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https://aelmo.sharepoint.com/Gedeelde  documenten/Aelmo-Algemeen/Aelmo/Advies Gemeenten/Beekdaelen/HbH 2023/Definitief/"/>
    </mc:Choice>
  </mc:AlternateContent>
  <xr:revisionPtr revIDLastSave="11" documentId="8_{FDB5A1D9-961E-41F0-B9DF-6C678A7F28EB}" xr6:coauthVersionLast="47" xr6:coauthVersionMax="47" xr10:uidLastSave="{0B272FEF-5F4F-46A8-8FA3-CDEF98396802}"/>
  <bookViews>
    <workbookView xWindow="-108" yWindow="-108" windowWidth="23256" windowHeight="12576" tabRatio="821" activeTab="3" xr2:uid="{00000000-000D-0000-FFFF-FFFF00000000}"/>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Pensioen_dropdown">Data_overig!$B$7:$B$8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9" i="13" l="1"/>
  <c r="G119" i="13" l="1"/>
  <c r="B14" i="18" l="1"/>
  <c r="R346" i="8"/>
  <c r="Q346" i="8"/>
  <c r="J346" i="8"/>
  <c r="I346" i="8"/>
  <c r="D346" i="8"/>
  <c r="C346" i="8"/>
  <c r="R345" i="8"/>
  <c r="Q345" i="8"/>
  <c r="J345" i="8"/>
  <c r="I345" i="8"/>
  <c r="D345" i="8"/>
  <c r="C345" i="8"/>
  <c r="R344" i="8"/>
  <c r="Q344" i="8"/>
  <c r="J344" i="8"/>
  <c r="I344" i="8"/>
  <c r="D344" i="8"/>
  <c r="C344" i="8"/>
  <c r="R343" i="8"/>
  <c r="Q343" i="8"/>
  <c r="J343" i="8"/>
  <c r="I343" i="8"/>
  <c r="D343" i="8"/>
  <c r="C343" i="8"/>
  <c r="R342" i="8"/>
  <c r="Q342" i="8"/>
  <c r="J342" i="8"/>
  <c r="I342" i="8"/>
  <c r="D342" i="8"/>
  <c r="C342" i="8"/>
  <c r="R341" i="8"/>
  <c r="Q341" i="8"/>
  <c r="J341" i="8"/>
  <c r="I341" i="8"/>
  <c r="D341" i="8"/>
  <c r="C341" i="8"/>
  <c r="R340" i="8"/>
  <c r="Q340" i="8"/>
  <c r="J340" i="8"/>
  <c r="I340" i="8"/>
  <c r="D340" i="8"/>
  <c r="C340" i="8"/>
  <c r="R339" i="8"/>
  <c r="Q339" i="8"/>
  <c r="J339" i="8"/>
  <c r="I339" i="8"/>
  <c r="D339" i="8"/>
  <c r="C339" i="8"/>
  <c r="R338" i="8"/>
  <c r="Q338" i="8"/>
  <c r="J338" i="8"/>
  <c r="I338" i="8"/>
  <c r="D338" i="8"/>
  <c r="C338" i="8"/>
  <c r="R337" i="8"/>
  <c r="Q337" i="8"/>
  <c r="J337" i="8"/>
  <c r="I337" i="8"/>
  <c r="D337" i="8"/>
  <c r="C337" i="8"/>
  <c r="R336" i="8"/>
  <c r="Q336" i="8"/>
  <c r="J336" i="8"/>
  <c r="I336" i="8"/>
  <c r="D336" i="8"/>
  <c r="C336" i="8"/>
  <c r="R335" i="8"/>
  <c r="Q335" i="8"/>
  <c r="J335" i="8"/>
  <c r="I335" i="8"/>
  <c r="D335" i="8"/>
  <c r="C335" i="8"/>
  <c r="R334" i="8"/>
  <c r="Q334" i="8"/>
  <c r="J334" i="8"/>
  <c r="I334" i="8"/>
  <c r="D334" i="8"/>
  <c r="C334" i="8"/>
  <c r="R333" i="8"/>
  <c r="Q333" i="8"/>
  <c r="J333" i="8"/>
  <c r="I333" i="8"/>
  <c r="D333" i="8"/>
  <c r="C333" i="8"/>
  <c r="R332" i="8"/>
  <c r="Q332" i="8"/>
  <c r="J332" i="8"/>
  <c r="I332" i="8"/>
  <c r="D332" i="8"/>
  <c r="C332" i="8"/>
  <c r="R331" i="8"/>
  <c r="Q331" i="8"/>
  <c r="J331" i="8"/>
  <c r="I331" i="8"/>
  <c r="D331" i="8"/>
  <c r="C331" i="8"/>
  <c r="R330" i="8"/>
  <c r="Q330" i="8"/>
  <c r="J330" i="8"/>
  <c r="I330" i="8"/>
  <c r="D330" i="8"/>
  <c r="C330" i="8"/>
  <c r="R329" i="8"/>
  <c r="Q329" i="8"/>
  <c r="J329" i="8"/>
  <c r="I329" i="8"/>
  <c r="D329" i="8"/>
  <c r="C329" i="8"/>
  <c r="R328" i="8"/>
  <c r="Q328" i="8"/>
  <c r="J328" i="8"/>
  <c r="I328" i="8"/>
  <c r="D328" i="8"/>
  <c r="C328" i="8"/>
  <c r="R327" i="8"/>
  <c r="Q327" i="8"/>
  <c r="J327" i="8"/>
  <c r="I327" i="8"/>
  <c r="D327" i="8"/>
  <c r="C327" i="8"/>
  <c r="R326" i="8"/>
  <c r="Q326" i="8"/>
  <c r="J326" i="8"/>
  <c r="I326" i="8"/>
  <c r="D326" i="8"/>
  <c r="C326" i="8"/>
  <c r="R325" i="8"/>
  <c r="Q325" i="8"/>
  <c r="J325" i="8"/>
  <c r="I325" i="8"/>
  <c r="D325" i="8"/>
  <c r="C325" i="8"/>
  <c r="R324" i="8"/>
  <c r="Q324" i="8"/>
  <c r="J324" i="8"/>
  <c r="I324" i="8"/>
  <c r="D324" i="8"/>
  <c r="C324" i="8"/>
  <c r="R323" i="8"/>
  <c r="Q323" i="8"/>
  <c r="J323" i="8"/>
  <c r="I323" i="8"/>
  <c r="D323" i="8"/>
  <c r="C323" i="8"/>
  <c r="R322" i="8"/>
  <c r="Q322" i="8"/>
  <c r="J322" i="8"/>
  <c r="I322" i="8"/>
  <c r="D322" i="8"/>
  <c r="C322" i="8"/>
  <c r="R321" i="8"/>
  <c r="Q321" i="8"/>
  <c r="J321" i="8"/>
  <c r="I321" i="8"/>
  <c r="D321" i="8"/>
  <c r="C321" i="8"/>
  <c r="R320" i="8"/>
  <c r="Q320" i="8"/>
  <c r="J320" i="8"/>
  <c r="I320" i="8"/>
  <c r="D320" i="8"/>
  <c r="C320" i="8"/>
  <c r="R319" i="8"/>
  <c r="Q319" i="8"/>
  <c r="J319" i="8"/>
  <c r="I319" i="8"/>
  <c r="D319" i="8"/>
  <c r="C319" i="8"/>
  <c r="R318" i="8"/>
  <c r="Q318" i="8"/>
  <c r="J318" i="8"/>
  <c r="I318" i="8"/>
  <c r="D318" i="8"/>
  <c r="C318" i="8"/>
  <c r="R317" i="8"/>
  <c r="Q317" i="8"/>
  <c r="J317" i="8"/>
  <c r="I317" i="8"/>
  <c r="D317" i="8"/>
  <c r="C317" i="8"/>
  <c r="R316" i="8"/>
  <c r="Q316" i="8"/>
  <c r="J316" i="8"/>
  <c r="I316" i="8"/>
  <c r="D316" i="8"/>
  <c r="C316" i="8"/>
  <c r="R315" i="8"/>
  <c r="Q315" i="8"/>
  <c r="J315" i="8"/>
  <c r="I315" i="8"/>
  <c r="D315" i="8"/>
  <c r="C315" i="8"/>
  <c r="R314" i="8"/>
  <c r="Q314" i="8"/>
  <c r="J314" i="8"/>
  <c r="I314" i="8"/>
  <c r="D314" i="8"/>
  <c r="C314" i="8"/>
  <c r="R313" i="8"/>
  <c r="Q313" i="8"/>
  <c r="J313" i="8"/>
  <c r="I313" i="8"/>
  <c r="D313" i="8"/>
  <c r="C313" i="8"/>
  <c r="R312" i="8"/>
  <c r="Q312" i="8"/>
  <c r="J312" i="8"/>
  <c r="I312" i="8"/>
  <c r="D312" i="8"/>
  <c r="C312" i="8"/>
  <c r="R311" i="8"/>
  <c r="Q311" i="8"/>
  <c r="J311" i="8"/>
  <c r="I311" i="8"/>
  <c r="D311" i="8"/>
  <c r="C311" i="8"/>
  <c r="R310" i="8"/>
  <c r="Q310" i="8"/>
  <c r="J310" i="8"/>
  <c r="I310" i="8"/>
  <c r="D310" i="8"/>
  <c r="C310" i="8"/>
  <c r="R309" i="8"/>
  <c r="Q309" i="8"/>
  <c r="J309" i="8"/>
  <c r="I309" i="8"/>
  <c r="D309" i="8"/>
  <c r="C309" i="8"/>
  <c r="R308" i="8"/>
  <c r="Q308" i="8"/>
  <c r="J308" i="8"/>
  <c r="I308" i="8"/>
  <c r="D308" i="8"/>
  <c r="C308" i="8"/>
  <c r="R307" i="8"/>
  <c r="Q307" i="8"/>
  <c r="J307" i="8"/>
  <c r="I307" i="8"/>
  <c r="D307" i="8"/>
  <c r="C307" i="8"/>
  <c r="R306" i="8"/>
  <c r="Q306" i="8"/>
  <c r="J306" i="8"/>
  <c r="I306" i="8"/>
  <c r="D306" i="8"/>
  <c r="C306" i="8"/>
  <c r="R305" i="8"/>
  <c r="Q305" i="8"/>
  <c r="J305" i="8"/>
  <c r="I305" i="8"/>
  <c r="D305" i="8"/>
  <c r="C305" i="8"/>
  <c r="R304" i="8"/>
  <c r="Q304" i="8"/>
  <c r="J304" i="8"/>
  <c r="I304" i="8"/>
  <c r="D304" i="8"/>
  <c r="C304" i="8"/>
  <c r="R303" i="8"/>
  <c r="Q303" i="8"/>
  <c r="J303" i="8"/>
  <c r="I303" i="8"/>
  <c r="D303" i="8"/>
  <c r="C303" i="8"/>
  <c r="R302" i="8"/>
  <c r="Q302" i="8"/>
  <c r="J302" i="8"/>
  <c r="I302" i="8"/>
  <c r="D302" i="8"/>
  <c r="C302" i="8"/>
  <c r="R301" i="8"/>
  <c r="Q301" i="8"/>
  <c r="J301" i="8"/>
  <c r="I301" i="8"/>
  <c r="D301" i="8"/>
  <c r="C301" i="8"/>
  <c r="R300" i="8"/>
  <c r="Q300" i="8"/>
  <c r="J300" i="8"/>
  <c r="I300" i="8"/>
  <c r="D300" i="8"/>
  <c r="C300" i="8"/>
  <c r="R299" i="8"/>
  <c r="Q299" i="8"/>
  <c r="J299" i="8"/>
  <c r="I299" i="8"/>
  <c r="D299" i="8"/>
  <c r="C299" i="8"/>
  <c r="R298" i="8"/>
  <c r="Q298" i="8"/>
  <c r="J298" i="8"/>
  <c r="I298" i="8"/>
  <c r="D298" i="8"/>
  <c r="C298" i="8"/>
  <c r="R297" i="8"/>
  <c r="Q297" i="8"/>
  <c r="J297" i="8"/>
  <c r="I297" i="8"/>
  <c r="D297" i="8"/>
  <c r="C297" i="8"/>
  <c r="R296" i="8"/>
  <c r="Q296" i="8"/>
  <c r="J296" i="8"/>
  <c r="I296" i="8"/>
  <c r="D296" i="8"/>
  <c r="C296" i="8"/>
  <c r="R295" i="8"/>
  <c r="Q295" i="8"/>
  <c r="J295" i="8"/>
  <c r="I295" i="8"/>
  <c r="D295" i="8"/>
  <c r="C295" i="8"/>
  <c r="R294" i="8"/>
  <c r="Q294" i="8"/>
  <c r="J294" i="8"/>
  <c r="I294" i="8"/>
  <c r="D294" i="8"/>
  <c r="C294" i="8"/>
  <c r="R293" i="8"/>
  <c r="Q293" i="8"/>
  <c r="J293" i="8"/>
  <c r="I293" i="8"/>
  <c r="D293" i="8"/>
  <c r="C293" i="8"/>
  <c r="R292" i="8"/>
  <c r="Q292" i="8"/>
  <c r="J292" i="8"/>
  <c r="I292" i="8"/>
  <c r="D292" i="8"/>
  <c r="C292" i="8"/>
  <c r="R291" i="8"/>
  <c r="Q291" i="8"/>
  <c r="J291" i="8"/>
  <c r="I291" i="8"/>
  <c r="D291" i="8"/>
  <c r="C291" i="8"/>
  <c r="R290" i="8"/>
  <c r="Q290" i="8"/>
  <c r="J290" i="8"/>
  <c r="I290" i="8"/>
  <c r="D290" i="8"/>
  <c r="C290" i="8"/>
  <c r="R289" i="8"/>
  <c r="Q289" i="8"/>
  <c r="J289" i="8"/>
  <c r="I289" i="8"/>
  <c r="D289" i="8"/>
  <c r="C289" i="8"/>
  <c r="R288" i="8"/>
  <c r="Q288" i="8"/>
  <c r="J288" i="8"/>
  <c r="I288" i="8"/>
  <c r="D288" i="8"/>
  <c r="C288" i="8"/>
  <c r="R287" i="8"/>
  <c r="Q287" i="8"/>
  <c r="J287" i="8"/>
  <c r="I287" i="8"/>
  <c r="D287" i="8"/>
  <c r="C287" i="8"/>
  <c r="R286" i="8"/>
  <c r="Q286" i="8"/>
  <c r="J286" i="8"/>
  <c r="I286" i="8"/>
  <c r="D286" i="8"/>
  <c r="C286" i="8"/>
  <c r="R285" i="8"/>
  <c r="Q285" i="8"/>
  <c r="J285" i="8"/>
  <c r="I285" i="8"/>
  <c r="D285" i="8"/>
  <c r="C285" i="8"/>
  <c r="R284" i="8"/>
  <c r="Q284" i="8"/>
  <c r="J284" i="8"/>
  <c r="I284" i="8"/>
  <c r="D284" i="8"/>
  <c r="C284" i="8"/>
  <c r="R283" i="8"/>
  <c r="Q283" i="8"/>
  <c r="J283" i="8"/>
  <c r="I283" i="8"/>
  <c r="D283" i="8"/>
  <c r="C283" i="8"/>
  <c r="R282" i="8"/>
  <c r="Q282" i="8"/>
  <c r="J282" i="8"/>
  <c r="I282" i="8"/>
  <c r="D282" i="8"/>
  <c r="C282" i="8"/>
  <c r="R281" i="8"/>
  <c r="Q281" i="8"/>
  <c r="J281" i="8"/>
  <c r="I281" i="8"/>
  <c r="D281" i="8"/>
  <c r="C281" i="8"/>
  <c r="R280" i="8"/>
  <c r="Q280" i="8"/>
  <c r="J280" i="8"/>
  <c r="I280" i="8"/>
  <c r="D280" i="8"/>
  <c r="C280" i="8"/>
  <c r="R279" i="8"/>
  <c r="Q279" i="8"/>
  <c r="J279" i="8"/>
  <c r="I279" i="8"/>
  <c r="D279" i="8"/>
  <c r="C279" i="8"/>
  <c r="R278" i="8"/>
  <c r="Q278" i="8"/>
  <c r="J278" i="8"/>
  <c r="I278" i="8"/>
  <c r="D278" i="8"/>
  <c r="C278" i="8"/>
  <c r="R277" i="8"/>
  <c r="Q277" i="8"/>
  <c r="J277" i="8"/>
  <c r="I277" i="8"/>
  <c r="D277" i="8"/>
  <c r="C277" i="8"/>
  <c r="R276" i="8"/>
  <c r="Q276" i="8"/>
  <c r="J276" i="8"/>
  <c r="I276" i="8"/>
  <c r="D276" i="8"/>
  <c r="C276" i="8"/>
  <c r="R275" i="8"/>
  <c r="Q275" i="8"/>
  <c r="J275" i="8"/>
  <c r="I275" i="8"/>
  <c r="D275" i="8"/>
  <c r="C275" i="8"/>
  <c r="R274" i="8"/>
  <c r="Q274" i="8"/>
  <c r="J274" i="8"/>
  <c r="I274" i="8"/>
  <c r="D274" i="8"/>
  <c r="C274" i="8"/>
  <c r="R273" i="8"/>
  <c r="Q273" i="8"/>
  <c r="J273" i="8"/>
  <c r="I273" i="8"/>
  <c r="D273" i="8"/>
  <c r="C273" i="8"/>
  <c r="R272" i="8"/>
  <c r="Q272" i="8"/>
  <c r="J272" i="8"/>
  <c r="I272" i="8"/>
  <c r="D272" i="8"/>
  <c r="C272" i="8"/>
  <c r="R271" i="8"/>
  <c r="Q271" i="8"/>
  <c r="J271" i="8"/>
  <c r="I271" i="8"/>
  <c r="D271" i="8"/>
  <c r="C271" i="8"/>
  <c r="R270" i="8"/>
  <c r="Q270" i="8"/>
  <c r="J270" i="8"/>
  <c r="I270" i="8"/>
  <c r="D270" i="8"/>
  <c r="C270" i="8"/>
  <c r="R269" i="8"/>
  <c r="Q269" i="8"/>
  <c r="J269" i="8"/>
  <c r="I269" i="8"/>
  <c r="D269" i="8"/>
  <c r="C269" i="8"/>
  <c r="R268" i="8"/>
  <c r="Q268" i="8"/>
  <c r="J268" i="8"/>
  <c r="I268" i="8"/>
  <c r="D268" i="8"/>
  <c r="C268" i="8"/>
  <c r="R267" i="8"/>
  <c r="Q267" i="8"/>
  <c r="J267" i="8"/>
  <c r="I267" i="8"/>
  <c r="D267" i="8"/>
  <c r="C267" i="8"/>
  <c r="R266" i="8"/>
  <c r="Q266" i="8"/>
  <c r="J266" i="8"/>
  <c r="I266" i="8"/>
  <c r="D266" i="8"/>
  <c r="C266" i="8"/>
  <c r="R265" i="8"/>
  <c r="Q265" i="8"/>
  <c r="J265" i="8"/>
  <c r="I265" i="8"/>
  <c r="D265" i="8"/>
  <c r="C265" i="8"/>
  <c r="R264" i="8"/>
  <c r="Q264" i="8"/>
  <c r="J264" i="8"/>
  <c r="I264" i="8"/>
  <c r="D264" i="8"/>
  <c r="C264" i="8"/>
  <c r="R263" i="8"/>
  <c r="Q263" i="8"/>
  <c r="J263" i="8"/>
  <c r="I263" i="8"/>
  <c r="D263" i="8"/>
  <c r="C263" i="8"/>
  <c r="R262" i="8"/>
  <c r="Q262" i="8"/>
  <c r="J262" i="8"/>
  <c r="I262" i="8"/>
  <c r="D262" i="8"/>
  <c r="C262" i="8"/>
  <c r="R261" i="8"/>
  <c r="Q261" i="8"/>
  <c r="J261" i="8"/>
  <c r="I261" i="8"/>
  <c r="D261" i="8"/>
  <c r="C261" i="8"/>
  <c r="R260" i="8"/>
  <c r="Q260" i="8"/>
  <c r="J260" i="8"/>
  <c r="I260" i="8"/>
  <c r="D260" i="8"/>
  <c r="C260" i="8"/>
  <c r="R259" i="8"/>
  <c r="Q259" i="8"/>
  <c r="J259" i="8"/>
  <c r="I259" i="8"/>
  <c r="D259" i="8"/>
  <c r="C259" i="8"/>
  <c r="R258" i="8"/>
  <c r="Q258" i="8"/>
  <c r="J258" i="8"/>
  <c r="I258" i="8"/>
  <c r="D258" i="8"/>
  <c r="C258" i="8"/>
  <c r="R257" i="8"/>
  <c r="Q257" i="8"/>
  <c r="J257" i="8"/>
  <c r="I257" i="8"/>
  <c r="D257" i="8"/>
  <c r="C257" i="8"/>
  <c r="R256" i="8"/>
  <c r="Q256" i="8"/>
  <c r="J256" i="8"/>
  <c r="I256" i="8"/>
  <c r="D256" i="8"/>
  <c r="C256" i="8"/>
  <c r="R255" i="8"/>
  <c r="Q255" i="8"/>
  <c r="J255" i="8"/>
  <c r="I255" i="8"/>
  <c r="D255" i="8"/>
  <c r="C255" i="8"/>
  <c r="R254" i="8"/>
  <c r="Q254" i="8"/>
  <c r="J254" i="8"/>
  <c r="I254" i="8"/>
  <c r="D254" i="8"/>
  <c r="C254" i="8"/>
  <c r="R253" i="8"/>
  <c r="Q253" i="8"/>
  <c r="J253" i="8"/>
  <c r="I253" i="8"/>
  <c r="D253" i="8"/>
  <c r="C253" i="8"/>
  <c r="R252" i="8"/>
  <c r="Q252" i="8"/>
  <c r="J252" i="8"/>
  <c r="I252" i="8"/>
  <c r="D252" i="8"/>
  <c r="C252" i="8"/>
  <c r="R251" i="8"/>
  <c r="Q251" i="8"/>
  <c r="J251" i="8"/>
  <c r="I251" i="8"/>
  <c r="D251" i="8"/>
  <c r="C251" i="8"/>
  <c r="R250" i="8"/>
  <c r="Q250" i="8"/>
  <c r="J250" i="8"/>
  <c r="I250" i="8"/>
  <c r="D250" i="8"/>
  <c r="C250" i="8"/>
  <c r="R249" i="8"/>
  <c r="Q249" i="8"/>
  <c r="J249" i="8"/>
  <c r="I249" i="8"/>
  <c r="D249" i="8"/>
  <c r="C249" i="8"/>
  <c r="R248" i="8"/>
  <c r="Q248" i="8"/>
  <c r="J248" i="8"/>
  <c r="I248" i="8"/>
  <c r="D248" i="8"/>
  <c r="C248" i="8"/>
  <c r="R247" i="8"/>
  <c r="Q247" i="8"/>
  <c r="J247" i="8"/>
  <c r="I247" i="8"/>
  <c r="D247" i="8"/>
  <c r="C247" i="8"/>
  <c r="R246" i="8"/>
  <c r="Q246" i="8"/>
  <c r="J246" i="8"/>
  <c r="I246" i="8"/>
  <c r="D246" i="8"/>
  <c r="C246" i="8"/>
  <c r="R245" i="8"/>
  <c r="Q245" i="8"/>
  <c r="J245" i="8"/>
  <c r="I245" i="8"/>
  <c r="D245" i="8"/>
  <c r="C245" i="8"/>
  <c r="R244" i="8"/>
  <c r="Q244" i="8"/>
  <c r="J244" i="8"/>
  <c r="I244" i="8"/>
  <c r="D244" i="8"/>
  <c r="C244" i="8"/>
  <c r="R243" i="8"/>
  <c r="Q243" i="8"/>
  <c r="J243" i="8"/>
  <c r="I243" i="8"/>
  <c r="D243" i="8"/>
  <c r="C243" i="8"/>
  <c r="R242" i="8"/>
  <c r="Q242" i="8"/>
  <c r="J242" i="8"/>
  <c r="I242" i="8"/>
  <c r="D242" i="8"/>
  <c r="C242" i="8"/>
  <c r="R241" i="8"/>
  <c r="Q241" i="8"/>
  <c r="J241" i="8"/>
  <c r="I241" i="8"/>
  <c r="D241" i="8"/>
  <c r="C241" i="8"/>
  <c r="R240" i="8"/>
  <c r="Q240" i="8"/>
  <c r="J240" i="8"/>
  <c r="I240" i="8"/>
  <c r="D240" i="8"/>
  <c r="C240" i="8"/>
  <c r="R239" i="8"/>
  <c r="Q239" i="8"/>
  <c r="J239" i="8"/>
  <c r="I239" i="8"/>
  <c r="D239" i="8"/>
  <c r="C239" i="8"/>
  <c r="R238" i="8"/>
  <c r="Q238" i="8"/>
  <c r="J238" i="8"/>
  <c r="I238" i="8"/>
  <c r="D238" i="8"/>
  <c r="C238" i="8"/>
  <c r="R237" i="8"/>
  <c r="Q237" i="8"/>
  <c r="J237" i="8"/>
  <c r="I237" i="8"/>
  <c r="D237" i="8"/>
  <c r="C237" i="8"/>
  <c r="R236" i="8"/>
  <c r="Q236" i="8"/>
  <c r="J236" i="8"/>
  <c r="I236" i="8"/>
  <c r="D236" i="8"/>
  <c r="C236" i="8"/>
  <c r="R235" i="8"/>
  <c r="Q235" i="8"/>
  <c r="J235" i="8"/>
  <c r="I235" i="8"/>
  <c r="D235" i="8"/>
  <c r="C235" i="8"/>
  <c r="R234" i="8"/>
  <c r="Q234" i="8"/>
  <c r="J234" i="8"/>
  <c r="I234" i="8"/>
  <c r="D234" i="8"/>
  <c r="C234" i="8"/>
  <c r="R233" i="8"/>
  <c r="Q233" i="8"/>
  <c r="J233" i="8"/>
  <c r="I233" i="8"/>
  <c r="D233" i="8"/>
  <c r="C233" i="8"/>
  <c r="R232" i="8"/>
  <c r="Q232" i="8"/>
  <c r="J232" i="8"/>
  <c r="I232" i="8"/>
  <c r="D232" i="8"/>
  <c r="C232" i="8"/>
  <c r="R231" i="8"/>
  <c r="Q231" i="8"/>
  <c r="J231" i="8"/>
  <c r="I231" i="8"/>
  <c r="D231" i="8"/>
  <c r="C231" i="8"/>
  <c r="R230" i="8"/>
  <c r="Q230" i="8"/>
  <c r="J230" i="8"/>
  <c r="I230" i="8"/>
  <c r="D230" i="8"/>
  <c r="C230" i="8"/>
  <c r="R229" i="8"/>
  <c r="Q229" i="8"/>
  <c r="J229" i="8"/>
  <c r="I229" i="8"/>
  <c r="D229" i="8"/>
  <c r="C229" i="8"/>
  <c r="R228" i="8"/>
  <c r="Q228" i="8"/>
  <c r="J228" i="8"/>
  <c r="I228" i="8"/>
  <c r="D228" i="8"/>
  <c r="C228" i="8"/>
  <c r="R227" i="8"/>
  <c r="Q227" i="8"/>
  <c r="J227" i="8"/>
  <c r="I227" i="8"/>
  <c r="D227" i="8"/>
  <c r="C227" i="8"/>
  <c r="R226" i="8"/>
  <c r="Q226" i="8"/>
  <c r="J226" i="8"/>
  <c r="I226" i="8"/>
  <c r="D226" i="8"/>
  <c r="C226" i="8"/>
  <c r="R225" i="8"/>
  <c r="Q225" i="8"/>
  <c r="J225" i="8"/>
  <c r="I225" i="8"/>
  <c r="D225" i="8"/>
  <c r="C225" i="8"/>
  <c r="R224" i="8"/>
  <c r="Q224" i="8"/>
  <c r="J224" i="8"/>
  <c r="I224" i="8"/>
  <c r="D224" i="8"/>
  <c r="C224" i="8"/>
  <c r="R223" i="8"/>
  <c r="Q223" i="8"/>
  <c r="J223" i="8"/>
  <c r="I223" i="8"/>
  <c r="D223" i="8"/>
  <c r="C223" i="8"/>
  <c r="R222" i="8"/>
  <c r="Q222" i="8"/>
  <c r="J222" i="8"/>
  <c r="I222" i="8"/>
  <c r="D222" i="8"/>
  <c r="C222" i="8"/>
  <c r="R221" i="8"/>
  <c r="Q221" i="8"/>
  <c r="J221" i="8"/>
  <c r="I221" i="8"/>
  <c r="D221" i="8"/>
  <c r="C221" i="8"/>
  <c r="R220" i="8"/>
  <c r="Q220" i="8"/>
  <c r="J220" i="8"/>
  <c r="I220" i="8"/>
  <c r="D220" i="8"/>
  <c r="C220" i="8"/>
  <c r="R219" i="8"/>
  <c r="Q219" i="8"/>
  <c r="J219" i="8"/>
  <c r="I219" i="8"/>
  <c r="D219" i="8"/>
  <c r="C219" i="8"/>
  <c r="R218" i="8"/>
  <c r="Q218" i="8"/>
  <c r="J218" i="8"/>
  <c r="I218" i="8"/>
  <c r="D218" i="8"/>
  <c r="C218" i="8"/>
  <c r="R217" i="8"/>
  <c r="Q217" i="8"/>
  <c r="J217" i="8"/>
  <c r="I217" i="8"/>
  <c r="D217" i="8"/>
  <c r="C217" i="8"/>
  <c r="R216" i="8"/>
  <c r="Q216" i="8"/>
  <c r="J216" i="8"/>
  <c r="I216" i="8"/>
  <c r="D216" i="8"/>
  <c r="C216" i="8"/>
  <c r="R215" i="8"/>
  <c r="Q215" i="8"/>
  <c r="J215" i="8"/>
  <c r="I215" i="8"/>
  <c r="D215" i="8"/>
  <c r="C215" i="8"/>
  <c r="R214" i="8"/>
  <c r="Q214" i="8"/>
  <c r="J214" i="8"/>
  <c r="I214" i="8"/>
  <c r="D214" i="8"/>
  <c r="C214" i="8"/>
  <c r="R213" i="8"/>
  <c r="Q213" i="8"/>
  <c r="J213" i="8"/>
  <c r="I213" i="8"/>
  <c r="D213" i="8"/>
  <c r="C213" i="8"/>
  <c r="R212" i="8"/>
  <c r="Q212" i="8"/>
  <c r="J212" i="8"/>
  <c r="I212" i="8"/>
  <c r="D212" i="8"/>
  <c r="C212" i="8"/>
  <c r="R211" i="8"/>
  <c r="Q211" i="8"/>
  <c r="J211" i="8"/>
  <c r="I211" i="8"/>
  <c r="D211" i="8"/>
  <c r="C211" i="8"/>
  <c r="R210" i="8"/>
  <c r="Q210" i="8"/>
  <c r="J210" i="8"/>
  <c r="I210" i="8"/>
  <c r="D210" i="8"/>
  <c r="C210" i="8"/>
  <c r="R209" i="8"/>
  <c r="Q209" i="8"/>
  <c r="J209" i="8"/>
  <c r="I209" i="8"/>
  <c r="D209" i="8"/>
  <c r="C209" i="8"/>
  <c r="R208" i="8"/>
  <c r="Q208" i="8"/>
  <c r="J208" i="8"/>
  <c r="I208" i="8"/>
  <c r="D208" i="8"/>
  <c r="C208" i="8"/>
  <c r="R207" i="8"/>
  <c r="Q207" i="8"/>
  <c r="J207" i="8"/>
  <c r="I207" i="8"/>
  <c r="D207" i="8"/>
  <c r="C207" i="8"/>
  <c r="R206" i="8"/>
  <c r="Q206" i="8"/>
  <c r="J206" i="8"/>
  <c r="I206" i="8"/>
  <c r="D206" i="8"/>
  <c r="C206" i="8"/>
  <c r="R205" i="8"/>
  <c r="Q205" i="8"/>
  <c r="J205" i="8"/>
  <c r="I205" i="8"/>
  <c r="D205" i="8"/>
  <c r="C205" i="8"/>
  <c r="R204" i="8"/>
  <c r="Q204" i="8"/>
  <c r="J204" i="8"/>
  <c r="I204" i="8"/>
  <c r="D204" i="8"/>
  <c r="C204" i="8"/>
  <c r="R203" i="8"/>
  <c r="Q203" i="8"/>
  <c r="J203" i="8"/>
  <c r="I203" i="8"/>
  <c r="D203" i="8"/>
  <c r="C203" i="8"/>
  <c r="R202" i="8"/>
  <c r="Q202" i="8"/>
  <c r="J202" i="8"/>
  <c r="I202" i="8"/>
  <c r="D202" i="8"/>
  <c r="C202" i="8"/>
  <c r="R201" i="8"/>
  <c r="Q201" i="8"/>
  <c r="J201" i="8"/>
  <c r="I201" i="8"/>
  <c r="D201" i="8"/>
  <c r="C201" i="8"/>
  <c r="R200" i="8"/>
  <c r="Q200" i="8"/>
  <c r="J200" i="8"/>
  <c r="I200" i="8"/>
  <c r="D200" i="8"/>
  <c r="C200" i="8"/>
  <c r="R199" i="8"/>
  <c r="Q199" i="8"/>
  <c r="J199" i="8"/>
  <c r="I199" i="8"/>
  <c r="D199" i="8"/>
  <c r="C199" i="8"/>
  <c r="R198" i="8"/>
  <c r="Q198" i="8"/>
  <c r="J198" i="8"/>
  <c r="I198" i="8"/>
  <c r="D198" i="8"/>
  <c r="C198" i="8"/>
  <c r="R197" i="8"/>
  <c r="Q197" i="8"/>
  <c r="J197" i="8"/>
  <c r="I197" i="8"/>
  <c r="D197" i="8"/>
  <c r="C197" i="8"/>
  <c r="R196" i="8"/>
  <c r="Q196" i="8"/>
  <c r="J196" i="8"/>
  <c r="I196" i="8"/>
  <c r="D196" i="8"/>
  <c r="C196" i="8"/>
  <c r="R195" i="8"/>
  <c r="Q195" i="8"/>
  <c r="J195" i="8"/>
  <c r="I195" i="8"/>
  <c r="D195" i="8"/>
  <c r="C195" i="8"/>
  <c r="R194" i="8"/>
  <c r="Q194" i="8"/>
  <c r="J194" i="8"/>
  <c r="I194" i="8"/>
  <c r="D194" i="8"/>
  <c r="C194" i="8"/>
  <c r="R193" i="8"/>
  <c r="Q193" i="8"/>
  <c r="J193" i="8"/>
  <c r="I193" i="8"/>
  <c r="D193" i="8"/>
  <c r="C193" i="8"/>
  <c r="R192" i="8"/>
  <c r="Q192" i="8"/>
  <c r="J192" i="8"/>
  <c r="I192" i="8"/>
  <c r="D192" i="8"/>
  <c r="C192" i="8"/>
  <c r="R191" i="8"/>
  <c r="Q191" i="8"/>
  <c r="J191" i="8"/>
  <c r="I191" i="8"/>
  <c r="D191" i="8"/>
  <c r="C191" i="8"/>
  <c r="R190" i="8"/>
  <c r="Q190" i="8"/>
  <c r="J190" i="8"/>
  <c r="I190" i="8"/>
  <c r="D190" i="8"/>
  <c r="C190" i="8"/>
  <c r="R189" i="8"/>
  <c r="Q189" i="8"/>
  <c r="J189" i="8"/>
  <c r="I189" i="8"/>
  <c r="D189" i="8"/>
  <c r="C189" i="8"/>
  <c r="R188" i="8"/>
  <c r="Q188" i="8"/>
  <c r="J188" i="8"/>
  <c r="I188" i="8"/>
  <c r="D188" i="8"/>
  <c r="C188" i="8"/>
  <c r="R187" i="8"/>
  <c r="Q187" i="8"/>
  <c r="J187" i="8"/>
  <c r="I187" i="8"/>
  <c r="D187" i="8"/>
  <c r="C187" i="8"/>
  <c r="R186" i="8"/>
  <c r="Q186" i="8"/>
  <c r="J186" i="8"/>
  <c r="I186" i="8"/>
  <c r="D186" i="8"/>
  <c r="C186" i="8"/>
  <c r="R185" i="8"/>
  <c r="Q185" i="8"/>
  <c r="J185" i="8"/>
  <c r="I185" i="8"/>
  <c r="D185" i="8"/>
  <c r="C185" i="8"/>
  <c r="R184" i="8"/>
  <c r="Q184" i="8"/>
  <c r="J184" i="8"/>
  <c r="I184" i="8"/>
  <c r="D184" i="8"/>
  <c r="C184" i="8"/>
  <c r="R183" i="8"/>
  <c r="Q183" i="8"/>
  <c r="J183" i="8"/>
  <c r="I183" i="8"/>
  <c r="D183" i="8"/>
  <c r="C183" i="8"/>
  <c r="R182" i="8"/>
  <c r="Q182" i="8"/>
  <c r="J182" i="8"/>
  <c r="I182" i="8"/>
  <c r="D182" i="8"/>
  <c r="C182" i="8"/>
  <c r="R181" i="8"/>
  <c r="Q181" i="8"/>
  <c r="J181" i="8"/>
  <c r="I181" i="8"/>
  <c r="D181" i="8"/>
  <c r="C181" i="8"/>
  <c r="R180" i="8"/>
  <c r="Q180" i="8"/>
  <c r="J180" i="8"/>
  <c r="I180" i="8"/>
  <c r="D180" i="8"/>
  <c r="C180" i="8"/>
  <c r="R179" i="8"/>
  <c r="Q179" i="8"/>
  <c r="J179" i="8"/>
  <c r="I179" i="8"/>
  <c r="D179" i="8"/>
  <c r="C179" i="8"/>
  <c r="R178" i="8"/>
  <c r="Q178" i="8"/>
  <c r="J178" i="8"/>
  <c r="I178" i="8"/>
  <c r="D178" i="8"/>
  <c r="C178" i="8"/>
  <c r="R177" i="8"/>
  <c r="Q177" i="8"/>
  <c r="J177" i="8"/>
  <c r="I177" i="8"/>
  <c r="D177" i="8"/>
  <c r="C177" i="8"/>
  <c r="R176" i="8"/>
  <c r="Q176" i="8"/>
  <c r="J176" i="8"/>
  <c r="I176" i="8"/>
  <c r="D176" i="8"/>
  <c r="C176" i="8"/>
  <c r="R175" i="8"/>
  <c r="Q175" i="8"/>
  <c r="J175" i="8"/>
  <c r="I175" i="8"/>
  <c r="D175" i="8"/>
  <c r="C175" i="8"/>
  <c r="R174" i="8"/>
  <c r="Q174" i="8"/>
  <c r="J174" i="8"/>
  <c r="I174" i="8"/>
  <c r="D174" i="8"/>
  <c r="C174" i="8"/>
  <c r="R173" i="8"/>
  <c r="Q173" i="8"/>
  <c r="J173" i="8"/>
  <c r="I173" i="8"/>
  <c r="D173" i="8"/>
  <c r="C173" i="8"/>
  <c r="R172" i="8"/>
  <c r="Q172" i="8"/>
  <c r="J172" i="8"/>
  <c r="I172" i="8"/>
  <c r="D172" i="8"/>
  <c r="C172" i="8"/>
  <c r="R171" i="8"/>
  <c r="Q171" i="8"/>
  <c r="J171" i="8"/>
  <c r="I171" i="8"/>
  <c r="D171" i="8"/>
  <c r="C171" i="8"/>
  <c r="R170" i="8"/>
  <c r="Q170" i="8"/>
  <c r="J170" i="8"/>
  <c r="I170" i="8"/>
  <c r="D170" i="8"/>
  <c r="C170" i="8"/>
  <c r="R169" i="8"/>
  <c r="Q169" i="8"/>
  <c r="J169" i="8"/>
  <c r="I169" i="8"/>
  <c r="D169" i="8"/>
  <c r="C169" i="8"/>
  <c r="R168" i="8"/>
  <c r="Q168" i="8"/>
  <c r="J168" i="8"/>
  <c r="I168" i="8"/>
  <c r="D168" i="8"/>
  <c r="C168" i="8"/>
  <c r="R167" i="8"/>
  <c r="Q167" i="8"/>
  <c r="J167" i="8"/>
  <c r="I167" i="8"/>
  <c r="D167" i="8"/>
  <c r="C167" i="8"/>
  <c r="R166" i="8"/>
  <c r="Q166" i="8"/>
  <c r="J166" i="8"/>
  <c r="I166" i="8"/>
  <c r="D166" i="8"/>
  <c r="C166" i="8"/>
  <c r="R165" i="8"/>
  <c r="Q165" i="8"/>
  <c r="J165" i="8"/>
  <c r="I165" i="8"/>
  <c r="D165" i="8"/>
  <c r="C165" i="8"/>
  <c r="R164" i="8"/>
  <c r="Q164" i="8"/>
  <c r="J164" i="8"/>
  <c r="I164" i="8"/>
  <c r="D164" i="8"/>
  <c r="C164" i="8"/>
  <c r="R163" i="8"/>
  <c r="Q163" i="8"/>
  <c r="J163" i="8"/>
  <c r="I163" i="8"/>
  <c r="D163" i="8"/>
  <c r="C163" i="8"/>
  <c r="R162" i="8"/>
  <c r="Q162" i="8"/>
  <c r="J162" i="8"/>
  <c r="I162" i="8"/>
  <c r="D162" i="8"/>
  <c r="C162" i="8"/>
  <c r="R161" i="8"/>
  <c r="Q161" i="8"/>
  <c r="J161" i="8"/>
  <c r="I161" i="8"/>
  <c r="D161" i="8"/>
  <c r="C161" i="8"/>
  <c r="R160" i="8"/>
  <c r="Q160" i="8"/>
  <c r="J160" i="8"/>
  <c r="I160" i="8"/>
  <c r="D160" i="8"/>
  <c r="C160" i="8"/>
  <c r="R159" i="8"/>
  <c r="Q159" i="8"/>
  <c r="J159" i="8"/>
  <c r="I159" i="8"/>
  <c r="D159" i="8"/>
  <c r="C159" i="8"/>
  <c r="R158" i="8"/>
  <c r="Q158" i="8"/>
  <c r="J158" i="8"/>
  <c r="I158" i="8"/>
  <c r="D158" i="8"/>
  <c r="C158" i="8"/>
  <c r="R157" i="8"/>
  <c r="Q157" i="8"/>
  <c r="J157" i="8"/>
  <c r="I157" i="8"/>
  <c r="D157" i="8"/>
  <c r="C157" i="8"/>
  <c r="R156" i="8"/>
  <c r="Q156" i="8"/>
  <c r="J156" i="8"/>
  <c r="I156" i="8"/>
  <c r="D156" i="8"/>
  <c r="C156" i="8"/>
  <c r="R155" i="8"/>
  <c r="Q155" i="8"/>
  <c r="J155" i="8"/>
  <c r="I155" i="8"/>
  <c r="D155" i="8"/>
  <c r="C155" i="8"/>
  <c r="R154" i="8"/>
  <c r="Q154" i="8"/>
  <c r="J154" i="8"/>
  <c r="I154" i="8"/>
  <c r="D154" i="8"/>
  <c r="C154" i="8"/>
  <c r="R153" i="8"/>
  <c r="Q153" i="8"/>
  <c r="J153" i="8"/>
  <c r="I153" i="8"/>
  <c r="D153" i="8"/>
  <c r="C153" i="8"/>
  <c r="R152" i="8"/>
  <c r="Q152" i="8"/>
  <c r="J152" i="8"/>
  <c r="I152" i="8"/>
  <c r="D152" i="8"/>
  <c r="C152" i="8"/>
  <c r="R151" i="8"/>
  <c r="Q151" i="8"/>
  <c r="J151" i="8"/>
  <c r="I151" i="8"/>
  <c r="D151" i="8"/>
  <c r="C151" i="8"/>
  <c r="R150" i="8"/>
  <c r="Q150" i="8"/>
  <c r="J150" i="8"/>
  <c r="I150" i="8"/>
  <c r="D150" i="8"/>
  <c r="C150" i="8"/>
  <c r="R149" i="8"/>
  <c r="Q149" i="8"/>
  <c r="J149" i="8"/>
  <c r="I149" i="8"/>
  <c r="D149" i="8"/>
  <c r="C149" i="8"/>
  <c r="R148" i="8"/>
  <c r="Q148" i="8"/>
  <c r="J148" i="8"/>
  <c r="I148" i="8"/>
  <c r="D148" i="8"/>
  <c r="C148" i="8"/>
  <c r="R147" i="8"/>
  <c r="Q147" i="8"/>
  <c r="J147" i="8"/>
  <c r="I147" i="8"/>
  <c r="D147" i="8"/>
  <c r="C147" i="8"/>
  <c r="R146" i="8"/>
  <c r="Q146" i="8"/>
  <c r="J146" i="8"/>
  <c r="I146" i="8"/>
  <c r="D146" i="8"/>
  <c r="C146" i="8"/>
  <c r="R145" i="8"/>
  <c r="Q145" i="8"/>
  <c r="J145" i="8"/>
  <c r="I145" i="8"/>
  <c r="D145" i="8"/>
  <c r="C145" i="8"/>
  <c r="R144" i="8"/>
  <c r="Q144" i="8"/>
  <c r="J144" i="8"/>
  <c r="I144" i="8"/>
  <c r="D144" i="8"/>
  <c r="C144" i="8"/>
  <c r="R143" i="8"/>
  <c r="Q143" i="8"/>
  <c r="J143" i="8"/>
  <c r="I143" i="8"/>
  <c r="D143" i="8"/>
  <c r="C143" i="8"/>
  <c r="R142" i="8"/>
  <c r="Q142" i="8"/>
  <c r="J142" i="8"/>
  <c r="I142" i="8"/>
  <c r="D142" i="8"/>
  <c r="C142" i="8"/>
  <c r="R141" i="8"/>
  <c r="Q141" i="8"/>
  <c r="J141" i="8"/>
  <c r="I141" i="8"/>
  <c r="D141" i="8"/>
  <c r="C141" i="8"/>
  <c r="R140" i="8"/>
  <c r="Q140" i="8"/>
  <c r="J140" i="8"/>
  <c r="I140" i="8"/>
  <c r="D140" i="8"/>
  <c r="C140" i="8"/>
  <c r="R139" i="8"/>
  <c r="T139" i="8" s="1"/>
  <c r="Q139" i="8"/>
  <c r="J139" i="8"/>
  <c r="I139" i="8"/>
  <c r="D139" i="8"/>
  <c r="C139" i="8"/>
  <c r="R138" i="8"/>
  <c r="Q138" i="8"/>
  <c r="J138" i="8"/>
  <c r="I138" i="8"/>
  <c r="D138" i="8"/>
  <c r="C138" i="8"/>
  <c r="R137" i="8"/>
  <c r="Q137" i="8"/>
  <c r="J137" i="8"/>
  <c r="I137" i="8"/>
  <c r="D137" i="8"/>
  <c r="C137" i="8"/>
  <c r="R136" i="8"/>
  <c r="Q136" i="8"/>
  <c r="J136" i="8"/>
  <c r="I136" i="8"/>
  <c r="D136" i="8"/>
  <c r="C136" i="8"/>
  <c r="R135" i="8"/>
  <c r="Q135" i="8"/>
  <c r="J135" i="8"/>
  <c r="I135" i="8"/>
  <c r="D135" i="8"/>
  <c r="C135" i="8"/>
  <c r="R134" i="8"/>
  <c r="Q134" i="8"/>
  <c r="J134" i="8"/>
  <c r="I134" i="8"/>
  <c r="D134" i="8"/>
  <c r="C134" i="8"/>
  <c r="R133" i="8"/>
  <c r="Q133" i="8"/>
  <c r="J133" i="8"/>
  <c r="I133" i="8"/>
  <c r="D133" i="8"/>
  <c r="C133" i="8"/>
  <c r="R132" i="8"/>
  <c r="Q132" i="8"/>
  <c r="J132" i="8"/>
  <c r="I132" i="8"/>
  <c r="D132" i="8"/>
  <c r="C132" i="8"/>
  <c r="R131" i="8"/>
  <c r="Q131" i="8"/>
  <c r="J131" i="8"/>
  <c r="I131" i="8"/>
  <c r="D131" i="8"/>
  <c r="C131" i="8"/>
  <c r="R130" i="8"/>
  <c r="Q130" i="8"/>
  <c r="J130" i="8"/>
  <c r="I130" i="8"/>
  <c r="D130" i="8"/>
  <c r="C130" i="8"/>
  <c r="R129" i="8"/>
  <c r="Q129" i="8"/>
  <c r="J129" i="8"/>
  <c r="I129" i="8"/>
  <c r="D129" i="8"/>
  <c r="C129" i="8"/>
  <c r="R128" i="8"/>
  <c r="Q128" i="8"/>
  <c r="J128" i="8"/>
  <c r="I128" i="8"/>
  <c r="D128" i="8"/>
  <c r="C128" i="8"/>
  <c r="R127" i="8"/>
  <c r="Q127" i="8"/>
  <c r="J127" i="8"/>
  <c r="I127" i="8"/>
  <c r="D127" i="8"/>
  <c r="C127" i="8"/>
  <c r="R126" i="8"/>
  <c r="Q126" i="8"/>
  <c r="J126" i="8"/>
  <c r="I126" i="8"/>
  <c r="D126" i="8"/>
  <c r="C126" i="8"/>
  <c r="R125" i="8"/>
  <c r="Q125" i="8"/>
  <c r="J125" i="8"/>
  <c r="I125" i="8"/>
  <c r="D125" i="8"/>
  <c r="C125" i="8"/>
  <c r="R124" i="8"/>
  <c r="Q124" i="8"/>
  <c r="J124" i="8"/>
  <c r="I124" i="8"/>
  <c r="D124" i="8"/>
  <c r="C124" i="8"/>
  <c r="R123" i="8"/>
  <c r="Q123" i="8"/>
  <c r="J123" i="8"/>
  <c r="I123" i="8"/>
  <c r="D123" i="8"/>
  <c r="C123" i="8"/>
  <c r="R122" i="8"/>
  <c r="Q122" i="8"/>
  <c r="J122" i="8"/>
  <c r="I122" i="8"/>
  <c r="D122" i="8"/>
  <c r="C122" i="8"/>
  <c r="R121" i="8"/>
  <c r="Q121" i="8"/>
  <c r="J121" i="8"/>
  <c r="I121" i="8"/>
  <c r="D121" i="8"/>
  <c r="C121" i="8"/>
  <c r="R120" i="8"/>
  <c r="Q120" i="8"/>
  <c r="J120" i="8"/>
  <c r="I120" i="8"/>
  <c r="D120" i="8"/>
  <c r="C120" i="8"/>
  <c r="R119" i="8"/>
  <c r="Q119" i="8"/>
  <c r="J119" i="8"/>
  <c r="I119" i="8"/>
  <c r="D119" i="8"/>
  <c r="C119" i="8"/>
  <c r="R118" i="8"/>
  <c r="Q118" i="8"/>
  <c r="J118" i="8"/>
  <c r="I118" i="8"/>
  <c r="D118" i="8"/>
  <c r="C118" i="8"/>
  <c r="R117" i="8"/>
  <c r="Q117" i="8"/>
  <c r="J117" i="8"/>
  <c r="I117" i="8"/>
  <c r="D117" i="8"/>
  <c r="C117" i="8"/>
  <c r="R116" i="8"/>
  <c r="Q116" i="8"/>
  <c r="J116" i="8"/>
  <c r="I116" i="8"/>
  <c r="D116" i="8"/>
  <c r="C116" i="8"/>
  <c r="R115" i="8"/>
  <c r="Q115" i="8"/>
  <c r="J115" i="8"/>
  <c r="I115" i="8"/>
  <c r="D115" i="8"/>
  <c r="C115" i="8"/>
  <c r="R114" i="8"/>
  <c r="Q114" i="8"/>
  <c r="J114" i="8"/>
  <c r="I114" i="8"/>
  <c r="D114" i="8"/>
  <c r="C114" i="8"/>
  <c r="R113" i="8"/>
  <c r="Q113" i="8"/>
  <c r="J113" i="8"/>
  <c r="I113" i="8"/>
  <c r="D113" i="8"/>
  <c r="C113" i="8"/>
  <c r="R112" i="8"/>
  <c r="Q112" i="8"/>
  <c r="J112" i="8"/>
  <c r="I112" i="8"/>
  <c r="D112" i="8"/>
  <c r="C112" i="8"/>
  <c r="R111" i="8"/>
  <c r="Q111" i="8"/>
  <c r="J111" i="8"/>
  <c r="I111" i="8"/>
  <c r="D111" i="8"/>
  <c r="C111" i="8"/>
  <c r="R110" i="8"/>
  <c r="Q110" i="8"/>
  <c r="J110" i="8"/>
  <c r="I110" i="8"/>
  <c r="D110" i="8"/>
  <c r="C110" i="8"/>
  <c r="R109" i="8"/>
  <c r="Q109" i="8"/>
  <c r="J109" i="8"/>
  <c r="I109" i="8"/>
  <c r="D109" i="8"/>
  <c r="C109" i="8"/>
  <c r="R108" i="8"/>
  <c r="Q108" i="8"/>
  <c r="J108" i="8"/>
  <c r="I108" i="8"/>
  <c r="D108" i="8"/>
  <c r="C108" i="8"/>
  <c r="R107" i="8"/>
  <c r="Q107" i="8"/>
  <c r="J107" i="8"/>
  <c r="I107" i="8"/>
  <c r="D107" i="8"/>
  <c r="C107" i="8"/>
  <c r="R106" i="8"/>
  <c r="Q106" i="8"/>
  <c r="J106" i="8"/>
  <c r="I106" i="8"/>
  <c r="D106" i="8"/>
  <c r="C106" i="8"/>
  <c r="R105" i="8"/>
  <c r="Q105" i="8"/>
  <c r="J105" i="8"/>
  <c r="I105" i="8"/>
  <c r="D105" i="8"/>
  <c r="C105" i="8"/>
  <c r="R104" i="8"/>
  <c r="Q104" i="8"/>
  <c r="J104" i="8"/>
  <c r="I104" i="8"/>
  <c r="D104" i="8"/>
  <c r="C104" i="8"/>
  <c r="R103" i="8"/>
  <c r="Q103" i="8"/>
  <c r="J103" i="8"/>
  <c r="I103" i="8"/>
  <c r="D103" i="8"/>
  <c r="C103" i="8"/>
  <c r="R102" i="8"/>
  <c r="Q102" i="8"/>
  <c r="J102" i="8"/>
  <c r="I102" i="8"/>
  <c r="D102" i="8"/>
  <c r="C102" i="8"/>
  <c r="R101" i="8"/>
  <c r="Q101" i="8"/>
  <c r="J101" i="8"/>
  <c r="I101" i="8"/>
  <c r="D101" i="8"/>
  <c r="C101" i="8"/>
  <c r="R100" i="8"/>
  <c r="Q100" i="8"/>
  <c r="J100" i="8"/>
  <c r="I100" i="8"/>
  <c r="D100" i="8"/>
  <c r="C100" i="8"/>
  <c r="R99" i="8"/>
  <c r="Q99" i="8"/>
  <c r="J99" i="8"/>
  <c r="I99" i="8"/>
  <c r="D99" i="8"/>
  <c r="C99" i="8"/>
  <c r="R98" i="8"/>
  <c r="Q98" i="8"/>
  <c r="J98" i="8"/>
  <c r="I98" i="8"/>
  <c r="D98" i="8"/>
  <c r="C98" i="8"/>
  <c r="R97" i="8"/>
  <c r="Q97" i="8"/>
  <c r="J97" i="8"/>
  <c r="I97" i="8"/>
  <c r="D97" i="8"/>
  <c r="C97" i="8"/>
  <c r="R96" i="8"/>
  <c r="Q96" i="8"/>
  <c r="J96" i="8"/>
  <c r="I96" i="8"/>
  <c r="D96" i="8"/>
  <c r="C96" i="8"/>
  <c r="R95" i="8"/>
  <c r="Q95" i="8"/>
  <c r="J95" i="8"/>
  <c r="I95" i="8"/>
  <c r="D95" i="8"/>
  <c r="C95" i="8"/>
  <c r="R94" i="8"/>
  <c r="Q94" i="8"/>
  <c r="J94" i="8"/>
  <c r="I94" i="8"/>
  <c r="D94" i="8"/>
  <c r="C94" i="8"/>
  <c r="R93" i="8"/>
  <c r="Q93" i="8"/>
  <c r="J93" i="8"/>
  <c r="I93" i="8"/>
  <c r="D93" i="8"/>
  <c r="C93" i="8"/>
  <c r="R92" i="8"/>
  <c r="Q92" i="8"/>
  <c r="J92" i="8"/>
  <c r="I92" i="8"/>
  <c r="D92" i="8"/>
  <c r="C92" i="8"/>
  <c r="R91" i="8"/>
  <c r="Q91" i="8"/>
  <c r="J91" i="8"/>
  <c r="I91" i="8"/>
  <c r="D91" i="8"/>
  <c r="C91" i="8"/>
  <c r="R90" i="8"/>
  <c r="Q90" i="8"/>
  <c r="J90" i="8"/>
  <c r="I90" i="8"/>
  <c r="D90" i="8"/>
  <c r="C90" i="8"/>
  <c r="R89" i="8"/>
  <c r="Q89" i="8"/>
  <c r="J89" i="8"/>
  <c r="I89" i="8"/>
  <c r="D89" i="8"/>
  <c r="C89" i="8"/>
  <c r="R88" i="8"/>
  <c r="Q88" i="8"/>
  <c r="J88" i="8"/>
  <c r="I88" i="8"/>
  <c r="D88" i="8"/>
  <c r="C88" i="8"/>
  <c r="R87" i="8"/>
  <c r="Q87" i="8"/>
  <c r="J87" i="8"/>
  <c r="I87" i="8"/>
  <c r="D87" i="8"/>
  <c r="C87" i="8"/>
  <c r="R86" i="8"/>
  <c r="Q86" i="8"/>
  <c r="J86" i="8"/>
  <c r="I86" i="8"/>
  <c r="D86" i="8"/>
  <c r="C86" i="8"/>
  <c r="R85" i="8"/>
  <c r="Q85" i="8"/>
  <c r="J85" i="8"/>
  <c r="I85" i="8"/>
  <c r="D85" i="8"/>
  <c r="C85" i="8"/>
  <c r="R84" i="8"/>
  <c r="Q84" i="8"/>
  <c r="J84" i="8"/>
  <c r="I84" i="8"/>
  <c r="D84" i="8"/>
  <c r="C84" i="8"/>
  <c r="R83" i="8"/>
  <c r="Q83" i="8"/>
  <c r="J83" i="8"/>
  <c r="I83" i="8"/>
  <c r="D83" i="8"/>
  <c r="C83" i="8"/>
  <c r="R82" i="8"/>
  <c r="T82" i="8" s="1"/>
  <c r="Q82" i="8"/>
  <c r="J82" i="8"/>
  <c r="I82" i="8"/>
  <c r="D82" i="8"/>
  <c r="C82" i="8"/>
  <c r="R81" i="8"/>
  <c r="Q81" i="8"/>
  <c r="J81" i="8"/>
  <c r="I81" i="8"/>
  <c r="D81" i="8"/>
  <c r="C81" i="8"/>
  <c r="R80" i="8"/>
  <c r="Q80" i="8"/>
  <c r="J80" i="8"/>
  <c r="I80" i="8"/>
  <c r="D80" i="8"/>
  <c r="C80" i="8"/>
  <c r="R79" i="8"/>
  <c r="Q79" i="8"/>
  <c r="J79" i="8"/>
  <c r="I79" i="8"/>
  <c r="D79" i="8"/>
  <c r="C79" i="8"/>
  <c r="S78" i="8"/>
  <c r="R78" i="8"/>
  <c r="Q78" i="8"/>
  <c r="J78" i="8"/>
  <c r="I78" i="8"/>
  <c r="D78" i="8"/>
  <c r="C78" i="8"/>
  <c r="R77" i="8"/>
  <c r="Q77" i="8"/>
  <c r="J77" i="8"/>
  <c r="I77" i="8"/>
  <c r="D77" i="8"/>
  <c r="C77" i="8"/>
  <c r="R76" i="8"/>
  <c r="Q76" i="8"/>
  <c r="J76" i="8"/>
  <c r="I76" i="8"/>
  <c r="D76" i="8"/>
  <c r="C76" i="8"/>
  <c r="R75" i="8"/>
  <c r="Q75" i="8"/>
  <c r="J75" i="8"/>
  <c r="I75" i="8"/>
  <c r="D75" i="8"/>
  <c r="C75" i="8"/>
  <c r="R74" i="8"/>
  <c r="Q74" i="8"/>
  <c r="J74" i="8"/>
  <c r="I74" i="8"/>
  <c r="D74" i="8"/>
  <c r="C74" i="8"/>
  <c r="R73" i="8"/>
  <c r="Q73" i="8"/>
  <c r="J73" i="8"/>
  <c r="I73" i="8"/>
  <c r="D73" i="8"/>
  <c r="C73" i="8"/>
  <c r="R72" i="8"/>
  <c r="Q72" i="8"/>
  <c r="J72" i="8"/>
  <c r="I72" i="8"/>
  <c r="D72" i="8"/>
  <c r="C72" i="8"/>
  <c r="R71" i="8"/>
  <c r="Q71" i="8"/>
  <c r="J71" i="8"/>
  <c r="I71" i="8"/>
  <c r="D71" i="8"/>
  <c r="C71" i="8"/>
  <c r="R70" i="8"/>
  <c r="Q70" i="8"/>
  <c r="J70" i="8"/>
  <c r="I70" i="8"/>
  <c r="D70" i="8"/>
  <c r="C70" i="8"/>
  <c r="R69" i="8"/>
  <c r="Q69" i="8"/>
  <c r="J69" i="8"/>
  <c r="I69" i="8"/>
  <c r="D69" i="8"/>
  <c r="C69" i="8"/>
  <c r="R68" i="8"/>
  <c r="Q68" i="8"/>
  <c r="J68" i="8"/>
  <c r="I68" i="8"/>
  <c r="D68" i="8"/>
  <c r="C68" i="8"/>
  <c r="R67" i="8"/>
  <c r="Q67" i="8"/>
  <c r="J67" i="8"/>
  <c r="I67" i="8"/>
  <c r="D67" i="8"/>
  <c r="C67" i="8"/>
  <c r="R66" i="8"/>
  <c r="Q66" i="8"/>
  <c r="J66" i="8"/>
  <c r="I66" i="8"/>
  <c r="D66" i="8"/>
  <c r="C66" i="8"/>
  <c r="R65" i="8"/>
  <c r="Q65" i="8"/>
  <c r="J65" i="8"/>
  <c r="I65" i="8"/>
  <c r="D65" i="8"/>
  <c r="C65" i="8"/>
  <c r="R64" i="8"/>
  <c r="Q64" i="8"/>
  <c r="J64" i="8"/>
  <c r="I64" i="8"/>
  <c r="D64" i="8"/>
  <c r="C64" i="8"/>
  <c r="R63" i="8"/>
  <c r="Q63" i="8"/>
  <c r="J63" i="8"/>
  <c r="I63" i="8"/>
  <c r="D63" i="8"/>
  <c r="C63" i="8"/>
  <c r="R62" i="8"/>
  <c r="Q62" i="8"/>
  <c r="J62" i="8"/>
  <c r="I62" i="8"/>
  <c r="D62" i="8"/>
  <c r="C62" i="8"/>
  <c r="R61" i="8"/>
  <c r="Q61" i="8"/>
  <c r="J61" i="8"/>
  <c r="I61" i="8"/>
  <c r="D61" i="8"/>
  <c r="C61" i="8"/>
  <c r="R60" i="8"/>
  <c r="Q60" i="8"/>
  <c r="J60" i="8"/>
  <c r="I60" i="8"/>
  <c r="D60" i="8"/>
  <c r="C60" i="8"/>
  <c r="R59" i="8"/>
  <c r="Q59" i="8"/>
  <c r="J59" i="8"/>
  <c r="I59" i="8"/>
  <c r="D59" i="8"/>
  <c r="C59" i="8"/>
  <c r="R58" i="8"/>
  <c r="Q58" i="8"/>
  <c r="J58" i="8"/>
  <c r="I58" i="8"/>
  <c r="D58" i="8"/>
  <c r="C58" i="8"/>
  <c r="R57" i="8"/>
  <c r="Q57" i="8"/>
  <c r="J57" i="8"/>
  <c r="I57" i="8"/>
  <c r="D57" i="8"/>
  <c r="C57" i="8"/>
  <c r="R56" i="8"/>
  <c r="Q56" i="8"/>
  <c r="J56" i="8"/>
  <c r="I56" i="8"/>
  <c r="D56" i="8"/>
  <c r="C56" i="8"/>
  <c r="R55" i="8"/>
  <c r="Q55" i="8"/>
  <c r="J55" i="8"/>
  <c r="I55" i="8"/>
  <c r="D55" i="8"/>
  <c r="C55" i="8"/>
  <c r="R54" i="8"/>
  <c r="Q54" i="8"/>
  <c r="J54" i="8"/>
  <c r="I54" i="8"/>
  <c r="D54" i="8"/>
  <c r="C54" i="8"/>
  <c r="R53" i="8"/>
  <c r="Q53" i="8"/>
  <c r="J53" i="8"/>
  <c r="I53" i="8"/>
  <c r="D53" i="8"/>
  <c r="C53" i="8"/>
  <c r="R52" i="8"/>
  <c r="Q52" i="8"/>
  <c r="J52" i="8"/>
  <c r="I52" i="8"/>
  <c r="D52" i="8"/>
  <c r="C52" i="8"/>
  <c r="R51" i="8"/>
  <c r="Q51" i="8"/>
  <c r="J51" i="8"/>
  <c r="I51" i="8"/>
  <c r="D51" i="8"/>
  <c r="C51" i="8"/>
  <c r="R50" i="8"/>
  <c r="Q50" i="8"/>
  <c r="J50" i="8"/>
  <c r="I50" i="8"/>
  <c r="D50" i="8"/>
  <c r="C50" i="8"/>
  <c r="R49" i="8"/>
  <c r="Q49" i="8"/>
  <c r="J49" i="8"/>
  <c r="I49" i="8"/>
  <c r="D49" i="8"/>
  <c r="C49" i="8"/>
  <c r="S48" i="8"/>
  <c r="R48" i="8"/>
  <c r="Q48" i="8"/>
  <c r="J48" i="8"/>
  <c r="I48" i="8"/>
  <c r="D48" i="8"/>
  <c r="C48" i="8"/>
  <c r="R47" i="8"/>
  <c r="Q47" i="8"/>
  <c r="J47" i="8"/>
  <c r="I47" i="8"/>
  <c r="D47" i="8"/>
  <c r="C47" i="8"/>
  <c r="R46" i="8"/>
  <c r="Q46" i="8"/>
  <c r="J46" i="8"/>
  <c r="I46" i="8"/>
  <c r="D46" i="8"/>
  <c r="C46" i="8"/>
  <c r="R45" i="8"/>
  <c r="Q45" i="8"/>
  <c r="J45" i="8"/>
  <c r="I45" i="8"/>
  <c r="D45" i="8"/>
  <c r="C45" i="8"/>
  <c r="R44" i="8"/>
  <c r="Q44" i="8"/>
  <c r="J44" i="8"/>
  <c r="I44" i="8"/>
  <c r="D44" i="8"/>
  <c r="C44" i="8"/>
  <c r="S43" i="8"/>
  <c r="R43" i="8"/>
  <c r="Q43" i="8"/>
  <c r="J43" i="8"/>
  <c r="I43" i="8"/>
  <c r="D43" i="8"/>
  <c r="C43" i="8"/>
  <c r="R42" i="8"/>
  <c r="Q42" i="8"/>
  <c r="J42" i="8"/>
  <c r="I42" i="8"/>
  <c r="D42" i="8"/>
  <c r="C42" i="8"/>
  <c r="R41" i="8"/>
  <c r="Q41" i="8"/>
  <c r="J41" i="8"/>
  <c r="I41" i="8"/>
  <c r="D41" i="8"/>
  <c r="C41" i="8"/>
  <c r="R40" i="8"/>
  <c r="Q40" i="8"/>
  <c r="J40" i="8"/>
  <c r="I40" i="8"/>
  <c r="D40" i="8"/>
  <c r="C40" i="8"/>
  <c r="R39" i="8"/>
  <c r="Q39" i="8"/>
  <c r="J39" i="8"/>
  <c r="I39" i="8"/>
  <c r="D39" i="8"/>
  <c r="C39" i="8"/>
  <c r="S38" i="8"/>
  <c r="R38" i="8"/>
  <c r="Q38" i="8"/>
  <c r="J38" i="8"/>
  <c r="I38" i="8"/>
  <c r="D38" i="8"/>
  <c r="C38" i="8"/>
  <c r="R37" i="8"/>
  <c r="Q37" i="8"/>
  <c r="J37" i="8"/>
  <c r="I37" i="8"/>
  <c r="D37" i="8"/>
  <c r="C37" i="8"/>
  <c r="R36" i="8"/>
  <c r="Q36" i="8"/>
  <c r="J36" i="8"/>
  <c r="I36" i="8"/>
  <c r="D36" i="8"/>
  <c r="C36" i="8"/>
  <c r="R35" i="8"/>
  <c r="Q35" i="8"/>
  <c r="J35" i="8"/>
  <c r="I35" i="8"/>
  <c r="D35" i="8"/>
  <c r="C35" i="8"/>
  <c r="R34" i="8"/>
  <c r="Q34" i="8"/>
  <c r="J34" i="8"/>
  <c r="I34" i="8"/>
  <c r="D34" i="8"/>
  <c r="C34" i="8"/>
  <c r="R33" i="8"/>
  <c r="Q33" i="8"/>
  <c r="J33" i="8"/>
  <c r="I33" i="8"/>
  <c r="D33" i="8"/>
  <c r="C33" i="8"/>
  <c r="R32" i="8"/>
  <c r="T32" i="8" s="1"/>
  <c r="Q32" i="8"/>
  <c r="J32" i="8"/>
  <c r="I32" i="8"/>
  <c r="D32" i="8"/>
  <c r="C32" i="8"/>
  <c r="R31" i="8"/>
  <c r="Q31" i="8"/>
  <c r="J31" i="8"/>
  <c r="I31" i="8"/>
  <c r="D31" i="8"/>
  <c r="C31" i="8"/>
  <c r="R30" i="8"/>
  <c r="Q30" i="8"/>
  <c r="J30" i="8"/>
  <c r="I30" i="8"/>
  <c r="D30" i="8"/>
  <c r="C30" i="8"/>
  <c r="R29" i="8"/>
  <c r="Q29" i="8"/>
  <c r="J29" i="8"/>
  <c r="I29" i="8"/>
  <c r="D29" i="8"/>
  <c r="C29" i="8"/>
  <c r="R28" i="8"/>
  <c r="Q28" i="8"/>
  <c r="J28" i="8"/>
  <c r="I28" i="8"/>
  <c r="D28" i="8"/>
  <c r="C28" i="8"/>
  <c r="R27" i="8"/>
  <c r="T27" i="8" s="1"/>
  <c r="Q27" i="8"/>
  <c r="J27" i="8"/>
  <c r="I27" i="8"/>
  <c r="D27" i="8"/>
  <c r="C27" i="8"/>
  <c r="R26" i="8"/>
  <c r="Q26" i="8"/>
  <c r="J26" i="8"/>
  <c r="I26" i="8"/>
  <c r="D26" i="8"/>
  <c r="C26" i="8"/>
  <c r="R25" i="8"/>
  <c r="Q25" i="8"/>
  <c r="J25" i="8"/>
  <c r="I25" i="8"/>
  <c r="D25" i="8"/>
  <c r="C25" i="8"/>
  <c r="R24" i="8"/>
  <c r="Q24" i="8"/>
  <c r="J24" i="8"/>
  <c r="I24" i="8"/>
  <c r="D24" i="8"/>
  <c r="C24" i="8"/>
  <c r="R23" i="8"/>
  <c r="Q23" i="8"/>
  <c r="J23" i="8"/>
  <c r="I23" i="8"/>
  <c r="D23" i="8"/>
  <c r="C23" i="8"/>
  <c r="R22" i="8"/>
  <c r="Q22" i="8"/>
  <c r="J22" i="8"/>
  <c r="I22" i="8"/>
  <c r="D22" i="8"/>
  <c r="C22" i="8"/>
  <c r="R21" i="8"/>
  <c r="Q21" i="8"/>
  <c r="J21" i="8"/>
  <c r="I21" i="8"/>
  <c r="D21" i="8"/>
  <c r="C21" i="8"/>
  <c r="R20" i="8"/>
  <c r="Q20" i="8"/>
  <c r="J20" i="8"/>
  <c r="I20" i="8"/>
  <c r="D20" i="8"/>
  <c r="C20" i="8"/>
  <c r="R19" i="8"/>
  <c r="Q19" i="8"/>
  <c r="J19" i="8"/>
  <c r="I19" i="8"/>
  <c r="D19" i="8"/>
  <c r="S26" i="8" s="1"/>
  <c r="C19" i="8"/>
  <c r="R18" i="8"/>
  <c r="Q18" i="8"/>
  <c r="J18" i="8"/>
  <c r="I18" i="8"/>
  <c r="D18" i="8"/>
  <c r="C18" i="8"/>
  <c r="R17" i="8"/>
  <c r="Q17" i="8"/>
  <c r="J17" i="8"/>
  <c r="T224" i="8" s="1"/>
  <c r="I17" i="8"/>
  <c r="D17" i="8"/>
  <c r="C17" i="8"/>
  <c r="D8" i="8"/>
  <c r="Z243" i="7"/>
  <c r="Y243" i="7"/>
  <c r="R243" i="7"/>
  <c r="S243" i="7" s="1"/>
  <c r="K243" i="7"/>
  <c r="L243" i="7" s="1"/>
  <c r="D243" i="7"/>
  <c r="E243" i="7" s="1"/>
  <c r="Y242" i="7"/>
  <c r="Z242" i="7" s="1"/>
  <c r="S242" i="7"/>
  <c r="R242" i="7"/>
  <c r="L242" i="7"/>
  <c r="K242" i="7"/>
  <c r="E242" i="7"/>
  <c r="D242" i="7"/>
  <c r="Y241" i="7"/>
  <c r="Z241" i="7" s="1"/>
  <c r="S241" i="7"/>
  <c r="R241" i="7"/>
  <c r="K241" i="7"/>
  <c r="L241" i="7" s="1"/>
  <c r="D241" i="7"/>
  <c r="E241" i="7" s="1"/>
  <c r="Y240" i="7"/>
  <c r="Z240" i="7" s="1"/>
  <c r="R240" i="7"/>
  <c r="S240" i="7" s="1"/>
  <c r="L240" i="7"/>
  <c r="K240" i="7"/>
  <c r="D240" i="7"/>
  <c r="E240" i="7" s="1"/>
  <c r="Y239" i="7"/>
  <c r="Z239" i="7" s="1"/>
  <c r="S239" i="7"/>
  <c r="R239" i="7"/>
  <c r="K239" i="7"/>
  <c r="L239" i="7" s="1"/>
  <c r="D239" i="7"/>
  <c r="E239" i="7" s="1"/>
  <c r="Y238" i="7"/>
  <c r="Z238" i="7" s="1"/>
  <c r="R238" i="7"/>
  <c r="S238" i="7" s="1"/>
  <c r="L238" i="7"/>
  <c r="K238" i="7"/>
  <c r="D238" i="7"/>
  <c r="E238" i="7" s="1"/>
  <c r="Z237" i="7"/>
  <c r="Y237" i="7"/>
  <c r="R237" i="7"/>
  <c r="S237" i="7" s="1"/>
  <c r="K237" i="7"/>
  <c r="L237" i="7" s="1"/>
  <c r="E237" i="7"/>
  <c r="D237" i="7"/>
  <c r="Y236" i="7"/>
  <c r="Z236" i="7" s="1"/>
  <c r="S236" i="7"/>
  <c r="R236" i="7"/>
  <c r="K236" i="7"/>
  <c r="L236" i="7" s="1"/>
  <c r="E236" i="7"/>
  <c r="D236" i="7"/>
  <c r="Z235" i="7"/>
  <c r="Y235" i="7"/>
  <c r="R235" i="7"/>
  <c r="S235" i="7" s="1"/>
  <c r="K235" i="7"/>
  <c r="L235" i="7" s="1"/>
  <c r="D235" i="7"/>
  <c r="E235" i="7" s="1"/>
  <c r="Y234" i="7"/>
  <c r="Z234" i="7" s="1"/>
  <c r="S234" i="7"/>
  <c r="R234" i="7"/>
  <c r="K234" i="7"/>
  <c r="L234" i="7" s="1"/>
  <c r="E234" i="7"/>
  <c r="D234" i="7"/>
  <c r="Y233" i="7"/>
  <c r="Z233" i="7" s="1"/>
  <c r="S233" i="7"/>
  <c r="R233" i="7"/>
  <c r="K233" i="7"/>
  <c r="L233" i="7" s="1"/>
  <c r="E233" i="7"/>
  <c r="D233" i="7"/>
  <c r="Y232" i="7"/>
  <c r="Z232" i="7" s="1"/>
  <c r="R232" i="7"/>
  <c r="S232" i="7" s="1"/>
  <c r="K232" i="7"/>
  <c r="L232" i="7" s="1"/>
  <c r="D232" i="7"/>
  <c r="E232" i="7" s="1"/>
  <c r="Z231" i="7"/>
  <c r="Y231" i="7"/>
  <c r="S231" i="7"/>
  <c r="R231" i="7"/>
  <c r="K231" i="7"/>
  <c r="L231" i="7" s="1"/>
  <c r="E231" i="7"/>
  <c r="D231" i="7"/>
  <c r="Y230" i="7"/>
  <c r="Z230" i="7" s="1"/>
  <c r="R230" i="7"/>
  <c r="S230" i="7" s="1"/>
  <c r="L230" i="7"/>
  <c r="K230" i="7"/>
  <c r="E230" i="7"/>
  <c r="D230" i="7"/>
  <c r="Z229" i="7"/>
  <c r="Y229" i="7"/>
  <c r="R229" i="7"/>
  <c r="S229" i="7" s="1"/>
  <c r="K229" i="7"/>
  <c r="L229" i="7" s="1"/>
  <c r="E229" i="7"/>
  <c r="D229" i="7"/>
  <c r="Y228" i="7"/>
  <c r="Z228" i="7" s="1"/>
  <c r="S228" i="7"/>
  <c r="R228" i="7"/>
  <c r="K228" i="7"/>
  <c r="L228" i="7" s="1"/>
  <c r="E228" i="7"/>
  <c r="D228" i="7"/>
  <c r="Z227" i="7"/>
  <c r="Y227" i="7"/>
  <c r="R227" i="7"/>
  <c r="S227" i="7" s="1"/>
  <c r="L227" i="7"/>
  <c r="K227" i="7"/>
  <c r="E227" i="7"/>
  <c r="D227" i="7"/>
  <c r="Z226" i="7"/>
  <c r="Y226" i="7"/>
  <c r="R226" i="7"/>
  <c r="S226" i="7" s="1"/>
  <c r="L226" i="7"/>
  <c r="K226" i="7"/>
  <c r="D226" i="7"/>
  <c r="E226" i="7" s="1"/>
  <c r="Z225" i="7"/>
  <c r="Y225" i="7"/>
  <c r="R225" i="7"/>
  <c r="S225" i="7" s="1"/>
  <c r="L225" i="7"/>
  <c r="K225" i="7"/>
  <c r="D225" i="7"/>
  <c r="E225" i="7" s="1"/>
  <c r="Z224" i="7"/>
  <c r="Y224" i="7"/>
  <c r="S224" i="7"/>
  <c r="R224" i="7"/>
  <c r="L224" i="7"/>
  <c r="K224" i="7"/>
  <c r="D224" i="7"/>
  <c r="E224" i="7" s="1"/>
  <c r="Z223" i="7"/>
  <c r="Y223" i="7"/>
  <c r="R223" i="7"/>
  <c r="S223" i="7" s="1"/>
  <c r="L223" i="7"/>
  <c r="K223" i="7"/>
  <c r="E223" i="7"/>
  <c r="D223" i="7"/>
  <c r="Z222" i="7"/>
  <c r="Y222" i="7"/>
  <c r="R222" i="7"/>
  <c r="S222" i="7" s="1"/>
  <c r="L222" i="7"/>
  <c r="K222" i="7"/>
  <c r="D222" i="7"/>
  <c r="E222" i="7" s="1"/>
  <c r="Z221" i="7"/>
  <c r="Y221" i="7"/>
  <c r="R221" i="7"/>
  <c r="S221" i="7" s="1"/>
  <c r="L221" i="7"/>
  <c r="K221" i="7"/>
  <c r="D221" i="7"/>
  <c r="E221" i="7" s="1"/>
  <c r="Z220" i="7"/>
  <c r="Y220" i="7"/>
  <c r="S220" i="7"/>
  <c r="R220" i="7"/>
  <c r="L220" i="7"/>
  <c r="K220" i="7"/>
  <c r="D220" i="7"/>
  <c r="E220" i="7" s="1"/>
  <c r="Z219" i="7"/>
  <c r="Y219" i="7"/>
  <c r="R219" i="7"/>
  <c r="S219" i="7" s="1"/>
  <c r="L219" i="7"/>
  <c r="K219" i="7"/>
  <c r="D219" i="7"/>
  <c r="E219" i="7" s="1"/>
  <c r="Z218" i="7"/>
  <c r="Y218" i="7"/>
  <c r="R218" i="7"/>
  <c r="S218" i="7" s="1"/>
  <c r="L218" i="7"/>
  <c r="K218" i="7"/>
  <c r="D218" i="7"/>
  <c r="E218" i="7" s="1"/>
  <c r="Z217" i="7"/>
  <c r="Y217" i="7"/>
  <c r="S217" i="7"/>
  <c r="R217" i="7"/>
  <c r="L217" i="7"/>
  <c r="K217" i="7"/>
  <c r="E217" i="7"/>
  <c r="D217" i="7"/>
  <c r="Z216" i="7"/>
  <c r="Y216" i="7"/>
  <c r="R216" i="7"/>
  <c r="S216" i="7" s="1"/>
  <c r="L216" i="7"/>
  <c r="K216" i="7"/>
  <c r="D216" i="7"/>
  <c r="E216" i="7" s="1"/>
  <c r="Z215" i="7"/>
  <c r="Y215" i="7"/>
  <c r="S215" i="7"/>
  <c r="R215" i="7"/>
  <c r="L215" i="7"/>
  <c r="K215" i="7"/>
  <c r="E215" i="7"/>
  <c r="D215" i="7"/>
  <c r="Z214" i="7"/>
  <c r="Y214" i="7"/>
  <c r="R214" i="7"/>
  <c r="S214" i="7" s="1"/>
  <c r="L214" i="7"/>
  <c r="K214" i="7"/>
  <c r="E214" i="7"/>
  <c r="D214" i="7"/>
  <c r="Z213" i="7"/>
  <c r="Y213" i="7"/>
  <c r="R213" i="7"/>
  <c r="S213" i="7" s="1"/>
  <c r="L213" i="7"/>
  <c r="K213" i="7"/>
  <c r="D213" i="7"/>
  <c r="E213" i="7" s="1"/>
  <c r="Z212" i="7"/>
  <c r="Y212" i="7"/>
  <c r="S212" i="7"/>
  <c r="R212" i="7"/>
  <c r="L212" i="7"/>
  <c r="K212" i="7"/>
  <c r="E212" i="7"/>
  <c r="D212" i="7"/>
  <c r="Z211" i="7"/>
  <c r="Y211" i="7"/>
  <c r="R211" i="7"/>
  <c r="S211" i="7" s="1"/>
  <c r="L211" i="7"/>
  <c r="K211" i="7"/>
  <c r="D211" i="7"/>
  <c r="E211" i="7" s="1"/>
  <c r="Z210" i="7"/>
  <c r="Y210" i="7"/>
  <c r="R210" i="7"/>
  <c r="S210" i="7" s="1"/>
  <c r="L210" i="7"/>
  <c r="K210" i="7"/>
  <c r="D210" i="7"/>
  <c r="E210" i="7" s="1"/>
  <c r="Z209" i="7"/>
  <c r="Y209" i="7"/>
  <c r="S209" i="7"/>
  <c r="R209" i="7"/>
  <c r="L209" i="7"/>
  <c r="K209" i="7"/>
  <c r="E209" i="7"/>
  <c r="D209" i="7"/>
  <c r="Z208" i="7"/>
  <c r="Y208" i="7"/>
  <c r="R208" i="7"/>
  <c r="S208" i="7" s="1"/>
  <c r="L208" i="7"/>
  <c r="K208" i="7"/>
  <c r="D208" i="7"/>
  <c r="E208" i="7" s="1"/>
  <c r="Z207" i="7"/>
  <c r="Y207" i="7"/>
  <c r="S207" i="7"/>
  <c r="R207" i="7"/>
  <c r="L207" i="7"/>
  <c r="K207" i="7"/>
  <c r="E207" i="7"/>
  <c r="D207" i="7"/>
  <c r="Z206" i="7"/>
  <c r="Y206" i="7"/>
  <c r="S206" i="7"/>
  <c r="R206" i="7"/>
  <c r="L206" i="7"/>
  <c r="K206" i="7"/>
  <c r="E206" i="7"/>
  <c r="D206" i="7"/>
  <c r="Z205" i="7"/>
  <c r="Y205" i="7"/>
  <c r="R205" i="7"/>
  <c r="S205" i="7" s="1"/>
  <c r="L205" i="7"/>
  <c r="K205" i="7"/>
  <c r="D205" i="7"/>
  <c r="E205" i="7" s="1"/>
  <c r="Z204" i="7"/>
  <c r="Y204" i="7"/>
  <c r="S204" i="7"/>
  <c r="R204" i="7"/>
  <c r="L204" i="7"/>
  <c r="K204" i="7"/>
  <c r="E204" i="7"/>
  <c r="D204" i="7"/>
  <c r="Z203" i="7"/>
  <c r="Y203" i="7"/>
  <c r="R203" i="7"/>
  <c r="S203" i="7" s="1"/>
  <c r="L203" i="7"/>
  <c r="K203" i="7"/>
  <c r="E203" i="7"/>
  <c r="D203" i="7"/>
  <c r="Z202" i="7"/>
  <c r="Y202" i="7"/>
  <c r="R202" i="7"/>
  <c r="S202" i="7" s="1"/>
  <c r="L202" i="7"/>
  <c r="K202" i="7"/>
  <c r="D202" i="7"/>
  <c r="E202" i="7" s="1"/>
  <c r="Z201" i="7"/>
  <c r="Y201" i="7"/>
  <c r="S201" i="7"/>
  <c r="R201" i="7"/>
  <c r="L201" i="7"/>
  <c r="K201" i="7"/>
  <c r="E201" i="7"/>
  <c r="D201" i="7"/>
  <c r="Z200" i="7"/>
  <c r="Y200" i="7"/>
  <c r="S200" i="7"/>
  <c r="R200" i="7"/>
  <c r="L200" i="7"/>
  <c r="K200" i="7"/>
  <c r="E200" i="7"/>
  <c r="D200" i="7"/>
  <c r="Z199" i="7"/>
  <c r="Y199" i="7"/>
  <c r="S199" i="7"/>
  <c r="R199" i="7"/>
  <c r="L199" i="7"/>
  <c r="K199" i="7"/>
  <c r="D199" i="7"/>
  <c r="E199" i="7" s="1"/>
  <c r="Z198" i="7"/>
  <c r="Y198" i="7"/>
  <c r="R198" i="7"/>
  <c r="S198" i="7" s="1"/>
  <c r="L198" i="7"/>
  <c r="K198" i="7"/>
  <c r="D198" i="7"/>
  <c r="E198" i="7" s="1"/>
  <c r="Z197" i="7"/>
  <c r="Y197" i="7"/>
  <c r="S197" i="7"/>
  <c r="R197" i="7"/>
  <c r="L197" i="7"/>
  <c r="K197" i="7"/>
  <c r="E197" i="7"/>
  <c r="D197" i="7"/>
  <c r="Z196" i="7"/>
  <c r="Y196" i="7"/>
  <c r="R196" i="7"/>
  <c r="S196" i="7" s="1"/>
  <c r="L196" i="7"/>
  <c r="K196" i="7"/>
  <c r="E196" i="7"/>
  <c r="D196" i="7"/>
  <c r="Z195" i="7"/>
  <c r="Y195" i="7"/>
  <c r="R195" i="7"/>
  <c r="S195" i="7" s="1"/>
  <c r="L195" i="7"/>
  <c r="K195" i="7"/>
  <c r="E195" i="7"/>
  <c r="D195" i="7"/>
  <c r="Z194" i="7"/>
  <c r="Y194" i="7"/>
  <c r="R194" i="7"/>
  <c r="S194" i="7" s="1"/>
  <c r="L194" i="7"/>
  <c r="K194" i="7"/>
  <c r="D194" i="7"/>
  <c r="E194" i="7" s="1"/>
  <c r="Z193" i="7"/>
  <c r="Y193" i="7"/>
  <c r="S193" i="7"/>
  <c r="R193" i="7"/>
  <c r="L193" i="7"/>
  <c r="K193" i="7"/>
  <c r="E193" i="7"/>
  <c r="D193" i="7"/>
  <c r="Z192" i="7"/>
  <c r="Y192" i="7"/>
  <c r="S192" i="7"/>
  <c r="R192" i="7"/>
  <c r="L192" i="7"/>
  <c r="K192" i="7"/>
  <c r="D192" i="7"/>
  <c r="E192" i="7" s="1"/>
  <c r="Z191" i="7"/>
  <c r="Y191" i="7"/>
  <c r="S191" i="7"/>
  <c r="R191" i="7"/>
  <c r="L191" i="7"/>
  <c r="K191" i="7"/>
  <c r="D191" i="7"/>
  <c r="E191" i="7" s="1"/>
  <c r="Z190" i="7"/>
  <c r="Y190" i="7"/>
  <c r="R190" i="7"/>
  <c r="S190" i="7" s="1"/>
  <c r="L190" i="7"/>
  <c r="K190" i="7"/>
  <c r="D190" i="7"/>
  <c r="E190" i="7" s="1"/>
  <c r="Z189" i="7"/>
  <c r="Y189" i="7"/>
  <c r="S189" i="7"/>
  <c r="R189" i="7"/>
  <c r="L189" i="7"/>
  <c r="K189" i="7"/>
  <c r="E189" i="7"/>
  <c r="D189" i="7"/>
  <c r="Z188" i="7"/>
  <c r="Y188" i="7"/>
  <c r="R188" i="7"/>
  <c r="S188" i="7" s="1"/>
  <c r="L188" i="7"/>
  <c r="K188" i="7"/>
  <c r="E188" i="7"/>
  <c r="D188" i="7"/>
  <c r="Z187" i="7"/>
  <c r="Y187" i="7"/>
  <c r="R187" i="7"/>
  <c r="S187" i="7" s="1"/>
  <c r="L187" i="7"/>
  <c r="K187" i="7"/>
  <c r="D187" i="7"/>
  <c r="E187" i="7" s="1"/>
  <c r="Z186" i="7"/>
  <c r="Y186" i="7"/>
  <c r="R186" i="7"/>
  <c r="S186" i="7" s="1"/>
  <c r="L186" i="7"/>
  <c r="K186" i="7"/>
  <c r="D186" i="7"/>
  <c r="E186" i="7" s="1"/>
  <c r="Z185" i="7"/>
  <c r="Y185" i="7"/>
  <c r="S185" i="7"/>
  <c r="R185" i="7"/>
  <c r="L185" i="7"/>
  <c r="K185" i="7"/>
  <c r="E185" i="7"/>
  <c r="D185" i="7"/>
  <c r="Z184" i="7"/>
  <c r="Y184" i="7"/>
  <c r="S184" i="7"/>
  <c r="R184" i="7"/>
  <c r="L184" i="7"/>
  <c r="K184" i="7"/>
  <c r="E184" i="7"/>
  <c r="D184" i="7"/>
  <c r="Z183" i="7"/>
  <c r="Y183" i="7"/>
  <c r="R183" i="7"/>
  <c r="S183" i="7" s="1"/>
  <c r="L183" i="7"/>
  <c r="K183" i="7"/>
  <c r="D183" i="7"/>
  <c r="E183" i="7" s="1"/>
  <c r="Z182" i="7"/>
  <c r="Y182" i="7"/>
  <c r="R182" i="7"/>
  <c r="S182" i="7" s="1"/>
  <c r="L182" i="7"/>
  <c r="K182" i="7"/>
  <c r="D182" i="7"/>
  <c r="E182" i="7" s="1"/>
  <c r="Z181" i="7"/>
  <c r="Y181" i="7"/>
  <c r="S181" i="7"/>
  <c r="R181" i="7"/>
  <c r="L181" i="7"/>
  <c r="K181" i="7"/>
  <c r="E181" i="7"/>
  <c r="D181" i="7"/>
  <c r="Z180" i="7"/>
  <c r="Y180" i="7"/>
  <c r="S180" i="7"/>
  <c r="R180" i="7"/>
  <c r="L180" i="7"/>
  <c r="K180" i="7"/>
  <c r="D180" i="7"/>
  <c r="E180" i="7" s="1"/>
  <c r="Z179" i="7"/>
  <c r="Y179" i="7"/>
  <c r="R179" i="7"/>
  <c r="S179" i="7" s="1"/>
  <c r="L179" i="7"/>
  <c r="K179" i="7"/>
  <c r="E179" i="7"/>
  <c r="D179" i="7"/>
  <c r="Z178" i="7"/>
  <c r="Y178" i="7"/>
  <c r="R178" i="7"/>
  <c r="S178" i="7" s="1"/>
  <c r="L178" i="7"/>
  <c r="K178" i="7"/>
  <c r="D178" i="7"/>
  <c r="E178" i="7" s="1"/>
  <c r="Z177" i="7"/>
  <c r="Y177" i="7"/>
  <c r="S177" i="7"/>
  <c r="R177" i="7"/>
  <c r="L177" i="7"/>
  <c r="K177" i="7"/>
  <c r="E177" i="7"/>
  <c r="D177" i="7"/>
  <c r="Z176" i="7"/>
  <c r="Y176" i="7"/>
  <c r="R176" i="7"/>
  <c r="S176" i="7" s="1"/>
  <c r="L176" i="7"/>
  <c r="K176" i="7"/>
  <c r="D176" i="7"/>
  <c r="E176" i="7" s="1"/>
  <c r="Z175" i="7"/>
  <c r="Y175" i="7"/>
  <c r="S175" i="7"/>
  <c r="R175" i="7"/>
  <c r="L175" i="7"/>
  <c r="K175" i="7"/>
  <c r="D175" i="7"/>
  <c r="E175" i="7" s="1"/>
  <c r="Z174" i="7"/>
  <c r="Y174" i="7"/>
  <c r="R174" i="7"/>
  <c r="S174" i="7" s="1"/>
  <c r="L174" i="7"/>
  <c r="K174" i="7"/>
  <c r="D174" i="7"/>
  <c r="E174" i="7" s="1"/>
  <c r="Z173" i="7"/>
  <c r="Y173" i="7"/>
  <c r="S173" i="7"/>
  <c r="R173" i="7"/>
  <c r="L173" i="7"/>
  <c r="K173" i="7"/>
  <c r="E173" i="7"/>
  <c r="D173" i="7"/>
  <c r="Z172" i="7"/>
  <c r="Y172" i="7"/>
  <c r="S172" i="7"/>
  <c r="R172" i="7"/>
  <c r="K172" i="7"/>
  <c r="L172" i="7" s="1"/>
  <c r="E172" i="7"/>
  <c r="D172" i="7"/>
  <c r="Z171" i="7"/>
  <c r="Y171" i="7"/>
  <c r="R171" i="7"/>
  <c r="S171" i="7" s="1"/>
  <c r="L171" i="7"/>
  <c r="K171" i="7"/>
  <c r="E171" i="7"/>
  <c r="D171" i="7"/>
  <c r="Z170" i="7"/>
  <c r="Y170" i="7"/>
  <c r="R170" i="7"/>
  <c r="S170" i="7" s="1"/>
  <c r="L170" i="7"/>
  <c r="K170" i="7"/>
  <c r="E170" i="7"/>
  <c r="D170" i="7"/>
  <c r="Y169" i="7"/>
  <c r="Z169" i="7" s="1"/>
  <c r="R169" i="7"/>
  <c r="S169" i="7" s="1"/>
  <c r="L169" i="7"/>
  <c r="K169" i="7"/>
  <c r="D169" i="7"/>
  <c r="E169" i="7" s="1"/>
  <c r="Z168" i="7"/>
  <c r="Y168" i="7"/>
  <c r="R168" i="7"/>
  <c r="S168" i="7" s="1"/>
  <c r="L168" i="7"/>
  <c r="K168" i="7"/>
  <c r="D168" i="7"/>
  <c r="E168" i="7" s="1"/>
  <c r="Y167" i="7"/>
  <c r="Z167" i="7" s="1"/>
  <c r="S167" i="7"/>
  <c r="R167" i="7"/>
  <c r="L167" i="7"/>
  <c r="K167" i="7"/>
  <c r="E167" i="7"/>
  <c r="D167" i="7"/>
  <c r="Z166" i="7"/>
  <c r="Y166" i="7"/>
  <c r="S166" i="7"/>
  <c r="R166" i="7"/>
  <c r="K166" i="7"/>
  <c r="L166" i="7" s="1"/>
  <c r="E166" i="7"/>
  <c r="D166" i="7"/>
  <c r="Y165" i="7"/>
  <c r="Z165" i="7" s="1"/>
  <c r="R165" i="7"/>
  <c r="S165" i="7" s="1"/>
  <c r="L165" i="7"/>
  <c r="K165" i="7"/>
  <c r="E165" i="7"/>
  <c r="D165" i="7"/>
  <c r="Z164" i="7"/>
  <c r="Y164" i="7"/>
  <c r="R164" i="7"/>
  <c r="S164" i="7" s="1"/>
  <c r="K164" i="7"/>
  <c r="L164" i="7" s="1"/>
  <c r="D164" i="7"/>
  <c r="E164" i="7" s="1"/>
  <c r="Z163" i="7"/>
  <c r="Y163" i="7"/>
  <c r="S163" i="7"/>
  <c r="R163" i="7"/>
  <c r="L163" i="7"/>
  <c r="K163" i="7"/>
  <c r="D163" i="7"/>
  <c r="E163" i="7" s="1"/>
  <c r="Z162" i="7"/>
  <c r="Y162" i="7"/>
  <c r="S162" i="7"/>
  <c r="R162" i="7"/>
  <c r="L162" i="7"/>
  <c r="K162" i="7"/>
  <c r="D162" i="7"/>
  <c r="E162" i="7" s="1"/>
  <c r="Z161" i="7"/>
  <c r="Y161" i="7"/>
  <c r="R161" i="7"/>
  <c r="S161" i="7" s="1"/>
  <c r="L161" i="7"/>
  <c r="K161" i="7"/>
  <c r="D161" i="7"/>
  <c r="E161" i="7" s="1"/>
  <c r="Y160" i="7"/>
  <c r="Z160" i="7" s="1"/>
  <c r="R160" i="7"/>
  <c r="S160" i="7" s="1"/>
  <c r="K160" i="7"/>
  <c r="L160" i="7" s="1"/>
  <c r="D160" i="7"/>
  <c r="E160" i="7" s="1"/>
  <c r="Y159" i="7"/>
  <c r="Z159" i="7" s="1"/>
  <c r="R159" i="7"/>
  <c r="S159" i="7" s="1"/>
  <c r="L159" i="7"/>
  <c r="K159" i="7"/>
  <c r="D159" i="7"/>
  <c r="E159" i="7" s="1"/>
  <c r="Z158" i="7"/>
  <c r="Y158" i="7"/>
  <c r="R158" i="7"/>
  <c r="S158" i="7" s="1"/>
  <c r="K158" i="7"/>
  <c r="L158" i="7" s="1"/>
  <c r="D158" i="7"/>
  <c r="E158" i="7" s="1"/>
  <c r="Y157" i="7"/>
  <c r="Z157" i="7" s="1"/>
  <c r="R157" i="7"/>
  <c r="S157" i="7" s="1"/>
  <c r="L157" i="7"/>
  <c r="K157" i="7"/>
  <c r="D157" i="7"/>
  <c r="E157" i="7" s="1"/>
  <c r="Z156" i="7"/>
  <c r="Y156" i="7"/>
  <c r="R156" i="7"/>
  <c r="S156" i="7" s="1"/>
  <c r="L156" i="7"/>
  <c r="K156" i="7"/>
  <c r="D156" i="7"/>
  <c r="E156" i="7" s="1"/>
  <c r="Y155" i="7"/>
  <c r="Z155" i="7" s="1"/>
  <c r="R155" i="7"/>
  <c r="S155" i="7" s="1"/>
  <c r="K155" i="7"/>
  <c r="L155" i="7" s="1"/>
  <c r="D155" i="7"/>
  <c r="E155" i="7" s="1"/>
  <c r="Z154" i="7"/>
  <c r="Y154" i="7"/>
  <c r="R154" i="7"/>
  <c r="S154" i="7" s="1"/>
  <c r="K154" i="7"/>
  <c r="L154" i="7" s="1"/>
  <c r="D154" i="7"/>
  <c r="E154" i="7" s="1"/>
  <c r="Z153" i="7"/>
  <c r="Y153" i="7"/>
  <c r="R153" i="7"/>
  <c r="S153" i="7" s="1"/>
  <c r="L153" i="7"/>
  <c r="K153" i="7"/>
  <c r="D153" i="7"/>
  <c r="E153" i="7" s="1"/>
  <c r="Y152" i="7"/>
  <c r="Z152" i="7" s="1"/>
  <c r="R152" i="7"/>
  <c r="S152" i="7" s="1"/>
  <c r="K152" i="7"/>
  <c r="L152" i="7" s="1"/>
  <c r="D152" i="7"/>
  <c r="E152" i="7" s="1"/>
  <c r="Y151" i="7"/>
  <c r="Z151" i="7" s="1"/>
  <c r="R151" i="7"/>
  <c r="S151" i="7" s="1"/>
  <c r="L151" i="7"/>
  <c r="K151" i="7"/>
  <c r="D151" i="7"/>
  <c r="E151" i="7" s="1"/>
  <c r="Z150" i="7"/>
  <c r="Y150" i="7"/>
  <c r="R150" i="7"/>
  <c r="S150" i="7" s="1"/>
  <c r="K150" i="7"/>
  <c r="L150" i="7" s="1"/>
  <c r="D150" i="7"/>
  <c r="E150" i="7" s="1"/>
  <c r="Y149" i="7"/>
  <c r="Z149" i="7" s="1"/>
  <c r="R149" i="7"/>
  <c r="S149" i="7" s="1"/>
  <c r="K149" i="7"/>
  <c r="L149" i="7" s="1"/>
  <c r="D149" i="7"/>
  <c r="E149" i="7" s="1"/>
  <c r="Z148" i="7"/>
  <c r="Y148" i="7"/>
  <c r="R148" i="7"/>
  <c r="S148" i="7" s="1"/>
  <c r="L148" i="7"/>
  <c r="K148" i="7"/>
  <c r="D148" i="7"/>
  <c r="E148" i="7" s="1"/>
  <c r="Y147" i="7"/>
  <c r="Z147" i="7" s="1"/>
  <c r="R147" i="7"/>
  <c r="S147" i="7" s="1"/>
  <c r="K147" i="7"/>
  <c r="L147" i="7" s="1"/>
  <c r="D147" i="7"/>
  <c r="E147" i="7" s="1"/>
  <c r="Z146" i="7"/>
  <c r="Y146" i="7"/>
  <c r="R146" i="7"/>
  <c r="S146" i="7" s="1"/>
  <c r="K146" i="7"/>
  <c r="L146" i="7" s="1"/>
  <c r="D146" i="7"/>
  <c r="E146" i="7" s="1"/>
  <c r="Z145" i="7"/>
  <c r="Y145" i="7"/>
  <c r="R145" i="7"/>
  <c r="S145" i="7" s="1"/>
  <c r="L145" i="7"/>
  <c r="K145" i="7"/>
  <c r="D145" i="7"/>
  <c r="E145" i="7" s="1"/>
  <c r="Y144" i="7"/>
  <c r="Z144" i="7" s="1"/>
  <c r="R144" i="7"/>
  <c r="S144" i="7" s="1"/>
  <c r="K144" i="7"/>
  <c r="L144" i="7" s="1"/>
  <c r="D144" i="7"/>
  <c r="E144" i="7" s="1"/>
  <c r="Y143" i="7"/>
  <c r="Z143" i="7" s="1"/>
  <c r="R143" i="7"/>
  <c r="S143" i="7" s="1"/>
  <c r="L143" i="7"/>
  <c r="K143" i="7"/>
  <c r="D143" i="7"/>
  <c r="E143" i="7" s="1"/>
  <c r="Z142" i="7"/>
  <c r="Y142" i="7"/>
  <c r="R142" i="7"/>
  <c r="S142" i="7" s="1"/>
  <c r="K142" i="7"/>
  <c r="L142" i="7" s="1"/>
  <c r="D142" i="7"/>
  <c r="E142" i="7" s="1"/>
  <c r="Y141" i="7"/>
  <c r="Z141" i="7" s="1"/>
  <c r="R141" i="7"/>
  <c r="S141" i="7" s="1"/>
  <c r="L141" i="7"/>
  <c r="K141" i="7"/>
  <c r="D141" i="7"/>
  <c r="E141" i="7" s="1"/>
  <c r="Y140" i="7"/>
  <c r="Z140" i="7" s="1"/>
  <c r="S140" i="7"/>
  <c r="R140" i="7"/>
  <c r="K140" i="7"/>
  <c r="L140" i="7" s="1"/>
  <c r="D140" i="7"/>
  <c r="E140" i="7" s="1"/>
  <c r="Y139" i="7"/>
  <c r="Z139" i="7" s="1"/>
  <c r="R139" i="7"/>
  <c r="S139" i="7" s="1"/>
  <c r="K139" i="7"/>
  <c r="L139" i="7" s="1"/>
  <c r="E139" i="7"/>
  <c r="D139" i="7"/>
  <c r="Y138" i="7"/>
  <c r="Z138" i="7" s="1"/>
  <c r="S138" i="7"/>
  <c r="R138" i="7"/>
  <c r="K138" i="7"/>
  <c r="L138" i="7" s="1"/>
  <c r="D138" i="7"/>
  <c r="E138" i="7" s="1"/>
  <c r="Y137" i="7"/>
  <c r="Z137" i="7" s="1"/>
  <c r="R137" i="7"/>
  <c r="S137" i="7" s="1"/>
  <c r="K137" i="7"/>
  <c r="L137" i="7" s="1"/>
  <c r="E137" i="7"/>
  <c r="D137" i="7"/>
  <c r="Y136" i="7"/>
  <c r="Z136" i="7" s="1"/>
  <c r="S136" i="7"/>
  <c r="R136" i="7"/>
  <c r="K136" i="7"/>
  <c r="L136" i="7" s="1"/>
  <c r="D136" i="7"/>
  <c r="E136" i="7" s="1"/>
  <c r="Y135" i="7"/>
  <c r="Z135" i="7" s="1"/>
  <c r="R135" i="7"/>
  <c r="S135" i="7" s="1"/>
  <c r="K135" i="7"/>
  <c r="L135" i="7" s="1"/>
  <c r="E135" i="7"/>
  <c r="D135" i="7"/>
  <c r="Y134" i="7"/>
  <c r="Z134" i="7" s="1"/>
  <c r="S134" i="7"/>
  <c r="R134" i="7"/>
  <c r="K134" i="7"/>
  <c r="L134" i="7" s="1"/>
  <c r="D134" i="7"/>
  <c r="E134" i="7" s="1"/>
  <c r="Y133" i="7"/>
  <c r="Z133" i="7" s="1"/>
  <c r="R133" i="7"/>
  <c r="S133" i="7" s="1"/>
  <c r="K133" i="7"/>
  <c r="L133" i="7" s="1"/>
  <c r="E133" i="7"/>
  <c r="D133" i="7"/>
  <c r="Y132" i="7"/>
  <c r="Z132" i="7" s="1"/>
  <c r="S132" i="7"/>
  <c r="R132" i="7"/>
  <c r="K132" i="7"/>
  <c r="L132" i="7" s="1"/>
  <c r="D132" i="7"/>
  <c r="E132" i="7" s="1"/>
  <c r="Y131" i="7"/>
  <c r="Z131" i="7" s="1"/>
  <c r="R131" i="7"/>
  <c r="S131" i="7" s="1"/>
  <c r="K131" i="7"/>
  <c r="L131" i="7" s="1"/>
  <c r="E131" i="7"/>
  <c r="D131" i="7"/>
  <c r="Y130" i="7"/>
  <c r="Z130" i="7" s="1"/>
  <c r="S130" i="7"/>
  <c r="R130" i="7"/>
  <c r="K130" i="7"/>
  <c r="L130" i="7" s="1"/>
  <c r="D130" i="7"/>
  <c r="E130" i="7" s="1"/>
  <c r="Y129" i="7"/>
  <c r="Z129" i="7" s="1"/>
  <c r="R129" i="7"/>
  <c r="S129" i="7" s="1"/>
  <c r="K129" i="7"/>
  <c r="L129" i="7" s="1"/>
  <c r="E129" i="7"/>
  <c r="D129" i="7"/>
  <c r="Y128" i="7"/>
  <c r="Z128" i="7" s="1"/>
  <c r="S128" i="7"/>
  <c r="R128" i="7"/>
  <c r="K128" i="7"/>
  <c r="L128" i="7" s="1"/>
  <c r="D128" i="7"/>
  <c r="E128" i="7" s="1"/>
  <c r="Y127" i="7"/>
  <c r="Z127" i="7" s="1"/>
  <c r="R127" i="7"/>
  <c r="S127" i="7" s="1"/>
  <c r="K127" i="7"/>
  <c r="L127" i="7" s="1"/>
  <c r="E127" i="7"/>
  <c r="D127" i="7"/>
  <c r="Y126" i="7"/>
  <c r="Z126" i="7" s="1"/>
  <c r="S126" i="7"/>
  <c r="R126" i="7"/>
  <c r="K126" i="7"/>
  <c r="L126" i="7" s="1"/>
  <c r="D126" i="7"/>
  <c r="E126" i="7" s="1"/>
  <c r="Y125" i="7"/>
  <c r="Z125" i="7" s="1"/>
  <c r="R125" i="7"/>
  <c r="S125" i="7" s="1"/>
  <c r="K125" i="7"/>
  <c r="L125" i="7" s="1"/>
  <c r="E125" i="7"/>
  <c r="D125" i="7"/>
  <c r="K123" i="7"/>
  <c r="L123" i="7" s="1"/>
  <c r="Y120" i="7"/>
  <c r="Z120" i="7" s="1"/>
  <c r="Y119" i="7"/>
  <c r="Z119" i="7" s="1"/>
  <c r="Y116" i="7"/>
  <c r="Z116" i="7" s="1"/>
  <c r="Y115" i="7"/>
  <c r="Z115" i="7" s="1"/>
  <c r="Y113" i="7"/>
  <c r="Z113" i="7" s="1"/>
  <c r="W113" i="7"/>
  <c r="W114" i="7" s="1"/>
  <c r="W115" i="7" s="1"/>
  <c r="W116" i="7" s="1"/>
  <c r="W117" i="7" s="1"/>
  <c r="W118" i="7" s="1"/>
  <c r="W119" i="7" s="1"/>
  <c r="W120" i="7" s="1"/>
  <c r="W121" i="7" s="1"/>
  <c r="P113" i="7"/>
  <c r="R113" i="7" s="1"/>
  <c r="S113" i="7" s="1"/>
  <c r="K113" i="7"/>
  <c r="L113" i="7" s="1"/>
  <c r="I113" i="7"/>
  <c r="I114" i="7" s="1"/>
  <c r="I115" i="7" s="1"/>
  <c r="I116" i="7" s="1"/>
  <c r="I117" i="7" s="1"/>
  <c r="I118" i="7" s="1"/>
  <c r="I119" i="7" s="1"/>
  <c r="I120" i="7" s="1"/>
  <c r="I121" i="7" s="1"/>
  <c r="I122" i="7" s="1"/>
  <c r="I123" i="7" s="1"/>
  <c r="I124" i="7" s="1"/>
  <c r="K124" i="7" s="1"/>
  <c r="L124" i="7" s="1"/>
  <c r="D113" i="7"/>
  <c r="E113" i="7" s="1"/>
  <c r="B113" i="7"/>
  <c r="B114" i="7" s="1"/>
  <c r="Y112" i="7"/>
  <c r="Z112" i="7" s="1"/>
  <c r="S112" i="7"/>
  <c r="R112" i="7"/>
  <c r="K112" i="7"/>
  <c r="L112" i="7" s="1"/>
  <c r="D112" i="7"/>
  <c r="E112" i="7" s="1"/>
  <c r="Y111" i="7"/>
  <c r="Z111" i="7" s="1"/>
  <c r="R111" i="7"/>
  <c r="S111" i="7" s="1"/>
  <c r="K111" i="7"/>
  <c r="L111" i="7" s="1"/>
  <c r="E111" i="7"/>
  <c r="D111" i="7"/>
  <c r="Y110" i="7"/>
  <c r="Z110" i="7" s="1"/>
  <c r="S110" i="7"/>
  <c r="R110" i="7"/>
  <c r="K110" i="7"/>
  <c r="L110" i="7" s="1"/>
  <c r="D110" i="7"/>
  <c r="E110" i="7" s="1"/>
  <c r="Y109" i="7"/>
  <c r="Z109" i="7" s="1"/>
  <c r="R109" i="7"/>
  <c r="S109" i="7" s="1"/>
  <c r="K109" i="7"/>
  <c r="L109" i="7" s="1"/>
  <c r="E109" i="7"/>
  <c r="D109" i="7"/>
  <c r="K108" i="7"/>
  <c r="L108" i="7" s="1"/>
  <c r="E108" i="7"/>
  <c r="D108" i="7"/>
  <c r="K107" i="7"/>
  <c r="L107" i="7" s="1"/>
  <c r="E107" i="7"/>
  <c r="D107" i="7"/>
  <c r="K106" i="7"/>
  <c r="L106" i="7" s="1"/>
  <c r="E106" i="7"/>
  <c r="D106" i="7"/>
  <c r="K105" i="7"/>
  <c r="L105" i="7" s="1"/>
  <c r="E105" i="7"/>
  <c r="D105" i="7"/>
  <c r="K104" i="7"/>
  <c r="L104" i="7" s="1"/>
  <c r="E104" i="7"/>
  <c r="D104" i="7"/>
  <c r="K103" i="7"/>
  <c r="L103" i="7" s="1"/>
  <c r="E103" i="7"/>
  <c r="D103" i="7"/>
  <c r="K102" i="7"/>
  <c r="L102" i="7" s="1"/>
  <c r="E102" i="7"/>
  <c r="D102" i="7"/>
  <c r="K101" i="7"/>
  <c r="L101" i="7" s="1"/>
  <c r="E101" i="7"/>
  <c r="D101" i="7"/>
  <c r="K100" i="7"/>
  <c r="L100" i="7" s="1"/>
  <c r="E100" i="7"/>
  <c r="D100" i="7"/>
  <c r="W99" i="7"/>
  <c r="Y99" i="7" s="1"/>
  <c r="Z99" i="7" s="1"/>
  <c r="K99" i="7"/>
  <c r="L99" i="7" s="1"/>
  <c r="E99" i="7"/>
  <c r="D99" i="7"/>
  <c r="W98" i="7"/>
  <c r="Y98" i="7" s="1"/>
  <c r="Z98" i="7" s="1"/>
  <c r="P98" i="7"/>
  <c r="K98" i="7"/>
  <c r="L98" i="7" s="1"/>
  <c r="E98" i="7"/>
  <c r="D98" i="7"/>
  <c r="W97" i="7"/>
  <c r="Y97" i="7" s="1"/>
  <c r="Z97" i="7" s="1"/>
  <c r="P97" i="7"/>
  <c r="R97" i="7" s="1"/>
  <c r="S97" i="7" s="1"/>
  <c r="K97" i="7"/>
  <c r="L97" i="7" s="1"/>
  <c r="I97" i="7"/>
  <c r="I98" i="7" s="1"/>
  <c r="I99" i="7" s="1"/>
  <c r="I100" i="7" s="1"/>
  <c r="I101" i="7" s="1"/>
  <c r="I102" i="7" s="1"/>
  <c r="I103" i="7" s="1"/>
  <c r="I104" i="7" s="1"/>
  <c r="I105" i="7" s="1"/>
  <c r="I106" i="7" s="1"/>
  <c r="I107" i="7" s="1"/>
  <c r="I108" i="7" s="1"/>
  <c r="D97" i="7"/>
  <c r="E97" i="7" s="1"/>
  <c r="B97" i="7"/>
  <c r="B98" i="7" s="1"/>
  <c r="B99" i="7" s="1"/>
  <c r="B100" i="7" s="1"/>
  <c r="B101" i="7" s="1"/>
  <c r="B102" i="7" s="1"/>
  <c r="B103" i="7" s="1"/>
  <c r="B104" i="7" s="1"/>
  <c r="B105" i="7" s="1"/>
  <c r="B106" i="7" s="1"/>
  <c r="B107" i="7" s="1"/>
  <c r="B108" i="7" s="1"/>
  <c r="Y96" i="7"/>
  <c r="Z96" i="7" s="1"/>
  <c r="S96" i="7"/>
  <c r="R96" i="7"/>
  <c r="K96" i="7"/>
  <c r="L96" i="7" s="1"/>
  <c r="D96" i="7"/>
  <c r="E96" i="7" s="1"/>
  <c r="Y95" i="7"/>
  <c r="Z95" i="7" s="1"/>
  <c r="R95" i="7"/>
  <c r="S95" i="7" s="1"/>
  <c r="K95" i="7"/>
  <c r="L95" i="7" s="1"/>
  <c r="E95" i="7"/>
  <c r="D95" i="7"/>
  <c r="Y94" i="7"/>
  <c r="Z94" i="7" s="1"/>
  <c r="S94" i="7"/>
  <c r="R94" i="7"/>
  <c r="K94" i="7"/>
  <c r="L94" i="7" s="1"/>
  <c r="D94" i="7"/>
  <c r="E94" i="7" s="1"/>
  <c r="Y93" i="7"/>
  <c r="Z93" i="7" s="1"/>
  <c r="R93" i="7"/>
  <c r="S93" i="7" s="1"/>
  <c r="K93" i="7"/>
  <c r="L93" i="7" s="1"/>
  <c r="E93" i="7"/>
  <c r="D93" i="7"/>
  <c r="Y92" i="7"/>
  <c r="Z92" i="7" s="1"/>
  <c r="S92" i="7"/>
  <c r="R92" i="7"/>
  <c r="K92" i="7"/>
  <c r="L92" i="7" s="1"/>
  <c r="D92" i="7"/>
  <c r="E92" i="7" s="1"/>
  <c r="Y91" i="7"/>
  <c r="Z91" i="7" s="1"/>
  <c r="R91" i="7"/>
  <c r="S91" i="7" s="1"/>
  <c r="K91" i="7"/>
  <c r="L91" i="7" s="1"/>
  <c r="E91" i="7"/>
  <c r="D91" i="7"/>
  <c r="Y90" i="7"/>
  <c r="Z90" i="7" s="1"/>
  <c r="S90" i="7"/>
  <c r="R90" i="7"/>
  <c r="K90" i="7"/>
  <c r="L90" i="7" s="1"/>
  <c r="D90" i="7"/>
  <c r="E90" i="7" s="1"/>
  <c r="Y89" i="7"/>
  <c r="Z89" i="7" s="1"/>
  <c r="R89" i="7"/>
  <c r="S89" i="7" s="1"/>
  <c r="K89" i="7"/>
  <c r="L89" i="7" s="1"/>
  <c r="E89" i="7"/>
  <c r="D89" i="7"/>
  <c r="Y88" i="7"/>
  <c r="Z88" i="7" s="1"/>
  <c r="S88" i="7"/>
  <c r="R88" i="7"/>
  <c r="K88" i="7"/>
  <c r="L88" i="7" s="1"/>
  <c r="D88" i="7"/>
  <c r="E88" i="7" s="1"/>
  <c r="Y87" i="7"/>
  <c r="Z87" i="7" s="1"/>
  <c r="R87" i="7"/>
  <c r="S87" i="7" s="1"/>
  <c r="K87" i="7"/>
  <c r="L87" i="7" s="1"/>
  <c r="E87" i="7"/>
  <c r="D87" i="7"/>
  <c r="Y86" i="7"/>
  <c r="Z86" i="7" s="1"/>
  <c r="S86" i="7"/>
  <c r="R86" i="7"/>
  <c r="K86" i="7"/>
  <c r="L86" i="7" s="1"/>
  <c r="D86" i="7"/>
  <c r="E86" i="7" s="1"/>
  <c r="Y85" i="7"/>
  <c r="Z85" i="7" s="1"/>
  <c r="R85" i="7"/>
  <c r="S85" i="7" s="1"/>
  <c r="K85" i="7"/>
  <c r="L85" i="7" s="1"/>
  <c r="E85" i="7"/>
  <c r="D85" i="7"/>
  <c r="Y84" i="7"/>
  <c r="Z84" i="7" s="1"/>
  <c r="S84" i="7"/>
  <c r="R84" i="7"/>
  <c r="K84" i="7"/>
  <c r="L84" i="7" s="1"/>
  <c r="D84" i="7"/>
  <c r="E84" i="7" s="1"/>
  <c r="Y83" i="7"/>
  <c r="Z83" i="7" s="1"/>
  <c r="R83" i="7"/>
  <c r="S83" i="7" s="1"/>
  <c r="K83" i="7"/>
  <c r="L83" i="7" s="1"/>
  <c r="E83" i="7"/>
  <c r="D83" i="7"/>
  <c r="Y82" i="7"/>
  <c r="Z82" i="7" s="1"/>
  <c r="S82" i="7"/>
  <c r="R82" i="7"/>
  <c r="K82" i="7"/>
  <c r="L82" i="7" s="1"/>
  <c r="D82" i="7"/>
  <c r="E82" i="7" s="1"/>
  <c r="Y81" i="7"/>
  <c r="Z81" i="7" s="1"/>
  <c r="R81" i="7"/>
  <c r="S81" i="7" s="1"/>
  <c r="K81" i="7"/>
  <c r="L81" i="7" s="1"/>
  <c r="E81" i="7"/>
  <c r="D81" i="7"/>
  <c r="Y80" i="7"/>
  <c r="Z80" i="7" s="1"/>
  <c r="Y79" i="7"/>
  <c r="Z79" i="7" s="1"/>
  <c r="Y78" i="7"/>
  <c r="Z78" i="7" s="1"/>
  <c r="Y76" i="7"/>
  <c r="Z76" i="7" s="1"/>
  <c r="Y75" i="7"/>
  <c r="Z75" i="7" s="1"/>
  <c r="Y74" i="7"/>
  <c r="Z74" i="7" s="1"/>
  <c r="Y72" i="7"/>
  <c r="Z72" i="7" s="1"/>
  <c r="Y71" i="7"/>
  <c r="Z71" i="7" s="1"/>
  <c r="W71" i="7"/>
  <c r="W72" i="7" s="1"/>
  <c r="W73" i="7" s="1"/>
  <c r="W74" i="7" s="1"/>
  <c r="W75" i="7" s="1"/>
  <c r="W76" i="7" s="1"/>
  <c r="W77" i="7" s="1"/>
  <c r="W78" i="7" s="1"/>
  <c r="W79" i="7" s="1"/>
  <c r="W80" i="7" s="1"/>
  <c r="P71" i="7"/>
  <c r="R71" i="7" s="1"/>
  <c r="S71" i="7" s="1"/>
  <c r="K71" i="7"/>
  <c r="L71" i="7" s="1"/>
  <c r="I71" i="7"/>
  <c r="I72" i="7" s="1"/>
  <c r="I73" i="7" s="1"/>
  <c r="I74" i="7" s="1"/>
  <c r="I75" i="7" s="1"/>
  <c r="I76" i="7" s="1"/>
  <c r="I77" i="7" s="1"/>
  <c r="I78" i="7" s="1"/>
  <c r="I79" i="7" s="1"/>
  <c r="I80" i="7" s="1"/>
  <c r="K80" i="7" s="1"/>
  <c r="L80" i="7" s="1"/>
  <c r="D71" i="7"/>
  <c r="E71" i="7" s="1"/>
  <c r="B71" i="7"/>
  <c r="B72" i="7" s="1"/>
  <c r="Y70" i="7"/>
  <c r="Z70" i="7" s="1"/>
  <c r="S70" i="7"/>
  <c r="R70" i="7"/>
  <c r="K70" i="7"/>
  <c r="L70" i="7" s="1"/>
  <c r="D70" i="7"/>
  <c r="E70" i="7" s="1"/>
  <c r="Y69" i="7"/>
  <c r="Z69" i="7" s="1"/>
  <c r="R69" i="7"/>
  <c r="S69" i="7" s="1"/>
  <c r="K69" i="7"/>
  <c r="L69" i="7" s="1"/>
  <c r="E69" i="7"/>
  <c r="D69" i="7"/>
  <c r="Y68" i="7"/>
  <c r="Z68" i="7" s="1"/>
  <c r="S68" i="7"/>
  <c r="R68" i="7"/>
  <c r="K68" i="7"/>
  <c r="L68" i="7" s="1"/>
  <c r="D68" i="7"/>
  <c r="E68" i="7" s="1"/>
  <c r="Y67" i="7"/>
  <c r="Z67" i="7" s="1"/>
  <c r="R67" i="7"/>
  <c r="S67" i="7" s="1"/>
  <c r="K67" i="7"/>
  <c r="L67" i="7" s="1"/>
  <c r="E67" i="7"/>
  <c r="D67" i="7"/>
  <c r="Y66" i="7"/>
  <c r="Z66" i="7" s="1"/>
  <c r="S66" i="7"/>
  <c r="R66" i="7"/>
  <c r="K66" i="7"/>
  <c r="L66" i="7" s="1"/>
  <c r="D66" i="7"/>
  <c r="E66" i="7" s="1"/>
  <c r="Y65" i="7"/>
  <c r="Z65" i="7" s="1"/>
  <c r="R65" i="7"/>
  <c r="S65" i="7" s="1"/>
  <c r="K65" i="7"/>
  <c r="L65" i="7" s="1"/>
  <c r="E65" i="7"/>
  <c r="D65" i="7"/>
  <c r="Y64" i="7"/>
  <c r="Z64" i="7" s="1"/>
  <c r="S64" i="7"/>
  <c r="R64" i="7"/>
  <c r="K64" i="7"/>
  <c r="L64" i="7" s="1"/>
  <c r="D64" i="7"/>
  <c r="E64" i="7" s="1"/>
  <c r="Y63" i="7"/>
  <c r="Z63" i="7" s="1"/>
  <c r="R63" i="7"/>
  <c r="S63" i="7" s="1"/>
  <c r="K63" i="7"/>
  <c r="L63" i="7" s="1"/>
  <c r="E63" i="7"/>
  <c r="D63" i="7"/>
  <c r="Y62" i="7"/>
  <c r="Z62" i="7" s="1"/>
  <c r="S62" i="7"/>
  <c r="R62" i="7"/>
  <c r="K62" i="7"/>
  <c r="L62" i="7" s="1"/>
  <c r="D62" i="7"/>
  <c r="E62" i="7" s="1"/>
  <c r="Y61" i="7"/>
  <c r="Z61" i="7" s="1"/>
  <c r="S61" i="7"/>
  <c r="R61" i="7"/>
  <c r="K61" i="7"/>
  <c r="L61" i="7" s="1"/>
  <c r="D61" i="7"/>
  <c r="E61" i="7" s="1"/>
  <c r="Y60" i="7"/>
  <c r="Z60" i="7" s="1"/>
  <c r="S60" i="7"/>
  <c r="R60" i="7"/>
  <c r="L60" i="7"/>
  <c r="K60" i="7"/>
  <c r="E60" i="7"/>
  <c r="D60" i="7"/>
  <c r="Y59" i="7"/>
  <c r="Z59" i="7" s="1"/>
  <c r="S59" i="7"/>
  <c r="R59" i="7"/>
  <c r="K59" i="7"/>
  <c r="L59" i="7" s="1"/>
  <c r="E59" i="7"/>
  <c r="D59" i="7"/>
  <c r="Y58" i="7"/>
  <c r="Z58" i="7" s="1"/>
  <c r="S58" i="7"/>
  <c r="R58" i="7"/>
  <c r="L58" i="7"/>
  <c r="K58" i="7"/>
  <c r="E58" i="7"/>
  <c r="D58" i="7"/>
  <c r="Y57" i="7"/>
  <c r="Z57" i="7" s="1"/>
  <c r="S57" i="7"/>
  <c r="R57" i="7"/>
  <c r="K57" i="7"/>
  <c r="L57" i="7" s="1"/>
  <c r="E57" i="7"/>
  <c r="D57" i="7"/>
  <c r="Y56" i="7"/>
  <c r="Z56" i="7" s="1"/>
  <c r="S56" i="7"/>
  <c r="R56" i="7"/>
  <c r="K56" i="7"/>
  <c r="L56" i="7" s="1"/>
  <c r="E56" i="7"/>
  <c r="D56" i="7"/>
  <c r="Z55" i="7"/>
  <c r="Y55" i="7"/>
  <c r="S55" i="7"/>
  <c r="R55" i="7"/>
  <c r="K55" i="7"/>
  <c r="L55" i="7" s="1"/>
  <c r="E55" i="7"/>
  <c r="D55" i="7"/>
  <c r="Y54" i="7"/>
  <c r="Z54" i="7" s="1"/>
  <c r="S54" i="7"/>
  <c r="R54" i="7"/>
  <c r="L54" i="7"/>
  <c r="K54" i="7"/>
  <c r="E54" i="7"/>
  <c r="D54" i="7"/>
  <c r="Y53" i="7"/>
  <c r="Z53" i="7" s="1"/>
  <c r="S53" i="7"/>
  <c r="R53" i="7"/>
  <c r="K53" i="7"/>
  <c r="L53" i="7" s="1"/>
  <c r="E53" i="7"/>
  <c r="D53" i="7"/>
  <c r="Y52" i="7"/>
  <c r="Z52" i="7" s="1"/>
  <c r="S52" i="7"/>
  <c r="R52" i="7"/>
  <c r="K52" i="7"/>
  <c r="L52" i="7" s="1"/>
  <c r="E52" i="7"/>
  <c r="D52" i="7"/>
  <c r="Z51" i="7"/>
  <c r="Y51" i="7"/>
  <c r="S51" i="7"/>
  <c r="R51" i="7"/>
  <c r="K51" i="7"/>
  <c r="L51" i="7" s="1"/>
  <c r="E51" i="7"/>
  <c r="D51" i="7"/>
  <c r="Y50" i="7"/>
  <c r="Z50" i="7" s="1"/>
  <c r="S50" i="7"/>
  <c r="R50" i="7"/>
  <c r="K50" i="7"/>
  <c r="L50" i="7" s="1"/>
  <c r="E50" i="7"/>
  <c r="D50" i="7"/>
  <c r="Z49" i="7"/>
  <c r="Y49" i="7"/>
  <c r="S49" i="7"/>
  <c r="R49" i="7"/>
  <c r="K49" i="7"/>
  <c r="L49" i="7" s="1"/>
  <c r="E49" i="7"/>
  <c r="D49" i="7"/>
  <c r="Y48" i="7"/>
  <c r="Z48" i="7" s="1"/>
  <c r="S48" i="7"/>
  <c r="R48" i="7"/>
  <c r="L48" i="7"/>
  <c r="K48" i="7"/>
  <c r="E48" i="7"/>
  <c r="D48" i="7"/>
  <c r="Z47" i="7"/>
  <c r="Y47" i="7"/>
  <c r="S47" i="7"/>
  <c r="R47" i="7"/>
  <c r="K47" i="7"/>
  <c r="L47" i="7" s="1"/>
  <c r="E47" i="7"/>
  <c r="D47" i="7"/>
  <c r="Y46" i="7"/>
  <c r="Z46" i="7" s="1"/>
  <c r="S46" i="7"/>
  <c r="R46" i="7"/>
  <c r="L46" i="7"/>
  <c r="K46" i="7"/>
  <c r="E46" i="7"/>
  <c r="D46" i="7"/>
  <c r="Y45" i="7"/>
  <c r="Z45" i="7" s="1"/>
  <c r="S45" i="7"/>
  <c r="R45" i="7"/>
  <c r="K45" i="7"/>
  <c r="L45" i="7" s="1"/>
  <c r="E45" i="7"/>
  <c r="D45" i="7"/>
  <c r="Y44" i="7"/>
  <c r="Z44" i="7" s="1"/>
  <c r="S44" i="7"/>
  <c r="R44" i="7"/>
  <c r="K44" i="7"/>
  <c r="L44" i="7" s="1"/>
  <c r="E44" i="7"/>
  <c r="D44" i="7"/>
  <c r="Y43" i="7"/>
  <c r="Z43" i="7" s="1"/>
  <c r="S43" i="7"/>
  <c r="R43" i="7"/>
  <c r="K43" i="7"/>
  <c r="L43" i="7" s="1"/>
  <c r="E43" i="7"/>
  <c r="D43" i="7"/>
  <c r="Y42" i="7"/>
  <c r="Z42" i="7" s="1"/>
  <c r="S42" i="7"/>
  <c r="R42" i="7"/>
  <c r="K42" i="7"/>
  <c r="L42" i="7" s="1"/>
  <c r="E42" i="7"/>
  <c r="D42" i="7"/>
  <c r="Z41" i="7"/>
  <c r="Y41" i="7"/>
  <c r="S41" i="7"/>
  <c r="R41" i="7"/>
  <c r="K41" i="7"/>
  <c r="L41" i="7" s="1"/>
  <c r="E41" i="7"/>
  <c r="D41" i="7"/>
  <c r="Y40" i="7"/>
  <c r="Z40" i="7" s="1"/>
  <c r="S40" i="7"/>
  <c r="R40" i="7"/>
  <c r="L40" i="7"/>
  <c r="K40" i="7"/>
  <c r="E40" i="7"/>
  <c r="D40" i="7"/>
  <c r="Z39" i="7"/>
  <c r="Y39" i="7"/>
  <c r="S39" i="7"/>
  <c r="R39" i="7"/>
  <c r="K39" i="7"/>
  <c r="L39" i="7" s="1"/>
  <c r="E39" i="7"/>
  <c r="D39" i="7"/>
  <c r="Y38" i="7"/>
  <c r="Z38" i="7" s="1"/>
  <c r="S38" i="7"/>
  <c r="R38" i="7"/>
  <c r="L38" i="7"/>
  <c r="K38" i="7"/>
  <c r="E38" i="7"/>
  <c r="D38" i="7"/>
  <c r="Y37" i="7"/>
  <c r="Z37" i="7" s="1"/>
  <c r="S37" i="7"/>
  <c r="R37" i="7"/>
  <c r="K37" i="7"/>
  <c r="L37" i="7" s="1"/>
  <c r="E37" i="7"/>
  <c r="D37" i="7"/>
  <c r="Y36" i="7"/>
  <c r="Z36" i="7" s="1"/>
  <c r="S36" i="7"/>
  <c r="R36" i="7"/>
  <c r="K36" i="7"/>
  <c r="L36" i="7" s="1"/>
  <c r="E36" i="7"/>
  <c r="D36" i="7"/>
  <c r="Y35" i="7"/>
  <c r="Z35" i="7" s="1"/>
  <c r="AA35" i="7" s="1"/>
  <c r="S35" i="7"/>
  <c r="R35" i="7"/>
  <c r="K35" i="7"/>
  <c r="L35" i="7" s="1"/>
  <c r="E35" i="7"/>
  <c r="D35" i="7"/>
  <c r="Y34" i="7"/>
  <c r="Z34" i="7" s="1"/>
  <c r="S34" i="7"/>
  <c r="R34" i="7"/>
  <c r="K34" i="7"/>
  <c r="L34" i="7" s="1"/>
  <c r="E34" i="7"/>
  <c r="D34" i="7"/>
  <c r="Z33" i="7"/>
  <c r="Y33" i="7"/>
  <c r="S33" i="7"/>
  <c r="R33" i="7"/>
  <c r="K33" i="7"/>
  <c r="L33" i="7" s="1"/>
  <c r="E33" i="7"/>
  <c r="D33" i="7"/>
  <c r="Y32" i="7"/>
  <c r="Z32" i="7" s="1"/>
  <c r="S32" i="7"/>
  <c r="R32" i="7"/>
  <c r="L32" i="7"/>
  <c r="K32" i="7"/>
  <c r="E32" i="7"/>
  <c r="D32" i="7"/>
  <c r="Z31" i="7"/>
  <c r="Y31" i="7"/>
  <c r="S31" i="7"/>
  <c r="R31" i="7"/>
  <c r="K31" i="7"/>
  <c r="L31" i="7" s="1"/>
  <c r="E31" i="7"/>
  <c r="D31" i="7"/>
  <c r="Y30" i="7"/>
  <c r="Z30" i="7" s="1"/>
  <c r="S30" i="7"/>
  <c r="R30" i="7"/>
  <c r="L30" i="7"/>
  <c r="K30" i="7"/>
  <c r="E30" i="7"/>
  <c r="D30" i="7"/>
  <c r="Y29" i="7"/>
  <c r="Z29" i="7" s="1"/>
  <c r="S29" i="7"/>
  <c r="R29" i="7"/>
  <c r="K29" i="7"/>
  <c r="L29" i="7" s="1"/>
  <c r="E29" i="7"/>
  <c r="D29" i="7"/>
  <c r="Y28" i="7"/>
  <c r="Z28" i="7" s="1"/>
  <c r="S28" i="7"/>
  <c r="R28" i="7"/>
  <c r="K28" i="7"/>
  <c r="L28" i="7" s="1"/>
  <c r="E28" i="7"/>
  <c r="D28" i="7"/>
  <c r="Y27" i="7"/>
  <c r="Z27" i="7" s="1"/>
  <c r="S27" i="7"/>
  <c r="R27" i="7"/>
  <c r="K27" i="7"/>
  <c r="L27" i="7" s="1"/>
  <c r="E27" i="7"/>
  <c r="D27" i="7"/>
  <c r="Y26" i="7"/>
  <c r="Z26" i="7" s="1"/>
  <c r="R26" i="7"/>
  <c r="S26" i="7" s="1"/>
  <c r="L26" i="7"/>
  <c r="K26" i="7"/>
  <c r="D26" i="7"/>
  <c r="E26" i="7" s="1"/>
  <c r="Y25" i="7"/>
  <c r="Z25" i="7" s="1"/>
  <c r="R25" i="7"/>
  <c r="S25" i="7" s="1"/>
  <c r="L25" i="7"/>
  <c r="K25" i="7"/>
  <c r="D25" i="7"/>
  <c r="E25" i="7" s="1"/>
  <c r="Y24" i="7"/>
  <c r="Z24" i="7" s="1"/>
  <c r="R24" i="7"/>
  <c r="S24" i="7" s="1"/>
  <c r="L24" i="7"/>
  <c r="K24" i="7"/>
  <c r="D24" i="7"/>
  <c r="E24" i="7" s="1"/>
  <c r="Y23" i="7"/>
  <c r="Z23" i="7" s="1"/>
  <c r="R23" i="7"/>
  <c r="S23" i="7" s="1"/>
  <c r="L23" i="7"/>
  <c r="K23" i="7"/>
  <c r="D23" i="7"/>
  <c r="E23" i="7" s="1"/>
  <c r="Y22" i="7"/>
  <c r="Z22" i="7" s="1"/>
  <c r="R22" i="7"/>
  <c r="S22" i="7" s="1"/>
  <c r="L22" i="7"/>
  <c r="K22" i="7"/>
  <c r="D22" i="7"/>
  <c r="E22" i="7" s="1"/>
  <c r="Y21" i="7"/>
  <c r="Z21" i="7" s="1"/>
  <c r="S21" i="7"/>
  <c r="R21" i="7"/>
  <c r="L21" i="7"/>
  <c r="K21" i="7"/>
  <c r="D21" i="7"/>
  <c r="E21" i="7" s="1"/>
  <c r="Y20" i="7"/>
  <c r="Z20" i="7" s="1"/>
  <c r="R20" i="7"/>
  <c r="S20" i="7" s="1"/>
  <c r="L20" i="7"/>
  <c r="K20" i="7"/>
  <c r="D20" i="7"/>
  <c r="E20" i="7" s="1"/>
  <c r="Y19" i="7"/>
  <c r="Z19" i="7" s="1"/>
  <c r="S19" i="7"/>
  <c r="R19" i="7"/>
  <c r="L19" i="7"/>
  <c r="K19" i="7"/>
  <c r="D19" i="7"/>
  <c r="E19" i="7" s="1"/>
  <c r="C19" i="7"/>
  <c r="C20" i="7" s="1"/>
  <c r="C21" i="7" s="1"/>
  <c r="C22" i="7" s="1"/>
  <c r="C23" i="7" s="1"/>
  <c r="C24" i="7" s="1"/>
  <c r="C25" i="7" s="1"/>
  <c r="C26" i="7" s="1"/>
  <c r="Y18" i="7"/>
  <c r="Z18" i="7" s="1"/>
  <c r="X18" i="7"/>
  <c r="X19" i="7" s="1"/>
  <c r="X20" i="7" s="1"/>
  <c r="X21" i="7" s="1"/>
  <c r="X22" i="7" s="1"/>
  <c r="X23" i="7" s="1"/>
  <c r="X24" i="7" s="1"/>
  <c r="X25" i="7" s="1"/>
  <c r="X26" i="7" s="1"/>
  <c r="R18" i="7"/>
  <c r="S18" i="7" s="1"/>
  <c r="AB43" i="7" s="1"/>
  <c r="Q18" i="7"/>
  <c r="Q19" i="7" s="1"/>
  <c r="Q20" i="7" s="1"/>
  <c r="Q21" i="7" s="1"/>
  <c r="Q22" i="7" s="1"/>
  <c r="Q23" i="7" s="1"/>
  <c r="Q24" i="7" s="1"/>
  <c r="Q25" i="7" s="1"/>
  <c r="Q26" i="7" s="1"/>
  <c r="L18" i="7"/>
  <c r="K18" i="7"/>
  <c r="J18" i="7"/>
  <c r="J19" i="7" s="1"/>
  <c r="J20" i="7" s="1"/>
  <c r="J21" i="7" s="1"/>
  <c r="J22" i="7" s="1"/>
  <c r="J23" i="7" s="1"/>
  <c r="J24" i="7" s="1"/>
  <c r="J25" i="7" s="1"/>
  <c r="J26" i="7" s="1"/>
  <c r="D18" i="7"/>
  <c r="E18" i="7" s="1"/>
  <c r="C18" i="7"/>
  <c r="AB17" i="7"/>
  <c r="Y17" i="7"/>
  <c r="Z17" i="7" s="1"/>
  <c r="S17" i="7"/>
  <c r="R17" i="7"/>
  <c r="K17" i="7"/>
  <c r="L17" i="7" s="1"/>
  <c r="E17" i="7"/>
  <c r="D17" i="7"/>
  <c r="Z16" i="7"/>
  <c r="AA16" i="7" s="1"/>
  <c r="Y16" i="7"/>
  <c r="S16" i="7"/>
  <c r="R16" i="7"/>
  <c r="K16" i="7"/>
  <c r="L16" i="7" s="1"/>
  <c r="D16" i="7"/>
  <c r="E16" i="7" s="1"/>
  <c r="D8" i="7"/>
  <c r="Y224" i="5"/>
  <c r="Z224" i="5" s="1"/>
  <c r="S224" i="5"/>
  <c r="R224" i="5"/>
  <c r="K224" i="5"/>
  <c r="L224" i="5" s="1"/>
  <c r="E224" i="5"/>
  <c r="D224" i="5"/>
  <c r="Y223" i="5"/>
  <c r="Z223" i="5" s="1"/>
  <c r="S223" i="5"/>
  <c r="R223" i="5"/>
  <c r="K223" i="5"/>
  <c r="L223" i="5" s="1"/>
  <c r="E223" i="5"/>
  <c r="D223" i="5"/>
  <c r="Y222" i="5"/>
  <c r="Z222" i="5" s="1"/>
  <c r="R222" i="5"/>
  <c r="S222" i="5" s="1"/>
  <c r="L222" i="5"/>
  <c r="K222" i="5"/>
  <c r="E222" i="5"/>
  <c r="D222" i="5"/>
  <c r="Z221" i="5"/>
  <c r="Y221" i="5"/>
  <c r="S221" i="5"/>
  <c r="R221" i="5"/>
  <c r="K221" i="5"/>
  <c r="L221" i="5" s="1"/>
  <c r="D221" i="5"/>
  <c r="E221" i="5" s="1"/>
  <c r="Y220" i="5"/>
  <c r="Z220" i="5" s="1"/>
  <c r="S220" i="5"/>
  <c r="R220" i="5"/>
  <c r="K220" i="5"/>
  <c r="L220" i="5" s="1"/>
  <c r="E220" i="5"/>
  <c r="D220" i="5"/>
  <c r="Y219" i="5"/>
  <c r="Z219" i="5" s="1"/>
  <c r="S219" i="5"/>
  <c r="R219" i="5"/>
  <c r="L219" i="5"/>
  <c r="K219" i="5"/>
  <c r="E219" i="5"/>
  <c r="D219" i="5"/>
  <c r="Z218" i="5"/>
  <c r="Y218" i="5"/>
  <c r="R218" i="5"/>
  <c r="S218" i="5" s="1"/>
  <c r="K218" i="5"/>
  <c r="L218" i="5" s="1"/>
  <c r="E218" i="5"/>
  <c r="D218" i="5"/>
  <c r="Y217" i="5"/>
  <c r="Z217" i="5" s="1"/>
  <c r="S217" i="5"/>
  <c r="R217" i="5"/>
  <c r="L217" i="5"/>
  <c r="K217" i="5"/>
  <c r="D217" i="5"/>
  <c r="E217" i="5" s="1"/>
  <c r="Y216" i="5"/>
  <c r="Z216" i="5" s="1"/>
  <c r="S216" i="5"/>
  <c r="R216" i="5"/>
  <c r="L216" i="5"/>
  <c r="K216" i="5"/>
  <c r="E216" i="5"/>
  <c r="D216" i="5"/>
  <c r="Z215" i="5"/>
  <c r="Y215" i="5"/>
  <c r="S215" i="5"/>
  <c r="R215" i="5"/>
  <c r="K215" i="5"/>
  <c r="L215" i="5" s="1"/>
  <c r="E215" i="5"/>
  <c r="D215" i="5"/>
  <c r="Z214" i="5"/>
  <c r="Y214" i="5"/>
  <c r="S214" i="5"/>
  <c r="R214" i="5"/>
  <c r="K214" i="5"/>
  <c r="L214" i="5" s="1"/>
  <c r="E214" i="5"/>
  <c r="D214" i="5"/>
  <c r="Y213" i="5"/>
  <c r="Z213" i="5" s="1"/>
  <c r="S213" i="5"/>
  <c r="R213" i="5"/>
  <c r="L213" i="5"/>
  <c r="K213" i="5"/>
  <c r="E213" i="5"/>
  <c r="D213" i="5"/>
  <c r="Y212" i="5"/>
  <c r="Z212" i="5" s="1"/>
  <c r="R212" i="5"/>
  <c r="S212" i="5" s="1"/>
  <c r="L212" i="5"/>
  <c r="K212" i="5"/>
  <c r="E212" i="5"/>
  <c r="D212" i="5"/>
  <c r="Z211" i="5"/>
  <c r="Y211" i="5"/>
  <c r="S211" i="5"/>
  <c r="R211" i="5"/>
  <c r="K211" i="5"/>
  <c r="L211" i="5" s="1"/>
  <c r="D211" i="5"/>
  <c r="E211" i="5" s="1"/>
  <c r="Y210" i="5"/>
  <c r="Z210" i="5" s="1"/>
  <c r="S210" i="5"/>
  <c r="R210" i="5"/>
  <c r="L210" i="5"/>
  <c r="K210" i="5"/>
  <c r="E210" i="5"/>
  <c r="D210" i="5"/>
  <c r="Z209" i="5"/>
  <c r="Y209" i="5"/>
  <c r="S209" i="5"/>
  <c r="R209" i="5"/>
  <c r="K209" i="5"/>
  <c r="L209" i="5" s="1"/>
  <c r="E209" i="5"/>
  <c r="D209" i="5"/>
  <c r="Z208" i="5"/>
  <c r="Y208" i="5"/>
  <c r="R208" i="5"/>
  <c r="S208" i="5" s="1"/>
  <c r="K208" i="5"/>
  <c r="L208" i="5" s="1"/>
  <c r="E208" i="5"/>
  <c r="D208" i="5"/>
  <c r="Y207" i="5"/>
  <c r="Z207" i="5" s="1"/>
  <c r="S207" i="5"/>
  <c r="R207" i="5"/>
  <c r="L207" i="5"/>
  <c r="K207" i="5"/>
  <c r="D207" i="5"/>
  <c r="E207" i="5" s="1"/>
  <c r="Y206" i="5"/>
  <c r="Z206" i="5" s="1"/>
  <c r="R206" i="5"/>
  <c r="S206" i="5" s="1"/>
  <c r="L206" i="5"/>
  <c r="K206" i="5"/>
  <c r="E206" i="5"/>
  <c r="D206" i="5"/>
  <c r="Z205" i="5"/>
  <c r="Y205" i="5"/>
  <c r="S205" i="5"/>
  <c r="R205" i="5"/>
  <c r="K205" i="5"/>
  <c r="L205" i="5" s="1"/>
  <c r="D205" i="5"/>
  <c r="E205" i="5" s="1"/>
  <c r="Z204" i="5"/>
  <c r="Y204" i="5"/>
  <c r="S204" i="5"/>
  <c r="R204" i="5"/>
  <c r="K204" i="5"/>
  <c r="L204" i="5" s="1"/>
  <c r="E204" i="5"/>
  <c r="D204" i="5"/>
  <c r="Y203" i="5"/>
  <c r="Z203" i="5" s="1"/>
  <c r="S203" i="5"/>
  <c r="R203" i="5"/>
  <c r="L203" i="5"/>
  <c r="K203" i="5"/>
  <c r="E203" i="5"/>
  <c r="D203" i="5"/>
  <c r="Y202" i="5"/>
  <c r="Z202" i="5" s="1"/>
  <c r="R202" i="5"/>
  <c r="S202" i="5" s="1"/>
  <c r="K202" i="5"/>
  <c r="L202" i="5" s="1"/>
  <c r="E202" i="5"/>
  <c r="D202" i="5"/>
  <c r="Y201" i="5"/>
  <c r="Z201" i="5" s="1"/>
  <c r="S201" i="5"/>
  <c r="R201" i="5"/>
  <c r="K201" i="5"/>
  <c r="L201" i="5" s="1"/>
  <c r="D201" i="5"/>
  <c r="E201" i="5" s="1"/>
  <c r="Y200" i="5"/>
  <c r="Z200" i="5" s="1"/>
  <c r="S200" i="5"/>
  <c r="R200" i="5"/>
  <c r="L200" i="5"/>
  <c r="K200" i="5"/>
  <c r="E200" i="5"/>
  <c r="D200" i="5"/>
  <c r="Z199" i="5"/>
  <c r="Y199" i="5"/>
  <c r="S199" i="5"/>
  <c r="R199" i="5"/>
  <c r="K199" i="5"/>
  <c r="L199" i="5" s="1"/>
  <c r="E199" i="5"/>
  <c r="D199" i="5"/>
  <c r="Z198" i="5"/>
  <c r="Y198" i="5"/>
  <c r="R198" i="5"/>
  <c r="S198" i="5" s="1"/>
  <c r="K198" i="5"/>
  <c r="L198" i="5" s="1"/>
  <c r="E198" i="5"/>
  <c r="D198" i="5"/>
  <c r="Y197" i="5"/>
  <c r="Z197" i="5" s="1"/>
  <c r="S197" i="5"/>
  <c r="R197" i="5"/>
  <c r="L197" i="5"/>
  <c r="K197" i="5"/>
  <c r="D197" i="5"/>
  <c r="E197" i="5" s="1"/>
  <c r="Z196" i="5"/>
  <c r="Y196" i="5"/>
  <c r="R196" i="5"/>
  <c r="S196" i="5" s="1"/>
  <c r="L196" i="5"/>
  <c r="K196" i="5"/>
  <c r="E196" i="5"/>
  <c r="D196" i="5"/>
  <c r="Z195" i="5"/>
  <c r="Y195" i="5"/>
  <c r="S195" i="5"/>
  <c r="R195" i="5"/>
  <c r="K195" i="5"/>
  <c r="L195" i="5" s="1"/>
  <c r="D195" i="5"/>
  <c r="E195" i="5" s="1"/>
  <c r="Z194" i="5"/>
  <c r="Y194" i="5"/>
  <c r="R194" i="5"/>
  <c r="S194" i="5" s="1"/>
  <c r="L194" i="5"/>
  <c r="K194" i="5"/>
  <c r="E194" i="5"/>
  <c r="D194" i="5"/>
  <c r="Z193" i="5"/>
  <c r="Y193" i="5"/>
  <c r="S193" i="5"/>
  <c r="R193" i="5"/>
  <c r="L193" i="5"/>
  <c r="K193" i="5"/>
  <c r="D193" i="5"/>
  <c r="E193" i="5" s="1"/>
  <c r="Z192" i="5"/>
  <c r="Y192" i="5"/>
  <c r="R192" i="5"/>
  <c r="S192" i="5" s="1"/>
  <c r="L192" i="5"/>
  <c r="K192" i="5"/>
  <c r="E192" i="5"/>
  <c r="D192" i="5"/>
  <c r="Z191" i="5"/>
  <c r="Y191" i="5"/>
  <c r="S191" i="5"/>
  <c r="R191" i="5"/>
  <c r="L191" i="5"/>
  <c r="K191" i="5"/>
  <c r="D191" i="5"/>
  <c r="E191" i="5" s="1"/>
  <c r="Z190" i="5"/>
  <c r="Y190" i="5"/>
  <c r="R190" i="5"/>
  <c r="S190" i="5" s="1"/>
  <c r="L190" i="5"/>
  <c r="K190" i="5"/>
  <c r="E190" i="5"/>
  <c r="D190" i="5"/>
  <c r="Z189" i="5"/>
  <c r="Y189" i="5"/>
  <c r="S189" i="5"/>
  <c r="R189" i="5"/>
  <c r="K189" i="5"/>
  <c r="L189" i="5" s="1"/>
  <c r="D189" i="5"/>
  <c r="E189" i="5" s="1"/>
  <c r="Z188" i="5"/>
  <c r="Y188" i="5"/>
  <c r="R188" i="5"/>
  <c r="S188" i="5" s="1"/>
  <c r="L188" i="5"/>
  <c r="K188" i="5"/>
  <c r="E188" i="5"/>
  <c r="D188" i="5"/>
  <c r="Z187" i="5"/>
  <c r="Y187" i="5"/>
  <c r="S187" i="5"/>
  <c r="R187" i="5"/>
  <c r="L187" i="5"/>
  <c r="K187" i="5"/>
  <c r="D187" i="5"/>
  <c r="E187" i="5" s="1"/>
  <c r="Y186" i="5"/>
  <c r="Z186" i="5" s="1"/>
  <c r="R186" i="5"/>
  <c r="S186" i="5" s="1"/>
  <c r="L186" i="5"/>
  <c r="K186" i="5"/>
  <c r="E186" i="5"/>
  <c r="D186" i="5"/>
  <c r="Z185" i="5"/>
  <c r="Y185" i="5"/>
  <c r="S185" i="5"/>
  <c r="R185" i="5"/>
  <c r="K185" i="5"/>
  <c r="L185" i="5" s="1"/>
  <c r="D185" i="5"/>
  <c r="E185" i="5" s="1"/>
  <c r="Z184" i="5"/>
  <c r="Y184" i="5"/>
  <c r="R184" i="5"/>
  <c r="S184" i="5" s="1"/>
  <c r="L184" i="5"/>
  <c r="K184" i="5"/>
  <c r="E184" i="5"/>
  <c r="D184" i="5"/>
  <c r="Z183" i="5"/>
  <c r="Y183" i="5"/>
  <c r="S183" i="5"/>
  <c r="R183" i="5"/>
  <c r="K183" i="5"/>
  <c r="L183" i="5" s="1"/>
  <c r="D183" i="5"/>
  <c r="E183" i="5" s="1"/>
  <c r="Y182" i="5"/>
  <c r="Z182" i="5" s="1"/>
  <c r="R182" i="5"/>
  <c r="S182" i="5" s="1"/>
  <c r="L182" i="5"/>
  <c r="K182" i="5"/>
  <c r="E182" i="5"/>
  <c r="D182" i="5"/>
  <c r="Z181" i="5"/>
  <c r="Y181" i="5"/>
  <c r="S181" i="5"/>
  <c r="R181" i="5"/>
  <c r="K181" i="5"/>
  <c r="L181" i="5" s="1"/>
  <c r="D181" i="5"/>
  <c r="E181" i="5" s="1"/>
  <c r="Y180" i="5"/>
  <c r="Z180" i="5" s="1"/>
  <c r="R180" i="5"/>
  <c r="S180" i="5" s="1"/>
  <c r="L180" i="5"/>
  <c r="K180" i="5"/>
  <c r="E180" i="5"/>
  <c r="D180" i="5"/>
  <c r="Z179" i="5"/>
  <c r="Y179" i="5"/>
  <c r="S179" i="5"/>
  <c r="R179" i="5"/>
  <c r="L179" i="5"/>
  <c r="K179" i="5"/>
  <c r="D179" i="5"/>
  <c r="E179" i="5" s="1"/>
  <c r="Y178" i="5"/>
  <c r="Z178" i="5" s="1"/>
  <c r="R178" i="5"/>
  <c r="S178" i="5" s="1"/>
  <c r="L178" i="5"/>
  <c r="K178" i="5"/>
  <c r="E178" i="5"/>
  <c r="D178" i="5"/>
  <c r="Z177" i="5"/>
  <c r="Y177" i="5"/>
  <c r="S177" i="5"/>
  <c r="R177" i="5"/>
  <c r="L177" i="5"/>
  <c r="K177" i="5"/>
  <c r="D177" i="5"/>
  <c r="E177" i="5" s="1"/>
  <c r="Z176" i="5"/>
  <c r="Y176" i="5"/>
  <c r="R176" i="5"/>
  <c r="S176" i="5" s="1"/>
  <c r="L176" i="5"/>
  <c r="K176" i="5"/>
  <c r="E176" i="5"/>
  <c r="D176" i="5"/>
  <c r="Z175" i="5"/>
  <c r="Y175" i="5"/>
  <c r="S175" i="5"/>
  <c r="R175" i="5"/>
  <c r="L175" i="5"/>
  <c r="K175" i="5"/>
  <c r="D175" i="5"/>
  <c r="E175" i="5" s="1"/>
  <c r="Z174" i="5"/>
  <c r="Y174" i="5"/>
  <c r="R174" i="5"/>
  <c r="S174" i="5" s="1"/>
  <c r="L174" i="5"/>
  <c r="K174" i="5"/>
  <c r="E174" i="5"/>
  <c r="D174" i="5"/>
  <c r="Z173" i="5"/>
  <c r="Y173" i="5"/>
  <c r="S173" i="5"/>
  <c r="R173" i="5"/>
  <c r="K173" i="5"/>
  <c r="L173" i="5" s="1"/>
  <c r="D173" i="5"/>
  <c r="E173" i="5" s="1"/>
  <c r="Z172" i="5"/>
  <c r="Y172" i="5"/>
  <c r="R172" i="5"/>
  <c r="S172" i="5" s="1"/>
  <c r="L172" i="5"/>
  <c r="K172" i="5"/>
  <c r="E172" i="5"/>
  <c r="D172" i="5"/>
  <c r="Z171" i="5"/>
  <c r="Y171" i="5"/>
  <c r="S171" i="5"/>
  <c r="R171" i="5"/>
  <c r="L171" i="5"/>
  <c r="K171" i="5"/>
  <c r="D171" i="5"/>
  <c r="E171" i="5" s="1"/>
  <c r="Y170" i="5"/>
  <c r="Z170" i="5" s="1"/>
  <c r="R170" i="5"/>
  <c r="S170" i="5" s="1"/>
  <c r="L170" i="5"/>
  <c r="K170" i="5"/>
  <c r="E170" i="5"/>
  <c r="D170" i="5"/>
  <c r="Z169" i="5"/>
  <c r="Y169" i="5"/>
  <c r="S169" i="5"/>
  <c r="R169" i="5"/>
  <c r="K169" i="5"/>
  <c r="L169" i="5" s="1"/>
  <c r="D169" i="5"/>
  <c r="E169" i="5" s="1"/>
  <c r="Z168" i="5"/>
  <c r="Y168" i="5"/>
  <c r="R168" i="5"/>
  <c r="S168" i="5" s="1"/>
  <c r="L168" i="5"/>
  <c r="K168" i="5"/>
  <c r="E168" i="5"/>
  <c r="D168" i="5"/>
  <c r="Z167" i="5"/>
  <c r="Y167" i="5"/>
  <c r="S167" i="5"/>
  <c r="R167" i="5"/>
  <c r="K167" i="5"/>
  <c r="L167" i="5" s="1"/>
  <c r="D167" i="5"/>
  <c r="E167" i="5" s="1"/>
  <c r="Y166" i="5"/>
  <c r="Z166" i="5" s="1"/>
  <c r="R166" i="5"/>
  <c r="S166" i="5" s="1"/>
  <c r="L166" i="5"/>
  <c r="K166" i="5"/>
  <c r="E166" i="5"/>
  <c r="D166" i="5"/>
  <c r="Z165" i="5"/>
  <c r="Y165" i="5"/>
  <c r="S165" i="5"/>
  <c r="R165" i="5"/>
  <c r="K165" i="5"/>
  <c r="L165" i="5" s="1"/>
  <c r="D165" i="5"/>
  <c r="E165" i="5" s="1"/>
  <c r="Y164" i="5"/>
  <c r="Z164" i="5" s="1"/>
  <c r="R164" i="5"/>
  <c r="S164" i="5" s="1"/>
  <c r="L164" i="5"/>
  <c r="K164" i="5"/>
  <c r="E164" i="5"/>
  <c r="D164" i="5"/>
  <c r="Z163" i="5"/>
  <c r="Y163" i="5"/>
  <c r="S163" i="5"/>
  <c r="R163" i="5"/>
  <c r="L163" i="5"/>
  <c r="K163" i="5"/>
  <c r="D163" i="5"/>
  <c r="E163" i="5" s="1"/>
  <c r="Y162" i="5"/>
  <c r="Z162" i="5" s="1"/>
  <c r="R162" i="5"/>
  <c r="S162" i="5" s="1"/>
  <c r="L162" i="5"/>
  <c r="K162" i="5"/>
  <c r="E162" i="5"/>
  <c r="D162" i="5"/>
  <c r="Z161" i="5"/>
  <c r="Y161" i="5"/>
  <c r="S161" i="5"/>
  <c r="R161" i="5"/>
  <c r="L161" i="5"/>
  <c r="K161" i="5"/>
  <c r="D161" i="5"/>
  <c r="E161" i="5" s="1"/>
  <c r="Z160" i="5"/>
  <c r="Y160" i="5"/>
  <c r="R160" i="5"/>
  <c r="S160" i="5" s="1"/>
  <c r="L160" i="5"/>
  <c r="K160" i="5"/>
  <c r="E160" i="5"/>
  <c r="D160" i="5"/>
  <c r="Z159" i="5"/>
  <c r="Y159" i="5"/>
  <c r="S159" i="5"/>
  <c r="R159" i="5"/>
  <c r="L159" i="5"/>
  <c r="K159" i="5"/>
  <c r="D159" i="5"/>
  <c r="E159" i="5" s="1"/>
  <c r="Z158" i="5"/>
  <c r="Y158" i="5"/>
  <c r="R158" i="5"/>
  <c r="S158" i="5" s="1"/>
  <c r="L158" i="5"/>
  <c r="K158" i="5"/>
  <c r="E158" i="5"/>
  <c r="D158" i="5"/>
  <c r="Z157" i="5"/>
  <c r="Y157" i="5"/>
  <c r="S157" i="5"/>
  <c r="R157" i="5"/>
  <c r="K157" i="5"/>
  <c r="L157" i="5" s="1"/>
  <c r="D157" i="5"/>
  <c r="E157" i="5" s="1"/>
  <c r="Z156" i="5"/>
  <c r="Y156" i="5"/>
  <c r="R156" i="5"/>
  <c r="S156" i="5" s="1"/>
  <c r="L156" i="5"/>
  <c r="K156" i="5"/>
  <c r="E156" i="5"/>
  <c r="D156" i="5"/>
  <c r="Z155" i="5"/>
  <c r="Y155" i="5"/>
  <c r="S155" i="5"/>
  <c r="R155" i="5"/>
  <c r="L155" i="5"/>
  <c r="K155" i="5"/>
  <c r="D155" i="5"/>
  <c r="E155" i="5" s="1"/>
  <c r="Y154" i="5"/>
  <c r="Z154" i="5" s="1"/>
  <c r="R154" i="5"/>
  <c r="S154" i="5" s="1"/>
  <c r="L154" i="5"/>
  <c r="K154" i="5"/>
  <c r="E154" i="5"/>
  <c r="D154" i="5"/>
  <c r="Z153" i="5"/>
  <c r="Y153" i="5"/>
  <c r="S153" i="5"/>
  <c r="R153" i="5"/>
  <c r="K153" i="5"/>
  <c r="L153" i="5" s="1"/>
  <c r="D153" i="5"/>
  <c r="E153" i="5" s="1"/>
  <c r="Z152" i="5"/>
  <c r="Y152" i="5"/>
  <c r="R152" i="5"/>
  <c r="S152" i="5" s="1"/>
  <c r="L152" i="5"/>
  <c r="K152" i="5"/>
  <c r="E152" i="5"/>
  <c r="D152" i="5"/>
  <c r="Z151" i="5"/>
  <c r="Y151" i="5"/>
  <c r="S151" i="5"/>
  <c r="R151" i="5"/>
  <c r="K151" i="5"/>
  <c r="L151" i="5" s="1"/>
  <c r="D151" i="5"/>
  <c r="E151" i="5" s="1"/>
  <c r="Y150" i="5"/>
  <c r="Z150" i="5" s="1"/>
  <c r="R150" i="5"/>
  <c r="S150" i="5" s="1"/>
  <c r="L150" i="5"/>
  <c r="K150" i="5"/>
  <c r="E150" i="5"/>
  <c r="D150" i="5"/>
  <c r="Z149" i="5"/>
  <c r="Y149" i="5"/>
  <c r="S149" i="5"/>
  <c r="R149" i="5"/>
  <c r="K149" i="5"/>
  <c r="L149" i="5" s="1"/>
  <c r="D149" i="5"/>
  <c r="E149" i="5" s="1"/>
  <c r="Y148" i="5"/>
  <c r="Z148" i="5" s="1"/>
  <c r="R148" i="5"/>
  <c r="S148" i="5" s="1"/>
  <c r="K148" i="5"/>
  <c r="L148" i="5" s="1"/>
  <c r="E148" i="5"/>
  <c r="D148" i="5"/>
  <c r="Z147" i="5"/>
  <c r="Y147" i="5"/>
  <c r="S147" i="5"/>
  <c r="R147" i="5"/>
  <c r="L147" i="5"/>
  <c r="K147" i="5"/>
  <c r="D147" i="5"/>
  <c r="E147" i="5" s="1"/>
  <c r="Z146" i="5"/>
  <c r="Y146" i="5"/>
  <c r="R146" i="5"/>
  <c r="S146" i="5" s="1"/>
  <c r="K146" i="5"/>
  <c r="L146" i="5" s="1"/>
  <c r="E146" i="5"/>
  <c r="D146" i="5"/>
  <c r="Z145" i="5"/>
  <c r="Y145" i="5"/>
  <c r="S145" i="5"/>
  <c r="R145" i="5"/>
  <c r="L145" i="5"/>
  <c r="K145" i="5"/>
  <c r="D145" i="5"/>
  <c r="E145" i="5" s="1"/>
  <c r="Y144" i="5"/>
  <c r="Z144" i="5" s="1"/>
  <c r="R144" i="5"/>
  <c r="S144" i="5" s="1"/>
  <c r="K144" i="5"/>
  <c r="L144" i="5" s="1"/>
  <c r="E144" i="5"/>
  <c r="D144" i="5"/>
  <c r="Z143" i="5"/>
  <c r="Y143" i="5"/>
  <c r="S143" i="5"/>
  <c r="R143" i="5"/>
  <c r="L143" i="5"/>
  <c r="K143" i="5"/>
  <c r="D143" i="5"/>
  <c r="E143" i="5" s="1"/>
  <c r="Z142" i="5"/>
  <c r="Y142" i="5"/>
  <c r="R142" i="5"/>
  <c r="S142" i="5" s="1"/>
  <c r="K142" i="5"/>
  <c r="L142" i="5" s="1"/>
  <c r="E142" i="5"/>
  <c r="D142" i="5"/>
  <c r="Z141" i="5"/>
  <c r="Y141" i="5"/>
  <c r="S141" i="5"/>
  <c r="R141" i="5"/>
  <c r="L141" i="5"/>
  <c r="K141" i="5"/>
  <c r="D141" i="5"/>
  <c r="E141" i="5" s="1"/>
  <c r="Y140" i="5"/>
  <c r="Z140" i="5" s="1"/>
  <c r="R140" i="5"/>
  <c r="S140" i="5" s="1"/>
  <c r="K140" i="5"/>
  <c r="L140" i="5" s="1"/>
  <c r="E140" i="5"/>
  <c r="D140" i="5"/>
  <c r="Z139" i="5"/>
  <c r="Y139" i="5"/>
  <c r="S139" i="5"/>
  <c r="R139" i="5"/>
  <c r="L139" i="5"/>
  <c r="K139" i="5"/>
  <c r="D139" i="5"/>
  <c r="E139" i="5" s="1"/>
  <c r="Z138" i="5"/>
  <c r="Y138" i="5"/>
  <c r="R138" i="5"/>
  <c r="S138" i="5" s="1"/>
  <c r="K138" i="5"/>
  <c r="L138" i="5" s="1"/>
  <c r="E138" i="5"/>
  <c r="D138" i="5"/>
  <c r="Z137" i="5"/>
  <c r="Y137" i="5"/>
  <c r="S137" i="5"/>
  <c r="R137" i="5"/>
  <c r="L137" i="5"/>
  <c r="K137" i="5"/>
  <c r="D137" i="5"/>
  <c r="E137" i="5" s="1"/>
  <c r="Y136" i="5"/>
  <c r="Z136" i="5" s="1"/>
  <c r="R136" i="5"/>
  <c r="S136" i="5" s="1"/>
  <c r="K136" i="5"/>
  <c r="L136" i="5" s="1"/>
  <c r="E136" i="5"/>
  <c r="D136" i="5"/>
  <c r="Z135" i="5"/>
  <c r="Y135" i="5"/>
  <c r="S135" i="5"/>
  <c r="R135" i="5"/>
  <c r="L135" i="5"/>
  <c r="K135" i="5"/>
  <c r="D135" i="5"/>
  <c r="E135" i="5" s="1"/>
  <c r="Z134" i="5"/>
  <c r="Y134" i="5"/>
  <c r="R134" i="5"/>
  <c r="S134" i="5" s="1"/>
  <c r="K134" i="5"/>
  <c r="L134" i="5" s="1"/>
  <c r="E134" i="5"/>
  <c r="D134" i="5"/>
  <c r="Z133" i="5"/>
  <c r="Y133" i="5"/>
  <c r="S133" i="5"/>
  <c r="R133" i="5"/>
  <c r="L133" i="5"/>
  <c r="K133" i="5"/>
  <c r="D133" i="5"/>
  <c r="E133" i="5" s="1"/>
  <c r="Y132" i="5"/>
  <c r="Z132" i="5" s="1"/>
  <c r="R132" i="5"/>
  <c r="S132" i="5" s="1"/>
  <c r="K132" i="5"/>
  <c r="L132" i="5" s="1"/>
  <c r="E132" i="5"/>
  <c r="D132" i="5"/>
  <c r="Z131" i="5"/>
  <c r="Y131" i="5"/>
  <c r="S131" i="5"/>
  <c r="R131" i="5"/>
  <c r="L131" i="5"/>
  <c r="K131" i="5"/>
  <c r="D131" i="5"/>
  <c r="E131" i="5" s="1"/>
  <c r="Z130" i="5"/>
  <c r="Y130" i="5"/>
  <c r="R130" i="5"/>
  <c r="S130" i="5" s="1"/>
  <c r="K130" i="5"/>
  <c r="L130" i="5" s="1"/>
  <c r="E130" i="5"/>
  <c r="D130" i="5"/>
  <c r="Z129" i="5"/>
  <c r="Y129" i="5"/>
  <c r="S129" i="5"/>
  <c r="R129" i="5"/>
  <c r="L129" i="5"/>
  <c r="K129" i="5"/>
  <c r="D129" i="5"/>
  <c r="E129" i="5" s="1"/>
  <c r="Y128" i="5"/>
  <c r="Z128" i="5" s="1"/>
  <c r="R128" i="5"/>
  <c r="S128" i="5" s="1"/>
  <c r="K128" i="5"/>
  <c r="L128" i="5" s="1"/>
  <c r="E128" i="5"/>
  <c r="D128" i="5"/>
  <c r="Z127" i="5"/>
  <c r="Y127" i="5"/>
  <c r="S127" i="5"/>
  <c r="R127" i="5"/>
  <c r="L127" i="5"/>
  <c r="K127" i="5"/>
  <c r="D127" i="5"/>
  <c r="E127" i="5" s="1"/>
  <c r="Z126" i="5"/>
  <c r="Y126" i="5"/>
  <c r="R126" i="5"/>
  <c r="S126" i="5" s="1"/>
  <c r="K126" i="5"/>
  <c r="L126" i="5" s="1"/>
  <c r="E126" i="5"/>
  <c r="D126" i="5"/>
  <c r="Z125" i="5"/>
  <c r="Y125" i="5"/>
  <c r="S125" i="5"/>
  <c r="R125" i="5"/>
  <c r="L125" i="5"/>
  <c r="K125" i="5"/>
  <c r="D125" i="5"/>
  <c r="E125" i="5" s="1"/>
  <c r="Y124" i="5"/>
  <c r="Z124" i="5" s="1"/>
  <c r="R124" i="5"/>
  <c r="S124" i="5" s="1"/>
  <c r="K124" i="5"/>
  <c r="L124" i="5" s="1"/>
  <c r="E124" i="5"/>
  <c r="D124" i="5"/>
  <c r="Z123" i="5"/>
  <c r="Y123" i="5"/>
  <c r="S123" i="5"/>
  <c r="R123" i="5"/>
  <c r="L123" i="5"/>
  <c r="K123" i="5"/>
  <c r="D123" i="5"/>
  <c r="E123" i="5" s="1"/>
  <c r="Z122" i="5"/>
  <c r="Y122" i="5"/>
  <c r="R122" i="5"/>
  <c r="S122" i="5" s="1"/>
  <c r="K122" i="5"/>
  <c r="L122" i="5" s="1"/>
  <c r="E122" i="5"/>
  <c r="D122" i="5"/>
  <c r="Z121" i="5"/>
  <c r="Y121" i="5"/>
  <c r="S121" i="5"/>
  <c r="R121" i="5"/>
  <c r="L121" i="5"/>
  <c r="K121" i="5"/>
  <c r="D121" i="5"/>
  <c r="E121" i="5" s="1"/>
  <c r="Y120" i="5"/>
  <c r="Z120" i="5" s="1"/>
  <c r="R120" i="5"/>
  <c r="S120" i="5" s="1"/>
  <c r="K120" i="5"/>
  <c r="L120" i="5" s="1"/>
  <c r="E120" i="5"/>
  <c r="D120" i="5"/>
  <c r="Z119" i="5"/>
  <c r="Y119" i="5"/>
  <c r="S119" i="5"/>
  <c r="R119" i="5"/>
  <c r="L119" i="5"/>
  <c r="K119" i="5"/>
  <c r="D119" i="5"/>
  <c r="E119" i="5" s="1"/>
  <c r="Z118" i="5"/>
  <c r="Y118" i="5"/>
  <c r="R118" i="5"/>
  <c r="S118" i="5" s="1"/>
  <c r="K118" i="5"/>
  <c r="L118" i="5" s="1"/>
  <c r="E118" i="5"/>
  <c r="D118" i="5"/>
  <c r="Z117" i="5"/>
  <c r="Y117" i="5"/>
  <c r="S117" i="5"/>
  <c r="R117" i="5"/>
  <c r="L117" i="5"/>
  <c r="K117" i="5"/>
  <c r="D117" i="5"/>
  <c r="E117" i="5" s="1"/>
  <c r="Y116" i="5"/>
  <c r="Z116" i="5" s="1"/>
  <c r="R116" i="5"/>
  <c r="S116" i="5" s="1"/>
  <c r="K116" i="5"/>
  <c r="L116" i="5" s="1"/>
  <c r="E116" i="5"/>
  <c r="D116" i="5"/>
  <c r="Z115" i="5"/>
  <c r="Y115" i="5"/>
  <c r="S115" i="5"/>
  <c r="R115" i="5"/>
  <c r="L115" i="5"/>
  <c r="K115" i="5"/>
  <c r="D115" i="5"/>
  <c r="E115" i="5" s="1"/>
  <c r="Z114" i="5"/>
  <c r="Y114" i="5"/>
  <c r="R114" i="5"/>
  <c r="S114" i="5" s="1"/>
  <c r="K114" i="5"/>
  <c r="L114" i="5" s="1"/>
  <c r="E114" i="5"/>
  <c r="D114" i="5"/>
  <c r="Z113" i="5"/>
  <c r="Y113" i="5"/>
  <c r="S113" i="5"/>
  <c r="R113" i="5"/>
  <c r="L113" i="5"/>
  <c r="K113" i="5"/>
  <c r="D113" i="5"/>
  <c r="E113" i="5" s="1"/>
  <c r="Z112" i="5"/>
  <c r="Y112" i="5"/>
  <c r="R112" i="5"/>
  <c r="S112" i="5" s="1"/>
  <c r="K112" i="5"/>
  <c r="L112" i="5" s="1"/>
  <c r="E112" i="5"/>
  <c r="D112" i="5"/>
  <c r="Z111" i="5"/>
  <c r="Y111" i="5"/>
  <c r="S111" i="5"/>
  <c r="R111" i="5"/>
  <c r="L111" i="5"/>
  <c r="K111" i="5"/>
  <c r="D111" i="5"/>
  <c r="E111" i="5" s="1"/>
  <c r="Z110" i="5"/>
  <c r="Y110" i="5"/>
  <c r="R110" i="5"/>
  <c r="S110" i="5" s="1"/>
  <c r="K110" i="5"/>
  <c r="L110" i="5" s="1"/>
  <c r="E110" i="5"/>
  <c r="D110" i="5"/>
  <c r="Z109" i="5"/>
  <c r="Y109" i="5"/>
  <c r="S109" i="5"/>
  <c r="R109" i="5"/>
  <c r="L109" i="5"/>
  <c r="K109" i="5"/>
  <c r="D109" i="5"/>
  <c r="E109" i="5" s="1"/>
  <c r="Z108" i="5"/>
  <c r="Y108" i="5"/>
  <c r="R108" i="5"/>
  <c r="S108" i="5" s="1"/>
  <c r="K108" i="5"/>
  <c r="L108" i="5" s="1"/>
  <c r="E108" i="5"/>
  <c r="D108" i="5"/>
  <c r="Z107" i="5"/>
  <c r="Y107" i="5"/>
  <c r="S107" i="5"/>
  <c r="R107" i="5"/>
  <c r="L107" i="5"/>
  <c r="K107" i="5"/>
  <c r="D107" i="5"/>
  <c r="E107" i="5" s="1"/>
  <c r="Z106" i="5"/>
  <c r="Y106" i="5"/>
  <c r="R106" i="5"/>
  <c r="S106" i="5" s="1"/>
  <c r="K106" i="5"/>
  <c r="L106" i="5" s="1"/>
  <c r="E106" i="5"/>
  <c r="D106" i="5"/>
  <c r="Z105" i="5"/>
  <c r="Y105" i="5"/>
  <c r="S105" i="5"/>
  <c r="R105" i="5"/>
  <c r="L105" i="5"/>
  <c r="K105" i="5"/>
  <c r="D105" i="5"/>
  <c r="E105" i="5" s="1"/>
  <c r="Z104" i="5"/>
  <c r="Y104" i="5"/>
  <c r="R104" i="5"/>
  <c r="S104" i="5" s="1"/>
  <c r="K104" i="5"/>
  <c r="L104" i="5" s="1"/>
  <c r="E104" i="5"/>
  <c r="D104" i="5"/>
  <c r="Z103" i="5"/>
  <c r="Y103" i="5"/>
  <c r="S103" i="5"/>
  <c r="R103" i="5"/>
  <c r="L103" i="5"/>
  <c r="K103" i="5"/>
  <c r="D103" i="5"/>
  <c r="E103" i="5" s="1"/>
  <c r="Z102" i="5"/>
  <c r="Y102" i="5"/>
  <c r="R102" i="5"/>
  <c r="S102" i="5" s="1"/>
  <c r="K102" i="5"/>
  <c r="L102" i="5" s="1"/>
  <c r="E102" i="5"/>
  <c r="D102" i="5"/>
  <c r="Z101" i="5"/>
  <c r="Y101" i="5"/>
  <c r="S101" i="5"/>
  <c r="R101" i="5"/>
  <c r="L101" i="5"/>
  <c r="K101" i="5"/>
  <c r="D101" i="5"/>
  <c r="E101" i="5" s="1"/>
  <c r="Z100" i="5"/>
  <c r="Y100" i="5"/>
  <c r="R100" i="5"/>
  <c r="S100" i="5" s="1"/>
  <c r="K100" i="5"/>
  <c r="L100" i="5" s="1"/>
  <c r="E100" i="5"/>
  <c r="D100" i="5"/>
  <c r="Z99" i="5"/>
  <c r="Y99" i="5"/>
  <c r="S99" i="5"/>
  <c r="R99" i="5"/>
  <c r="L99" i="5"/>
  <c r="K99" i="5"/>
  <c r="D99" i="5"/>
  <c r="E99" i="5" s="1"/>
  <c r="Z98" i="5"/>
  <c r="Y98" i="5"/>
  <c r="R98" i="5"/>
  <c r="S98" i="5" s="1"/>
  <c r="K98" i="5"/>
  <c r="L98" i="5" s="1"/>
  <c r="E98" i="5"/>
  <c r="D98" i="5"/>
  <c r="Y97" i="5"/>
  <c r="Z97" i="5" s="1"/>
  <c r="S97" i="5"/>
  <c r="R97" i="5"/>
  <c r="K97" i="5"/>
  <c r="L97" i="5" s="1"/>
  <c r="D97" i="5"/>
  <c r="E97" i="5" s="1"/>
  <c r="Y96" i="5"/>
  <c r="Z96" i="5" s="1"/>
  <c r="R96" i="5"/>
  <c r="S96" i="5" s="1"/>
  <c r="K96" i="5"/>
  <c r="L96" i="5" s="1"/>
  <c r="E96" i="5"/>
  <c r="D96" i="5"/>
  <c r="Y95" i="5"/>
  <c r="Z95" i="5" s="1"/>
  <c r="R95" i="5"/>
  <c r="S95" i="5" s="1"/>
  <c r="K95" i="5"/>
  <c r="L95" i="5" s="1"/>
  <c r="E95" i="5"/>
  <c r="D95" i="5"/>
  <c r="Y94" i="5"/>
  <c r="Z94" i="5" s="1"/>
  <c r="S94" i="5"/>
  <c r="R94" i="5"/>
  <c r="K94" i="5"/>
  <c r="L94" i="5" s="1"/>
  <c r="D94" i="5"/>
  <c r="E94" i="5" s="1"/>
  <c r="Y93" i="5"/>
  <c r="Z93" i="5" s="1"/>
  <c r="S93" i="5"/>
  <c r="R93" i="5"/>
  <c r="K93" i="5"/>
  <c r="L93" i="5" s="1"/>
  <c r="E93" i="5"/>
  <c r="D93" i="5"/>
  <c r="Y92" i="5"/>
  <c r="Z92" i="5" s="1"/>
  <c r="S92" i="5"/>
  <c r="R92" i="5"/>
  <c r="K92" i="5"/>
  <c r="L92" i="5" s="1"/>
  <c r="D92" i="5"/>
  <c r="E92" i="5" s="1"/>
  <c r="Y91" i="5"/>
  <c r="Z91" i="5" s="1"/>
  <c r="R91" i="5"/>
  <c r="S91" i="5" s="1"/>
  <c r="K91" i="5"/>
  <c r="L91" i="5" s="1"/>
  <c r="E91" i="5"/>
  <c r="D91" i="5"/>
  <c r="Y90" i="5"/>
  <c r="Z90" i="5" s="1"/>
  <c r="S90" i="5"/>
  <c r="R90" i="5"/>
  <c r="K90" i="5"/>
  <c r="L90" i="5" s="1"/>
  <c r="D90" i="5"/>
  <c r="E90" i="5" s="1"/>
  <c r="Y89" i="5"/>
  <c r="Z89" i="5" s="1"/>
  <c r="R89" i="5"/>
  <c r="S89" i="5" s="1"/>
  <c r="K89" i="5"/>
  <c r="L89" i="5" s="1"/>
  <c r="E89" i="5"/>
  <c r="D89" i="5"/>
  <c r="Y88" i="5"/>
  <c r="Z88" i="5" s="1"/>
  <c r="S88" i="5"/>
  <c r="R88" i="5"/>
  <c r="K88" i="5"/>
  <c r="L88" i="5" s="1"/>
  <c r="E88" i="5"/>
  <c r="D88" i="5"/>
  <c r="Y87" i="5"/>
  <c r="Z87" i="5" s="1"/>
  <c r="AA87" i="5" s="1"/>
  <c r="R87" i="5"/>
  <c r="S87" i="5" s="1"/>
  <c r="K87" i="5"/>
  <c r="L87" i="5" s="1"/>
  <c r="E87" i="5"/>
  <c r="D87" i="5"/>
  <c r="Y86" i="5"/>
  <c r="Z86" i="5" s="1"/>
  <c r="S86" i="5"/>
  <c r="R86" i="5"/>
  <c r="K86" i="5"/>
  <c r="L86" i="5" s="1"/>
  <c r="D86" i="5"/>
  <c r="E86" i="5" s="1"/>
  <c r="Y85" i="5"/>
  <c r="Z85" i="5" s="1"/>
  <c r="S85" i="5"/>
  <c r="R85" i="5"/>
  <c r="K85" i="5"/>
  <c r="L85" i="5" s="1"/>
  <c r="E85" i="5"/>
  <c r="D85" i="5"/>
  <c r="Y84" i="5"/>
  <c r="Z84" i="5" s="1"/>
  <c r="S84" i="5"/>
  <c r="R84" i="5"/>
  <c r="K84" i="5"/>
  <c r="L84" i="5" s="1"/>
  <c r="D84" i="5"/>
  <c r="E84" i="5" s="1"/>
  <c r="Y83" i="5"/>
  <c r="Z83" i="5" s="1"/>
  <c r="R83" i="5"/>
  <c r="S83" i="5" s="1"/>
  <c r="K83" i="5"/>
  <c r="L83" i="5" s="1"/>
  <c r="E83" i="5"/>
  <c r="D83" i="5"/>
  <c r="Y82" i="5"/>
  <c r="Z82" i="5" s="1"/>
  <c r="S82" i="5"/>
  <c r="R82" i="5"/>
  <c r="K82" i="5"/>
  <c r="L82" i="5" s="1"/>
  <c r="D82" i="5"/>
  <c r="E82" i="5" s="1"/>
  <c r="Y81" i="5"/>
  <c r="Z81" i="5" s="1"/>
  <c r="R81" i="5"/>
  <c r="S81" i="5" s="1"/>
  <c r="K81" i="5"/>
  <c r="L81" i="5" s="1"/>
  <c r="E81" i="5"/>
  <c r="D81" i="5"/>
  <c r="Y80" i="5"/>
  <c r="Z80" i="5" s="1"/>
  <c r="S80" i="5"/>
  <c r="R80" i="5"/>
  <c r="K80" i="5"/>
  <c r="L80" i="5" s="1"/>
  <c r="E80" i="5"/>
  <c r="D80" i="5"/>
  <c r="Y79" i="5"/>
  <c r="Z79" i="5" s="1"/>
  <c r="R79" i="5"/>
  <c r="S79" i="5" s="1"/>
  <c r="K79" i="5"/>
  <c r="L79" i="5" s="1"/>
  <c r="E79" i="5"/>
  <c r="D79" i="5"/>
  <c r="Y78" i="5"/>
  <c r="Z78" i="5" s="1"/>
  <c r="S78" i="5"/>
  <c r="R78" i="5"/>
  <c r="K78" i="5"/>
  <c r="L78" i="5" s="1"/>
  <c r="D78" i="5"/>
  <c r="E78" i="5" s="1"/>
  <c r="Y77" i="5"/>
  <c r="Z77" i="5" s="1"/>
  <c r="S77" i="5"/>
  <c r="R77" i="5"/>
  <c r="K77" i="5"/>
  <c r="L77" i="5" s="1"/>
  <c r="E77" i="5"/>
  <c r="D77" i="5"/>
  <c r="Y76" i="5"/>
  <c r="Z76" i="5" s="1"/>
  <c r="S76" i="5"/>
  <c r="R76" i="5"/>
  <c r="K76" i="5"/>
  <c r="L76" i="5" s="1"/>
  <c r="D76" i="5"/>
  <c r="E76" i="5" s="1"/>
  <c r="Y75" i="5"/>
  <c r="Z75" i="5" s="1"/>
  <c r="R75" i="5"/>
  <c r="S75" i="5" s="1"/>
  <c r="K75" i="5"/>
  <c r="L75" i="5" s="1"/>
  <c r="E75" i="5"/>
  <c r="D75" i="5"/>
  <c r="Y74" i="5"/>
  <c r="Z74" i="5" s="1"/>
  <c r="S74" i="5"/>
  <c r="R74" i="5"/>
  <c r="K74" i="5"/>
  <c r="L74" i="5" s="1"/>
  <c r="D74" i="5"/>
  <c r="E74" i="5" s="1"/>
  <c r="Y73" i="5"/>
  <c r="Z73" i="5" s="1"/>
  <c r="R73" i="5"/>
  <c r="S73" i="5" s="1"/>
  <c r="K73" i="5"/>
  <c r="L73" i="5" s="1"/>
  <c r="E73" i="5"/>
  <c r="D73" i="5"/>
  <c r="Y72" i="5"/>
  <c r="Z72" i="5" s="1"/>
  <c r="S72" i="5"/>
  <c r="R72" i="5"/>
  <c r="K72" i="5"/>
  <c r="L72" i="5" s="1"/>
  <c r="E72" i="5"/>
  <c r="D72" i="5"/>
  <c r="Y71" i="5"/>
  <c r="Z71" i="5" s="1"/>
  <c r="R71" i="5"/>
  <c r="S71" i="5" s="1"/>
  <c r="K71" i="5"/>
  <c r="L71" i="5" s="1"/>
  <c r="E71" i="5"/>
  <c r="D71" i="5"/>
  <c r="Y70" i="5"/>
  <c r="Z70" i="5" s="1"/>
  <c r="S70" i="5"/>
  <c r="R70" i="5"/>
  <c r="K70" i="5"/>
  <c r="L70" i="5" s="1"/>
  <c r="D70" i="5"/>
  <c r="E70" i="5" s="1"/>
  <c r="Y69" i="5"/>
  <c r="Z69" i="5" s="1"/>
  <c r="S69" i="5"/>
  <c r="R69" i="5"/>
  <c r="K69" i="5"/>
  <c r="L69" i="5" s="1"/>
  <c r="E69" i="5"/>
  <c r="D69" i="5"/>
  <c r="Y68" i="5"/>
  <c r="Z68" i="5" s="1"/>
  <c r="S68" i="5"/>
  <c r="R68" i="5"/>
  <c r="K68" i="5"/>
  <c r="L68" i="5" s="1"/>
  <c r="D68" i="5"/>
  <c r="E68" i="5" s="1"/>
  <c r="Y67" i="5"/>
  <c r="Z67" i="5" s="1"/>
  <c r="R67" i="5"/>
  <c r="S67" i="5" s="1"/>
  <c r="K67" i="5"/>
  <c r="L67" i="5" s="1"/>
  <c r="E67" i="5"/>
  <c r="D67" i="5"/>
  <c r="Y66" i="5"/>
  <c r="Z66" i="5" s="1"/>
  <c r="S66" i="5"/>
  <c r="R66" i="5"/>
  <c r="K66" i="5"/>
  <c r="L66" i="5" s="1"/>
  <c r="D66" i="5"/>
  <c r="E66" i="5" s="1"/>
  <c r="Y65" i="5"/>
  <c r="Z65" i="5" s="1"/>
  <c r="R65" i="5"/>
  <c r="S65" i="5" s="1"/>
  <c r="K65" i="5"/>
  <c r="L65" i="5" s="1"/>
  <c r="E65" i="5"/>
  <c r="D65" i="5"/>
  <c r="Y64" i="5"/>
  <c r="Z64" i="5" s="1"/>
  <c r="S64" i="5"/>
  <c r="R64" i="5"/>
  <c r="K64" i="5"/>
  <c r="L64" i="5" s="1"/>
  <c r="E64" i="5"/>
  <c r="D64" i="5"/>
  <c r="Y63" i="5"/>
  <c r="Z63" i="5" s="1"/>
  <c r="R63" i="5"/>
  <c r="S63" i="5" s="1"/>
  <c r="K63" i="5"/>
  <c r="L63" i="5" s="1"/>
  <c r="E63" i="5"/>
  <c r="D63" i="5"/>
  <c r="Y62" i="5"/>
  <c r="Z62" i="5" s="1"/>
  <c r="S62" i="5"/>
  <c r="R62" i="5"/>
  <c r="K62" i="5"/>
  <c r="L62" i="5" s="1"/>
  <c r="D62" i="5"/>
  <c r="E62" i="5" s="1"/>
  <c r="Y61" i="5"/>
  <c r="Z61" i="5" s="1"/>
  <c r="S61" i="5"/>
  <c r="R61" i="5"/>
  <c r="K61" i="5"/>
  <c r="L61" i="5" s="1"/>
  <c r="E61" i="5"/>
  <c r="D61" i="5"/>
  <c r="Y60" i="5"/>
  <c r="Z60" i="5" s="1"/>
  <c r="S60" i="5"/>
  <c r="R60" i="5"/>
  <c r="K60" i="5"/>
  <c r="L60" i="5" s="1"/>
  <c r="D60" i="5"/>
  <c r="E60" i="5" s="1"/>
  <c r="Y59" i="5"/>
  <c r="Z59" i="5" s="1"/>
  <c r="R59" i="5"/>
  <c r="S59" i="5" s="1"/>
  <c r="K59" i="5"/>
  <c r="L59" i="5" s="1"/>
  <c r="E59" i="5"/>
  <c r="D59" i="5"/>
  <c r="Y58" i="5"/>
  <c r="Z58" i="5" s="1"/>
  <c r="S58" i="5"/>
  <c r="R58" i="5"/>
  <c r="K58" i="5"/>
  <c r="L58" i="5" s="1"/>
  <c r="D58" i="5"/>
  <c r="E58" i="5" s="1"/>
  <c r="Y57" i="5"/>
  <c r="Z57" i="5" s="1"/>
  <c r="R57" i="5"/>
  <c r="S57" i="5" s="1"/>
  <c r="K57" i="5"/>
  <c r="L57" i="5" s="1"/>
  <c r="E57" i="5"/>
  <c r="D57" i="5"/>
  <c r="Y56" i="5"/>
  <c r="Z56" i="5" s="1"/>
  <c r="S56" i="5"/>
  <c r="R56" i="5"/>
  <c r="K56" i="5"/>
  <c r="L56" i="5" s="1"/>
  <c r="E56" i="5"/>
  <c r="D56" i="5"/>
  <c r="Y55" i="5"/>
  <c r="Z55" i="5" s="1"/>
  <c r="AA55" i="5" s="1"/>
  <c r="R55" i="5"/>
  <c r="S55" i="5" s="1"/>
  <c r="K55" i="5"/>
  <c r="L55" i="5" s="1"/>
  <c r="E55" i="5"/>
  <c r="D55" i="5"/>
  <c r="Y54" i="5"/>
  <c r="Z54" i="5" s="1"/>
  <c r="S54" i="5"/>
  <c r="R54" i="5"/>
  <c r="K54" i="5"/>
  <c r="L54" i="5" s="1"/>
  <c r="D54" i="5"/>
  <c r="E54" i="5" s="1"/>
  <c r="Y53" i="5"/>
  <c r="Z53" i="5" s="1"/>
  <c r="S53" i="5"/>
  <c r="R53" i="5"/>
  <c r="K53" i="5"/>
  <c r="L53" i="5" s="1"/>
  <c r="E53" i="5"/>
  <c r="D53" i="5"/>
  <c r="Y52" i="5"/>
  <c r="Z52" i="5" s="1"/>
  <c r="S52" i="5"/>
  <c r="R52" i="5"/>
  <c r="K52" i="5"/>
  <c r="L52" i="5" s="1"/>
  <c r="D52" i="5"/>
  <c r="E52" i="5" s="1"/>
  <c r="Y51" i="5"/>
  <c r="Z51" i="5" s="1"/>
  <c r="R51" i="5"/>
  <c r="S51" i="5" s="1"/>
  <c r="K51" i="5"/>
  <c r="L51" i="5" s="1"/>
  <c r="E51" i="5"/>
  <c r="D51" i="5"/>
  <c r="Y50" i="5"/>
  <c r="Z50" i="5" s="1"/>
  <c r="S50" i="5"/>
  <c r="R50" i="5"/>
  <c r="K50" i="5"/>
  <c r="L50" i="5" s="1"/>
  <c r="D50" i="5"/>
  <c r="E50" i="5" s="1"/>
  <c r="Y49" i="5"/>
  <c r="Z49" i="5" s="1"/>
  <c r="R49" i="5"/>
  <c r="S49" i="5" s="1"/>
  <c r="K49" i="5"/>
  <c r="L49" i="5" s="1"/>
  <c r="E49" i="5"/>
  <c r="D49" i="5"/>
  <c r="Y48" i="5"/>
  <c r="Z48" i="5" s="1"/>
  <c r="S48" i="5"/>
  <c r="R48" i="5"/>
  <c r="K48" i="5"/>
  <c r="L48" i="5" s="1"/>
  <c r="E48" i="5"/>
  <c r="D48" i="5"/>
  <c r="Y47" i="5"/>
  <c r="Z47" i="5" s="1"/>
  <c r="R47" i="5"/>
  <c r="S47" i="5" s="1"/>
  <c r="K47" i="5"/>
  <c r="L47" i="5" s="1"/>
  <c r="E47" i="5"/>
  <c r="D47" i="5"/>
  <c r="Y46" i="5"/>
  <c r="Z46" i="5" s="1"/>
  <c r="S46" i="5"/>
  <c r="R46" i="5"/>
  <c r="K46" i="5"/>
  <c r="L46" i="5" s="1"/>
  <c r="D46" i="5"/>
  <c r="E46" i="5" s="1"/>
  <c r="Y45" i="5"/>
  <c r="Z45" i="5" s="1"/>
  <c r="S45" i="5"/>
  <c r="R45" i="5"/>
  <c r="K45" i="5"/>
  <c r="L45" i="5" s="1"/>
  <c r="E45" i="5"/>
  <c r="D45" i="5"/>
  <c r="Y44" i="5"/>
  <c r="Z44" i="5" s="1"/>
  <c r="S44" i="5"/>
  <c r="R44" i="5"/>
  <c r="K44" i="5"/>
  <c r="L44" i="5" s="1"/>
  <c r="D44" i="5"/>
  <c r="E44" i="5" s="1"/>
  <c r="Y43" i="5"/>
  <c r="Z43" i="5" s="1"/>
  <c r="R43" i="5"/>
  <c r="S43" i="5" s="1"/>
  <c r="K43" i="5"/>
  <c r="L43" i="5" s="1"/>
  <c r="E43" i="5"/>
  <c r="D43" i="5"/>
  <c r="Y42" i="5"/>
  <c r="Z42" i="5" s="1"/>
  <c r="S42" i="5"/>
  <c r="R42" i="5"/>
  <c r="K42" i="5"/>
  <c r="L42" i="5" s="1"/>
  <c r="D42" i="5"/>
  <c r="E42" i="5" s="1"/>
  <c r="Y41" i="5"/>
  <c r="Z41" i="5" s="1"/>
  <c r="R41" i="5"/>
  <c r="S41" i="5" s="1"/>
  <c r="K41" i="5"/>
  <c r="L41" i="5" s="1"/>
  <c r="E41" i="5"/>
  <c r="D41" i="5"/>
  <c r="Y40" i="5"/>
  <c r="Z40" i="5" s="1"/>
  <c r="S40" i="5"/>
  <c r="R40" i="5"/>
  <c r="K40" i="5"/>
  <c r="L40" i="5" s="1"/>
  <c r="E40" i="5"/>
  <c r="D40" i="5"/>
  <c r="Y39" i="5"/>
  <c r="Z39" i="5" s="1"/>
  <c r="R39" i="5"/>
  <c r="S39" i="5" s="1"/>
  <c r="K39" i="5"/>
  <c r="L39" i="5" s="1"/>
  <c r="E39" i="5"/>
  <c r="D39" i="5"/>
  <c r="Y38" i="5"/>
  <c r="Z38" i="5" s="1"/>
  <c r="S38" i="5"/>
  <c r="AB43" i="5" s="1"/>
  <c r="R38" i="5"/>
  <c r="K38" i="5"/>
  <c r="L38" i="5" s="1"/>
  <c r="D38" i="5"/>
  <c r="E38" i="5" s="1"/>
  <c r="Y37" i="5"/>
  <c r="Z37" i="5" s="1"/>
  <c r="S37" i="5"/>
  <c r="R37" i="5"/>
  <c r="K37" i="5"/>
  <c r="L37" i="5" s="1"/>
  <c r="E37" i="5"/>
  <c r="D37" i="5"/>
  <c r="Y36" i="5"/>
  <c r="Z36" i="5" s="1"/>
  <c r="S36" i="5"/>
  <c r="R36" i="5"/>
  <c r="K36" i="5"/>
  <c r="L36" i="5" s="1"/>
  <c r="D36" i="5"/>
  <c r="E36" i="5" s="1"/>
  <c r="AB35" i="5"/>
  <c r="Y35" i="5"/>
  <c r="Z35" i="5" s="1"/>
  <c r="R35" i="5"/>
  <c r="S35" i="5" s="1"/>
  <c r="K35" i="5"/>
  <c r="L35" i="5" s="1"/>
  <c r="E35" i="5"/>
  <c r="D35" i="5"/>
  <c r="Z34" i="5"/>
  <c r="Y34" i="5"/>
  <c r="S34" i="5"/>
  <c r="R34" i="5"/>
  <c r="L34" i="5"/>
  <c r="K34" i="5"/>
  <c r="E34" i="5"/>
  <c r="D34" i="5"/>
  <c r="Z33" i="5"/>
  <c r="Y33" i="5"/>
  <c r="S33" i="5"/>
  <c r="R33" i="5"/>
  <c r="L33" i="5"/>
  <c r="K33" i="5"/>
  <c r="E33" i="5"/>
  <c r="D33" i="5"/>
  <c r="Z32" i="5"/>
  <c r="Y32" i="5"/>
  <c r="S32" i="5"/>
  <c r="R32" i="5"/>
  <c r="L32" i="5"/>
  <c r="K32" i="5"/>
  <c r="E32" i="5"/>
  <c r="D32" i="5"/>
  <c r="Z31" i="5"/>
  <c r="Y31" i="5"/>
  <c r="S31" i="5"/>
  <c r="R31" i="5"/>
  <c r="L31" i="5"/>
  <c r="K31" i="5"/>
  <c r="E31" i="5"/>
  <c r="D31" i="5"/>
  <c r="Z30" i="5"/>
  <c r="Y30" i="5"/>
  <c r="S30" i="5"/>
  <c r="R30" i="5"/>
  <c r="L30" i="5"/>
  <c r="K30" i="5"/>
  <c r="E30" i="5"/>
  <c r="D30" i="5"/>
  <c r="Z29" i="5"/>
  <c r="Y29" i="5"/>
  <c r="S29" i="5"/>
  <c r="R29" i="5"/>
  <c r="L29" i="5"/>
  <c r="K29" i="5"/>
  <c r="E29" i="5"/>
  <c r="D29" i="5"/>
  <c r="Z28" i="5"/>
  <c r="Y28" i="5"/>
  <c r="S28" i="5"/>
  <c r="R28" i="5"/>
  <c r="K28" i="5"/>
  <c r="L28" i="5" s="1"/>
  <c r="E28" i="5"/>
  <c r="D28" i="5"/>
  <c r="Z27" i="5"/>
  <c r="Y27" i="5"/>
  <c r="S27" i="5"/>
  <c r="R27" i="5"/>
  <c r="L27" i="5"/>
  <c r="K27" i="5"/>
  <c r="E27" i="5"/>
  <c r="D27" i="5"/>
  <c r="Z26" i="5"/>
  <c r="Y26" i="5"/>
  <c r="S26" i="5"/>
  <c r="R26" i="5"/>
  <c r="K26" i="5"/>
  <c r="L26" i="5" s="1"/>
  <c r="E26" i="5"/>
  <c r="D26" i="5"/>
  <c r="Y25" i="5"/>
  <c r="Z25" i="5" s="1"/>
  <c r="S25" i="5"/>
  <c r="R25" i="5"/>
  <c r="L25" i="5"/>
  <c r="K25" i="5"/>
  <c r="E25" i="5"/>
  <c r="D25" i="5"/>
  <c r="Z24" i="5"/>
  <c r="Y24" i="5"/>
  <c r="S24" i="5"/>
  <c r="R24" i="5"/>
  <c r="K24" i="5"/>
  <c r="L24" i="5" s="1"/>
  <c r="E24" i="5"/>
  <c r="D24" i="5"/>
  <c r="Y23" i="5"/>
  <c r="Z23" i="5" s="1"/>
  <c r="S23" i="5"/>
  <c r="R23" i="5"/>
  <c r="L23" i="5"/>
  <c r="K23" i="5"/>
  <c r="E23" i="5"/>
  <c r="D23" i="5"/>
  <c r="Z22" i="5"/>
  <c r="Y22" i="5"/>
  <c r="S22" i="5"/>
  <c r="R22" i="5"/>
  <c r="L22" i="5"/>
  <c r="K22" i="5"/>
  <c r="E22" i="5"/>
  <c r="D22" i="5"/>
  <c r="Y21" i="5"/>
  <c r="Z21" i="5" s="1"/>
  <c r="S21" i="5"/>
  <c r="R21" i="5"/>
  <c r="L21" i="5"/>
  <c r="K21" i="5"/>
  <c r="E21" i="5"/>
  <c r="D21" i="5"/>
  <c r="Z20" i="5"/>
  <c r="Y20" i="5"/>
  <c r="S20" i="5"/>
  <c r="R20" i="5"/>
  <c r="L20" i="5"/>
  <c r="K20" i="5"/>
  <c r="E20" i="5"/>
  <c r="D20" i="5"/>
  <c r="Z19" i="5"/>
  <c r="Y19" i="5"/>
  <c r="S19" i="5"/>
  <c r="R19" i="5"/>
  <c r="L19" i="5"/>
  <c r="K19" i="5"/>
  <c r="E19" i="5"/>
  <c r="D19" i="5"/>
  <c r="Z18" i="5"/>
  <c r="Y18" i="5"/>
  <c r="S18" i="5"/>
  <c r="R18" i="5"/>
  <c r="L18" i="5"/>
  <c r="K18" i="5"/>
  <c r="E18" i="5"/>
  <c r="D18" i="5"/>
  <c r="Z17" i="5"/>
  <c r="Y17" i="5"/>
  <c r="S17" i="5"/>
  <c r="R17" i="5"/>
  <c r="L17" i="5"/>
  <c r="K17" i="5"/>
  <c r="E17" i="5"/>
  <c r="D17" i="5"/>
  <c r="Z16" i="5"/>
  <c r="Y16" i="5"/>
  <c r="S16" i="5"/>
  <c r="R16" i="5"/>
  <c r="L16" i="5"/>
  <c r="K16" i="5"/>
  <c r="E16" i="5"/>
  <c r="D16" i="5"/>
  <c r="D8" i="5"/>
  <c r="D235" i="1"/>
  <c r="E235" i="1" s="1"/>
  <c r="AA234" i="1"/>
  <c r="Z234" i="1"/>
  <c r="S234" i="1"/>
  <c r="R234" i="1"/>
  <c r="L234" i="1"/>
  <c r="K234" i="1"/>
  <c r="D234" i="1"/>
  <c r="E234" i="1" s="1"/>
  <c r="Z233" i="1"/>
  <c r="AA233" i="1" s="1"/>
  <c r="R233" i="1"/>
  <c r="S233" i="1" s="1"/>
  <c r="L233" i="1"/>
  <c r="K233" i="1"/>
  <c r="D233" i="1"/>
  <c r="E233" i="1" s="1"/>
  <c r="Z232" i="1"/>
  <c r="AA232" i="1" s="1"/>
  <c r="S232" i="1"/>
  <c r="R232" i="1"/>
  <c r="L232" i="1"/>
  <c r="K232" i="1"/>
  <c r="E232" i="1"/>
  <c r="D232" i="1"/>
  <c r="Z231" i="1"/>
  <c r="AA231" i="1" s="1"/>
  <c r="R231" i="1"/>
  <c r="S231" i="1" s="1"/>
  <c r="K231" i="1"/>
  <c r="L231" i="1" s="1"/>
  <c r="E231" i="1"/>
  <c r="D231" i="1"/>
  <c r="AA230" i="1"/>
  <c r="Z230" i="1"/>
  <c r="S230" i="1"/>
  <c r="R230" i="1"/>
  <c r="L230" i="1"/>
  <c r="K230" i="1"/>
  <c r="E230" i="1"/>
  <c r="D230" i="1"/>
  <c r="AA229" i="1"/>
  <c r="Z229" i="1"/>
  <c r="R229" i="1"/>
  <c r="S229" i="1" s="1"/>
  <c r="K229" i="1"/>
  <c r="L229" i="1" s="1"/>
  <c r="D229" i="1"/>
  <c r="E229" i="1" s="1"/>
  <c r="AA228" i="1"/>
  <c r="Z228" i="1"/>
  <c r="S228" i="1"/>
  <c r="R228" i="1"/>
  <c r="K228" i="1"/>
  <c r="L228" i="1" s="1"/>
  <c r="E228" i="1"/>
  <c r="D228" i="1"/>
  <c r="Z227" i="1"/>
  <c r="AA227" i="1" s="1"/>
  <c r="S227" i="1"/>
  <c r="R227" i="1"/>
  <c r="K227" i="1"/>
  <c r="L227" i="1" s="1"/>
  <c r="D227" i="1"/>
  <c r="E227" i="1" s="1"/>
  <c r="AA226" i="1"/>
  <c r="Z226" i="1"/>
  <c r="S226" i="1"/>
  <c r="R226" i="1"/>
  <c r="L226" i="1"/>
  <c r="K226" i="1"/>
  <c r="E226" i="1"/>
  <c r="D226" i="1"/>
  <c r="Z225" i="1"/>
  <c r="AA225" i="1" s="1"/>
  <c r="R225" i="1"/>
  <c r="S225" i="1" s="1"/>
  <c r="L225" i="1"/>
  <c r="K225" i="1"/>
  <c r="D225" i="1"/>
  <c r="E225" i="1" s="1"/>
  <c r="AA224" i="1"/>
  <c r="Z224" i="1"/>
  <c r="S224" i="1"/>
  <c r="R224" i="1"/>
  <c r="L224" i="1"/>
  <c r="K224" i="1"/>
  <c r="E224" i="1"/>
  <c r="D224" i="1"/>
  <c r="Z223" i="1"/>
  <c r="AA223" i="1" s="1"/>
  <c r="R223" i="1"/>
  <c r="S223" i="1" s="1"/>
  <c r="K223" i="1"/>
  <c r="L223" i="1" s="1"/>
  <c r="E223" i="1"/>
  <c r="D223" i="1"/>
  <c r="AA222" i="1"/>
  <c r="Z222" i="1"/>
  <c r="S222" i="1"/>
  <c r="R222" i="1"/>
  <c r="L222" i="1"/>
  <c r="K222" i="1"/>
  <c r="E222" i="1"/>
  <c r="D222" i="1"/>
  <c r="AA221" i="1"/>
  <c r="Z221" i="1"/>
  <c r="R221" i="1"/>
  <c r="S221" i="1" s="1"/>
  <c r="K221" i="1"/>
  <c r="L221" i="1" s="1"/>
  <c r="D221" i="1"/>
  <c r="E221" i="1" s="1"/>
  <c r="AA220" i="1"/>
  <c r="Z220" i="1"/>
  <c r="S220" i="1"/>
  <c r="R220" i="1"/>
  <c r="K220" i="1"/>
  <c r="L220" i="1" s="1"/>
  <c r="E220" i="1"/>
  <c r="D220" i="1"/>
  <c r="Z219" i="1"/>
  <c r="AA219" i="1" s="1"/>
  <c r="S219" i="1"/>
  <c r="R219" i="1"/>
  <c r="K219" i="1"/>
  <c r="L219" i="1" s="1"/>
  <c r="D219" i="1"/>
  <c r="E219" i="1" s="1"/>
  <c r="AA218" i="1"/>
  <c r="Z218" i="1"/>
  <c r="S218" i="1"/>
  <c r="R218" i="1"/>
  <c r="L218" i="1"/>
  <c r="K218" i="1"/>
  <c r="E218" i="1"/>
  <c r="D218" i="1"/>
  <c r="Z217" i="1"/>
  <c r="AA217" i="1" s="1"/>
  <c r="R217" i="1"/>
  <c r="S217" i="1" s="1"/>
  <c r="L217" i="1"/>
  <c r="K217" i="1"/>
  <c r="D217" i="1"/>
  <c r="E217" i="1" s="1"/>
  <c r="AA216" i="1"/>
  <c r="Z216" i="1"/>
  <c r="S216" i="1"/>
  <c r="R216" i="1"/>
  <c r="L216" i="1"/>
  <c r="K216" i="1"/>
  <c r="E216" i="1"/>
  <c r="D216" i="1"/>
  <c r="Z215" i="1"/>
  <c r="AA215" i="1" s="1"/>
  <c r="R215" i="1"/>
  <c r="S215" i="1" s="1"/>
  <c r="K215" i="1"/>
  <c r="L215" i="1" s="1"/>
  <c r="E215" i="1"/>
  <c r="D215" i="1"/>
  <c r="AA214" i="1"/>
  <c r="Z214" i="1"/>
  <c r="S214" i="1"/>
  <c r="R214" i="1"/>
  <c r="L214" i="1"/>
  <c r="K214" i="1"/>
  <c r="E214" i="1"/>
  <c r="D214" i="1"/>
  <c r="AA213" i="1"/>
  <c r="Z213" i="1"/>
  <c r="R213" i="1"/>
  <c r="S213" i="1" s="1"/>
  <c r="K213" i="1"/>
  <c r="L213" i="1" s="1"/>
  <c r="D213" i="1"/>
  <c r="E213" i="1" s="1"/>
  <c r="AA212" i="1"/>
  <c r="Z212" i="1"/>
  <c r="S212" i="1"/>
  <c r="R212" i="1"/>
  <c r="L212" i="1"/>
  <c r="K212" i="1"/>
  <c r="E212" i="1"/>
  <c r="D212" i="1"/>
  <c r="Z211" i="1"/>
  <c r="AA211" i="1" s="1"/>
  <c r="S211" i="1"/>
  <c r="R211" i="1"/>
  <c r="K211" i="1"/>
  <c r="L211" i="1" s="1"/>
  <c r="D211" i="1"/>
  <c r="E211" i="1" s="1"/>
  <c r="AA210" i="1"/>
  <c r="Z210" i="1"/>
  <c r="S210" i="1"/>
  <c r="R210" i="1"/>
  <c r="L210" i="1"/>
  <c r="K210" i="1"/>
  <c r="E210" i="1"/>
  <c r="D210" i="1"/>
  <c r="Z209" i="1"/>
  <c r="AA209" i="1" s="1"/>
  <c r="R209" i="1"/>
  <c r="S209" i="1" s="1"/>
  <c r="L209" i="1"/>
  <c r="K209" i="1"/>
  <c r="D209" i="1"/>
  <c r="E209" i="1" s="1"/>
  <c r="AA208" i="1"/>
  <c r="Z208" i="1"/>
  <c r="S208" i="1"/>
  <c r="R208" i="1"/>
  <c r="L208" i="1"/>
  <c r="K208" i="1"/>
  <c r="E208" i="1"/>
  <c r="D208" i="1"/>
  <c r="Z207" i="1"/>
  <c r="AA207" i="1" s="1"/>
  <c r="R207" i="1"/>
  <c r="S207" i="1" s="1"/>
  <c r="K207" i="1"/>
  <c r="L207" i="1" s="1"/>
  <c r="E207" i="1"/>
  <c r="D207" i="1"/>
  <c r="AA206" i="1"/>
  <c r="Z206" i="1"/>
  <c r="S206" i="1"/>
  <c r="R206" i="1"/>
  <c r="L206" i="1"/>
  <c r="K206" i="1"/>
  <c r="E206" i="1"/>
  <c r="D206" i="1"/>
  <c r="AA205" i="1"/>
  <c r="Z205" i="1"/>
  <c r="R205" i="1"/>
  <c r="S205" i="1" s="1"/>
  <c r="K205" i="1"/>
  <c r="L205" i="1" s="1"/>
  <c r="D205" i="1"/>
  <c r="E205" i="1" s="1"/>
  <c r="AA204" i="1"/>
  <c r="Z204" i="1"/>
  <c r="S204" i="1"/>
  <c r="R204" i="1"/>
  <c r="L204" i="1"/>
  <c r="K204" i="1"/>
  <c r="E204" i="1"/>
  <c r="D204" i="1"/>
  <c r="Z203" i="1"/>
  <c r="AA203" i="1" s="1"/>
  <c r="S203" i="1"/>
  <c r="R203" i="1"/>
  <c r="K203" i="1"/>
  <c r="L203" i="1" s="1"/>
  <c r="D203" i="1"/>
  <c r="E203" i="1" s="1"/>
  <c r="AA202" i="1"/>
  <c r="Z202" i="1"/>
  <c r="S202" i="1"/>
  <c r="R202" i="1"/>
  <c r="L202" i="1"/>
  <c r="K202" i="1"/>
  <c r="D202" i="1"/>
  <c r="E202" i="1" s="1"/>
  <c r="Z201" i="1"/>
  <c r="AA201" i="1" s="1"/>
  <c r="R201" i="1"/>
  <c r="S201" i="1" s="1"/>
  <c r="K201" i="1"/>
  <c r="L201" i="1" s="1"/>
  <c r="D201" i="1"/>
  <c r="E201" i="1" s="1"/>
  <c r="AA200" i="1"/>
  <c r="Z200" i="1"/>
  <c r="S200" i="1"/>
  <c r="R200" i="1"/>
  <c r="L200" i="1"/>
  <c r="K200" i="1"/>
  <c r="E200" i="1"/>
  <c r="D200" i="1"/>
  <c r="Z199" i="1"/>
  <c r="AA199" i="1" s="1"/>
  <c r="R199" i="1"/>
  <c r="S199" i="1" s="1"/>
  <c r="K199" i="1"/>
  <c r="L199" i="1" s="1"/>
  <c r="D199" i="1"/>
  <c r="E199" i="1" s="1"/>
  <c r="AA198" i="1"/>
  <c r="Z198" i="1"/>
  <c r="R198" i="1"/>
  <c r="S198" i="1" s="1"/>
  <c r="L198" i="1"/>
  <c r="K198" i="1"/>
  <c r="E198" i="1"/>
  <c r="D198" i="1"/>
  <c r="Z197" i="1"/>
  <c r="AA197" i="1" s="1"/>
  <c r="R197" i="1"/>
  <c r="S197" i="1" s="1"/>
  <c r="K197" i="1"/>
  <c r="L197" i="1" s="1"/>
  <c r="D197" i="1"/>
  <c r="E197" i="1" s="1"/>
  <c r="AA196" i="1"/>
  <c r="Z196" i="1"/>
  <c r="S196" i="1"/>
  <c r="R196" i="1"/>
  <c r="K196" i="1"/>
  <c r="L196" i="1" s="1"/>
  <c r="E196" i="1"/>
  <c r="D196" i="1"/>
  <c r="Z195" i="1"/>
  <c r="AA195" i="1" s="1"/>
  <c r="S195" i="1"/>
  <c r="R195" i="1"/>
  <c r="K195" i="1"/>
  <c r="L195" i="1" s="1"/>
  <c r="D195" i="1"/>
  <c r="E195" i="1" s="1"/>
  <c r="AA194" i="1"/>
  <c r="Z194" i="1"/>
  <c r="S194" i="1"/>
  <c r="R194" i="1"/>
  <c r="L194" i="1"/>
  <c r="K194" i="1"/>
  <c r="D194" i="1"/>
  <c r="E194" i="1" s="1"/>
  <c r="Z193" i="1"/>
  <c r="AA193" i="1" s="1"/>
  <c r="R193" i="1"/>
  <c r="S193" i="1" s="1"/>
  <c r="L193" i="1"/>
  <c r="K193" i="1"/>
  <c r="D193" i="1"/>
  <c r="E193" i="1" s="1"/>
  <c r="Z192" i="1"/>
  <c r="AA192" i="1" s="1"/>
  <c r="S192" i="1"/>
  <c r="R192" i="1"/>
  <c r="L192" i="1"/>
  <c r="K192" i="1"/>
  <c r="E192" i="1"/>
  <c r="D192" i="1"/>
  <c r="Z191" i="1"/>
  <c r="AA191" i="1" s="1"/>
  <c r="R191" i="1"/>
  <c r="S191" i="1" s="1"/>
  <c r="K191" i="1"/>
  <c r="L191" i="1" s="1"/>
  <c r="D191" i="1"/>
  <c r="E191" i="1" s="1"/>
  <c r="AA190" i="1"/>
  <c r="Z190" i="1"/>
  <c r="R190" i="1"/>
  <c r="S190" i="1" s="1"/>
  <c r="L190" i="1"/>
  <c r="K190" i="1"/>
  <c r="E190" i="1"/>
  <c r="D190" i="1"/>
  <c r="Z189" i="1"/>
  <c r="AA189" i="1" s="1"/>
  <c r="R189" i="1"/>
  <c r="S189" i="1" s="1"/>
  <c r="K189" i="1"/>
  <c r="L189" i="1" s="1"/>
  <c r="D189" i="1"/>
  <c r="E189" i="1" s="1"/>
  <c r="AA188" i="1"/>
  <c r="Z188" i="1"/>
  <c r="S188" i="1"/>
  <c r="R188" i="1"/>
  <c r="K188" i="1"/>
  <c r="L188" i="1" s="1"/>
  <c r="E188" i="1"/>
  <c r="D188" i="1"/>
  <c r="Z187" i="1"/>
  <c r="AA187" i="1" s="1"/>
  <c r="S187" i="1"/>
  <c r="R187" i="1"/>
  <c r="K187" i="1"/>
  <c r="L187" i="1" s="1"/>
  <c r="D187" i="1"/>
  <c r="E187" i="1" s="1"/>
  <c r="AA186" i="1"/>
  <c r="Z186" i="1"/>
  <c r="S186" i="1"/>
  <c r="R186" i="1"/>
  <c r="L186" i="1"/>
  <c r="K186" i="1"/>
  <c r="D186" i="1"/>
  <c r="E186" i="1" s="1"/>
  <c r="Z185" i="1"/>
  <c r="AA185" i="1" s="1"/>
  <c r="R185" i="1"/>
  <c r="S185" i="1" s="1"/>
  <c r="L185" i="1"/>
  <c r="K185" i="1"/>
  <c r="D185" i="1"/>
  <c r="E185" i="1" s="1"/>
  <c r="Z184" i="1"/>
  <c r="AA184" i="1" s="1"/>
  <c r="S184" i="1"/>
  <c r="R184" i="1"/>
  <c r="L184" i="1"/>
  <c r="K184" i="1"/>
  <c r="E184" i="1"/>
  <c r="D184" i="1"/>
  <c r="Z183" i="1"/>
  <c r="AA183" i="1" s="1"/>
  <c r="R183" i="1"/>
  <c r="S183" i="1" s="1"/>
  <c r="K183" i="1"/>
  <c r="L183" i="1" s="1"/>
  <c r="D183" i="1"/>
  <c r="E183" i="1" s="1"/>
  <c r="AA182" i="1"/>
  <c r="Z182" i="1"/>
  <c r="R182" i="1"/>
  <c r="S182" i="1" s="1"/>
  <c r="L182" i="1"/>
  <c r="K182" i="1"/>
  <c r="E182" i="1"/>
  <c r="D182" i="1"/>
  <c r="Z181" i="1"/>
  <c r="AA181" i="1" s="1"/>
  <c r="R181" i="1"/>
  <c r="S181" i="1" s="1"/>
  <c r="K181" i="1"/>
  <c r="L181" i="1" s="1"/>
  <c r="D181" i="1"/>
  <c r="E181" i="1" s="1"/>
  <c r="AA180" i="1"/>
  <c r="Z180" i="1"/>
  <c r="S180" i="1"/>
  <c r="R180" i="1"/>
  <c r="K180" i="1"/>
  <c r="L180" i="1" s="1"/>
  <c r="E180" i="1"/>
  <c r="D180" i="1"/>
  <c r="Z179" i="1"/>
  <c r="AA179" i="1" s="1"/>
  <c r="R179" i="1"/>
  <c r="S179" i="1" s="1"/>
  <c r="K179" i="1"/>
  <c r="L179" i="1" s="1"/>
  <c r="D179" i="1"/>
  <c r="E179" i="1" s="1"/>
  <c r="AA178" i="1"/>
  <c r="Z178" i="1"/>
  <c r="S178" i="1"/>
  <c r="R178" i="1"/>
  <c r="L178" i="1"/>
  <c r="K178" i="1"/>
  <c r="E178" i="1"/>
  <c r="D178" i="1"/>
  <c r="Z177" i="1"/>
  <c r="AA177" i="1" s="1"/>
  <c r="R177" i="1"/>
  <c r="S177" i="1" s="1"/>
  <c r="L177" i="1"/>
  <c r="K177" i="1"/>
  <c r="D177" i="1"/>
  <c r="E177" i="1" s="1"/>
  <c r="Z176" i="1"/>
  <c r="AA176" i="1" s="1"/>
  <c r="S176" i="1"/>
  <c r="R176" i="1"/>
  <c r="L176" i="1"/>
  <c r="K176" i="1"/>
  <c r="E176" i="1"/>
  <c r="D176" i="1"/>
  <c r="Z175" i="1"/>
  <c r="AA175" i="1" s="1"/>
  <c r="R175" i="1"/>
  <c r="S175" i="1" s="1"/>
  <c r="K175" i="1"/>
  <c r="L175" i="1" s="1"/>
  <c r="E175" i="1"/>
  <c r="D175" i="1"/>
  <c r="AA174" i="1"/>
  <c r="Z174" i="1"/>
  <c r="R174" i="1"/>
  <c r="S174" i="1" s="1"/>
  <c r="L174" i="1"/>
  <c r="K174" i="1"/>
  <c r="E174" i="1"/>
  <c r="D174" i="1"/>
  <c r="Z173" i="1"/>
  <c r="AA173" i="1" s="1"/>
  <c r="R173" i="1"/>
  <c r="S173" i="1" s="1"/>
  <c r="K173" i="1"/>
  <c r="L173" i="1" s="1"/>
  <c r="D173" i="1"/>
  <c r="E173" i="1" s="1"/>
  <c r="AA172" i="1"/>
  <c r="Z172" i="1"/>
  <c r="S172" i="1"/>
  <c r="R172" i="1"/>
  <c r="L172" i="1"/>
  <c r="K172" i="1"/>
  <c r="E172" i="1"/>
  <c r="D172" i="1"/>
  <c r="Z171" i="1"/>
  <c r="AA171" i="1" s="1"/>
  <c r="R171" i="1"/>
  <c r="S171" i="1" s="1"/>
  <c r="K171" i="1"/>
  <c r="L171" i="1" s="1"/>
  <c r="D171" i="1"/>
  <c r="E171" i="1" s="1"/>
  <c r="AA170" i="1"/>
  <c r="Z170" i="1"/>
  <c r="S170" i="1"/>
  <c r="R170" i="1"/>
  <c r="L170" i="1"/>
  <c r="K170" i="1"/>
  <c r="E170" i="1"/>
  <c r="D170" i="1"/>
  <c r="Z169" i="1"/>
  <c r="AA169" i="1" s="1"/>
  <c r="R169" i="1"/>
  <c r="S169" i="1" s="1"/>
  <c r="L169" i="1"/>
  <c r="K169" i="1"/>
  <c r="D169" i="1"/>
  <c r="E169" i="1" s="1"/>
  <c r="Z168" i="1"/>
  <c r="AA168" i="1" s="1"/>
  <c r="S168" i="1"/>
  <c r="R168" i="1"/>
  <c r="L168" i="1"/>
  <c r="K168" i="1"/>
  <c r="E168" i="1"/>
  <c r="D168" i="1"/>
  <c r="Z167" i="1"/>
  <c r="AA167" i="1" s="1"/>
  <c r="R167" i="1"/>
  <c r="S167" i="1" s="1"/>
  <c r="K167" i="1"/>
  <c r="L167" i="1" s="1"/>
  <c r="E167" i="1"/>
  <c r="D167" i="1"/>
  <c r="AA166" i="1"/>
  <c r="Z166" i="1"/>
  <c r="S166" i="1"/>
  <c r="R166" i="1"/>
  <c r="L166" i="1"/>
  <c r="K166" i="1"/>
  <c r="E166" i="1"/>
  <c r="D166" i="1"/>
  <c r="AA165" i="1"/>
  <c r="Z165" i="1"/>
  <c r="R165" i="1"/>
  <c r="S165" i="1" s="1"/>
  <c r="K165" i="1"/>
  <c r="L165" i="1" s="1"/>
  <c r="D165" i="1"/>
  <c r="E165" i="1" s="1"/>
  <c r="AA164" i="1"/>
  <c r="Z164" i="1"/>
  <c r="S164" i="1"/>
  <c r="R164" i="1"/>
  <c r="L164" i="1"/>
  <c r="K164" i="1"/>
  <c r="E164" i="1"/>
  <c r="D164" i="1"/>
  <c r="Z163" i="1"/>
  <c r="AA163" i="1" s="1"/>
  <c r="R163" i="1"/>
  <c r="S163" i="1" s="1"/>
  <c r="K163" i="1"/>
  <c r="L163" i="1" s="1"/>
  <c r="D163" i="1"/>
  <c r="E163" i="1" s="1"/>
  <c r="AA162" i="1"/>
  <c r="Z162" i="1"/>
  <c r="S162" i="1"/>
  <c r="R162" i="1"/>
  <c r="L162" i="1"/>
  <c r="K162" i="1"/>
  <c r="E162" i="1"/>
  <c r="D162" i="1"/>
  <c r="Z161" i="1"/>
  <c r="AA161" i="1" s="1"/>
  <c r="R161" i="1"/>
  <c r="S161" i="1" s="1"/>
  <c r="K161" i="1"/>
  <c r="L161" i="1" s="1"/>
  <c r="D161" i="1"/>
  <c r="E161" i="1" s="1"/>
  <c r="AA160" i="1"/>
  <c r="Z160" i="1"/>
  <c r="S160" i="1"/>
  <c r="R160" i="1"/>
  <c r="L160" i="1"/>
  <c r="K160" i="1"/>
  <c r="E160" i="1"/>
  <c r="D160" i="1"/>
  <c r="Z159" i="1"/>
  <c r="AA159" i="1" s="1"/>
  <c r="R159" i="1"/>
  <c r="S159" i="1" s="1"/>
  <c r="K159" i="1"/>
  <c r="L159" i="1" s="1"/>
  <c r="E159" i="1"/>
  <c r="D159" i="1"/>
  <c r="AA158" i="1"/>
  <c r="Z158" i="1"/>
  <c r="S158" i="1"/>
  <c r="R158" i="1"/>
  <c r="L158" i="1"/>
  <c r="K158" i="1"/>
  <c r="E158" i="1"/>
  <c r="D158" i="1"/>
  <c r="AA157" i="1"/>
  <c r="Z157" i="1"/>
  <c r="R157" i="1"/>
  <c r="S157" i="1" s="1"/>
  <c r="K157" i="1"/>
  <c r="L157" i="1" s="1"/>
  <c r="D157" i="1"/>
  <c r="E157" i="1" s="1"/>
  <c r="AA156" i="1"/>
  <c r="Z156" i="1"/>
  <c r="S156" i="1"/>
  <c r="R156" i="1"/>
  <c r="L156" i="1"/>
  <c r="K156" i="1"/>
  <c r="E156" i="1"/>
  <c r="D156" i="1"/>
  <c r="Z155" i="1"/>
  <c r="AA155" i="1" s="1"/>
  <c r="R155" i="1"/>
  <c r="S155" i="1" s="1"/>
  <c r="K155" i="1"/>
  <c r="L155" i="1" s="1"/>
  <c r="D155" i="1"/>
  <c r="E155" i="1" s="1"/>
  <c r="AA154" i="1"/>
  <c r="Z154" i="1"/>
  <c r="S154" i="1"/>
  <c r="R154" i="1"/>
  <c r="L154" i="1"/>
  <c r="K154" i="1"/>
  <c r="E154" i="1"/>
  <c r="D154" i="1"/>
  <c r="Z153" i="1"/>
  <c r="AA153" i="1" s="1"/>
  <c r="R153" i="1"/>
  <c r="S153" i="1" s="1"/>
  <c r="K153" i="1"/>
  <c r="L153" i="1" s="1"/>
  <c r="D153" i="1"/>
  <c r="E153" i="1" s="1"/>
  <c r="AA152" i="1"/>
  <c r="Z152" i="1"/>
  <c r="S152" i="1"/>
  <c r="R152" i="1"/>
  <c r="L152" i="1"/>
  <c r="K152" i="1"/>
  <c r="E152" i="1"/>
  <c r="D152" i="1"/>
  <c r="Z151" i="1"/>
  <c r="AA151" i="1" s="1"/>
  <c r="R151" i="1"/>
  <c r="S151" i="1" s="1"/>
  <c r="K151" i="1"/>
  <c r="L151" i="1" s="1"/>
  <c r="E151" i="1"/>
  <c r="D151" i="1"/>
  <c r="AA150" i="1"/>
  <c r="Z150" i="1"/>
  <c r="S150" i="1"/>
  <c r="R150" i="1"/>
  <c r="L150" i="1"/>
  <c r="K150" i="1"/>
  <c r="E150" i="1"/>
  <c r="D150" i="1"/>
  <c r="AA149" i="1"/>
  <c r="Z149" i="1"/>
  <c r="R149" i="1"/>
  <c r="S149" i="1" s="1"/>
  <c r="K149" i="1"/>
  <c r="L149" i="1" s="1"/>
  <c r="D149" i="1"/>
  <c r="E149" i="1" s="1"/>
  <c r="AA148" i="1"/>
  <c r="Z148" i="1"/>
  <c r="S148" i="1"/>
  <c r="R148" i="1"/>
  <c r="L148" i="1"/>
  <c r="K148" i="1"/>
  <c r="E148" i="1"/>
  <c r="D148" i="1"/>
  <c r="Z147" i="1"/>
  <c r="AA147" i="1" s="1"/>
  <c r="S147" i="1"/>
  <c r="R147" i="1"/>
  <c r="K147" i="1"/>
  <c r="L147" i="1" s="1"/>
  <c r="D147" i="1"/>
  <c r="E147" i="1" s="1"/>
  <c r="AA146" i="1"/>
  <c r="Z146" i="1"/>
  <c r="S146" i="1"/>
  <c r="R146" i="1"/>
  <c r="L146" i="1"/>
  <c r="K146" i="1"/>
  <c r="D146" i="1"/>
  <c r="E146" i="1" s="1"/>
  <c r="Z145" i="1"/>
  <c r="AA145" i="1" s="1"/>
  <c r="R145" i="1"/>
  <c r="S145" i="1" s="1"/>
  <c r="K145" i="1"/>
  <c r="L145" i="1" s="1"/>
  <c r="D145" i="1"/>
  <c r="E145" i="1" s="1"/>
  <c r="AA144" i="1"/>
  <c r="Z144" i="1"/>
  <c r="S144" i="1"/>
  <c r="R144" i="1"/>
  <c r="L144" i="1"/>
  <c r="K144" i="1"/>
  <c r="E144" i="1"/>
  <c r="D144" i="1"/>
  <c r="AA143" i="1"/>
  <c r="Z143" i="1"/>
  <c r="R143" i="1"/>
  <c r="S143" i="1" s="1"/>
  <c r="K143" i="1"/>
  <c r="L143" i="1" s="1"/>
  <c r="D143" i="1"/>
  <c r="E143" i="1" s="1"/>
  <c r="AA142" i="1"/>
  <c r="Z142" i="1"/>
  <c r="S142" i="1"/>
  <c r="R142" i="1"/>
  <c r="K142" i="1"/>
  <c r="L142" i="1" s="1"/>
  <c r="E142" i="1"/>
  <c r="D142" i="1"/>
  <c r="AA141" i="1"/>
  <c r="Z141" i="1"/>
  <c r="R141" i="1"/>
  <c r="S141" i="1" s="1"/>
  <c r="K141" i="1"/>
  <c r="L141" i="1" s="1"/>
  <c r="D141" i="1"/>
  <c r="E141" i="1" s="1"/>
  <c r="AA140" i="1"/>
  <c r="Z140" i="1"/>
  <c r="S140" i="1"/>
  <c r="R140" i="1"/>
  <c r="L140" i="1"/>
  <c r="K140" i="1"/>
  <c r="D140" i="1"/>
  <c r="E140" i="1" s="1"/>
  <c r="Z139" i="1"/>
  <c r="AA139" i="1" s="1"/>
  <c r="R139" i="1"/>
  <c r="S139" i="1" s="1"/>
  <c r="L139" i="1"/>
  <c r="K139" i="1"/>
  <c r="D139" i="1"/>
  <c r="E139" i="1" s="1"/>
  <c r="AA138" i="1"/>
  <c r="Z138" i="1"/>
  <c r="S138" i="1"/>
  <c r="R138" i="1"/>
  <c r="L138" i="1"/>
  <c r="K138" i="1"/>
  <c r="D138" i="1"/>
  <c r="E138" i="1" s="1"/>
  <c r="Z137" i="1"/>
  <c r="AA137" i="1" s="1"/>
  <c r="R137" i="1"/>
  <c r="S137" i="1" s="1"/>
  <c r="L137" i="1"/>
  <c r="K137" i="1"/>
  <c r="D137" i="1"/>
  <c r="E137" i="1" s="1"/>
  <c r="AA136" i="1"/>
  <c r="Z136" i="1"/>
  <c r="S136" i="1"/>
  <c r="R136" i="1"/>
  <c r="K136" i="1"/>
  <c r="L136" i="1" s="1"/>
  <c r="E136" i="1"/>
  <c r="D136" i="1"/>
  <c r="Z135" i="1"/>
  <c r="AA135" i="1" s="1"/>
  <c r="S135" i="1"/>
  <c r="R135" i="1"/>
  <c r="K135" i="1"/>
  <c r="L135" i="1" s="1"/>
  <c r="E135" i="1"/>
  <c r="D135" i="1"/>
  <c r="AA134" i="1"/>
  <c r="Z134" i="1"/>
  <c r="S134" i="1"/>
  <c r="R134" i="1"/>
  <c r="K134" i="1"/>
  <c r="L134" i="1" s="1"/>
  <c r="D134" i="1"/>
  <c r="E134" i="1" s="1"/>
  <c r="AA133" i="1"/>
  <c r="Z133" i="1"/>
  <c r="R133" i="1"/>
  <c r="S133" i="1" s="1"/>
  <c r="K133" i="1"/>
  <c r="L133" i="1" s="1"/>
  <c r="D133" i="1"/>
  <c r="E133" i="1" s="1"/>
  <c r="Z132" i="1"/>
  <c r="AA132" i="1" s="1"/>
  <c r="S132" i="1"/>
  <c r="R132" i="1"/>
  <c r="L132" i="1"/>
  <c r="K132" i="1"/>
  <c r="E132" i="1"/>
  <c r="D132" i="1"/>
  <c r="Z131" i="1"/>
  <c r="AA131" i="1" s="1"/>
  <c r="S131" i="1"/>
  <c r="R131" i="1"/>
  <c r="L131" i="1"/>
  <c r="K131" i="1"/>
  <c r="D131" i="1"/>
  <c r="E131" i="1" s="1"/>
  <c r="AA130" i="1"/>
  <c r="Z130" i="1"/>
  <c r="S130" i="1"/>
  <c r="R130" i="1"/>
  <c r="L130" i="1"/>
  <c r="K130" i="1"/>
  <c r="D130" i="1"/>
  <c r="E130" i="1" s="1"/>
  <c r="AA129" i="1"/>
  <c r="Z129" i="1"/>
  <c r="R129" i="1"/>
  <c r="S129" i="1" s="1"/>
  <c r="K129" i="1"/>
  <c r="L129" i="1" s="1"/>
  <c r="E129" i="1"/>
  <c r="D129" i="1"/>
  <c r="Z128" i="1"/>
  <c r="AA128" i="1" s="1"/>
  <c r="R128" i="1"/>
  <c r="S128" i="1" s="1"/>
  <c r="L128" i="1"/>
  <c r="K128" i="1"/>
  <c r="E128" i="1"/>
  <c r="D128" i="1"/>
  <c r="Z127" i="1"/>
  <c r="AA127" i="1" s="1"/>
  <c r="R127" i="1"/>
  <c r="S127" i="1" s="1"/>
  <c r="K127" i="1"/>
  <c r="L127" i="1" s="1"/>
  <c r="D127" i="1"/>
  <c r="E127" i="1" s="1"/>
  <c r="AA126" i="1"/>
  <c r="Z126" i="1"/>
  <c r="S126" i="1"/>
  <c r="R126" i="1"/>
  <c r="L126" i="1"/>
  <c r="K126" i="1"/>
  <c r="D126" i="1"/>
  <c r="E126" i="1" s="1"/>
  <c r="AA125" i="1"/>
  <c r="Z125" i="1"/>
  <c r="S125" i="1"/>
  <c r="R125" i="1"/>
  <c r="K125" i="1"/>
  <c r="L125" i="1" s="1"/>
  <c r="D125" i="1"/>
  <c r="E125" i="1" s="1"/>
  <c r="Z124" i="1"/>
  <c r="AA124" i="1" s="1"/>
  <c r="S124" i="1"/>
  <c r="R124" i="1"/>
  <c r="L124" i="1"/>
  <c r="K124" i="1"/>
  <c r="D124" i="1"/>
  <c r="E124" i="1" s="1"/>
  <c r="Z123" i="1"/>
  <c r="AA123" i="1" s="1"/>
  <c r="S123" i="1"/>
  <c r="R123" i="1"/>
  <c r="L123" i="1"/>
  <c r="K123" i="1"/>
  <c r="D123" i="1"/>
  <c r="E123" i="1" s="1"/>
  <c r="Z122" i="1"/>
  <c r="AA122" i="1" s="1"/>
  <c r="R122" i="1"/>
  <c r="S122" i="1" s="1"/>
  <c r="L122" i="1"/>
  <c r="K122" i="1"/>
  <c r="E122" i="1"/>
  <c r="D122" i="1"/>
  <c r="Z121" i="1"/>
  <c r="AA121" i="1" s="1"/>
  <c r="R121" i="1"/>
  <c r="S121" i="1" s="1"/>
  <c r="L121" i="1"/>
  <c r="K121" i="1"/>
  <c r="E121" i="1"/>
  <c r="D121" i="1"/>
  <c r="AA120" i="1"/>
  <c r="Z120" i="1"/>
  <c r="R120" i="1"/>
  <c r="S120" i="1" s="1"/>
  <c r="K120" i="1"/>
  <c r="L120" i="1" s="1"/>
  <c r="E120" i="1"/>
  <c r="D120" i="1"/>
  <c r="AA119" i="1"/>
  <c r="Z119" i="1"/>
  <c r="R119" i="1"/>
  <c r="S119" i="1" s="1"/>
  <c r="K119" i="1"/>
  <c r="L119" i="1" s="1"/>
  <c r="E119" i="1"/>
  <c r="D119" i="1"/>
  <c r="AA118" i="1"/>
  <c r="Z118" i="1"/>
  <c r="S118" i="1"/>
  <c r="R118" i="1"/>
  <c r="K118" i="1"/>
  <c r="L118" i="1" s="1"/>
  <c r="D118" i="1"/>
  <c r="E118" i="1" s="1"/>
  <c r="AA117" i="1"/>
  <c r="Z117" i="1"/>
  <c r="S117" i="1"/>
  <c r="R117" i="1"/>
  <c r="K117" i="1"/>
  <c r="L117" i="1" s="1"/>
  <c r="D117" i="1"/>
  <c r="E117" i="1" s="1"/>
  <c r="Z116" i="1"/>
  <c r="AA116" i="1" s="1"/>
  <c r="S116" i="1"/>
  <c r="R116" i="1"/>
  <c r="L116" i="1"/>
  <c r="K116" i="1"/>
  <c r="D116" i="1"/>
  <c r="E116" i="1" s="1"/>
  <c r="Z115" i="1"/>
  <c r="AA115" i="1" s="1"/>
  <c r="S115" i="1"/>
  <c r="R115" i="1"/>
  <c r="L115" i="1"/>
  <c r="K115" i="1"/>
  <c r="D115" i="1"/>
  <c r="E115" i="1" s="1"/>
  <c r="Z114" i="1"/>
  <c r="AA114" i="1" s="1"/>
  <c r="R114" i="1"/>
  <c r="S114" i="1" s="1"/>
  <c r="L114" i="1"/>
  <c r="K114" i="1"/>
  <c r="E114" i="1"/>
  <c r="D114" i="1"/>
  <c r="Z113" i="1"/>
  <c r="AA113" i="1" s="1"/>
  <c r="R113" i="1"/>
  <c r="S113" i="1" s="1"/>
  <c r="L113" i="1"/>
  <c r="K113" i="1"/>
  <c r="E113" i="1"/>
  <c r="D113" i="1"/>
  <c r="AA112" i="1"/>
  <c r="Z112" i="1"/>
  <c r="R112" i="1"/>
  <c r="S112" i="1" s="1"/>
  <c r="K112" i="1"/>
  <c r="L112" i="1" s="1"/>
  <c r="E112" i="1"/>
  <c r="D112" i="1"/>
  <c r="AA111" i="1"/>
  <c r="Z111" i="1"/>
  <c r="R111" i="1"/>
  <c r="S111" i="1" s="1"/>
  <c r="K111" i="1"/>
  <c r="L111" i="1" s="1"/>
  <c r="E111" i="1"/>
  <c r="D111" i="1"/>
  <c r="AA110" i="1"/>
  <c r="Z110" i="1"/>
  <c r="S110" i="1"/>
  <c r="R110" i="1"/>
  <c r="K110" i="1"/>
  <c r="L110" i="1" s="1"/>
  <c r="D110" i="1"/>
  <c r="E110" i="1" s="1"/>
  <c r="AA109" i="1"/>
  <c r="Z109" i="1"/>
  <c r="S109" i="1"/>
  <c r="R109" i="1"/>
  <c r="K109" i="1"/>
  <c r="L109" i="1" s="1"/>
  <c r="D109" i="1"/>
  <c r="E109" i="1" s="1"/>
  <c r="Z108" i="1"/>
  <c r="AA108" i="1" s="1"/>
  <c r="S108" i="1"/>
  <c r="R108" i="1"/>
  <c r="L108" i="1"/>
  <c r="K108" i="1"/>
  <c r="D108" i="1"/>
  <c r="E108" i="1" s="1"/>
  <c r="Z107" i="1"/>
  <c r="AA107" i="1" s="1"/>
  <c r="S107" i="1"/>
  <c r="R107" i="1"/>
  <c r="L107" i="1"/>
  <c r="K107" i="1"/>
  <c r="D107" i="1"/>
  <c r="E107" i="1" s="1"/>
  <c r="Z106" i="1"/>
  <c r="AA106" i="1" s="1"/>
  <c r="R106" i="1"/>
  <c r="S106" i="1" s="1"/>
  <c r="L106" i="1"/>
  <c r="K106" i="1"/>
  <c r="E106" i="1"/>
  <c r="D106" i="1"/>
  <c r="Z105" i="1"/>
  <c r="AA105" i="1" s="1"/>
  <c r="R105" i="1"/>
  <c r="S105" i="1" s="1"/>
  <c r="L105" i="1"/>
  <c r="K105" i="1"/>
  <c r="E105" i="1"/>
  <c r="D105" i="1"/>
  <c r="AA104" i="1"/>
  <c r="Z104" i="1"/>
  <c r="R104" i="1"/>
  <c r="S104" i="1" s="1"/>
  <c r="K104" i="1"/>
  <c r="L104" i="1" s="1"/>
  <c r="AB205" i="1" s="1"/>
  <c r="E104" i="1"/>
  <c r="D104" i="1"/>
  <c r="AA103" i="1"/>
  <c r="Z103" i="1"/>
  <c r="R103" i="1"/>
  <c r="S103" i="1" s="1"/>
  <c r="K103" i="1"/>
  <c r="L103" i="1" s="1"/>
  <c r="E103" i="1"/>
  <c r="D103" i="1"/>
  <c r="AA102" i="1"/>
  <c r="Z102" i="1"/>
  <c r="S102" i="1"/>
  <c r="R102" i="1"/>
  <c r="K102" i="1"/>
  <c r="L102" i="1" s="1"/>
  <c r="D102" i="1"/>
  <c r="E102" i="1" s="1"/>
  <c r="AA101" i="1"/>
  <c r="Z101" i="1"/>
  <c r="S101" i="1"/>
  <c r="R101" i="1"/>
  <c r="K101" i="1"/>
  <c r="L101" i="1" s="1"/>
  <c r="D101" i="1"/>
  <c r="E101" i="1" s="1"/>
  <c r="Z100" i="1"/>
  <c r="AA100" i="1" s="1"/>
  <c r="S100" i="1"/>
  <c r="R100" i="1"/>
  <c r="L100" i="1"/>
  <c r="K100" i="1"/>
  <c r="D100" i="1"/>
  <c r="E100" i="1" s="1"/>
  <c r="Z99" i="1"/>
  <c r="AA99" i="1" s="1"/>
  <c r="S99" i="1"/>
  <c r="R99" i="1"/>
  <c r="L99" i="1"/>
  <c r="K99" i="1"/>
  <c r="D99" i="1"/>
  <c r="E99" i="1" s="1"/>
  <c r="Z98" i="1"/>
  <c r="AA98" i="1" s="1"/>
  <c r="R98" i="1"/>
  <c r="S98" i="1" s="1"/>
  <c r="L98" i="1"/>
  <c r="K98" i="1"/>
  <c r="E98" i="1"/>
  <c r="D98" i="1"/>
  <c r="Z97" i="1"/>
  <c r="AA97" i="1" s="1"/>
  <c r="R97" i="1"/>
  <c r="S97" i="1" s="1"/>
  <c r="L97" i="1"/>
  <c r="K97" i="1"/>
  <c r="E97" i="1"/>
  <c r="D97" i="1"/>
  <c r="AA96" i="1"/>
  <c r="Z96" i="1"/>
  <c r="R96" i="1"/>
  <c r="S96" i="1" s="1"/>
  <c r="K96" i="1"/>
  <c r="L96" i="1" s="1"/>
  <c r="E96" i="1"/>
  <c r="D96" i="1"/>
  <c r="AA95" i="1"/>
  <c r="Z95" i="1"/>
  <c r="R95" i="1"/>
  <c r="S95" i="1" s="1"/>
  <c r="K95" i="1"/>
  <c r="L95" i="1" s="1"/>
  <c r="E95" i="1"/>
  <c r="D95" i="1"/>
  <c r="AA94" i="1"/>
  <c r="Z94" i="1"/>
  <c r="S94" i="1"/>
  <c r="R94" i="1"/>
  <c r="K94" i="1"/>
  <c r="L94" i="1" s="1"/>
  <c r="D94" i="1"/>
  <c r="E94" i="1" s="1"/>
  <c r="AA93" i="1"/>
  <c r="Z93" i="1"/>
  <c r="S93" i="1"/>
  <c r="R93" i="1"/>
  <c r="K93" i="1"/>
  <c r="L93" i="1" s="1"/>
  <c r="D93" i="1"/>
  <c r="E93" i="1" s="1"/>
  <c r="Z92" i="1"/>
  <c r="AA92" i="1" s="1"/>
  <c r="S92" i="1"/>
  <c r="R92" i="1"/>
  <c r="L92" i="1"/>
  <c r="K92" i="1"/>
  <c r="D92" i="1"/>
  <c r="E92" i="1" s="1"/>
  <c r="Z91" i="1"/>
  <c r="AA91" i="1" s="1"/>
  <c r="S91" i="1"/>
  <c r="R91" i="1"/>
  <c r="L91" i="1"/>
  <c r="K91" i="1"/>
  <c r="D91" i="1"/>
  <c r="E91" i="1" s="1"/>
  <c r="Z90" i="1"/>
  <c r="AA90" i="1" s="1"/>
  <c r="R90" i="1"/>
  <c r="S90" i="1" s="1"/>
  <c r="L90" i="1"/>
  <c r="K90" i="1"/>
  <c r="E90" i="1"/>
  <c r="D90" i="1"/>
  <c r="Z89" i="1"/>
  <c r="AA89" i="1" s="1"/>
  <c r="R89" i="1"/>
  <c r="S89" i="1" s="1"/>
  <c r="L89" i="1"/>
  <c r="K89" i="1"/>
  <c r="E89" i="1"/>
  <c r="D89" i="1"/>
  <c r="AA88" i="1"/>
  <c r="Z88" i="1"/>
  <c r="R88" i="1"/>
  <c r="S88" i="1" s="1"/>
  <c r="K88" i="1"/>
  <c r="L88" i="1" s="1"/>
  <c r="E88" i="1"/>
  <c r="D88" i="1"/>
  <c r="AA87" i="1"/>
  <c r="Z87" i="1"/>
  <c r="R87" i="1"/>
  <c r="S87" i="1" s="1"/>
  <c r="K87" i="1"/>
  <c r="L87" i="1" s="1"/>
  <c r="E87" i="1"/>
  <c r="D87" i="1"/>
  <c r="AA86" i="1"/>
  <c r="Z86" i="1"/>
  <c r="S86" i="1"/>
  <c r="R86" i="1"/>
  <c r="K86" i="1"/>
  <c r="L86" i="1" s="1"/>
  <c r="D86" i="1"/>
  <c r="E86" i="1" s="1"/>
  <c r="AA85" i="1"/>
  <c r="Z85" i="1"/>
  <c r="S85" i="1"/>
  <c r="R85" i="1"/>
  <c r="K85" i="1"/>
  <c r="L85" i="1" s="1"/>
  <c r="D85" i="1"/>
  <c r="E85" i="1" s="1"/>
  <c r="Z84" i="1"/>
  <c r="AA84" i="1" s="1"/>
  <c r="S84" i="1"/>
  <c r="R84" i="1"/>
  <c r="L84" i="1"/>
  <c r="K84" i="1"/>
  <c r="D84" i="1"/>
  <c r="E84" i="1" s="1"/>
  <c r="Z83" i="1"/>
  <c r="AA83" i="1" s="1"/>
  <c r="S83" i="1"/>
  <c r="R83" i="1"/>
  <c r="L83" i="1"/>
  <c r="K83" i="1"/>
  <c r="D83" i="1"/>
  <c r="E83" i="1" s="1"/>
  <c r="Z82" i="1"/>
  <c r="AA82" i="1" s="1"/>
  <c r="R82" i="1"/>
  <c r="S82" i="1" s="1"/>
  <c r="L82" i="1"/>
  <c r="K82" i="1"/>
  <c r="E82" i="1"/>
  <c r="D82" i="1"/>
  <c r="Z81" i="1"/>
  <c r="AA81" i="1" s="1"/>
  <c r="R81" i="1"/>
  <c r="S81" i="1" s="1"/>
  <c r="L81" i="1"/>
  <c r="K81" i="1"/>
  <c r="E81" i="1"/>
  <c r="D81" i="1"/>
  <c r="Z80" i="1"/>
  <c r="AA80" i="1" s="1"/>
  <c r="R80" i="1"/>
  <c r="S80" i="1" s="1"/>
  <c r="K80" i="1"/>
  <c r="L80" i="1" s="1"/>
  <c r="E80" i="1"/>
  <c r="D80" i="1"/>
  <c r="AA79" i="1"/>
  <c r="Z79" i="1"/>
  <c r="R79" i="1"/>
  <c r="S79" i="1" s="1"/>
  <c r="K79" i="1"/>
  <c r="L79" i="1" s="1"/>
  <c r="E79" i="1"/>
  <c r="D79" i="1"/>
  <c r="AA78" i="1"/>
  <c r="Z78" i="1"/>
  <c r="R78" i="1"/>
  <c r="S78" i="1" s="1"/>
  <c r="K78" i="1"/>
  <c r="L78" i="1" s="1"/>
  <c r="D78" i="1"/>
  <c r="E78" i="1" s="1"/>
  <c r="AA77" i="1"/>
  <c r="Z77" i="1"/>
  <c r="S77" i="1"/>
  <c r="R77" i="1"/>
  <c r="K77" i="1"/>
  <c r="L77" i="1" s="1"/>
  <c r="D77" i="1"/>
  <c r="E77" i="1" s="1"/>
  <c r="Z76" i="1"/>
  <c r="AA76" i="1" s="1"/>
  <c r="S76" i="1"/>
  <c r="R76" i="1"/>
  <c r="K76" i="1"/>
  <c r="L76" i="1" s="1"/>
  <c r="D76" i="1"/>
  <c r="E76" i="1" s="1"/>
  <c r="Z75" i="1"/>
  <c r="AA75" i="1" s="1"/>
  <c r="S75" i="1"/>
  <c r="R75" i="1"/>
  <c r="L75" i="1"/>
  <c r="K75" i="1"/>
  <c r="D75" i="1"/>
  <c r="E75" i="1" s="1"/>
  <c r="Z74" i="1"/>
  <c r="AA74" i="1" s="1"/>
  <c r="R74" i="1"/>
  <c r="S74" i="1" s="1"/>
  <c r="L74" i="1"/>
  <c r="K74" i="1"/>
  <c r="D74" i="1"/>
  <c r="E74" i="1" s="1"/>
  <c r="Z73" i="1"/>
  <c r="AA73" i="1" s="1"/>
  <c r="R73" i="1"/>
  <c r="S73" i="1" s="1"/>
  <c r="L73" i="1"/>
  <c r="K73" i="1"/>
  <c r="E73" i="1"/>
  <c r="D73" i="1"/>
  <c r="AA72" i="1"/>
  <c r="Z72" i="1"/>
  <c r="R72" i="1"/>
  <c r="S72" i="1" s="1"/>
  <c r="K72" i="1"/>
  <c r="L72" i="1" s="1"/>
  <c r="E72" i="1"/>
  <c r="D72" i="1"/>
  <c r="AA71" i="1"/>
  <c r="Z71" i="1"/>
  <c r="R71" i="1"/>
  <c r="S71" i="1" s="1"/>
  <c r="K71" i="1"/>
  <c r="L71" i="1" s="1"/>
  <c r="E71" i="1"/>
  <c r="D71" i="1"/>
  <c r="AA70" i="1"/>
  <c r="Z70" i="1"/>
  <c r="S70" i="1"/>
  <c r="R70" i="1"/>
  <c r="K70" i="1"/>
  <c r="L70" i="1" s="1"/>
  <c r="D70" i="1"/>
  <c r="E70" i="1" s="1"/>
  <c r="AA69" i="1"/>
  <c r="Z69" i="1"/>
  <c r="S69" i="1"/>
  <c r="R69" i="1"/>
  <c r="K69" i="1"/>
  <c r="L69" i="1" s="1"/>
  <c r="D69" i="1"/>
  <c r="E69" i="1" s="1"/>
  <c r="Z68" i="1"/>
  <c r="AA68" i="1" s="1"/>
  <c r="S68" i="1"/>
  <c r="R68" i="1"/>
  <c r="L68" i="1"/>
  <c r="K68" i="1"/>
  <c r="D68" i="1"/>
  <c r="E68" i="1" s="1"/>
  <c r="Z67" i="1"/>
  <c r="AA67" i="1" s="1"/>
  <c r="S67" i="1"/>
  <c r="R67" i="1"/>
  <c r="L67" i="1"/>
  <c r="K67" i="1"/>
  <c r="D67" i="1"/>
  <c r="E67" i="1" s="1"/>
  <c r="Z66" i="1"/>
  <c r="AA66" i="1" s="1"/>
  <c r="R66" i="1"/>
  <c r="S66" i="1" s="1"/>
  <c r="L66" i="1"/>
  <c r="K66" i="1"/>
  <c r="E66" i="1"/>
  <c r="D66" i="1"/>
  <c r="Z65" i="1"/>
  <c r="AA65" i="1" s="1"/>
  <c r="R65" i="1"/>
  <c r="S65" i="1" s="1"/>
  <c r="L65" i="1"/>
  <c r="K65" i="1"/>
  <c r="E65" i="1"/>
  <c r="D65" i="1"/>
  <c r="AA64" i="1"/>
  <c r="Z64" i="1"/>
  <c r="R64" i="1"/>
  <c r="S64" i="1" s="1"/>
  <c r="K64" i="1"/>
  <c r="L64" i="1" s="1"/>
  <c r="E64" i="1"/>
  <c r="D64" i="1"/>
  <c r="AA63" i="1"/>
  <c r="Z63" i="1"/>
  <c r="R63" i="1"/>
  <c r="S63" i="1" s="1"/>
  <c r="K63" i="1"/>
  <c r="L63" i="1" s="1"/>
  <c r="E63" i="1"/>
  <c r="D63" i="1"/>
  <c r="AA62" i="1"/>
  <c r="Z62" i="1"/>
  <c r="S62" i="1"/>
  <c r="R62" i="1"/>
  <c r="K62" i="1"/>
  <c r="L62" i="1" s="1"/>
  <c r="D62" i="1"/>
  <c r="E62" i="1" s="1"/>
  <c r="AA61" i="1"/>
  <c r="Z61" i="1"/>
  <c r="S61" i="1"/>
  <c r="R61" i="1"/>
  <c r="K61" i="1"/>
  <c r="L61" i="1" s="1"/>
  <c r="D61" i="1"/>
  <c r="E61" i="1" s="1"/>
  <c r="Z60" i="1"/>
  <c r="AA60" i="1" s="1"/>
  <c r="S60" i="1"/>
  <c r="R60" i="1"/>
  <c r="L60" i="1"/>
  <c r="K60" i="1"/>
  <c r="D60" i="1"/>
  <c r="E60" i="1" s="1"/>
  <c r="Z59" i="1"/>
  <c r="AA59" i="1" s="1"/>
  <c r="S59" i="1"/>
  <c r="R59" i="1"/>
  <c r="L59" i="1"/>
  <c r="K59" i="1"/>
  <c r="D59" i="1"/>
  <c r="E59" i="1" s="1"/>
  <c r="Z58" i="1"/>
  <c r="AA58" i="1" s="1"/>
  <c r="R58" i="1"/>
  <c r="S58" i="1" s="1"/>
  <c r="L58" i="1"/>
  <c r="K58" i="1"/>
  <c r="E58" i="1"/>
  <c r="D58" i="1"/>
  <c r="Z57" i="1"/>
  <c r="AA57" i="1" s="1"/>
  <c r="R57" i="1"/>
  <c r="S57" i="1" s="1"/>
  <c r="L57" i="1"/>
  <c r="K57" i="1"/>
  <c r="E57" i="1"/>
  <c r="D57" i="1"/>
  <c r="AA56" i="1"/>
  <c r="Z56" i="1"/>
  <c r="R56" i="1"/>
  <c r="S56" i="1" s="1"/>
  <c r="K56" i="1"/>
  <c r="L56" i="1" s="1"/>
  <c r="E56" i="1"/>
  <c r="D56" i="1"/>
  <c r="AA55" i="1"/>
  <c r="Z55" i="1"/>
  <c r="R55" i="1"/>
  <c r="S55" i="1" s="1"/>
  <c r="K55" i="1"/>
  <c r="L55" i="1" s="1"/>
  <c r="E55" i="1"/>
  <c r="D55" i="1"/>
  <c r="AA54" i="1"/>
  <c r="Z54" i="1"/>
  <c r="S54" i="1"/>
  <c r="R54" i="1"/>
  <c r="K54" i="1"/>
  <c r="L54" i="1" s="1"/>
  <c r="D54" i="1"/>
  <c r="E54" i="1" s="1"/>
  <c r="AA53" i="1"/>
  <c r="Z53" i="1"/>
  <c r="S53" i="1"/>
  <c r="R53" i="1"/>
  <c r="K53" i="1"/>
  <c r="L53" i="1" s="1"/>
  <c r="D53" i="1"/>
  <c r="E53" i="1" s="1"/>
  <c r="Z52" i="1"/>
  <c r="AA52" i="1" s="1"/>
  <c r="S52" i="1"/>
  <c r="R52" i="1"/>
  <c r="L52" i="1"/>
  <c r="K52" i="1"/>
  <c r="D52" i="1"/>
  <c r="E52" i="1" s="1"/>
  <c r="Z51" i="1"/>
  <c r="AA51" i="1" s="1"/>
  <c r="S51" i="1"/>
  <c r="R51" i="1"/>
  <c r="L51" i="1"/>
  <c r="K51" i="1"/>
  <c r="D51" i="1"/>
  <c r="E51" i="1" s="1"/>
  <c r="Z50" i="1"/>
  <c r="AA50" i="1" s="1"/>
  <c r="R50" i="1"/>
  <c r="S50" i="1" s="1"/>
  <c r="L50" i="1"/>
  <c r="K50" i="1"/>
  <c r="E50" i="1"/>
  <c r="D50" i="1"/>
  <c r="Z49" i="1"/>
  <c r="AA49" i="1" s="1"/>
  <c r="R49" i="1"/>
  <c r="S49" i="1" s="1"/>
  <c r="L49" i="1"/>
  <c r="K49" i="1"/>
  <c r="E49" i="1"/>
  <c r="D49" i="1"/>
  <c r="Z48" i="1"/>
  <c r="AA48" i="1" s="1"/>
  <c r="R48" i="1"/>
  <c r="S48" i="1" s="1"/>
  <c r="K48" i="1"/>
  <c r="L48" i="1" s="1"/>
  <c r="E48" i="1"/>
  <c r="D48" i="1"/>
  <c r="AA47" i="1"/>
  <c r="Z47" i="1"/>
  <c r="R47" i="1"/>
  <c r="S47" i="1" s="1"/>
  <c r="K47" i="1"/>
  <c r="L47" i="1" s="1"/>
  <c r="E47" i="1"/>
  <c r="D47" i="1"/>
  <c r="AA46" i="1"/>
  <c r="Z46" i="1"/>
  <c r="S46" i="1"/>
  <c r="R46" i="1"/>
  <c r="K46" i="1"/>
  <c r="L46" i="1" s="1"/>
  <c r="D46" i="1"/>
  <c r="E46" i="1" s="1"/>
  <c r="AA45" i="1"/>
  <c r="Z45" i="1"/>
  <c r="S45" i="1"/>
  <c r="R45" i="1"/>
  <c r="K45" i="1"/>
  <c r="L45" i="1" s="1"/>
  <c r="D45" i="1"/>
  <c r="E45" i="1" s="1"/>
  <c r="Z44" i="1"/>
  <c r="AA44" i="1" s="1"/>
  <c r="S44" i="1"/>
  <c r="R44" i="1"/>
  <c r="L44" i="1"/>
  <c r="K44" i="1"/>
  <c r="D44" i="1"/>
  <c r="E44" i="1" s="1"/>
  <c r="Z43" i="1"/>
  <c r="AA43" i="1" s="1"/>
  <c r="S43" i="1"/>
  <c r="R43" i="1"/>
  <c r="L43" i="1"/>
  <c r="K43" i="1"/>
  <c r="D43" i="1"/>
  <c r="E43" i="1" s="1"/>
  <c r="Z42" i="1"/>
  <c r="AA42" i="1" s="1"/>
  <c r="R42" i="1"/>
  <c r="S42" i="1" s="1"/>
  <c r="L42" i="1"/>
  <c r="K42" i="1"/>
  <c r="E42" i="1"/>
  <c r="D42" i="1"/>
  <c r="Z41" i="1"/>
  <c r="AA41" i="1" s="1"/>
  <c r="R41" i="1"/>
  <c r="S41" i="1" s="1"/>
  <c r="L41" i="1"/>
  <c r="K41" i="1"/>
  <c r="E41" i="1"/>
  <c r="D41" i="1"/>
  <c r="AA40" i="1"/>
  <c r="Z40" i="1"/>
  <c r="R40" i="1"/>
  <c r="S40" i="1" s="1"/>
  <c r="K40" i="1"/>
  <c r="L40" i="1" s="1"/>
  <c r="E40" i="1"/>
  <c r="D40" i="1"/>
  <c r="AA39" i="1"/>
  <c r="Z39" i="1"/>
  <c r="R39" i="1"/>
  <c r="S39" i="1" s="1"/>
  <c r="K39" i="1"/>
  <c r="L39" i="1" s="1"/>
  <c r="E39" i="1"/>
  <c r="D39" i="1"/>
  <c r="AA38" i="1"/>
  <c r="Z38" i="1"/>
  <c r="S38" i="1"/>
  <c r="R38" i="1"/>
  <c r="K38" i="1"/>
  <c r="L38" i="1" s="1"/>
  <c r="D38" i="1"/>
  <c r="E38" i="1" s="1"/>
  <c r="AA37" i="1"/>
  <c r="Z37" i="1"/>
  <c r="S37" i="1"/>
  <c r="R37" i="1"/>
  <c r="K37" i="1"/>
  <c r="L37" i="1" s="1"/>
  <c r="D37" i="1"/>
  <c r="E37" i="1" s="1"/>
  <c r="Z36" i="1"/>
  <c r="AA36" i="1" s="1"/>
  <c r="S36" i="1"/>
  <c r="R36" i="1"/>
  <c r="L36" i="1"/>
  <c r="K36" i="1"/>
  <c r="D36" i="1"/>
  <c r="E36" i="1" s="1"/>
  <c r="Z35" i="1"/>
  <c r="AA35" i="1" s="1"/>
  <c r="S35" i="1"/>
  <c r="R35" i="1"/>
  <c r="L35" i="1"/>
  <c r="K35" i="1"/>
  <c r="D35" i="1"/>
  <c r="E35" i="1" s="1"/>
  <c r="Z34" i="1"/>
  <c r="AA34" i="1" s="1"/>
  <c r="R34" i="1"/>
  <c r="S34" i="1" s="1"/>
  <c r="L34" i="1"/>
  <c r="K34" i="1"/>
  <c r="E34" i="1"/>
  <c r="D34" i="1"/>
  <c r="Z33" i="1"/>
  <c r="AA33" i="1" s="1"/>
  <c r="R33" i="1"/>
  <c r="S33" i="1" s="1"/>
  <c r="L33" i="1"/>
  <c r="K33" i="1"/>
  <c r="E33" i="1"/>
  <c r="D33" i="1"/>
  <c r="Z32" i="1"/>
  <c r="AA32" i="1" s="1"/>
  <c r="R32" i="1"/>
  <c r="S32" i="1" s="1"/>
  <c r="K32" i="1"/>
  <c r="L32" i="1" s="1"/>
  <c r="E32" i="1"/>
  <c r="D32" i="1"/>
  <c r="AA31" i="1"/>
  <c r="Z31" i="1"/>
  <c r="R31" i="1"/>
  <c r="S31" i="1" s="1"/>
  <c r="K31" i="1"/>
  <c r="L31" i="1" s="1"/>
  <c r="E31" i="1"/>
  <c r="D31" i="1"/>
  <c r="AA30" i="1"/>
  <c r="Z30" i="1"/>
  <c r="S30" i="1"/>
  <c r="R30" i="1"/>
  <c r="K30" i="1"/>
  <c r="L30" i="1" s="1"/>
  <c r="D30" i="1"/>
  <c r="E30" i="1" s="1"/>
  <c r="AA29" i="1"/>
  <c r="Z29" i="1"/>
  <c r="S29" i="1"/>
  <c r="R29" i="1"/>
  <c r="K29" i="1"/>
  <c r="L29" i="1" s="1"/>
  <c r="D29" i="1"/>
  <c r="E29" i="1" s="1"/>
  <c r="Z28" i="1"/>
  <c r="AA28" i="1" s="1"/>
  <c r="S28" i="1"/>
  <c r="R28" i="1"/>
  <c r="L28" i="1"/>
  <c r="K28" i="1"/>
  <c r="D28" i="1"/>
  <c r="E28" i="1" s="1"/>
  <c r="Z27" i="1"/>
  <c r="AA27" i="1" s="1"/>
  <c r="S27" i="1"/>
  <c r="R27" i="1"/>
  <c r="L27" i="1"/>
  <c r="K27" i="1"/>
  <c r="D27" i="1"/>
  <c r="E27" i="1" s="1"/>
  <c r="Z26" i="1"/>
  <c r="AA26" i="1" s="1"/>
  <c r="R26" i="1"/>
  <c r="S26" i="1" s="1"/>
  <c r="L26" i="1"/>
  <c r="K26" i="1"/>
  <c r="E26" i="1"/>
  <c r="D26" i="1"/>
  <c r="Z25" i="1"/>
  <c r="AA25" i="1" s="1"/>
  <c r="R25" i="1"/>
  <c r="S25" i="1" s="1"/>
  <c r="L25" i="1"/>
  <c r="K25" i="1"/>
  <c r="E25" i="1"/>
  <c r="D25" i="1"/>
  <c r="AA24" i="1"/>
  <c r="Z24" i="1"/>
  <c r="R24" i="1"/>
  <c r="S24" i="1" s="1"/>
  <c r="K24" i="1"/>
  <c r="L24" i="1" s="1"/>
  <c r="E24" i="1"/>
  <c r="D24" i="1"/>
  <c r="AA23" i="1"/>
  <c r="Z23" i="1"/>
  <c r="R23" i="1"/>
  <c r="S23" i="1" s="1"/>
  <c r="K23" i="1"/>
  <c r="L23" i="1" s="1"/>
  <c r="E23" i="1"/>
  <c r="D23" i="1"/>
  <c r="AA22" i="1"/>
  <c r="Z22" i="1"/>
  <c r="S22" i="1"/>
  <c r="R22" i="1"/>
  <c r="K22" i="1"/>
  <c r="L22" i="1" s="1"/>
  <c r="D22" i="1"/>
  <c r="E22" i="1" s="1"/>
  <c r="AA21" i="1"/>
  <c r="Z21" i="1"/>
  <c r="S21" i="1"/>
  <c r="R21" i="1"/>
  <c r="K21" i="1"/>
  <c r="L21" i="1" s="1"/>
  <c r="D21" i="1"/>
  <c r="E21" i="1" s="1"/>
  <c r="Z20" i="1"/>
  <c r="AA20" i="1" s="1"/>
  <c r="S20" i="1"/>
  <c r="AC132" i="1" s="1"/>
  <c r="R20" i="1"/>
  <c r="K20" i="1"/>
  <c r="L20" i="1" s="1"/>
  <c r="D20" i="1"/>
  <c r="E20" i="1" s="1"/>
  <c r="Z19" i="1"/>
  <c r="AA19" i="1" s="1"/>
  <c r="S19" i="1"/>
  <c r="R19" i="1"/>
  <c r="L19" i="1"/>
  <c r="K19" i="1"/>
  <c r="D19" i="1"/>
  <c r="E19" i="1" s="1"/>
  <c r="Z18" i="1"/>
  <c r="AA18" i="1" s="1"/>
  <c r="R18" i="1"/>
  <c r="S18" i="1" s="1"/>
  <c r="L18" i="1"/>
  <c r="K18" i="1"/>
  <c r="D18" i="1"/>
  <c r="E18" i="1" s="1"/>
  <c r="Z17" i="1"/>
  <c r="AA17" i="1" s="1"/>
  <c r="AB17" i="1" s="1"/>
  <c r="R17" i="1"/>
  <c r="S17" i="1" s="1"/>
  <c r="L17" i="1"/>
  <c r="K17" i="1"/>
  <c r="E17" i="1"/>
  <c r="D17" i="1"/>
  <c r="Z16" i="1"/>
  <c r="AA16" i="1" s="1"/>
  <c r="R16" i="1"/>
  <c r="S16" i="1" s="1"/>
  <c r="K16" i="1"/>
  <c r="L16" i="1" s="1"/>
  <c r="E16" i="1"/>
  <c r="D16" i="1"/>
  <c r="AA15" i="1"/>
  <c r="Z15" i="1"/>
  <c r="R15" i="1"/>
  <c r="S15" i="1" s="1"/>
  <c r="AC180" i="1" s="1"/>
  <c r="K15" i="1"/>
  <c r="L15" i="1" s="1"/>
  <c r="E15" i="1"/>
  <c r="D15" i="1"/>
  <c r="D8" i="1"/>
  <c r="C197" i="15"/>
  <c r="B197" i="15"/>
  <c r="B196" i="15"/>
  <c r="C195" i="15"/>
  <c r="B195" i="15"/>
  <c r="C188" i="15"/>
  <c r="C161" i="15"/>
  <c r="C196" i="15" s="1"/>
  <c r="C159" i="15"/>
  <c r="C158" i="15"/>
  <c r="C148" i="15"/>
  <c r="D136" i="15"/>
  <c r="D135" i="15"/>
  <c r="D134" i="15"/>
  <c r="D133" i="15"/>
  <c r="D132" i="15"/>
  <c r="D129" i="15"/>
  <c r="D128" i="15"/>
  <c r="D127" i="15"/>
  <c r="D137" i="15" s="1"/>
  <c r="D139" i="15" s="1"/>
  <c r="C28" i="15" s="1"/>
  <c r="E118" i="15"/>
  <c r="C107" i="15"/>
  <c r="C99" i="15"/>
  <c r="C95" i="15"/>
  <c r="B89" i="15"/>
  <c r="B88" i="15"/>
  <c r="E84" i="15"/>
  <c r="C72" i="15"/>
  <c r="C68" i="15"/>
  <c r="C64" i="15"/>
  <c r="R59" i="15"/>
  <c r="Q59" i="15"/>
  <c r="P59" i="15"/>
  <c r="O59" i="15"/>
  <c r="N59" i="15"/>
  <c r="M59" i="15"/>
  <c r="L59" i="15"/>
  <c r="K59" i="15"/>
  <c r="J59" i="15"/>
  <c r="I59" i="15"/>
  <c r="H59" i="15"/>
  <c r="G59" i="15"/>
  <c r="F59" i="15"/>
  <c r="E59" i="15"/>
  <c r="D59" i="15"/>
  <c r="R40" i="15"/>
  <c r="Q241" i="15" s="1"/>
  <c r="Q40" i="15"/>
  <c r="P241" i="15" s="1"/>
  <c r="P40" i="15"/>
  <c r="O241" i="15" s="1"/>
  <c r="O40" i="15"/>
  <c r="N241" i="15" s="1"/>
  <c r="N40" i="15"/>
  <c r="M241" i="15" s="1"/>
  <c r="M40" i="15"/>
  <c r="L241" i="15" s="1"/>
  <c r="L40" i="15"/>
  <c r="K241" i="15" s="1"/>
  <c r="K40" i="15"/>
  <c r="J241" i="15" s="1"/>
  <c r="J40" i="15"/>
  <c r="I241" i="15" s="1"/>
  <c r="I40" i="15"/>
  <c r="H241" i="15" s="1"/>
  <c r="H40" i="15"/>
  <c r="G241" i="15" s="1"/>
  <c r="G40" i="15"/>
  <c r="F241" i="15" s="1"/>
  <c r="F40" i="15"/>
  <c r="E241" i="15" s="1"/>
  <c r="E40" i="15"/>
  <c r="D241" i="15" s="1"/>
  <c r="D40" i="15"/>
  <c r="C241" i="15" s="1"/>
  <c r="C37" i="15"/>
  <c r="C36" i="15"/>
  <c r="B36" i="15"/>
  <c r="C23" i="15"/>
  <c r="C22" i="15"/>
  <c r="C21" i="15"/>
  <c r="R19" i="15"/>
  <c r="Q232" i="15" s="1"/>
  <c r="Q19" i="15"/>
  <c r="P232" i="15" s="1"/>
  <c r="P19" i="15"/>
  <c r="O232" i="15" s="1"/>
  <c r="O19" i="15"/>
  <c r="N232" i="15" s="1"/>
  <c r="N19" i="15"/>
  <c r="M232" i="15" s="1"/>
  <c r="M19" i="15"/>
  <c r="L232" i="15" s="1"/>
  <c r="L19" i="15"/>
  <c r="K232" i="15" s="1"/>
  <c r="K19" i="15"/>
  <c r="J232" i="15" s="1"/>
  <c r="J19" i="15"/>
  <c r="I232" i="15" s="1"/>
  <c r="I19" i="15"/>
  <c r="H232" i="15" s="1"/>
  <c r="H19" i="15"/>
  <c r="G232" i="15" s="1"/>
  <c r="G19" i="15"/>
  <c r="F232" i="15" s="1"/>
  <c r="F19" i="15"/>
  <c r="E232" i="15" s="1"/>
  <c r="E19" i="15"/>
  <c r="D232" i="15" s="1"/>
  <c r="D19" i="15"/>
  <c r="C232" i="15" s="1"/>
  <c r="R18" i="15"/>
  <c r="Q231" i="15" s="1"/>
  <c r="Q18" i="15"/>
  <c r="P231" i="15" s="1"/>
  <c r="P18" i="15"/>
  <c r="O231" i="15" s="1"/>
  <c r="O18" i="15"/>
  <c r="N231" i="15" s="1"/>
  <c r="N18" i="15"/>
  <c r="M231" i="15" s="1"/>
  <c r="M18" i="15"/>
  <c r="L231" i="15" s="1"/>
  <c r="L18" i="15"/>
  <c r="K231" i="15" s="1"/>
  <c r="K18" i="15"/>
  <c r="J231" i="15" s="1"/>
  <c r="J18" i="15"/>
  <c r="I231" i="15" s="1"/>
  <c r="I18" i="15"/>
  <c r="H231" i="15" s="1"/>
  <c r="H18" i="15"/>
  <c r="G231" i="15" s="1"/>
  <c r="G18" i="15"/>
  <c r="F231" i="15" s="1"/>
  <c r="F18" i="15"/>
  <c r="E231" i="15" s="1"/>
  <c r="E18" i="15"/>
  <c r="D231" i="15" s="1"/>
  <c r="D18" i="15"/>
  <c r="C231" i="15" s="1"/>
  <c r="E239" i="17"/>
  <c r="P229" i="17"/>
  <c r="C193" i="17"/>
  <c r="B193" i="17"/>
  <c r="B192" i="17"/>
  <c r="B191" i="17"/>
  <c r="C184" i="17"/>
  <c r="C37" i="17" s="1"/>
  <c r="C157" i="17"/>
  <c r="C192" i="17" s="1"/>
  <c r="C154" i="17"/>
  <c r="C155" i="17" s="1"/>
  <c r="C191" i="17" s="1"/>
  <c r="C144" i="17"/>
  <c r="D132" i="17"/>
  <c r="D131" i="17"/>
  <c r="D130" i="17"/>
  <c r="D129" i="17"/>
  <c r="D128" i="17"/>
  <c r="D125" i="17"/>
  <c r="D124" i="17"/>
  <c r="I123" i="17"/>
  <c r="D123" i="17"/>
  <c r="E114" i="17"/>
  <c r="C103" i="17"/>
  <c r="C95" i="17"/>
  <c r="C91" i="17"/>
  <c r="B85" i="17"/>
  <c r="B84" i="17"/>
  <c r="C64" i="17"/>
  <c r="R59" i="17"/>
  <c r="Q59" i="17"/>
  <c r="P59" i="17"/>
  <c r="O59" i="17"/>
  <c r="N59" i="17"/>
  <c r="M59" i="17"/>
  <c r="L59" i="17"/>
  <c r="K59" i="17"/>
  <c r="J59" i="17"/>
  <c r="I59" i="17"/>
  <c r="H59" i="17"/>
  <c r="G59" i="17"/>
  <c r="F59" i="17"/>
  <c r="E59" i="17"/>
  <c r="D59" i="17"/>
  <c r="R40" i="17"/>
  <c r="Q239" i="17" s="1"/>
  <c r="Q40" i="17"/>
  <c r="P239" i="17" s="1"/>
  <c r="P40" i="17"/>
  <c r="O239" i="17" s="1"/>
  <c r="O40" i="17"/>
  <c r="N239" i="17" s="1"/>
  <c r="N40" i="17"/>
  <c r="M239" i="17" s="1"/>
  <c r="M40" i="17"/>
  <c r="L239" i="17" s="1"/>
  <c r="L40" i="17"/>
  <c r="K239" i="17" s="1"/>
  <c r="K40" i="17"/>
  <c r="J239" i="17" s="1"/>
  <c r="J40" i="17"/>
  <c r="I239" i="17" s="1"/>
  <c r="I40" i="17"/>
  <c r="H239" i="17" s="1"/>
  <c r="H40" i="17"/>
  <c r="G239" i="17" s="1"/>
  <c r="G40" i="17"/>
  <c r="F239" i="17" s="1"/>
  <c r="F40" i="17"/>
  <c r="E40" i="17"/>
  <c r="D239" i="17" s="1"/>
  <c r="D40" i="17"/>
  <c r="C239" i="17" s="1"/>
  <c r="C36" i="17"/>
  <c r="B36" i="17"/>
  <c r="C23" i="17"/>
  <c r="C22" i="17"/>
  <c r="C21" i="17"/>
  <c r="R19" i="17"/>
  <c r="Q230" i="17" s="1"/>
  <c r="Q19" i="17"/>
  <c r="P230" i="17" s="1"/>
  <c r="P19" i="17"/>
  <c r="O230" i="17" s="1"/>
  <c r="O19" i="17"/>
  <c r="N230" i="17" s="1"/>
  <c r="N19" i="17"/>
  <c r="M230" i="17" s="1"/>
  <c r="M19" i="17"/>
  <c r="L230" i="17" s="1"/>
  <c r="L19" i="17"/>
  <c r="K230" i="17" s="1"/>
  <c r="K19" i="17"/>
  <c r="J230" i="17" s="1"/>
  <c r="J19" i="17"/>
  <c r="I230" i="17" s="1"/>
  <c r="I19" i="17"/>
  <c r="H230" i="17" s="1"/>
  <c r="H19" i="17"/>
  <c r="G230" i="17" s="1"/>
  <c r="G19" i="17"/>
  <c r="F230" i="17" s="1"/>
  <c r="F19" i="17"/>
  <c r="E230" i="17" s="1"/>
  <c r="E19" i="17"/>
  <c r="D230" i="17" s="1"/>
  <c r="D19" i="17"/>
  <c r="C230" i="17" s="1"/>
  <c r="R18" i="17"/>
  <c r="Q229" i="17" s="1"/>
  <c r="Q18" i="17"/>
  <c r="P18" i="17"/>
  <c r="O229" i="17" s="1"/>
  <c r="O18" i="17"/>
  <c r="N229" i="17" s="1"/>
  <c r="N18" i="17"/>
  <c r="M229" i="17" s="1"/>
  <c r="M18" i="17"/>
  <c r="L229" i="17" s="1"/>
  <c r="L18" i="17"/>
  <c r="K229" i="17" s="1"/>
  <c r="K18" i="17"/>
  <c r="J229" i="17" s="1"/>
  <c r="J18" i="17"/>
  <c r="I229" i="17" s="1"/>
  <c r="I18" i="17"/>
  <c r="H229" i="17" s="1"/>
  <c r="H18" i="17"/>
  <c r="G229" i="17" s="1"/>
  <c r="G18" i="17"/>
  <c r="F229" i="17" s="1"/>
  <c r="F18" i="17"/>
  <c r="E229" i="17" s="1"/>
  <c r="E18" i="17"/>
  <c r="D229" i="17" s="1"/>
  <c r="D18" i="17"/>
  <c r="C229" i="17" s="1"/>
  <c r="M241" i="16"/>
  <c r="G241" i="16"/>
  <c r="E241" i="16"/>
  <c r="Q232" i="16"/>
  <c r="N232" i="16"/>
  <c r="M232" i="16"/>
  <c r="F232" i="16"/>
  <c r="E232" i="16"/>
  <c r="D232" i="16"/>
  <c r="O231" i="16"/>
  <c r="M231" i="16"/>
  <c r="L231" i="16"/>
  <c r="H231" i="16"/>
  <c r="E231" i="16"/>
  <c r="D231" i="16"/>
  <c r="C193" i="16"/>
  <c r="B193" i="16"/>
  <c r="B192" i="16"/>
  <c r="C191" i="16"/>
  <c r="B191" i="16"/>
  <c r="C184" i="16"/>
  <c r="C157" i="16"/>
  <c r="C192" i="16" s="1"/>
  <c r="C154" i="16"/>
  <c r="C155" i="16" s="1"/>
  <c r="C144" i="16"/>
  <c r="D132" i="16"/>
  <c r="D131" i="16"/>
  <c r="D130" i="16"/>
  <c r="D129" i="16"/>
  <c r="D128" i="16"/>
  <c r="D125" i="16"/>
  <c r="D133" i="16" s="1"/>
  <c r="D135" i="16" s="1"/>
  <c r="C28" i="16" s="1"/>
  <c r="D124" i="16"/>
  <c r="I123" i="16"/>
  <c r="D123" i="16"/>
  <c r="E114" i="16"/>
  <c r="C103" i="16"/>
  <c r="C95" i="16"/>
  <c r="C91" i="16"/>
  <c r="B85" i="16"/>
  <c r="B84" i="16"/>
  <c r="C64" i="16"/>
  <c r="R59" i="16"/>
  <c r="Q59" i="16"/>
  <c r="P59" i="16"/>
  <c r="O59" i="16"/>
  <c r="N59" i="16"/>
  <c r="M59" i="16"/>
  <c r="L59" i="16"/>
  <c r="K59" i="16"/>
  <c r="J59" i="16"/>
  <c r="I59" i="16"/>
  <c r="H59" i="16"/>
  <c r="G59" i="16"/>
  <c r="F59" i="16"/>
  <c r="E59" i="16"/>
  <c r="D59" i="16"/>
  <c r="R40" i="16"/>
  <c r="Q241" i="16" s="1"/>
  <c r="Q40" i="16"/>
  <c r="P241" i="16" s="1"/>
  <c r="P40" i="16"/>
  <c r="O241" i="16" s="1"/>
  <c r="O40" i="16"/>
  <c r="N241" i="16" s="1"/>
  <c r="N40" i="16"/>
  <c r="M40" i="16"/>
  <c r="L241" i="16" s="1"/>
  <c r="L40" i="16"/>
  <c r="K241" i="16" s="1"/>
  <c r="K40" i="16"/>
  <c r="J241" i="16" s="1"/>
  <c r="J40" i="16"/>
  <c r="I241" i="16" s="1"/>
  <c r="I40" i="16"/>
  <c r="H241" i="16" s="1"/>
  <c r="H40" i="16"/>
  <c r="G40" i="16"/>
  <c r="F241" i="16" s="1"/>
  <c r="F40" i="16"/>
  <c r="E40" i="16"/>
  <c r="D241" i="16" s="1"/>
  <c r="D40" i="16"/>
  <c r="C241" i="16" s="1"/>
  <c r="C37" i="16"/>
  <c r="C36" i="16"/>
  <c r="B36" i="16"/>
  <c r="C24" i="16"/>
  <c r="C23" i="16"/>
  <c r="C22" i="16"/>
  <c r="C21" i="16"/>
  <c r="R19" i="16"/>
  <c r="Q19" i="16"/>
  <c r="P232" i="16" s="1"/>
  <c r="P19" i="16"/>
  <c r="O232" i="16" s="1"/>
  <c r="O19" i="16"/>
  <c r="N19" i="16"/>
  <c r="M19" i="16"/>
  <c r="L232" i="16" s="1"/>
  <c r="L19" i="16"/>
  <c r="K232" i="16" s="1"/>
  <c r="K19" i="16"/>
  <c r="J232" i="16" s="1"/>
  <c r="J19" i="16"/>
  <c r="I232" i="16" s="1"/>
  <c r="I19" i="16"/>
  <c r="H232" i="16" s="1"/>
  <c r="H19" i="16"/>
  <c r="G232" i="16" s="1"/>
  <c r="G19" i="16"/>
  <c r="F19" i="16"/>
  <c r="E19" i="16"/>
  <c r="D19" i="16"/>
  <c r="C232" i="16" s="1"/>
  <c r="R18" i="16"/>
  <c r="Q231" i="16" s="1"/>
  <c r="Q18" i="16"/>
  <c r="P231" i="16" s="1"/>
  <c r="P18" i="16"/>
  <c r="O18" i="16"/>
  <c r="N231" i="16" s="1"/>
  <c r="N18" i="16"/>
  <c r="M18" i="16"/>
  <c r="L18" i="16"/>
  <c r="K231" i="16" s="1"/>
  <c r="K18" i="16"/>
  <c r="J231" i="16" s="1"/>
  <c r="J18" i="16"/>
  <c r="I231" i="16" s="1"/>
  <c r="I18" i="16"/>
  <c r="H18" i="16"/>
  <c r="G231" i="16" s="1"/>
  <c r="G18" i="16"/>
  <c r="F231" i="16" s="1"/>
  <c r="F18" i="16"/>
  <c r="E18" i="16"/>
  <c r="D18" i="16"/>
  <c r="C231" i="16" s="1"/>
  <c r="Q245" i="14"/>
  <c r="L245" i="14"/>
  <c r="K245" i="14"/>
  <c r="J245" i="14"/>
  <c r="C245" i="14"/>
  <c r="Q236" i="14"/>
  <c r="P236" i="14"/>
  <c r="J236" i="14"/>
  <c r="I236" i="14"/>
  <c r="E236" i="14"/>
  <c r="P235" i="14"/>
  <c r="L235" i="14"/>
  <c r="I235" i="14"/>
  <c r="H235" i="14"/>
  <c r="C196" i="14"/>
  <c r="B196" i="14"/>
  <c r="C195" i="14"/>
  <c r="B195" i="14"/>
  <c r="B194" i="14"/>
  <c r="C187" i="14"/>
  <c r="C160" i="14"/>
  <c r="C157" i="14"/>
  <c r="C158" i="14" s="1"/>
  <c r="C147" i="14"/>
  <c r="D135" i="14"/>
  <c r="D134" i="14"/>
  <c r="D133" i="14"/>
  <c r="D132" i="14"/>
  <c r="D131" i="14"/>
  <c r="D128" i="14"/>
  <c r="D127" i="14"/>
  <c r="D136" i="14" s="1"/>
  <c r="D138" i="14" s="1"/>
  <c r="C28" i="14" s="1"/>
  <c r="E118" i="14"/>
  <c r="C107" i="14"/>
  <c r="C99" i="14"/>
  <c r="C95" i="14"/>
  <c r="B89" i="14"/>
  <c r="B88" i="14"/>
  <c r="C72" i="14"/>
  <c r="C68" i="14"/>
  <c r="C64" i="14"/>
  <c r="R59" i="14"/>
  <c r="Q59" i="14"/>
  <c r="P59" i="14"/>
  <c r="O59" i="14"/>
  <c r="N59" i="14"/>
  <c r="M59" i="14"/>
  <c r="L59" i="14"/>
  <c r="K59" i="14"/>
  <c r="J59" i="14"/>
  <c r="I59" i="14"/>
  <c r="H59" i="14"/>
  <c r="G59" i="14"/>
  <c r="F59" i="14"/>
  <c r="E59" i="14"/>
  <c r="D59" i="14"/>
  <c r="R40" i="14"/>
  <c r="Q40" i="14"/>
  <c r="P245" i="14" s="1"/>
  <c r="P40" i="14"/>
  <c r="O245" i="14" s="1"/>
  <c r="O40" i="14"/>
  <c r="N245" i="14" s="1"/>
  <c r="N40" i="14"/>
  <c r="M245" i="14" s="1"/>
  <c r="M40" i="14"/>
  <c r="L40" i="14"/>
  <c r="K40" i="14"/>
  <c r="J40" i="14"/>
  <c r="I245" i="14" s="1"/>
  <c r="I40" i="14"/>
  <c r="H245" i="14" s="1"/>
  <c r="H40" i="14"/>
  <c r="G245" i="14" s="1"/>
  <c r="G40" i="14"/>
  <c r="F245" i="14" s="1"/>
  <c r="F40" i="14"/>
  <c r="E245" i="14" s="1"/>
  <c r="E40" i="14"/>
  <c r="D245" i="14" s="1"/>
  <c r="D40" i="14"/>
  <c r="C37" i="14"/>
  <c r="C36" i="14"/>
  <c r="B36" i="14"/>
  <c r="C23" i="14"/>
  <c r="C22" i="14"/>
  <c r="C21" i="14"/>
  <c r="R19" i="14"/>
  <c r="Q19" i="14"/>
  <c r="P19" i="14"/>
  <c r="O236" i="14" s="1"/>
  <c r="O19" i="14"/>
  <c r="N236" i="14" s="1"/>
  <c r="N19" i="14"/>
  <c r="M236" i="14" s="1"/>
  <c r="M19" i="14"/>
  <c r="L236" i="14" s="1"/>
  <c r="L19" i="14"/>
  <c r="K236" i="14" s="1"/>
  <c r="K19" i="14"/>
  <c r="J19" i="14"/>
  <c r="I19" i="14"/>
  <c r="H236" i="14" s="1"/>
  <c r="H19" i="14"/>
  <c r="G236" i="14" s="1"/>
  <c r="G19" i="14"/>
  <c r="F236" i="14" s="1"/>
  <c r="F19" i="14"/>
  <c r="E19" i="14"/>
  <c r="D236" i="14" s="1"/>
  <c r="D19" i="14"/>
  <c r="C236" i="14" s="1"/>
  <c r="R18" i="14"/>
  <c r="Q235" i="14" s="1"/>
  <c r="Q18" i="14"/>
  <c r="P18" i="14"/>
  <c r="O235" i="14" s="1"/>
  <c r="O18" i="14"/>
  <c r="N235" i="14" s="1"/>
  <c r="N18" i="14"/>
  <c r="M235" i="14" s="1"/>
  <c r="M18" i="14"/>
  <c r="L18" i="14"/>
  <c r="K235" i="14" s="1"/>
  <c r="K18" i="14"/>
  <c r="J235" i="14" s="1"/>
  <c r="J18" i="14"/>
  <c r="I18" i="14"/>
  <c r="H18" i="14"/>
  <c r="G235" i="14" s="1"/>
  <c r="G18" i="14"/>
  <c r="F235" i="14" s="1"/>
  <c r="F18" i="14"/>
  <c r="E235" i="14" s="1"/>
  <c r="E18" i="14"/>
  <c r="D235" i="14" s="1"/>
  <c r="D18" i="14"/>
  <c r="C235" i="14" s="1"/>
  <c r="C187" i="13"/>
  <c r="B187" i="13"/>
  <c r="C186" i="13"/>
  <c r="B186" i="13"/>
  <c r="B185" i="13"/>
  <c r="C37" i="13"/>
  <c r="C149" i="13"/>
  <c r="C185" i="13" s="1"/>
  <c r="G29" i="13"/>
  <c r="F232" i="13" s="1"/>
  <c r="D127" i="13"/>
  <c r="D126" i="13"/>
  <c r="D124" i="13"/>
  <c r="D123" i="13"/>
  <c r="D120" i="13"/>
  <c r="D119" i="13"/>
  <c r="C107" i="13"/>
  <c r="J109" i="13" s="1"/>
  <c r="J111" i="13" s="1"/>
  <c r="J100" i="13"/>
  <c r="J99" i="13"/>
  <c r="C99" i="13"/>
  <c r="J98" i="13"/>
  <c r="J97" i="13"/>
  <c r="I97" i="13"/>
  <c r="H97" i="13"/>
  <c r="G97" i="13"/>
  <c r="F97" i="13"/>
  <c r="E97" i="13"/>
  <c r="D97" i="13"/>
  <c r="J96" i="13"/>
  <c r="I96" i="13"/>
  <c r="H96" i="13"/>
  <c r="G96" i="13"/>
  <c r="F96" i="13"/>
  <c r="E96" i="13"/>
  <c r="D96" i="13"/>
  <c r="J95" i="13"/>
  <c r="C95" i="13"/>
  <c r="J94" i="13"/>
  <c r="J93" i="13"/>
  <c r="I93" i="13"/>
  <c r="H93" i="13"/>
  <c r="G93" i="13"/>
  <c r="F93" i="13"/>
  <c r="E93" i="13"/>
  <c r="D93" i="13"/>
  <c r="J92" i="13"/>
  <c r="I92" i="13"/>
  <c r="H92" i="13"/>
  <c r="G92" i="13"/>
  <c r="F92" i="13"/>
  <c r="E92" i="13"/>
  <c r="D92" i="13"/>
  <c r="J91" i="13"/>
  <c r="J89" i="13"/>
  <c r="I89" i="13"/>
  <c r="H89" i="13"/>
  <c r="G89" i="13"/>
  <c r="F89" i="13"/>
  <c r="E89" i="13"/>
  <c r="D89" i="13"/>
  <c r="B89" i="13"/>
  <c r="J88" i="13"/>
  <c r="I88" i="13"/>
  <c r="H88" i="13"/>
  <c r="G88" i="13"/>
  <c r="F88" i="13"/>
  <c r="E88" i="13"/>
  <c r="D88" i="13"/>
  <c r="B88" i="13"/>
  <c r="C72" i="13"/>
  <c r="C68" i="13"/>
  <c r="C64" i="13"/>
  <c r="J59" i="13"/>
  <c r="I59" i="13"/>
  <c r="H59" i="13"/>
  <c r="G59" i="13"/>
  <c r="F59" i="13"/>
  <c r="E59" i="13"/>
  <c r="D59" i="13"/>
  <c r="J40" i="13"/>
  <c r="I236" i="13" s="1"/>
  <c r="I40" i="13"/>
  <c r="H236" i="13" s="1"/>
  <c r="H40" i="13"/>
  <c r="G236" i="13" s="1"/>
  <c r="G40" i="13"/>
  <c r="F236" i="13" s="1"/>
  <c r="F40" i="13"/>
  <c r="E236" i="13" s="1"/>
  <c r="E40" i="13"/>
  <c r="D236" i="13" s="1"/>
  <c r="D40" i="13"/>
  <c r="C236" i="13" s="1"/>
  <c r="C36" i="13"/>
  <c r="B36" i="13"/>
  <c r="J24" i="13"/>
  <c r="I24" i="13"/>
  <c r="H24" i="13"/>
  <c r="G24" i="13"/>
  <c r="F24" i="13"/>
  <c r="E24" i="13"/>
  <c r="D24" i="13"/>
  <c r="C23" i="13"/>
  <c r="C22" i="13"/>
  <c r="C21" i="13"/>
  <c r="J20" i="13"/>
  <c r="J19" i="13"/>
  <c r="I227" i="13" s="1"/>
  <c r="I19" i="13"/>
  <c r="H227" i="13" s="1"/>
  <c r="H19" i="13"/>
  <c r="G227" i="13" s="1"/>
  <c r="G19" i="13"/>
  <c r="F227" i="13" s="1"/>
  <c r="F19" i="13"/>
  <c r="E227" i="13" s="1"/>
  <c r="E19" i="13"/>
  <c r="D227" i="13" s="1"/>
  <c r="D19" i="13"/>
  <c r="C227" i="13" s="1"/>
  <c r="J18" i="13"/>
  <c r="I226" i="13" s="1"/>
  <c r="I18" i="13"/>
  <c r="H226" i="13" s="1"/>
  <c r="H18" i="13"/>
  <c r="G226" i="13" s="1"/>
  <c r="G18" i="13"/>
  <c r="F226" i="13" s="1"/>
  <c r="F18" i="13"/>
  <c r="E226" i="13" s="1"/>
  <c r="E18" i="13"/>
  <c r="D226" i="13" s="1"/>
  <c r="D18" i="13"/>
  <c r="C226" i="13" s="1"/>
  <c r="D128" i="13" l="1"/>
  <c r="D130" i="13" s="1"/>
  <c r="C28" i="13" s="1"/>
  <c r="C184" i="13"/>
  <c r="E187" i="13" s="1"/>
  <c r="C34" i="13" s="1"/>
  <c r="H29" i="13"/>
  <c r="G232" i="13" s="1"/>
  <c r="I29" i="13"/>
  <c r="H232" i="13" s="1"/>
  <c r="D29" i="13"/>
  <c r="C232" i="13" s="1"/>
  <c r="E29" i="13"/>
  <c r="D232" i="13" s="1"/>
  <c r="F29" i="13"/>
  <c r="E232" i="13" s="1"/>
  <c r="J29" i="13"/>
  <c r="I232" i="13" s="1"/>
  <c r="C49" i="13"/>
  <c r="C194" i="14"/>
  <c r="E194" i="14" s="1"/>
  <c r="C32" i="14" s="1"/>
  <c r="C193" i="14"/>
  <c r="E195" i="14" s="1"/>
  <c r="C33" i="14" s="1"/>
  <c r="AB52" i="5"/>
  <c r="J23" i="13"/>
  <c r="J22" i="13"/>
  <c r="I228" i="13"/>
  <c r="C49" i="14"/>
  <c r="J21" i="13"/>
  <c r="J26" i="13" s="1"/>
  <c r="I230" i="13" s="1"/>
  <c r="C49" i="16"/>
  <c r="D133" i="17"/>
  <c r="D135" i="17" s="1"/>
  <c r="C28" i="17" s="1"/>
  <c r="E191" i="17"/>
  <c r="C32" i="17" s="1"/>
  <c r="AB39" i="1"/>
  <c r="AC39" i="1"/>
  <c r="AB19" i="1"/>
  <c r="AB18" i="1"/>
  <c r="AB107" i="1"/>
  <c r="AD107" i="1" s="1"/>
  <c r="K61" i="14" s="1"/>
  <c r="AB234" i="1"/>
  <c r="AB90" i="1"/>
  <c r="AB91" i="1"/>
  <c r="C190" i="16"/>
  <c r="E193" i="16" s="1"/>
  <c r="C34" i="16" s="1"/>
  <c r="E196" i="15"/>
  <c r="C33" i="15" s="1"/>
  <c r="C194" i="15"/>
  <c r="E197" i="15" s="1"/>
  <c r="C34" i="15" s="1"/>
  <c r="AC34" i="1"/>
  <c r="C49" i="15"/>
  <c r="AC64" i="1"/>
  <c r="AB72" i="1"/>
  <c r="AD72" i="1" s="1"/>
  <c r="AC72" i="1"/>
  <c r="AC113" i="1"/>
  <c r="AB113" i="1"/>
  <c r="AD113" i="1" s="1"/>
  <c r="AB192" i="1"/>
  <c r="AC192" i="1"/>
  <c r="AC200" i="1"/>
  <c r="AB25" i="5"/>
  <c r="AA25" i="5"/>
  <c r="AC26" i="1"/>
  <c r="AC54" i="1"/>
  <c r="AB54" i="1"/>
  <c r="AD54" i="1" s="1"/>
  <c r="AC63" i="1"/>
  <c r="AC82" i="1"/>
  <c r="AC90" i="1"/>
  <c r="AC99" i="1"/>
  <c r="AB99" i="1"/>
  <c r="AD99" i="1" s="1"/>
  <c r="AC146" i="1"/>
  <c r="AC25" i="1"/>
  <c r="AC42" i="1"/>
  <c r="AC58" i="1"/>
  <c r="AB71" i="1"/>
  <c r="AC81" i="1"/>
  <c r="AB81" i="1"/>
  <c r="C190" i="17"/>
  <c r="E193" i="17" s="1"/>
  <c r="C34" i="17" s="1"/>
  <c r="E195" i="15"/>
  <c r="C32" i="15" s="1"/>
  <c r="AB24" i="1"/>
  <c r="AC24" i="1"/>
  <c r="AC41" i="1"/>
  <c r="AC53" i="1"/>
  <c r="AB53" i="1"/>
  <c r="AD53" i="1" s="1"/>
  <c r="AC98" i="1"/>
  <c r="AB98" i="1"/>
  <c r="AD98" i="1" s="1"/>
  <c r="AC120" i="1"/>
  <c r="AC214" i="1"/>
  <c r="C49" i="17"/>
  <c r="AB32" i="1"/>
  <c r="AC32" i="1"/>
  <c r="AB40" i="1"/>
  <c r="AC40" i="1"/>
  <c r="AC66" i="1"/>
  <c r="AB80" i="1"/>
  <c r="AC80" i="1"/>
  <c r="AB119" i="1"/>
  <c r="AB16" i="1"/>
  <c r="AC16" i="1"/>
  <c r="AB23" i="1"/>
  <c r="AD23" i="1" s="1"/>
  <c r="D61" i="14" s="1"/>
  <c r="AC23" i="1"/>
  <c r="AB48" i="1"/>
  <c r="AC48" i="1"/>
  <c r="AB106" i="1"/>
  <c r="AD106" i="1" s="1"/>
  <c r="AC106" i="1"/>
  <c r="AB131" i="1"/>
  <c r="AC167" i="1"/>
  <c r="AB167" i="1"/>
  <c r="AD167" i="1" s="1"/>
  <c r="AB175" i="1"/>
  <c r="AD175" i="1" s="1"/>
  <c r="AB61" i="5"/>
  <c r="AB64" i="5"/>
  <c r="AB84" i="5"/>
  <c r="AB233" i="1"/>
  <c r="AB213" i="1"/>
  <c r="AB203" i="1"/>
  <c r="AB183" i="1"/>
  <c r="AB178" i="1"/>
  <c r="AB161" i="1"/>
  <c r="AB218" i="1"/>
  <c r="AB217" i="1"/>
  <c r="AB199" i="1"/>
  <c r="AB194" i="1"/>
  <c r="AD194" i="1" s="1"/>
  <c r="Q61" i="14" s="1"/>
  <c r="AB177" i="1"/>
  <c r="AB155" i="1"/>
  <c r="AB140" i="1"/>
  <c r="AB221" i="1"/>
  <c r="AB226" i="1"/>
  <c r="AB225" i="1"/>
  <c r="AB191" i="1"/>
  <c r="AB186" i="1"/>
  <c r="AD186" i="1" s="1"/>
  <c r="AB169" i="1"/>
  <c r="AD169" i="1" s="1"/>
  <c r="AB147" i="1"/>
  <c r="AB210" i="1"/>
  <c r="AC20" i="1"/>
  <c r="AC21" i="1"/>
  <c r="AC22" i="1"/>
  <c r="AB22" i="1"/>
  <c r="AC36" i="1"/>
  <c r="AC37" i="1"/>
  <c r="AC38" i="1"/>
  <c r="AB38" i="1"/>
  <c r="AC52" i="1"/>
  <c r="AB52" i="1"/>
  <c r="AD52" i="1" s="1"/>
  <c r="AC61" i="1"/>
  <c r="AC62" i="1"/>
  <c r="AB62" i="1"/>
  <c r="AD62" i="1" s="1"/>
  <c r="AC71" i="1"/>
  <c r="AB79" i="1"/>
  <c r="AC89" i="1"/>
  <c r="AB89" i="1"/>
  <c r="AB112" i="1"/>
  <c r="AB125" i="1"/>
  <c r="AB126" i="1"/>
  <c r="AC135" i="1"/>
  <c r="AB135" i="1"/>
  <c r="AD135" i="1" s="1"/>
  <c r="AC136" i="1"/>
  <c r="AC145" i="1"/>
  <c r="AB145" i="1"/>
  <c r="AC162" i="1"/>
  <c r="AB162" i="1"/>
  <c r="AD162" i="1" s="1"/>
  <c r="AB184" i="1"/>
  <c r="AC184" i="1"/>
  <c r="AB23" i="5"/>
  <c r="AA23" i="5"/>
  <c r="AC218" i="1"/>
  <c r="AC198" i="1"/>
  <c r="AC159" i="1"/>
  <c r="AC156" i="1"/>
  <c r="AC154" i="1"/>
  <c r="AC119" i="1"/>
  <c r="AC111" i="1"/>
  <c r="AC103" i="1"/>
  <c r="AC199" i="1"/>
  <c r="AC194" i="1"/>
  <c r="AC140" i="1"/>
  <c r="AC222" i="1"/>
  <c r="AC175" i="1"/>
  <c r="AC172" i="1"/>
  <c r="AC170" i="1"/>
  <c r="AC150" i="1"/>
  <c r="AC131" i="1"/>
  <c r="AC226" i="1"/>
  <c r="AC191" i="1"/>
  <c r="AC186" i="1"/>
  <c r="AC126" i="1"/>
  <c r="AC230" i="1"/>
  <c r="AC210" i="1"/>
  <c r="AC206" i="1"/>
  <c r="AC164" i="1"/>
  <c r="AC234" i="1"/>
  <c r="AC19" i="1"/>
  <c r="AB20" i="1"/>
  <c r="AD20" i="1" s="1"/>
  <c r="AB21" i="1"/>
  <c r="AD21" i="1" s="1"/>
  <c r="AC35" i="1"/>
  <c r="AB36" i="1"/>
  <c r="AD36" i="1" s="1"/>
  <c r="AB37" i="1"/>
  <c r="AC51" i="1"/>
  <c r="AC60" i="1"/>
  <c r="AB60" i="1"/>
  <c r="AD60" i="1" s="1"/>
  <c r="AB61" i="1"/>
  <c r="AD61" i="1" s="1"/>
  <c r="AC69" i="1"/>
  <c r="AC70" i="1"/>
  <c r="AB70" i="1"/>
  <c r="AD70" i="1" s="1"/>
  <c r="AC79" i="1"/>
  <c r="AB87" i="1"/>
  <c r="AD87" i="1" s="1"/>
  <c r="AB88" i="1"/>
  <c r="AC97" i="1"/>
  <c r="AB97" i="1"/>
  <c r="AD97" i="1" s="1"/>
  <c r="AC105" i="1"/>
  <c r="AB105" i="1"/>
  <c r="AD105" i="1" s="1"/>
  <c r="AB111" i="1"/>
  <c r="AD111" i="1" s="1"/>
  <c r="AC112" i="1"/>
  <c r="AC117" i="1"/>
  <c r="AC118" i="1"/>
  <c r="AB118" i="1"/>
  <c r="AD118" i="1" s="1"/>
  <c r="L61" i="14" s="1"/>
  <c r="AC124" i="1"/>
  <c r="AB124" i="1"/>
  <c r="AC129" i="1"/>
  <c r="AC130" i="1"/>
  <c r="AC183" i="1"/>
  <c r="AB204" i="1"/>
  <c r="AD204" i="1" s="1"/>
  <c r="AC204" i="1"/>
  <c r="AC212" i="1"/>
  <c r="AB212" i="1"/>
  <c r="AB21" i="5"/>
  <c r="AA21" i="5"/>
  <c r="AC21" i="5" s="1"/>
  <c r="AD21" i="5" s="1"/>
  <c r="AD17" i="1"/>
  <c r="AB33" i="1"/>
  <c r="AB34" i="1"/>
  <c r="AD34" i="1" s="1"/>
  <c r="AB35" i="1"/>
  <c r="AB49" i="1"/>
  <c r="AD49" i="1" s="1"/>
  <c r="AB50" i="1"/>
  <c r="AD50" i="1" s="1"/>
  <c r="AB51" i="1"/>
  <c r="AC59" i="1"/>
  <c r="AC68" i="1"/>
  <c r="AB68" i="1"/>
  <c r="AB69" i="1"/>
  <c r="AD69" i="1" s="1"/>
  <c r="AC77" i="1"/>
  <c r="AC78" i="1"/>
  <c r="AB78" i="1"/>
  <c r="AC87" i="1"/>
  <c r="AC88" i="1"/>
  <c r="AB95" i="1"/>
  <c r="AD95" i="1" s="1"/>
  <c r="AB96" i="1"/>
  <c r="AD96" i="1" s="1"/>
  <c r="AB104" i="1"/>
  <c r="AB117" i="1"/>
  <c r="AC123" i="1"/>
  <c r="AB128" i="1"/>
  <c r="AD128" i="1" s="1"/>
  <c r="AC128" i="1"/>
  <c r="AB129" i="1"/>
  <c r="AD129" i="1" s="1"/>
  <c r="AC134" i="1"/>
  <c r="AB154" i="1"/>
  <c r="AD154" i="1" s="1"/>
  <c r="AB159" i="1"/>
  <c r="AD159" i="1" s="1"/>
  <c r="AC165" i="1"/>
  <c r="AB165" i="1"/>
  <c r="AD165" i="1" s="1"/>
  <c r="AC187" i="1"/>
  <c r="AB187" i="1"/>
  <c r="AC202" i="1"/>
  <c r="AC232" i="1"/>
  <c r="AB232" i="1"/>
  <c r="AB19" i="5"/>
  <c r="AA19" i="5"/>
  <c r="AB15" i="1"/>
  <c r="AD15" i="1" s="1"/>
  <c r="AC17" i="1"/>
  <c r="AC18" i="1"/>
  <c r="AB31" i="1"/>
  <c r="AC33" i="1"/>
  <c r="AB47" i="1"/>
  <c r="AC49" i="1"/>
  <c r="AC50" i="1"/>
  <c r="AB58" i="1"/>
  <c r="AD58" i="1" s="1"/>
  <c r="AB59" i="1"/>
  <c r="AC67" i="1"/>
  <c r="AC76" i="1"/>
  <c r="AB76" i="1"/>
  <c r="AD76" i="1" s="1"/>
  <c r="AB77" i="1"/>
  <c r="AD77" i="1" s="1"/>
  <c r="AC85" i="1"/>
  <c r="AC86" i="1"/>
  <c r="AB86" i="1"/>
  <c r="AD86" i="1" s="1"/>
  <c r="AC95" i="1"/>
  <c r="AC96" i="1"/>
  <c r="AB103" i="1"/>
  <c r="AD103" i="1" s="1"/>
  <c r="AC104" i="1"/>
  <c r="AC109" i="1"/>
  <c r="AC110" i="1"/>
  <c r="AB110" i="1"/>
  <c r="AC116" i="1"/>
  <c r="AB116" i="1"/>
  <c r="AD116" i="1" s="1"/>
  <c r="AB122" i="1"/>
  <c r="AB123" i="1"/>
  <c r="AD123" i="1" s="1"/>
  <c r="AC143" i="1"/>
  <c r="AB160" i="1"/>
  <c r="AD160" i="1" s="1"/>
  <c r="AC160" i="1"/>
  <c r="AB170" i="1"/>
  <c r="AC173" i="1"/>
  <c r="AB173" i="1"/>
  <c r="AD173" i="1" s="1"/>
  <c r="AC197" i="1"/>
  <c r="AB197" i="1"/>
  <c r="AD197" i="1" s="1"/>
  <c r="AB202" i="1"/>
  <c r="AD202" i="1" s="1"/>
  <c r="AB209" i="1"/>
  <c r="AC231" i="1"/>
  <c r="AC15" i="1"/>
  <c r="AC28" i="1"/>
  <c r="AC29" i="1"/>
  <c r="AC30" i="1"/>
  <c r="AB30" i="1"/>
  <c r="AD30" i="1" s="1"/>
  <c r="AC31" i="1"/>
  <c r="AC44" i="1"/>
  <c r="AC45" i="1"/>
  <c r="AC46" i="1"/>
  <c r="AB46" i="1"/>
  <c r="AD46" i="1" s="1"/>
  <c r="AC47" i="1"/>
  <c r="AC57" i="1"/>
  <c r="AB57" i="1"/>
  <c r="AD57" i="1" s="1"/>
  <c r="AB66" i="1"/>
  <c r="AD66" i="1" s="1"/>
  <c r="AB67" i="1"/>
  <c r="AD67" i="1" s="1"/>
  <c r="H61" i="14" s="1"/>
  <c r="AC75" i="1"/>
  <c r="AC84" i="1"/>
  <c r="AB84" i="1"/>
  <c r="AD84" i="1" s="1"/>
  <c r="AB85" i="1"/>
  <c r="AD85" i="1" s="1"/>
  <c r="AC93" i="1"/>
  <c r="AC94" i="1"/>
  <c r="AB94" i="1"/>
  <c r="AD94" i="1" s="1"/>
  <c r="J61" i="14" s="1"/>
  <c r="AB109" i="1"/>
  <c r="AD109" i="1" s="1"/>
  <c r="AC115" i="1"/>
  <c r="AC122" i="1"/>
  <c r="AC127" i="1"/>
  <c r="AB127" i="1"/>
  <c r="AD127" i="1" s="1"/>
  <c r="AC133" i="1"/>
  <c r="AB133" i="1"/>
  <c r="AD133" i="1" s="1"/>
  <c r="AB143" i="1"/>
  <c r="AD143" i="1" s="1"/>
  <c r="AC178" i="1"/>
  <c r="AC181" i="1"/>
  <c r="AB181" i="1"/>
  <c r="AB182" i="1"/>
  <c r="AC182" i="1"/>
  <c r="AC207" i="1"/>
  <c r="AC27" i="1"/>
  <c r="AB28" i="1"/>
  <c r="AD28" i="1" s="1"/>
  <c r="AB29" i="1"/>
  <c r="AD29" i="1" s="1"/>
  <c r="AC43" i="1"/>
  <c r="AB44" i="1"/>
  <c r="AB45" i="1"/>
  <c r="AD45" i="1" s="1"/>
  <c r="AB55" i="1"/>
  <c r="AB56" i="1"/>
  <c r="AC65" i="1"/>
  <c r="AB65" i="1"/>
  <c r="AD65" i="1" s="1"/>
  <c r="AB74" i="1"/>
  <c r="AD74" i="1" s="1"/>
  <c r="AB75" i="1"/>
  <c r="AD75" i="1" s="1"/>
  <c r="AC83" i="1"/>
  <c r="AC92" i="1"/>
  <c r="AB92" i="1"/>
  <c r="AD92" i="1" s="1"/>
  <c r="AB93" i="1"/>
  <c r="AD93" i="1" s="1"/>
  <c r="AC101" i="1"/>
  <c r="AC102" i="1"/>
  <c r="AB102" i="1"/>
  <c r="AC108" i="1"/>
  <c r="AB108" i="1"/>
  <c r="AB114" i="1"/>
  <c r="AD114" i="1" s="1"/>
  <c r="AB115" i="1"/>
  <c r="AD115" i="1" s="1"/>
  <c r="AC121" i="1"/>
  <c r="AB121" i="1"/>
  <c r="AD121" i="1" s="1"/>
  <c r="AC137" i="1"/>
  <c r="AC138" i="1"/>
  <c r="AC158" i="1"/>
  <c r="AB163" i="1"/>
  <c r="AC189" i="1"/>
  <c r="AB189" i="1"/>
  <c r="AD189" i="1" s="1"/>
  <c r="AB207" i="1"/>
  <c r="AD207" i="1" s="1"/>
  <c r="AC229" i="1"/>
  <c r="AB229" i="1"/>
  <c r="AD229" i="1" s="1"/>
  <c r="D20" i="13" s="1"/>
  <c r="AA40" i="5"/>
  <c r="AB25" i="1"/>
  <c r="AD25" i="1" s="1"/>
  <c r="AB26" i="1"/>
  <c r="AD26" i="1" s="1"/>
  <c r="AB27" i="1"/>
  <c r="AB41" i="1"/>
  <c r="AD41" i="1" s="1"/>
  <c r="AB42" i="1"/>
  <c r="AD42" i="1" s="1"/>
  <c r="AB43" i="1"/>
  <c r="AD43" i="1" s="1"/>
  <c r="AC55" i="1"/>
  <c r="AC56" i="1"/>
  <c r="AB63" i="1"/>
  <c r="AD63" i="1" s="1"/>
  <c r="AB64" i="1"/>
  <c r="AC73" i="1"/>
  <c r="AB73" i="1"/>
  <c r="AD73" i="1" s="1"/>
  <c r="AC74" i="1"/>
  <c r="AB82" i="1"/>
  <c r="AB83" i="1"/>
  <c r="AD83" i="1" s="1"/>
  <c r="AC91" i="1"/>
  <c r="AC100" i="1"/>
  <c r="AB100" i="1"/>
  <c r="AB101" i="1"/>
  <c r="AC107" i="1"/>
  <c r="AC114" i="1"/>
  <c r="AB120" i="1"/>
  <c r="AD120" i="1" s="1"/>
  <c r="AB132" i="1"/>
  <c r="AD132" i="1" s="1"/>
  <c r="AB137" i="1"/>
  <c r="AC142" i="1"/>
  <c r="AC151" i="1"/>
  <c r="AB168" i="1"/>
  <c r="AC168" i="1"/>
  <c r="AB176" i="1"/>
  <c r="AC176" i="1"/>
  <c r="AB185" i="1"/>
  <c r="AD185" i="1" s="1"/>
  <c r="AB30" i="5"/>
  <c r="AA30" i="5"/>
  <c r="AB93" i="5"/>
  <c r="AC147" i="1"/>
  <c r="AB164" i="1"/>
  <c r="AD164" i="1" s="1"/>
  <c r="AC169" i="1"/>
  <c r="AB206" i="1"/>
  <c r="AD206" i="1" s="1"/>
  <c r="AC225" i="1"/>
  <c r="AC227" i="1"/>
  <c r="AB227" i="1"/>
  <c r="AB230" i="1"/>
  <c r="AB91" i="5"/>
  <c r="AB20" i="5"/>
  <c r="AA20" i="5"/>
  <c r="AB49" i="5"/>
  <c r="AB81" i="5"/>
  <c r="AC139" i="1"/>
  <c r="AB144" i="1"/>
  <c r="AD144" i="1" s="1"/>
  <c r="AC149" i="1"/>
  <c r="AB166" i="1"/>
  <c r="AD166" i="1" s="1"/>
  <c r="AC171" i="1"/>
  <c r="AB188" i="1"/>
  <c r="AC193" i="1"/>
  <c r="AC208" i="1"/>
  <c r="AB208" i="1"/>
  <c r="AB223" i="1"/>
  <c r="AC228" i="1"/>
  <c r="AB228" i="1"/>
  <c r="AD228" i="1" s="1"/>
  <c r="AB26" i="5"/>
  <c r="AA26" i="5"/>
  <c r="AB31" i="5"/>
  <c r="AA31" i="5"/>
  <c r="AC31" i="5" s="1"/>
  <c r="AD31" i="5" s="1"/>
  <c r="AB45" i="5"/>
  <c r="AB60" i="5"/>
  <c r="AA63" i="5"/>
  <c r="AB69" i="5"/>
  <c r="AB72" i="5"/>
  <c r="AB92" i="5"/>
  <c r="AB130" i="1"/>
  <c r="AB134" i="1"/>
  <c r="AD134" i="1" s="1"/>
  <c r="AB138" i="1"/>
  <c r="AD138" i="1" s="1"/>
  <c r="AB139" i="1"/>
  <c r="AC144" i="1"/>
  <c r="AB146" i="1"/>
  <c r="AD146" i="1" s="1"/>
  <c r="AB148" i="1"/>
  <c r="AD148" i="1" s="1"/>
  <c r="AB149" i="1"/>
  <c r="AD149" i="1" s="1"/>
  <c r="AB151" i="1"/>
  <c r="AD151" i="1" s="1"/>
  <c r="AC153" i="1"/>
  <c r="AC166" i="1"/>
  <c r="AB171" i="1"/>
  <c r="AC188" i="1"/>
  <c r="AB190" i="1"/>
  <c r="AD190" i="1" s="1"/>
  <c r="AB193" i="1"/>
  <c r="AD193" i="1" s="1"/>
  <c r="AC195" i="1"/>
  <c r="AC221" i="1"/>
  <c r="AC223" i="1"/>
  <c r="AB16" i="5"/>
  <c r="AA16" i="5"/>
  <c r="AB32" i="5"/>
  <c r="AA32" i="5"/>
  <c r="AC32" i="5" s="1"/>
  <c r="AD32" i="5" s="1"/>
  <c r="D61" i="16" s="1"/>
  <c r="AB37" i="5"/>
  <c r="AA37" i="5"/>
  <c r="AB41" i="5"/>
  <c r="AA41" i="5"/>
  <c r="AC41" i="5" s="1"/>
  <c r="AD41" i="5" s="1"/>
  <c r="AB57" i="5"/>
  <c r="AB89" i="5"/>
  <c r="AC148" i="1"/>
  <c r="AB150" i="1"/>
  <c r="AD150" i="1" s="1"/>
  <c r="AB153" i="1"/>
  <c r="AC155" i="1"/>
  <c r="AB172" i="1"/>
  <c r="AD172" i="1" s="1"/>
  <c r="AC177" i="1"/>
  <c r="AC190" i="1"/>
  <c r="AB195" i="1"/>
  <c r="AD195" i="1" s="1"/>
  <c r="AC217" i="1"/>
  <c r="AC219" i="1"/>
  <c r="AB219" i="1"/>
  <c r="AD219" i="1" s="1"/>
  <c r="AB222" i="1"/>
  <c r="AD222" i="1" s="1"/>
  <c r="AC224" i="1"/>
  <c r="AB224" i="1"/>
  <c r="AD224" i="1" s="1"/>
  <c r="AB22" i="5"/>
  <c r="AA22" i="5"/>
  <c r="AB27" i="5"/>
  <c r="AA27" i="5"/>
  <c r="AC27" i="5" s="1"/>
  <c r="AD27" i="5" s="1"/>
  <c r="AB50" i="5"/>
  <c r="AB42" i="5"/>
  <c r="AB63" i="5"/>
  <c r="AB55" i="5"/>
  <c r="AC55" i="5" s="1"/>
  <c r="AD55" i="5" s="1"/>
  <c r="AB59" i="5"/>
  <c r="AB51" i="5"/>
  <c r="AB36" i="5"/>
  <c r="AB44" i="5"/>
  <c r="AB48" i="5"/>
  <c r="AB68" i="5"/>
  <c r="AA71" i="5"/>
  <c r="AB77" i="5"/>
  <c r="AB80" i="5"/>
  <c r="AC141" i="1"/>
  <c r="AB152" i="1"/>
  <c r="AC157" i="1"/>
  <c r="AB174" i="1"/>
  <c r="AD174" i="1" s="1"/>
  <c r="AC179" i="1"/>
  <c r="AB196" i="1"/>
  <c r="AC201" i="1"/>
  <c r="AB215" i="1"/>
  <c r="AD215" i="1" s="1"/>
  <c r="R61" i="14" s="1"/>
  <c r="AC220" i="1"/>
  <c r="AB220" i="1"/>
  <c r="AB17" i="5"/>
  <c r="AA17" i="5"/>
  <c r="AC17" i="5" s="1"/>
  <c r="AD17" i="5" s="1"/>
  <c r="AB28" i="5"/>
  <c r="AA28" i="5"/>
  <c r="AC28" i="5" s="1"/>
  <c r="AD28" i="5" s="1"/>
  <c r="AB33" i="5"/>
  <c r="AA33" i="5"/>
  <c r="AA36" i="5"/>
  <c r="AC36" i="5" s="1"/>
  <c r="AD36" i="5" s="1"/>
  <c r="AB40" i="5"/>
  <c r="AA47" i="5"/>
  <c r="AC47" i="5" s="1"/>
  <c r="AD47" i="5" s="1"/>
  <c r="AB65" i="5"/>
  <c r="AB141" i="1"/>
  <c r="AC152" i="1"/>
  <c r="AB156" i="1"/>
  <c r="AD156" i="1" s="1"/>
  <c r="AB157" i="1"/>
  <c r="AC161" i="1"/>
  <c r="AC174" i="1"/>
  <c r="AB179" i="1"/>
  <c r="AD179" i="1" s="1"/>
  <c r="AC196" i="1"/>
  <c r="AB198" i="1"/>
  <c r="AD198" i="1" s="1"/>
  <c r="AB201" i="1"/>
  <c r="AC203" i="1"/>
  <c r="AC213" i="1"/>
  <c r="AC215" i="1"/>
  <c r="AC233" i="1"/>
  <c r="AB18" i="5"/>
  <c r="AA18" i="5"/>
  <c r="AC18" i="5" s="1"/>
  <c r="AD18" i="5" s="1"/>
  <c r="AB34" i="5"/>
  <c r="AA34" i="5"/>
  <c r="AC34" i="5" s="1"/>
  <c r="AD34" i="5" s="1"/>
  <c r="AA35" i="5"/>
  <c r="AC35" i="5" s="1"/>
  <c r="AD35" i="5" s="1"/>
  <c r="AA39" i="5"/>
  <c r="AB47" i="5"/>
  <c r="AB53" i="5"/>
  <c r="AB56" i="5"/>
  <c r="AB76" i="5"/>
  <c r="AA79" i="5"/>
  <c r="AB85" i="5"/>
  <c r="AB88" i="5"/>
  <c r="AA116" i="5"/>
  <c r="AC116" i="5" s="1"/>
  <c r="AD116" i="5" s="1"/>
  <c r="AB116" i="5"/>
  <c r="AC125" i="1"/>
  <c r="AB136" i="1"/>
  <c r="AD136" i="1" s="1"/>
  <c r="AB142" i="1"/>
  <c r="AD142" i="1" s="1"/>
  <c r="AB158" i="1"/>
  <c r="AD158" i="1" s="1"/>
  <c r="O61" i="14" s="1"/>
  <c r="AC163" i="1"/>
  <c r="AB180" i="1"/>
  <c r="AD180" i="1" s="1"/>
  <c r="AC185" i="1"/>
  <c r="AB200" i="1"/>
  <c r="AD200" i="1" s="1"/>
  <c r="AC205" i="1"/>
  <c r="AD205" i="1" s="1"/>
  <c r="AC209" i="1"/>
  <c r="AC211" i="1"/>
  <c r="AB211" i="1"/>
  <c r="AB214" i="1"/>
  <c r="AD214" i="1" s="1"/>
  <c r="AC216" i="1"/>
  <c r="AB216" i="1"/>
  <c r="AB231" i="1"/>
  <c r="AD231" i="1" s="1"/>
  <c r="F20" i="13" s="1"/>
  <c r="AA207" i="5"/>
  <c r="AA197" i="5"/>
  <c r="AC197" i="5" s="1"/>
  <c r="AD197" i="5" s="1"/>
  <c r="AA189" i="5"/>
  <c r="AA173" i="5"/>
  <c r="AA157" i="5"/>
  <c r="AA211" i="5"/>
  <c r="AC211" i="5" s="1"/>
  <c r="AD211" i="5" s="1"/>
  <c r="AA177" i="5"/>
  <c r="AA161" i="5"/>
  <c r="AA181" i="5"/>
  <c r="AA149" i="5"/>
  <c r="AA131" i="5"/>
  <c r="AA91" i="5"/>
  <c r="AC91" i="5" s="1"/>
  <c r="AD91" i="5" s="1"/>
  <c r="I61" i="16" s="1"/>
  <c r="AA83" i="5"/>
  <c r="AC83" i="5" s="1"/>
  <c r="AD83" i="5" s="1"/>
  <c r="AA75" i="5"/>
  <c r="AC75" i="5" s="1"/>
  <c r="AD75" i="5" s="1"/>
  <c r="AA67" i="5"/>
  <c r="AA59" i="5"/>
  <c r="AC59" i="5" s="1"/>
  <c r="AD59" i="5" s="1"/>
  <c r="AA51" i="5"/>
  <c r="AC51" i="5" s="1"/>
  <c r="AD51" i="5" s="1"/>
  <c r="AA43" i="5"/>
  <c r="AC43" i="5" s="1"/>
  <c r="AD43" i="5" s="1"/>
  <c r="E61" i="16" s="1"/>
  <c r="AA143" i="5"/>
  <c r="AA90" i="5"/>
  <c r="AA82" i="5"/>
  <c r="AA74" i="5"/>
  <c r="AC74" i="5" s="1"/>
  <c r="AD74" i="5" s="1"/>
  <c r="AA66" i="5"/>
  <c r="AA58" i="5"/>
  <c r="AA50" i="5"/>
  <c r="AA42" i="5"/>
  <c r="AC42" i="5" s="1"/>
  <c r="AD42" i="5" s="1"/>
  <c r="G61" i="16" s="1"/>
  <c r="AA179" i="5"/>
  <c r="AA135" i="5"/>
  <c r="AA88" i="5"/>
  <c r="AA80" i="5"/>
  <c r="AC80" i="5" s="1"/>
  <c r="AD80" i="5" s="1"/>
  <c r="AA72" i="5"/>
  <c r="AC72" i="5" s="1"/>
  <c r="AD72" i="5" s="1"/>
  <c r="AA64" i="5"/>
  <c r="AC64" i="5" s="1"/>
  <c r="AD64" i="5" s="1"/>
  <c r="AA56" i="5"/>
  <c r="AA48" i="5"/>
  <c r="AC48" i="5" s="1"/>
  <c r="AD48" i="5" s="1"/>
  <c r="AA163" i="5"/>
  <c r="AA123" i="5"/>
  <c r="AA119" i="5"/>
  <c r="AC119" i="5" s="1"/>
  <c r="AD119" i="5" s="1"/>
  <c r="AA115" i="5"/>
  <c r="AC115" i="5" s="1"/>
  <c r="AD115" i="5" s="1"/>
  <c r="K61" i="16" s="1"/>
  <c r="AA111" i="5"/>
  <c r="AC111" i="5" s="1"/>
  <c r="AD111" i="5" s="1"/>
  <c r="AA107" i="5"/>
  <c r="AA103" i="5"/>
  <c r="AA99" i="5"/>
  <c r="AA147" i="5"/>
  <c r="AA139" i="5"/>
  <c r="AA97" i="5"/>
  <c r="AC97" i="5" s="1"/>
  <c r="AD97" i="5" s="1"/>
  <c r="AA96" i="5"/>
  <c r="AC96" i="5" s="1"/>
  <c r="AD96" i="5" s="1"/>
  <c r="AA94" i="5"/>
  <c r="AA86" i="5"/>
  <c r="AA78" i="5"/>
  <c r="AA70" i="5"/>
  <c r="AA62" i="5"/>
  <c r="AA54" i="5"/>
  <c r="AA46" i="5"/>
  <c r="AC46" i="5" s="1"/>
  <c r="AD46" i="5" s="1"/>
  <c r="AA38" i="5"/>
  <c r="AC38" i="5" s="1"/>
  <c r="AD38" i="5" s="1"/>
  <c r="AA165" i="5"/>
  <c r="AA92" i="5"/>
  <c r="AC92" i="5" s="1"/>
  <c r="AD92" i="5" s="1"/>
  <c r="AA84" i="5"/>
  <c r="AC84" i="5" s="1"/>
  <c r="AD84" i="5" s="1"/>
  <c r="AA76" i="5"/>
  <c r="AC76" i="5" s="1"/>
  <c r="AD76" i="5" s="1"/>
  <c r="AA68" i="5"/>
  <c r="AC68" i="5" s="1"/>
  <c r="AD68" i="5" s="1"/>
  <c r="AA60" i="5"/>
  <c r="AC60" i="5" s="1"/>
  <c r="AD60" i="5" s="1"/>
  <c r="AA52" i="5"/>
  <c r="AC52" i="5" s="1"/>
  <c r="AD52" i="5" s="1"/>
  <c r="AA44" i="5"/>
  <c r="AC44" i="5" s="1"/>
  <c r="AD44" i="5" s="1"/>
  <c r="AB24" i="5"/>
  <c r="AA24" i="5"/>
  <c r="AB29" i="5"/>
  <c r="AA29" i="5"/>
  <c r="AC29" i="5" s="1"/>
  <c r="AD29" i="5" s="1"/>
  <c r="AB39" i="5"/>
  <c r="AB73" i="5"/>
  <c r="AA120" i="5"/>
  <c r="AB120" i="5"/>
  <c r="AB67" i="5"/>
  <c r="AB75" i="5"/>
  <c r="AB83" i="5"/>
  <c r="AA124" i="5"/>
  <c r="AB124" i="5"/>
  <c r="AB125" i="5"/>
  <c r="AA125" i="5"/>
  <c r="AC125" i="5" s="1"/>
  <c r="AD125" i="5" s="1"/>
  <c r="AB127" i="5"/>
  <c r="AA174" i="5"/>
  <c r="AC174" i="5" s="1"/>
  <c r="AD174" i="5" s="1"/>
  <c r="AB174" i="5"/>
  <c r="AA45" i="5"/>
  <c r="AC45" i="5" s="1"/>
  <c r="AD45" i="5" s="1"/>
  <c r="AA53" i="5"/>
  <c r="AC53" i="5" s="1"/>
  <c r="AD53" i="5" s="1"/>
  <c r="AA61" i="5"/>
  <c r="AC61" i="5" s="1"/>
  <c r="AD61" i="5" s="1"/>
  <c r="AA69" i="5"/>
  <c r="AC69" i="5" s="1"/>
  <c r="AD69" i="5" s="1"/>
  <c r="AA77" i="5"/>
  <c r="AA85" i="5"/>
  <c r="AC85" i="5" s="1"/>
  <c r="AD85" i="5" s="1"/>
  <c r="AA93" i="5"/>
  <c r="AC93" i="5" s="1"/>
  <c r="AD93" i="5" s="1"/>
  <c r="AB97" i="5"/>
  <c r="AA98" i="5"/>
  <c r="AB98" i="5"/>
  <c r="AA102" i="5"/>
  <c r="AC102" i="5" s="1"/>
  <c r="AD102" i="5" s="1"/>
  <c r="AB102" i="5"/>
  <c r="AA106" i="5"/>
  <c r="AB106" i="5"/>
  <c r="AA110" i="5"/>
  <c r="AC110" i="5" s="1"/>
  <c r="AD110" i="5" s="1"/>
  <c r="AB110" i="5"/>
  <c r="AA114" i="5"/>
  <c r="AB114" i="5"/>
  <c r="AA118" i="5"/>
  <c r="AC118" i="5" s="1"/>
  <c r="AD118" i="5" s="1"/>
  <c r="AB118" i="5"/>
  <c r="AA122" i="5"/>
  <c r="AB122" i="5"/>
  <c r="AA127" i="5"/>
  <c r="AA154" i="5"/>
  <c r="AB155" i="5"/>
  <c r="AA155" i="5"/>
  <c r="AC155" i="5" s="1"/>
  <c r="AD155" i="5" s="1"/>
  <c r="AA164" i="5"/>
  <c r="AC164" i="5" s="1"/>
  <c r="AD164" i="5" s="1"/>
  <c r="AB164" i="5"/>
  <c r="AB220" i="5"/>
  <c r="AB215" i="5"/>
  <c r="AB199" i="5"/>
  <c r="AB197" i="5"/>
  <c r="AB221" i="5"/>
  <c r="AB209" i="5"/>
  <c r="AB204" i="5"/>
  <c r="AB95" i="5"/>
  <c r="AB99" i="5"/>
  <c r="AA100" i="5"/>
  <c r="AC100" i="5" s="1"/>
  <c r="AD100" i="5" s="1"/>
  <c r="AB100" i="5"/>
  <c r="AB101" i="5"/>
  <c r="AA101" i="5"/>
  <c r="AB103" i="5"/>
  <c r="AA104" i="5"/>
  <c r="AC104" i="5" s="1"/>
  <c r="AD104" i="5" s="1"/>
  <c r="AB104" i="5"/>
  <c r="AB105" i="5"/>
  <c r="AA105" i="5"/>
  <c r="AC105" i="5" s="1"/>
  <c r="AD105" i="5" s="1"/>
  <c r="J61" i="16" s="1"/>
  <c r="AB107" i="5"/>
  <c r="AA108" i="5"/>
  <c r="AC108" i="5" s="1"/>
  <c r="AD108" i="5" s="1"/>
  <c r="AB108" i="5"/>
  <c r="AB109" i="5"/>
  <c r="AA109" i="5"/>
  <c r="AC109" i="5" s="1"/>
  <c r="AD109" i="5" s="1"/>
  <c r="AB111" i="5"/>
  <c r="AA112" i="5"/>
  <c r="AB112" i="5"/>
  <c r="AB113" i="5"/>
  <c r="AA113" i="5"/>
  <c r="AB115" i="5"/>
  <c r="AB117" i="5"/>
  <c r="AA117" i="5"/>
  <c r="AC117" i="5" s="1"/>
  <c r="AD117" i="5" s="1"/>
  <c r="AB119" i="5"/>
  <c r="AB121" i="5"/>
  <c r="AA121" i="5"/>
  <c r="AC121" i="5" s="1"/>
  <c r="AD121" i="5" s="1"/>
  <c r="AB123" i="5"/>
  <c r="AA136" i="5"/>
  <c r="AC136" i="5" s="1"/>
  <c r="AD136" i="5" s="1"/>
  <c r="AB136" i="5"/>
  <c r="AB137" i="5"/>
  <c r="AA137" i="5"/>
  <c r="AC137" i="5" s="1"/>
  <c r="AD137" i="5" s="1"/>
  <c r="AB153" i="5"/>
  <c r="AA153" i="5"/>
  <c r="AC153" i="5" s="1"/>
  <c r="AD153" i="5" s="1"/>
  <c r="AB154" i="5"/>
  <c r="AA162" i="5"/>
  <c r="AC162" i="5" s="1"/>
  <c r="AD162" i="5" s="1"/>
  <c r="AB162" i="5"/>
  <c r="AA186" i="5"/>
  <c r="AB186" i="5"/>
  <c r="AB38" i="5"/>
  <c r="AB46" i="5"/>
  <c r="AB54" i="5"/>
  <c r="AB62" i="5"/>
  <c r="AB70" i="5"/>
  <c r="AB78" i="5"/>
  <c r="AB86" i="5"/>
  <c r="AB94" i="5"/>
  <c r="AA95" i="5"/>
  <c r="AC95" i="5" s="1"/>
  <c r="AD95" i="5" s="1"/>
  <c r="AB96" i="5"/>
  <c r="AA134" i="5"/>
  <c r="AB134" i="5"/>
  <c r="AA144" i="5"/>
  <c r="AC144" i="5" s="1"/>
  <c r="AD144" i="5" s="1"/>
  <c r="AB144" i="5"/>
  <c r="AB145" i="5"/>
  <c r="AA145" i="5"/>
  <c r="AC145" i="5" s="1"/>
  <c r="AD145" i="5" s="1"/>
  <c r="AA170" i="5"/>
  <c r="AC170" i="5" s="1"/>
  <c r="AD170" i="5" s="1"/>
  <c r="AB171" i="5"/>
  <c r="AA171" i="5"/>
  <c r="AC171" i="5" s="1"/>
  <c r="AD171" i="5" s="1"/>
  <c r="AA180" i="5"/>
  <c r="AC180" i="5" s="1"/>
  <c r="AD180" i="5" s="1"/>
  <c r="AB180" i="5"/>
  <c r="AA202" i="5"/>
  <c r="AC202" i="5" s="1"/>
  <c r="AD202" i="5" s="1"/>
  <c r="AB202" i="5"/>
  <c r="AB71" i="5"/>
  <c r="AB79" i="5"/>
  <c r="AB87" i="5"/>
  <c r="AC87" i="5" s="1"/>
  <c r="AD87" i="5" s="1"/>
  <c r="AA132" i="5"/>
  <c r="AB132" i="5"/>
  <c r="AB133" i="5"/>
  <c r="AA133" i="5"/>
  <c r="AB152" i="5"/>
  <c r="AB169" i="5"/>
  <c r="AA169" i="5"/>
  <c r="AC169" i="5" s="1"/>
  <c r="AD169" i="5" s="1"/>
  <c r="O61" i="16" s="1"/>
  <c r="AB170" i="5"/>
  <c r="AA178" i="5"/>
  <c r="AB178" i="5"/>
  <c r="AB185" i="5"/>
  <c r="AA185" i="5"/>
  <c r="AA49" i="5"/>
  <c r="AC49" i="5" s="1"/>
  <c r="AD49" i="5" s="1"/>
  <c r="AA57" i="5"/>
  <c r="AC57" i="5" s="1"/>
  <c r="AD57" i="5" s="1"/>
  <c r="F61" i="16" s="1"/>
  <c r="AA65" i="5"/>
  <c r="AC65" i="5" s="1"/>
  <c r="AD65" i="5" s="1"/>
  <c r="AA73" i="5"/>
  <c r="AC73" i="5" s="1"/>
  <c r="AD73" i="5" s="1"/>
  <c r="AA81" i="5"/>
  <c r="AC81" i="5" s="1"/>
  <c r="AD81" i="5" s="1"/>
  <c r="AA89" i="5"/>
  <c r="AC89" i="5" s="1"/>
  <c r="AD89" i="5" s="1"/>
  <c r="AA130" i="5"/>
  <c r="AC130" i="5" s="1"/>
  <c r="AD130" i="5" s="1"/>
  <c r="AB130" i="5"/>
  <c r="AA150" i="5"/>
  <c r="AB150" i="5"/>
  <c r="AA160" i="5"/>
  <c r="AB160" i="5"/>
  <c r="AA128" i="5"/>
  <c r="AC128" i="5" s="1"/>
  <c r="AD128" i="5" s="1"/>
  <c r="L61" i="16" s="1"/>
  <c r="AB128" i="5"/>
  <c r="AB129" i="5"/>
  <c r="AA129" i="5"/>
  <c r="AB131" i="5"/>
  <c r="AA158" i="5"/>
  <c r="AC158" i="5" s="1"/>
  <c r="AD158" i="5" s="1"/>
  <c r="AB158" i="5"/>
  <c r="AB168" i="5"/>
  <c r="AB184" i="5"/>
  <c r="AA190" i="5"/>
  <c r="AC190" i="5" s="1"/>
  <c r="AD190" i="5" s="1"/>
  <c r="AB190" i="5"/>
  <c r="AB58" i="5"/>
  <c r="AB66" i="5"/>
  <c r="AB74" i="5"/>
  <c r="AB82" i="5"/>
  <c r="AB90" i="5"/>
  <c r="AA126" i="5"/>
  <c r="AC126" i="5" s="1"/>
  <c r="AD126" i="5" s="1"/>
  <c r="AB126" i="5"/>
  <c r="AA140" i="5"/>
  <c r="AC140" i="5" s="1"/>
  <c r="AD140" i="5" s="1"/>
  <c r="AB140" i="5"/>
  <c r="AB141" i="5"/>
  <c r="AA141" i="5"/>
  <c r="AC141" i="5" s="1"/>
  <c r="AD141" i="5" s="1"/>
  <c r="M61" i="16" s="1"/>
  <c r="AA148" i="5"/>
  <c r="AB148" i="5"/>
  <c r="AA166" i="5"/>
  <c r="AC166" i="5" s="1"/>
  <c r="AD166" i="5" s="1"/>
  <c r="AB166" i="5"/>
  <c r="AA176" i="5"/>
  <c r="AC176" i="5" s="1"/>
  <c r="AD176" i="5" s="1"/>
  <c r="AB176" i="5"/>
  <c r="AA182" i="5"/>
  <c r="AB182" i="5"/>
  <c r="AB187" i="5"/>
  <c r="AB192" i="5"/>
  <c r="AA192" i="5"/>
  <c r="AC192" i="5" s="1"/>
  <c r="AD192" i="5" s="1"/>
  <c r="AB193" i="5"/>
  <c r="AA213" i="5"/>
  <c r="AA215" i="5"/>
  <c r="AA216" i="5"/>
  <c r="AC216" i="5" s="1"/>
  <c r="AD216" i="5" s="1"/>
  <c r="AB223" i="5"/>
  <c r="AA223" i="5"/>
  <c r="AB53" i="7"/>
  <c r="AA53" i="7"/>
  <c r="AC53" i="7" s="1"/>
  <c r="AD53" i="7" s="1"/>
  <c r="AB161" i="5"/>
  <c r="AB177" i="5"/>
  <c r="AA187" i="5"/>
  <c r="AA193" i="5"/>
  <c r="AC193" i="5" s="1"/>
  <c r="AD193" i="5" s="1"/>
  <c r="AB211" i="5"/>
  <c r="AA212" i="5"/>
  <c r="AB212" i="5"/>
  <c r="AB213" i="5"/>
  <c r="AA214" i="5"/>
  <c r="AC214" i="5" s="1"/>
  <c r="AD214" i="5" s="1"/>
  <c r="AB214" i="5"/>
  <c r="AB216" i="5"/>
  <c r="AB59" i="7"/>
  <c r="AA59" i="7"/>
  <c r="AC59" i="7" s="1"/>
  <c r="AD59" i="7" s="1"/>
  <c r="AA138" i="5"/>
  <c r="AA142" i="5"/>
  <c r="AC142" i="5" s="1"/>
  <c r="AD142" i="5" s="1"/>
  <c r="AA146" i="5"/>
  <c r="AC146" i="5" s="1"/>
  <c r="AD146" i="5" s="1"/>
  <c r="AB151" i="5"/>
  <c r="AA156" i="5"/>
  <c r="AB167" i="5"/>
  <c r="AA172" i="5"/>
  <c r="AB183" i="5"/>
  <c r="AA188" i="5"/>
  <c r="AB194" i="5"/>
  <c r="AA194" i="5"/>
  <c r="AC194" i="5" s="1"/>
  <c r="AD194" i="5" s="1"/>
  <c r="AB195" i="5"/>
  <c r="AA222" i="5"/>
  <c r="AC222" i="5" s="1"/>
  <c r="AD222" i="5" s="1"/>
  <c r="AB222" i="5"/>
  <c r="AA45" i="7"/>
  <c r="AB45" i="7"/>
  <c r="AB138" i="5"/>
  <c r="AB142" i="5"/>
  <c r="AB146" i="5"/>
  <c r="AA151" i="5"/>
  <c r="AC151" i="5" s="1"/>
  <c r="AD151" i="5" s="1"/>
  <c r="AB156" i="5"/>
  <c r="AB157" i="5"/>
  <c r="AA167" i="5"/>
  <c r="AC167" i="5" s="1"/>
  <c r="AD167" i="5" s="1"/>
  <c r="AB172" i="5"/>
  <c r="AB173" i="5"/>
  <c r="AA183" i="5"/>
  <c r="AB188" i="5"/>
  <c r="AB189" i="5"/>
  <c r="AA195" i="5"/>
  <c r="AC195" i="5" s="1"/>
  <c r="AD195" i="5" s="1"/>
  <c r="AA209" i="5"/>
  <c r="AC209" i="5" s="1"/>
  <c r="AD209" i="5" s="1"/>
  <c r="AA210" i="5"/>
  <c r="AB210" i="5"/>
  <c r="AA221" i="5"/>
  <c r="AC221" i="5" s="1"/>
  <c r="AD221" i="5" s="1"/>
  <c r="AA37" i="7"/>
  <c r="AB37" i="7"/>
  <c r="AA58" i="7"/>
  <c r="AC58" i="7" s="1"/>
  <c r="AD58" i="7" s="1"/>
  <c r="AB58" i="7"/>
  <c r="AB135" i="5"/>
  <c r="AB139" i="5"/>
  <c r="AB143" i="5"/>
  <c r="AB147" i="5"/>
  <c r="AA152" i="5"/>
  <c r="AC152" i="5" s="1"/>
  <c r="AD152" i="5" s="1"/>
  <c r="AB163" i="5"/>
  <c r="AA168" i="5"/>
  <c r="AC168" i="5" s="1"/>
  <c r="AD168" i="5" s="1"/>
  <c r="AB179" i="5"/>
  <c r="AA184" i="5"/>
  <c r="AA196" i="5"/>
  <c r="AB196" i="5"/>
  <c r="AB207" i="5"/>
  <c r="AB22" i="7"/>
  <c r="AB20" i="7"/>
  <c r="AB18" i="7"/>
  <c r="AB52" i="7"/>
  <c r="AB42" i="7"/>
  <c r="AB41" i="7"/>
  <c r="AB34" i="7"/>
  <c r="AB33" i="7"/>
  <c r="AB26" i="7"/>
  <c r="AB23" i="7"/>
  <c r="AA29" i="7"/>
  <c r="AC29" i="7" s="1"/>
  <c r="AD29" i="7" s="1"/>
  <c r="AB29" i="7"/>
  <c r="AA43" i="7"/>
  <c r="AC43" i="7" s="1"/>
  <c r="AD43" i="7" s="1"/>
  <c r="AB44" i="7"/>
  <c r="AB57" i="7"/>
  <c r="AA57" i="7"/>
  <c r="AA198" i="5"/>
  <c r="AC198" i="5" s="1"/>
  <c r="AD198" i="5" s="1"/>
  <c r="AA199" i="5"/>
  <c r="AC199" i="5" s="1"/>
  <c r="AD199" i="5" s="1"/>
  <c r="AA206" i="5"/>
  <c r="AC206" i="5" s="1"/>
  <c r="AD206" i="5" s="1"/>
  <c r="AB206" i="5"/>
  <c r="AA21" i="7"/>
  <c r="AB21" i="7"/>
  <c r="AC35" i="7"/>
  <c r="AD35" i="7" s="1"/>
  <c r="AB36" i="7"/>
  <c r="AB159" i="5"/>
  <c r="AB175" i="5"/>
  <c r="AB191" i="5"/>
  <c r="AB198" i="5"/>
  <c r="AA200" i="5"/>
  <c r="AC200" i="5" s="1"/>
  <c r="AD200" i="5" s="1"/>
  <c r="AB201" i="5"/>
  <c r="AA201" i="5"/>
  <c r="AA218" i="5"/>
  <c r="AC218" i="5" s="1"/>
  <c r="AD218" i="5" s="1"/>
  <c r="AB218" i="5"/>
  <c r="AB219" i="5"/>
  <c r="AA219" i="5"/>
  <c r="AC219" i="5" s="1"/>
  <c r="AD219" i="5" s="1"/>
  <c r="AA27" i="7"/>
  <c r="AC27" i="7" s="1"/>
  <c r="AD27" i="7" s="1"/>
  <c r="AB28" i="7"/>
  <c r="AB35" i="7"/>
  <c r="AB56" i="7"/>
  <c r="R98" i="7"/>
  <c r="S98" i="7" s="1"/>
  <c r="P99" i="7"/>
  <c r="AB149" i="5"/>
  <c r="AA159" i="5"/>
  <c r="AC159" i="5" s="1"/>
  <c r="AD159" i="5" s="1"/>
  <c r="AB165" i="5"/>
  <c r="AA175" i="5"/>
  <c r="AC175" i="5" s="1"/>
  <c r="AD175" i="5" s="1"/>
  <c r="AB181" i="5"/>
  <c r="AA191" i="5"/>
  <c r="AB200" i="5"/>
  <c r="AB203" i="5"/>
  <c r="AA203" i="5"/>
  <c r="AC203" i="5" s="1"/>
  <c r="AD203" i="5" s="1"/>
  <c r="AA204" i="5"/>
  <c r="AB205" i="5"/>
  <c r="AA205" i="5"/>
  <c r="AC205" i="5" s="1"/>
  <c r="AD205" i="5" s="1"/>
  <c r="AB217" i="5"/>
  <c r="AA217" i="5"/>
  <c r="AB16" i="7"/>
  <c r="AC16" i="7" s="1"/>
  <c r="AD16" i="7" s="1"/>
  <c r="AA19" i="7"/>
  <c r="AB19" i="7"/>
  <c r="AB27" i="7"/>
  <c r="AB55" i="7"/>
  <c r="AA55" i="7"/>
  <c r="AC55" i="7" s="1"/>
  <c r="AD55" i="7" s="1"/>
  <c r="AB51" i="7"/>
  <c r="AA51" i="7"/>
  <c r="AC51" i="7" s="1"/>
  <c r="AD51" i="7" s="1"/>
  <c r="AA54" i="7"/>
  <c r="AC54" i="7" s="1"/>
  <c r="AD54" i="7" s="1"/>
  <c r="AB68" i="7"/>
  <c r="AA17" i="7"/>
  <c r="AC17" i="7" s="1"/>
  <c r="AD17" i="7" s="1"/>
  <c r="AA23" i="7"/>
  <c r="AA28" i="7"/>
  <c r="AC28" i="7" s="1"/>
  <c r="AD28" i="7" s="1"/>
  <c r="AA36" i="7"/>
  <c r="AC36" i="7" s="1"/>
  <c r="AD36" i="7" s="1"/>
  <c r="AA44" i="7"/>
  <c r="AB54" i="7"/>
  <c r="AA56" i="7"/>
  <c r="AC56" i="7" s="1"/>
  <c r="AD56" i="7" s="1"/>
  <c r="AA68" i="7"/>
  <c r="AC68" i="7" s="1"/>
  <c r="AD68" i="7" s="1"/>
  <c r="Y73" i="7"/>
  <c r="Z73" i="7" s="1"/>
  <c r="Y77" i="7"/>
  <c r="Z77" i="7" s="1"/>
  <c r="AA24" i="7"/>
  <c r="AA30" i="7"/>
  <c r="AC30" i="7" s="1"/>
  <c r="AD30" i="7" s="1"/>
  <c r="AA38" i="7"/>
  <c r="AA46" i="7"/>
  <c r="AC46" i="7" s="1"/>
  <c r="AD46" i="7" s="1"/>
  <c r="AB60" i="7"/>
  <c r="AA60" i="7"/>
  <c r="AB61" i="7"/>
  <c r="AA67" i="7"/>
  <c r="AB67" i="7"/>
  <c r="Y121" i="7"/>
  <c r="Z121" i="7" s="1"/>
  <c r="W122" i="7"/>
  <c r="AA70" i="7"/>
  <c r="AA62" i="7"/>
  <c r="AC62" i="7" s="1"/>
  <c r="AD62" i="7" s="1"/>
  <c r="G61" i="17" s="1"/>
  <c r="AB24" i="7"/>
  <c r="AB30" i="7"/>
  <c r="AB38" i="7"/>
  <c r="AB46" i="7"/>
  <c r="Y117" i="7"/>
  <c r="Z117" i="7" s="1"/>
  <c r="AA208" i="5"/>
  <c r="AC208" i="5" s="1"/>
  <c r="AD208" i="5" s="1"/>
  <c r="AA25" i="7"/>
  <c r="AC25" i="7" s="1"/>
  <c r="AD25" i="7" s="1"/>
  <c r="AA31" i="7"/>
  <c r="AA32" i="7"/>
  <c r="AC32" i="7" s="1"/>
  <c r="AD32" i="7" s="1"/>
  <c r="AA39" i="7"/>
  <c r="AC39" i="7" s="1"/>
  <c r="AD39" i="7" s="1"/>
  <c r="AA40" i="7"/>
  <c r="AA47" i="7"/>
  <c r="AA48" i="7"/>
  <c r="AB71" i="7"/>
  <c r="W100" i="7"/>
  <c r="AB208" i="5"/>
  <c r="AA220" i="5"/>
  <c r="AC220" i="5" s="1"/>
  <c r="AD220" i="5" s="1"/>
  <c r="AB224" i="5"/>
  <c r="AA224" i="5"/>
  <c r="AB63" i="7"/>
  <c r="AA18" i="7"/>
  <c r="AC18" i="7" s="1"/>
  <c r="AD18" i="7" s="1"/>
  <c r="AA20" i="7"/>
  <c r="AA22" i="7"/>
  <c r="AC22" i="7" s="1"/>
  <c r="AD22" i="7" s="1"/>
  <c r="AB25" i="7"/>
  <c r="AB31" i="7"/>
  <c r="AB32" i="7"/>
  <c r="AB39" i="7"/>
  <c r="AB40" i="7"/>
  <c r="AB47" i="7"/>
  <c r="AB48" i="7"/>
  <c r="AA50" i="7"/>
  <c r="AA71" i="7"/>
  <c r="AC71" i="7" s="1"/>
  <c r="AD71" i="7" s="1"/>
  <c r="B115" i="7"/>
  <c r="D114" i="7"/>
  <c r="E114" i="7" s="1"/>
  <c r="Y114" i="7"/>
  <c r="Z114" i="7" s="1"/>
  <c r="Y118" i="7"/>
  <c r="Z118" i="7" s="1"/>
  <c r="AA26" i="7"/>
  <c r="AC26" i="7" s="1"/>
  <c r="AD26" i="7" s="1"/>
  <c r="AA33" i="7"/>
  <c r="AC33" i="7" s="1"/>
  <c r="AD33" i="7" s="1"/>
  <c r="AA34" i="7"/>
  <c r="AA41" i="7"/>
  <c r="AC41" i="7" s="1"/>
  <c r="AD41" i="7" s="1"/>
  <c r="AA42" i="7"/>
  <c r="AC42" i="7" s="1"/>
  <c r="AD42" i="7" s="1"/>
  <c r="AB49" i="7"/>
  <c r="AA49" i="7"/>
  <c r="AC49" i="7" s="1"/>
  <c r="AD49" i="7" s="1"/>
  <c r="AB50" i="7"/>
  <c r="AA52" i="7"/>
  <c r="AC52" i="7" s="1"/>
  <c r="AD52" i="7" s="1"/>
  <c r="AB69" i="7"/>
  <c r="B73" i="7"/>
  <c r="D72" i="7"/>
  <c r="E72" i="7" s="1"/>
  <c r="AB66" i="7"/>
  <c r="K122" i="7"/>
  <c r="L122" i="7" s="1"/>
  <c r="AA65" i="7"/>
  <c r="AA66" i="7"/>
  <c r="AA127" i="7"/>
  <c r="S17" i="8"/>
  <c r="U17" i="8" s="1"/>
  <c r="V17" i="8" s="1"/>
  <c r="T17" i="8"/>
  <c r="AB64" i="7"/>
  <c r="AB65" i="7"/>
  <c r="K121" i="7"/>
  <c r="L121" i="7" s="1"/>
  <c r="AA63" i="7"/>
  <c r="AC63" i="7" s="1"/>
  <c r="AD63" i="7" s="1"/>
  <c r="AA64" i="7"/>
  <c r="K72" i="7"/>
  <c r="L72" i="7" s="1"/>
  <c r="AA76" i="7" s="1"/>
  <c r="K73" i="7"/>
  <c r="L73" i="7" s="1"/>
  <c r="K74" i="7"/>
  <c r="L74" i="7" s="1"/>
  <c r="AA128" i="7" s="1"/>
  <c r="K75" i="7"/>
  <c r="L75" i="7" s="1"/>
  <c r="AA150" i="7" s="1"/>
  <c r="K76" i="7"/>
  <c r="L76" i="7" s="1"/>
  <c r="K77" i="7"/>
  <c r="L77" i="7" s="1"/>
  <c r="K78" i="7"/>
  <c r="L78" i="7" s="1"/>
  <c r="AA92" i="7" s="1"/>
  <c r="K79" i="7"/>
  <c r="L79" i="7" s="1"/>
  <c r="K114" i="7"/>
  <c r="L114" i="7" s="1"/>
  <c r="K115" i="7"/>
  <c r="L115" i="7" s="1"/>
  <c r="K116" i="7"/>
  <c r="L116" i="7" s="1"/>
  <c r="K117" i="7"/>
  <c r="L117" i="7" s="1"/>
  <c r="K118" i="7"/>
  <c r="L118" i="7" s="1"/>
  <c r="K119" i="7"/>
  <c r="L119" i="7" s="1"/>
  <c r="K120" i="7"/>
  <c r="L120" i="7" s="1"/>
  <c r="AB62" i="7"/>
  <c r="AB70" i="7"/>
  <c r="P72" i="7"/>
  <c r="P114" i="7"/>
  <c r="AA141" i="7"/>
  <c r="AA61" i="7"/>
  <c r="AA69" i="7"/>
  <c r="AC69" i="7" s="1"/>
  <c r="AD69" i="7" s="1"/>
  <c r="U38" i="8"/>
  <c r="V38" i="8" s="1"/>
  <c r="T63" i="8"/>
  <c r="S63" i="8"/>
  <c r="U63" i="8" s="1"/>
  <c r="V63" i="8" s="1"/>
  <c r="AA142" i="7"/>
  <c r="AA219" i="7"/>
  <c r="U78" i="8"/>
  <c r="V78" i="8" s="1"/>
  <c r="AA179" i="7"/>
  <c r="U48" i="8"/>
  <c r="V48" i="8" s="1"/>
  <c r="S125" i="8"/>
  <c r="T125" i="8"/>
  <c r="S27" i="8"/>
  <c r="U27" i="8" s="1"/>
  <c r="V27" i="8" s="1"/>
  <c r="S32" i="8"/>
  <c r="U32" i="8" s="1"/>
  <c r="V32" i="8" s="1"/>
  <c r="T62" i="8"/>
  <c r="T87" i="8"/>
  <c r="S87" i="8"/>
  <c r="U87" i="8" s="1"/>
  <c r="V87" i="8" s="1"/>
  <c r="T107" i="8"/>
  <c r="T155" i="8"/>
  <c r="T46" i="8"/>
  <c r="T51" i="8"/>
  <c r="S62" i="8"/>
  <c r="U62" i="8" s="1"/>
  <c r="V62" i="8" s="1"/>
  <c r="T66" i="8"/>
  <c r="T86" i="8"/>
  <c r="T24" i="8"/>
  <c r="T30" i="8"/>
  <c r="T35" i="8"/>
  <c r="T71" i="8"/>
  <c r="S71" i="8"/>
  <c r="S86" i="8"/>
  <c r="U86" i="8" s="1"/>
  <c r="V86" i="8" s="1"/>
  <c r="T40" i="8"/>
  <c r="T70" i="8"/>
  <c r="T123" i="8"/>
  <c r="S327" i="8"/>
  <c r="U327" i="8" s="1"/>
  <c r="V327" i="8" s="1"/>
  <c r="T19" i="8"/>
  <c r="T55" i="8"/>
  <c r="S55" i="8"/>
  <c r="U55" i="8" s="1"/>
  <c r="V55" i="8" s="1"/>
  <c r="S70" i="8"/>
  <c r="U70" i="8" s="1"/>
  <c r="V70" i="8" s="1"/>
  <c r="T74" i="8"/>
  <c r="S89" i="8"/>
  <c r="U89" i="8" s="1"/>
  <c r="V89" i="8" s="1"/>
  <c r="G61" i="15" s="1"/>
  <c r="T89" i="8"/>
  <c r="S109" i="8"/>
  <c r="T109" i="8"/>
  <c r="AA228" i="7"/>
  <c r="S20" i="8"/>
  <c r="S21" i="8"/>
  <c r="U21" i="8" s="1"/>
  <c r="V21" i="8" s="1"/>
  <c r="T22" i="8"/>
  <c r="S49" i="8"/>
  <c r="T49" i="8"/>
  <c r="T54" i="8"/>
  <c r="T79" i="8"/>
  <c r="S79" i="8"/>
  <c r="T345" i="8"/>
  <c r="T337" i="8"/>
  <c r="T335" i="8"/>
  <c r="T333" i="8"/>
  <c r="T331" i="8"/>
  <c r="T320" i="8"/>
  <c r="T319" i="8"/>
  <c r="T312" i="8"/>
  <c r="T311" i="8"/>
  <c r="T304" i="8"/>
  <c r="T303" i="8"/>
  <c r="T296" i="8"/>
  <c r="T295" i="8"/>
  <c r="T288" i="8"/>
  <c r="T287" i="8"/>
  <c r="T280" i="8"/>
  <c r="T279" i="8"/>
  <c r="T272" i="8"/>
  <c r="T271" i="8"/>
  <c r="T264" i="8"/>
  <c r="T263" i="8"/>
  <c r="T256" i="8"/>
  <c r="T255" i="8"/>
  <c r="T248" i="8"/>
  <c r="T247" i="8"/>
  <c r="T343" i="8"/>
  <c r="T329" i="8"/>
  <c r="T327" i="8"/>
  <c r="T308" i="8"/>
  <c r="T307" i="8"/>
  <c r="T276" i="8"/>
  <c r="T275" i="8"/>
  <c r="T244" i="8"/>
  <c r="T243" i="8"/>
  <c r="T207" i="8"/>
  <c r="T181" i="8"/>
  <c r="T236" i="8"/>
  <c r="T235" i="8"/>
  <c r="T215" i="8"/>
  <c r="T208" i="8"/>
  <c r="T204" i="8"/>
  <c r="T203" i="8"/>
  <c r="T171" i="8"/>
  <c r="T165" i="8"/>
  <c r="T161" i="8"/>
  <c r="T157" i="8"/>
  <c r="T153" i="8"/>
  <c r="T149" i="8"/>
  <c r="T145" i="8"/>
  <c r="T141" i="8"/>
  <c r="T137" i="8"/>
  <c r="T133" i="8"/>
  <c r="T339" i="8"/>
  <c r="T316" i="8"/>
  <c r="T315" i="8"/>
  <c r="T284" i="8"/>
  <c r="T283" i="8"/>
  <c r="T252" i="8"/>
  <c r="T251" i="8"/>
  <c r="T228" i="8"/>
  <c r="T227" i="8"/>
  <c r="T211" i="8"/>
  <c r="T199" i="8"/>
  <c r="T180" i="8"/>
  <c r="T178" i="8"/>
  <c r="T239" i="8"/>
  <c r="T220" i="8"/>
  <c r="T219" i="8"/>
  <c r="T195" i="8"/>
  <c r="T168" i="8"/>
  <c r="T164" i="8"/>
  <c r="T160" i="8"/>
  <c r="T156" i="8"/>
  <c r="T152" i="8"/>
  <c r="T148" i="8"/>
  <c r="T144" i="8"/>
  <c r="T140" i="8"/>
  <c r="T136" i="8"/>
  <c r="T132" i="8"/>
  <c r="T341" i="8"/>
  <c r="T323" i="8"/>
  <c r="T292" i="8"/>
  <c r="T291" i="8"/>
  <c r="T260" i="8"/>
  <c r="T259" i="8"/>
  <c r="T240" i="8"/>
  <c r="T231" i="8"/>
  <c r="T191" i="8"/>
  <c r="T176" i="8"/>
  <c r="T232" i="8"/>
  <c r="T223" i="8"/>
  <c r="T187" i="8"/>
  <c r="T175" i="8"/>
  <c r="T129" i="8"/>
  <c r="T128" i="8"/>
  <c r="T113" i="8"/>
  <c r="T112" i="8"/>
  <c r="T85" i="8"/>
  <c r="T84" i="8"/>
  <c r="T77" i="8"/>
  <c r="T76" i="8"/>
  <c r="T69" i="8"/>
  <c r="T68" i="8"/>
  <c r="T61" i="8"/>
  <c r="T60" i="8"/>
  <c r="T53" i="8"/>
  <c r="T52" i="8"/>
  <c r="T47" i="8"/>
  <c r="T42" i="8"/>
  <c r="T37" i="8"/>
  <c r="T36" i="8"/>
  <c r="T31" i="8"/>
  <c r="T26" i="8"/>
  <c r="U26" i="8" s="1"/>
  <c r="V26" i="8" s="1"/>
  <c r="T299" i="8"/>
  <c r="T325" i="8"/>
  <c r="T300" i="8"/>
  <c r="T183" i="8"/>
  <c r="T116" i="8"/>
  <c r="T267" i="8"/>
  <c r="T121" i="8"/>
  <c r="T120" i="8"/>
  <c r="T105" i="8"/>
  <c r="T104" i="8"/>
  <c r="T102" i="8"/>
  <c r="T101" i="8"/>
  <c r="T100" i="8"/>
  <c r="T98" i="8"/>
  <c r="T97" i="8"/>
  <c r="T96" i="8"/>
  <c r="T94" i="8"/>
  <c r="T93" i="8"/>
  <c r="T92" i="8"/>
  <c r="T90" i="8"/>
  <c r="T81" i="8"/>
  <c r="T80" i="8"/>
  <c r="T73" i="8"/>
  <c r="T72" i="8"/>
  <c r="T65" i="8"/>
  <c r="T64" i="8"/>
  <c r="T57" i="8"/>
  <c r="T56" i="8"/>
  <c r="T50" i="8"/>
  <c r="T45" i="8"/>
  <c r="T44" i="8"/>
  <c r="T39" i="8"/>
  <c r="T34" i="8"/>
  <c r="T29" i="8"/>
  <c r="T28" i="8"/>
  <c r="T23" i="8"/>
  <c r="T18" i="8"/>
  <c r="T268" i="8"/>
  <c r="T124" i="8"/>
  <c r="T108" i="8"/>
  <c r="T88" i="8"/>
  <c r="T20" i="8"/>
  <c r="T21" i="8"/>
  <c r="S22" i="8"/>
  <c r="S33" i="8"/>
  <c r="U33" i="8" s="1"/>
  <c r="V33" i="8" s="1"/>
  <c r="T33" i="8"/>
  <c r="T38" i="8"/>
  <c r="T43" i="8"/>
  <c r="U43" i="8" s="1"/>
  <c r="V43" i="8" s="1"/>
  <c r="T48" i="8"/>
  <c r="S54" i="8"/>
  <c r="T58" i="8"/>
  <c r="T78" i="8"/>
  <c r="T106" i="8"/>
  <c r="S106" i="8"/>
  <c r="S107" i="8"/>
  <c r="T122" i="8"/>
  <c r="S122" i="8"/>
  <c r="U122" i="8" s="1"/>
  <c r="V122" i="8" s="1"/>
  <c r="S123" i="8"/>
  <c r="U123" i="8" s="1"/>
  <c r="V123" i="8" s="1"/>
  <c r="S133" i="8"/>
  <c r="U133" i="8" s="1"/>
  <c r="V133" i="8" s="1"/>
  <c r="I61" i="15" s="1"/>
  <c r="T138" i="8"/>
  <c r="S139" i="8"/>
  <c r="U139" i="8" s="1"/>
  <c r="V139" i="8" s="1"/>
  <c r="S149" i="8"/>
  <c r="U149" i="8" s="1"/>
  <c r="V149" i="8" s="1"/>
  <c r="T154" i="8"/>
  <c r="S155" i="8"/>
  <c r="U155" i="8" s="1"/>
  <c r="V155" i="8" s="1"/>
  <c r="J61" i="15" s="1"/>
  <c r="S165" i="8"/>
  <c r="U165" i="8" s="1"/>
  <c r="V165" i="8" s="1"/>
  <c r="S187" i="8"/>
  <c r="U187" i="8" s="1"/>
  <c r="V187" i="8" s="1"/>
  <c r="S269" i="8"/>
  <c r="T273" i="8"/>
  <c r="S344" i="8"/>
  <c r="U344" i="8" s="1"/>
  <c r="V344" i="8" s="1"/>
  <c r="T344" i="8"/>
  <c r="S18" i="8"/>
  <c r="S23" i="8"/>
  <c r="S28" i="8"/>
  <c r="U28" i="8" s="1"/>
  <c r="V28" i="8" s="1"/>
  <c r="S29" i="8"/>
  <c r="U29" i="8" s="1"/>
  <c r="V29" i="8" s="1"/>
  <c r="S34" i="8"/>
  <c r="S39" i="8"/>
  <c r="U39" i="8" s="1"/>
  <c r="V39" i="8" s="1"/>
  <c r="S44" i="8"/>
  <c r="U44" i="8" s="1"/>
  <c r="V44" i="8" s="1"/>
  <c r="S45" i="8"/>
  <c r="U45" i="8" s="1"/>
  <c r="V45" i="8" s="1"/>
  <c r="E61" i="15" s="1"/>
  <c r="S50" i="8"/>
  <c r="S56" i="8"/>
  <c r="S57" i="8"/>
  <c r="U57" i="8" s="1"/>
  <c r="V57" i="8" s="1"/>
  <c r="S64" i="8"/>
  <c r="U64" i="8" s="1"/>
  <c r="V64" i="8" s="1"/>
  <c r="S65" i="8"/>
  <c r="S72" i="8"/>
  <c r="U72" i="8" s="1"/>
  <c r="V72" i="8" s="1"/>
  <c r="S73" i="8"/>
  <c r="U73" i="8" s="1"/>
  <c r="V73" i="8" s="1"/>
  <c r="S80" i="8"/>
  <c r="U80" i="8" s="1"/>
  <c r="V80" i="8" s="1"/>
  <c r="S81" i="8"/>
  <c r="S90" i="8"/>
  <c r="T91" i="8"/>
  <c r="S93" i="8"/>
  <c r="U93" i="8" s="1"/>
  <c r="V93" i="8" s="1"/>
  <c r="S94" i="8"/>
  <c r="T95" i="8"/>
  <c r="S97" i="8"/>
  <c r="U97" i="8" s="1"/>
  <c r="V97" i="8" s="1"/>
  <c r="S98" i="8"/>
  <c r="U98" i="8" s="1"/>
  <c r="V98" i="8" s="1"/>
  <c r="T99" i="8"/>
  <c r="S101" i="8"/>
  <c r="S102" i="8"/>
  <c r="U102" i="8" s="1"/>
  <c r="V102" i="8" s="1"/>
  <c r="T103" i="8"/>
  <c r="S105" i="8"/>
  <c r="T119" i="8"/>
  <c r="S121" i="8"/>
  <c r="U121" i="8" s="1"/>
  <c r="V121" i="8" s="1"/>
  <c r="T143" i="8"/>
  <c r="T159" i="8"/>
  <c r="S91" i="8"/>
  <c r="S95" i="8"/>
  <c r="U95" i="8" s="1"/>
  <c r="V95" i="8" s="1"/>
  <c r="S99" i="8"/>
  <c r="U99" i="8" s="1"/>
  <c r="V99" i="8" s="1"/>
  <c r="S103" i="8"/>
  <c r="T118" i="8"/>
  <c r="S118" i="8"/>
  <c r="U118" i="8" s="1"/>
  <c r="V118" i="8" s="1"/>
  <c r="S119" i="8"/>
  <c r="U119" i="8" s="1"/>
  <c r="V119" i="8" s="1"/>
  <c r="S137" i="8"/>
  <c r="T142" i="8"/>
  <c r="S143" i="8"/>
  <c r="U143" i="8" s="1"/>
  <c r="V143" i="8" s="1"/>
  <c r="S153" i="8"/>
  <c r="U153" i="8" s="1"/>
  <c r="V153" i="8" s="1"/>
  <c r="T158" i="8"/>
  <c r="S159" i="8"/>
  <c r="S175" i="8"/>
  <c r="U175" i="8" s="1"/>
  <c r="V175" i="8" s="1"/>
  <c r="T190" i="8"/>
  <c r="S190" i="8"/>
  <c r="S345" i="8"/>
  <c r="U345" i="8" s="1"/>
  <c r="V345" i="8" s="1"/>
  <c r="S341" i="8"/>
  <c r="U341" i="8" s="1"/>
  <c r="V341" i="8" s="1"/>
  <c r="S339" i="8"/>
  <c r="U339" i="8" s="1"/>
  <c r="V339" i="8" s="1"/>
  <c r="S325" i="8"/>
  <c r="S323" i="8"/>
  <c r="U323" i="8" s="1"/>
  <c r="V323" i="8" s="1"/>
  <c r="S315" i="8"/>
  <c r="U315" i="8" s="1"/>
  <c r="V315" i="8" s="1"/>
  <c r="S307" i="8"/>
  <c r="S299" i="8"/>
  <c r="S291" i="8"/>
  <c r="S283" i="8"/>
  <c r="U283" i="8" s="1"/>
  <c r="V283" i="8" s="1"/>
  <c r="S275" i="8"/>
  <c r="U275" i="8" s="1"/>
  <c r="V275" i="8" s="1"/>
  <c r="S267" i="8"/>
  <c r="S259" i="8"/>
  <c r="U259" i="8" s="1"/>
  <c r="V259" i="8" s="1"/>
  <c r="S251" i="8"/>
  <c r="U251" i="8" s="1"/>
  <c r="V251" i="8" s="1"/>
  <c r="S243" i="8"/>
  <c r="U243" i="8" s="1"/>
  <c r="V243" i="8" s="1"/>
  <c r="N61" i="15" s="1"/>
  <c r="S235" i="8"/>
  <c r="S227" i="8"/>
  <c r="U227" i="8" s="1"/>
  <c r="V227" i="8" s="1"/>
  <c r="S338" i="8"/>
  <c r="S322" i="8"/>
  <c r="S314" i="8"/>
  <c r="S306" i="8"/>
  <c r="S298" i="8"/>
  <c r="U298" i="8" s="1"/>
  <c r="V298" i="8" s="1"/>
  <c r="S290" i="8"/>
  <c r="S282" i="8"/>
  <c r="S274" i="8"/>
  <c r="S266" i="8"/>
  <c r="S258" i="8"/>
  <c r="U258" i="8" s="1"/>
  <c r="V258" i="8" s="1"/>
  <c r="S250" i="8"/>
  <c r="S242" i="8"/>
  <c r="S234" i="8"/>
  <c r="U234" i="8" s="1"/>
  <c r="V234" i="8" s="1"/>
  <c r="S226" i="8"/>
  <c r="S218" i="8"/>
  <c r="S210" i="8"/>
  <c r="S337" i="8"/>
  <c r="U337" i="8" s="1"/>
  <c r="V337" i="8" s="1"/>
  <c r="S335" i="8"/>
  <c r="U335" i="8" s="1"/>
  <c r="V335" i="8" s="1"/>
  <c r="S333" i="8"/>
  <c r="U333" i="8" s="1"/>
  <c r="V333" i="8" s="1"/>
  <c r="S331" i="8"/>
  <c r="U331" i="8" s="1"/>
  <c r="V331" i="8" s="1"/>
  <c r="R61" i="15" s="1"/>
  <c r="S319" i="8"/>
  <c r="U319" i="8" s="1"/>
  <c r="V319" i="8" s="1"/>
  <c r="S311" i="8"/>
  <c r="U311" i="8" s="1"/>
  <c r="V311" i="8" s="1"/>
  <c r="S303" i="8"/>
  <c r="S295" i="8"/>
  <c r="U295" i="8" s="1"/>
  <c r="V295" i="8" s="1"/>
  <c r="S287" i="8"/>
  <c r="U287" i="8" s="1"/>
  <c r="V287" i="8" s="1"/>
  <c r="P61" i="15" s="1"/>
  <c r="S279" i="8"/>
  <c r="U279" i="8" s="1"/>
  <c r="V279" i="8" s="1"/>
  <c r="S271" i="8"/>
  <c r="S263" i="8"/>
  <c r="U263" i="8" s="1"/>
  <c r="V263" i="8" s="1"/>
  <c r="S255" i="8"/>
  <c r="U255" i="8" s="1"/>
  <c r="V255" i="8" s="1"/>
  <c r="S247" i="8"/>
  <c r="U247" i="8" s="1"/>
  <c r="V247" i="8" s="1"/>
  <c r="S239" i="8"/>
  <c r="U239" i="8" s="1"/>
  <c r="V239" i="8" s="1"/>
  <c r="S231" i="8"/>
  <c r="U231" i="8" s="1"/>
  <c r="V231" i="8" s="1"/>
  <c r="S223" i="8"/>
  <c r="S186" i="8"/>
  <c r="U186" i="8" s="1"/>
  <c r="V186" i="8" s="1"/>
  <c r="S183" i="8"/>
  <c r="U183" i="8" s="1"/>
  <c r="V183" i="8" s="1"/>
  <c r="S329" i="8"/>
  <c r="S309" i="8"/>
  <c r="U309" i="8" s="1"/>
  <c r="V309" i="8" s="1"/>
  <c r="Q61" i="15" s="1"/>
  <c r="S277" i="8"/>
  <c r="S245" i="8"/>
  <c r="S182" i="8"/>
  <c r="S172" i="8"/>
  <c r="U172" i="8" s="1"/>
  <c r="V172" i="8" s="1"/>
  <c r="S166" i="8"/>
  <c r="U166" i="8" s="1"/>
  <c r="V166" i="8" s="1"/>
  <c r="S162" i="8"/>
  <c r="S237" i="8"/>
  <c r="S207" i="8"/>
  <c r="U207" i="8" s="1"/>
  <c r="V207" i="8" s="1"/>
  <c r="S205" i="8"/>
  <c r="S181" i="8"/>
  <c r="U181" i="8" s="1"/>
  <c r="V181" i="8" s="1"/>
  <c r="S317" i="8"/>
  <c r="S215" i="8"/>
  <c r="U215" i="8" s="1"/>
  <c r="V215" i="8" s="1"/>
  <c r="S203" i="8"/>
  <c r="U203" i="8" s="1"/>
  <c r="V203" i="8" s="1"/>
  <c r="S171" i="8"/>
  <c r="S211" i="8"/>
  <c r="S202" i="8"/>
  <c r="S199" i="8"/>
  <c r="U199" i="8" s="1"/>
  <c r="V199" i="8" s="1"/>
  <c r="L61" i="15" s="1"/>
  <c r="S178" i="8"/>
  <c r="U178" i="8" s="1"/>
  <c r="V178" i="8" s="1"/>
  <c r="S343" i="8"/>
  <c r="U343" i="8" s="1"/>
  <c r="V343" i="8" s="1"/>
  <c r="S342" i="8"/>
  <c r="S293" i="8"/>
  <c r="U293" i="8" s="1"/>
  <c r="V293" i="8" s="1"/>
  <c r="S261" i="8"/>
  <c r="S219" i="8"/>
  <c r="U219" i="8" s="1"/>
  <c r="V219" i="8" s="1"/>
  <c r="S195" i="8"/>
  <c r="U195" i="8" s="1"/>
  <c r="V195" i="8" s="1"/>
  <c r="S177" i="8"/>
  <c r="S168" i="8"/>
  <c r="S164" i="8"/>
  <c r="U164" i="8" s="1"/>
  <c r="V164" i="8" s="1"/>
  <c r="S160" i="8"/>
  <c r="U160" i="8" s="1"/>
  <c r="V160" i="8" s="1"/>
  <c r="S156" i="8"/>
  <c r="U156" i="8" s="1"/>
  <c r="V156" i="8" s="1"/>
  <c r="S152" i="8"/>
  <c r="S148" i="8"/>
  <c r="S144" i="8"/>
  <c r="U144" i="8" s="1"/>
  <c r="V144" i="8" s="1"/>
  <c r="S140" i="8"/>
  <c r="U140" i="8" s="1"/>
  <c r="V140" i="8" s="1"/>
  <c r="S136" i="8"/>
  <c r="S132" i="8"/>
  <c r="U132" i="8" s="1"/>
  <c r="V132" i="8" s="1"/>
  <c r="S128" i="8"/>
  <c r="U128" i="8" s="1"/>
  <c r="V128" i="8" s="1"/>
  <c r="S124" i="8"/>
  <c r="U124" i="8" s="1"/>
  <c r="V124" i="8" s="1"/>
  <c r="S120" i="8"/>
  <c r="U120" i="8" s="1"/>
  <c r="V120" i="8" s="1"/>
  <c r="S116" i="8"/>
  <c r="S112" i="8"/>
  <c r="U112" i="8" s="1"/>
  <c r="V112" i="8" s="1"/>
  <c r="S108" i="8"/>
  <c r="U108" i="8" s="1"/>
  <c r="V108" i="8" s="1"/>
  <c r="S104" i="8"/>
  <c r="S100" i="8"/>
  <c r="S96" i="8"/>
  <c r="U96" i="8" s="1"/>
  <c r="V96" i="8" s="1"/>
  <c r="S92" i="8"/>
  <c r="U92" i="8" s="1"/>
  <c r="V92" i="8" s="1"/>
  <c r="S88" i="8"/>
  <c r="S194" i="8"/>
  <c r="S191" i="8"/>
  <c r="U191" i="8" s="1"/>
  <c r="V191" i="8" s="1"/>
  <c r="S19" i="8"/>
  <c r="U19" i="8" s="1"/>
  <c r="V19" i="8" s="1"/>
  <c r="S24" i="8"/>
  <c r="U24" i="8" s="1"/>
  <c r="V24" i="8" s="1"/>
  <c r="S25" i="8"/>
  <c r="S30" i="8"/>
  <c r="U30" i="8" s="1"/>
  <c r="V30" i="8" s="1"/>
  <c r="S35" i="8"/>
  <c r="S40" i="8"/>
  <c r="S41" i="8"/>
  <c r="S46" i="8"/>
  <c r="U46" i="8" s="1"/>
  <c r="V46" i="8" s="1"/>
  <c r="S51" i="8"/>
  <c r="S58" i="8"/>
  <c r="U58" i="8" s="1"/>
  <c r="V58" i="8" s="1"/>
  <c r="T59" i="8"/>
  <c r="S66" i="8"/>
  <c r="U66" i="8" s="1"/>
  <c r="V66" i="8" s="1"/>
  <c r="T67" i="8"/>
  <c r="S74" i="8"/>
  <c r="U74" i="8" s="1"/>
  <c r="V74" i="8" s="1"/>
  <c r="T75" i="8"/>
  <c r="S82" i="8"/>
  <c r="U82" i="8" s="1"/>
  <c r="V82" i="8" s="1"/>
  <c r="T83" i="8"/>
  <c r="T115" i="8"/>
  <c r="S117" i="8"/>
  <c r="T131" i="8"/>
  <c r="T147" i="8"/>
  <c r="T163" i="8"/>
  <c r="T262" i="8"/>
  <c r="S262" i="8"/>
  <c r="U262" i="8" s="1"/>
  <c r="V262" i="8" s="1"/>
  <c r="S301" i="8"/>
  <c r="T305" i="8"/>
  <c r="S326" i="8"/>
  <c r="T25" i="8"/>
  <c r="T41" i="8"/>
  <c r="S59" i="8"/>
  <c r="S67" i="8"/>
  <c r="S75" i="8"/>
  <c r="U75" i="8" s="1"/>
  <c r="V75" i="8" s="1"/>
  <c r="S83" i="8"/>
  <c r="U83" i="8" s="1"/>
  <c r="V83" i="8" s="1"/>
  <c r="T114" i="8"/>
  <c r="S114" i="8"/>
  <c r="S115" i="8"/>
  <c r="U115" i="8" s="1"/>
  <c r="V115" i="8" s="1"/>
  <c r="T117" i="8"/>
  <c r="T130" i="8"/>
  <c r="S130" i="8"/>
  <c r="U130" i="8" s="1"/>
  <c r="V130" i="8" s="1"/>
  <c r="S131" i="8"/>
  <c r="U131" i="8" s="1"/>
  <c r="V131" i="8" s="1"/>
  <c r="S141" i="8"/>
  <c r="U141" i="8" s="1"/>
  <c r="V141" i="8" s="1"/>
  <c r="T146" i="8"/>
  <c r="S147" i="8"/>
  <c r="S157" i="8"/>
  <c r="T162" i="8"/>
  <c r="S163" i="8"/>
  <c r="U163" i="8" s="1"/>
  <c r="V163" i="8" s="1"/>
  <c r="T172" i="8"/>
  <c r="T189" i="8"/>
  <c r="S189" i="8"/>
  <c r="S193" i="8"/>
  <c r="U193" i="8" s="1"/>
  <c r="V193" i="8" s="1"/>
  <c r="T193" i="8"/>
  <c r="S31" i="8"/>
  <c r="U31" i="8" s="1"/>
  <c r="V31" i="8" s="1"/>
  <c r="S36" i="8"/>
  <c r="U36" i="8" s="1"/>
  <c r="V36" i="8" s="1"/>
  <c r="S37" i="8"/>
  <c r="S42" i="8"/>
  <c r="U42" i="8" s="1"/>
  <c r="V42" i="8" s="1"/>
  <c r="S47" i="8"/>
  <c r="U47" i="8" s="1"/>
  <c r="V47" i="8" s="1"/>
  <c r="S52" i="8"/>
  <c r="S53" i="8"/>
  <c r="U53" i="8" s="1"/>
  <c r="V53" i="8" s="1"/>
  <c r="S60" i="8"/>
  <c r="U60" i="8" s="1"/>
  <c r="V60" i="8" s="1"/>
  <c r="S61" i="8"/>
  <c r="U61" i="8" s="1"/>
  <c r="V61" i="8" s="1"/>
  <c r="S68" i="8"/>
  <c r="U68" i="8" s="1"/>
  <c r="V68" i="8" s="1"/>
  <c r="S69" i="8"/>
  <c r="S76" i="8"/>
  <c r="U76" i="8" s="1"/>
  <c r="V76" i="8" s="1"/>
  <c r="S77" i="8"/>
  <c r="U77" i="8" s="1"/>
  <c r="V77" i="8" s="1"/>
  <c r="S84" i="8"/>
  <c r="S85" i="8"/>
  <c r="U85" i="8" s="1"/>
  <c r="V85" i="8" s="1"/>
  <c r="T111" i="8"/>
  <c r="S113" i="8"/>
  <c r="U113" i="8" s="1"/>
  <c r="V113" i="8" s="1"/>
  <c r="T127" i="8"/>
  <c r="S129" i="8"/>
  <c r="T135" i="8"/>
  <c r="T151" i="8"/>
  <c r="T167" i="8"/>
  <c r="T241" i="8"/>
  <c r="T110" i="8"/>
  <c r="S110" i="8"/>
  <c r="U110" i="8" s="1"/>
  <c r="V110" i="8" s="1"/>
  <c r="S111" i="8"/>
  <c r="U111" i="8" s="1"/>
  <c r="V111" i="8" s="1"/>
  <c r="H61" i="15" s="1"/>
  <c r="T126" i="8"/>
  <c r="S126" i="8"/>
  <c r="U126" i="8" s="1"/>
  <c r="V126" i="8" s="1"/>
  <c r="S127" i="8"/>
  <c r="U127" i="8" s="1"/>
  <c r="V127" i="8" s="1"/>
  <c r="T134" i="8"/>
  <c r="S135" i="8"/>
  <c r="U135" i="8" s="1"/>
  <c r="V135" i="8" s="1"/>
  <c r="S145" i="8"/>
  <c r="U145" i="8" s="1"/>
  <c r="V145" i="8" s="1"/>
  <c r="T150" i="8"/>
  <c r="S151" i="8"/>
  <c r="S161" i="8"/>
  <c r="U161" i="8" s="1"/>
  <c r="V161" i="8" s="1"/>
  <c r="T166" i="8"/>
  <c r="S167" i="8"/>
  <c r="U167" i="8" s="1"/>
  <c r="V167" i="8" s="1"/>
  <c r="S188" i="8"/>
  <c r="U188" i="8" s="1"/>
  <c r="V188" i="8" s="1"/>
  <c r="T188" i="8"/>
  <c r="S192" i="8"/>
  <c r="T192" i="8"/>
  <c r="T294" i="8"/>
  <c r="S294" i="8"/>
  <c r="S176" i="8"/>
  <c r="U176" i="8" s="1"/>
  <c r="V176" i="8" s="1"/>
  <c r="T177" i="8"/>
  <c r="T222" i="8"/>
  <c r="S222" i="8"/>
  <c r="T261" i="8"/>
  <c r="T293" i="8"/>
  <c r="S169" i="8"/>
  <c r="U169" i="8" s="1"/>
  <c r="V169" i="8" s="1"/>
  <c r="T170" i="8"/>
  <c r="S196" i="8"/>
  <c r="U196" i="8" s="1"/>
  <c r="V196" i="8" s="1"/>
  <c r="T197" i="8"/>
  <c r="T198" i="8"/>
  <c r="S198" i="8"/>
  <c r="S200" i="8"/>
  <c r="S201" i="8"/>
  <c r="T217" i="8"/>
  <c r="S217" i="8"/>
  <c r="S220" i="8"/>
  <c r="T221" i="8"/>
  <c r="T230" i="8"/>
  <c r="S230" i="8"/>
  <c r="T254" i="8"/>
  <c r="S254" i="8"/>
  <c r="U254" i="8" s="1"/>
  <c r="V254" i="8" s="1"/>
  <c r="T265" i="8"/>
  <c r="T286" i="8"/>
  <c r="S286" i="8"/>
  <c r="U286" i="8" s="1"/>
  <c r="V286" i="8" s="1"/>
  <c r="T297" i="8"/>
  <c r="T318" i="8"/>
  <c r="S318" i="8"/>
  <c r="T169" i="8"/>
  <c r="S170" i="8"/>
  <c r="U170" i="8" s="1"/>
  <c r="V170" i="8" s="1"/>
  <c r="S179" i="8"/>
  <c r="T196" i="8"/>
  <c r="S197" i="8"/>
  <c r="T200" i="8"/>
  <c r="T201" i="8"/>
  <c r="T209" i="8"/>
  <c r="S209" i="8"/>
  <c r="S212" i="8"/>
  <c r="U212" i="8" s="1"/>
  <c r="V212" i="8" s="1"/>
  <c r="T213" i="8"/>
  <c r="T214" i="8"/>
  <c r="S214" i="8"/>
  <c r="U214" i="8" s="1"/>
  <c r="V214" i="8" s="1"/>
  <c r="S216" i="8"/>
  <c r="U216" i="8" s="1"/>
  <c r="V216" i="8" s="1"/>
  <c r="S221" i="8"/>
  <c r="T229" i="8"/>
  <c r="T238" i="8"/>
  <c r="S238" i="8"/>
  <c r="U238" i="8" s="1"/>
  <c r="V238" i="8" s="1"/>
  <c r="T253" i="8"/>
  <c r="T285" i="8"/>
  <c r="T317" i="8"/>
  <c r="T179" i="8"/>
  <c r="S204" i="8"/>
  <c r="U204" i="8" s="1"/>
  <c r="V204" i="8" s="1"/>
  <c r="T205" i="8"/>
  <c r="T206" i="8"/>
  <c r="S206" i="8"/>
  <c r="U206" i="8" s="1"/>
  <c r="V206" i="8" s="1"/>
  <c r="S208" i="8"/>
  <c r="U208" i="8" s="1"/>
  <c r="V208" i="8" s="1"/>
  <c r="T212" i="8"/>
  <c r="S213" i="8"/>
  <c r="T216" i="8"/>
  <c r="S229" i="8"/>
  <c r="U229" i="8" s="1"/>
  <c r="V229" i="8" s="1"/>
  <c r="T237" i="8"/>
  <c r="T246" i="8"/>
  <c r="S246" i="8"/>
  <c r="U246" i="8" s="1"/>
  <c r="V246" i="8" s="1"/>
  <c r="S253" i="8"/>
  <c r="U253" i="8" s="1"/>
  <c r="V253" i="8" s="1"/>
  <c r="T257" i="8"/>
  <c r="T278" i="8"/>
  <c r="S278" i="8"/>
  <c r="U278" i="8" s="1"/>
  <c r="V278" i="8" s="1"/>
  <c r="S285" i="8"/>
  <c r="U285" i="8" s="1"/>
  <c r="V285" i="8" s="1"/>
  <c r="T289" i="8"/>
  <c r="T310" i="8"/>
  <c r="S310" i="8"/>
  <c r="U310" i="8" s="1"/>
  <c r="V310" i="8" s="1"/>
  <c r="T321" i="8"/>
  <c r="T330" i="8"/>
  <c r="S330" i="8"/>
  <c r="U330" i="8" s="1"/>
  <c r="V330" i="8" s="1"/>
  <c r="T182" i="8"/>
  <c r="T245" i="8"/>
  <c r="T277" i="8"/>
  <c r="T309" i="8"/>
  <c r="S134" i="8"/>
  <c r="U134" i="8" s="1"/>
  <c r="V134" i="8" s="1"/>
  <c r="S138" i="8"/>
  <c r="U138" i="8" s="1"/>
  <c r="V138" i="8" s="1"/>
  <c r="S142" i="8"/>
  <c r="U142" i="8" s="1"/>
  <c r="V142" i="8" s="1"/>
  <c r="S146" i="8"/>
  <c r="U146" i="8" s="1"/>
  <c r="V146" i="8" s="1"/>
  <c r="S150" i="8"/>
  <c r="U150" i="8" s="1"/>
  <c r="V150" i="8" s="1"/>
  <c r="S154" i="8"/>
  <c r="U154" i="8" s="1"/>
  <c r="V154" i="8" s="1"/>
  <c r="S158" i="8"/>
  <c r="U158" i="8" s="1"/>
  <c r="V158" i="8" s="1"/>
  <c r="S173" i="8"/>
  <c r="T174" i="8"/>
  <c r="S184" i="8"/>
  <c r="U184" i="8" s="1"/>
  <c r="V184" i="8" s="1"/>
  <c r="S185" i="8"/>
  <c r="T225" i="8"/>
  <c r="S225" i="8"/>
  <c r="U225" i="8" s="1"/>
  <c r="V225" i="8" s="1"/>
  <c r="T249" i="8"/>
  <c r="T270" i="8"/>
  <c r="S270" i="8"/>
  <c r="T281" i="8"/>
  <c r="T302" i="8"/>
  <c r="S302" i="8"/>
  <c r="T313" i="8"/>
  <c r="S328" i="8"/>
  <c r="U328" i="8" s="1"/>
  <c r="V328" i="8" s="1"/>
  <c r="T328" i="8"/>
  <c r="T173" i="8"/>
  <c r="S174" i="8"/>
  <c r="T184" i="8"/>
  <c r="T185" i="8"/>
  <c r="T233" i="8"/>
  <c r="S233" i="8"/>
  <c r="U233" i="8" s="1"/>
  <c r="V233" i="8" s="1"/>
  <c r="T269" i="8"/>
  <c r="T301" i="8"/>
  <c r="S332" i="8"/>
  <c r="U332" i="8" s="1"/>
  <c r="V332" i="8" s="1"/>
  <c r="T332" i="8"/>
  <c r="S224" i="8"/>
  <c r="U224" i="8" s="1"/>
  <c r="V224" i="8" s="1"/>
  <c r="S232" i="8"/>
  <c r="U232" i="8" s="1"/>
  <c r="V232" i="8" s="1"/>
  <c r="S240" i="8"/>
  <c r="S248" i="8"/>
  <c r="U248" i="8" s="1"/>
  <c r="V248" i="8" s="1"/>
  <c r="S256" i="8"/>
  <c r="U256" i="8" s="1"/>
  <c r="V256" i="8" s="1"/>
  <c r="S264" i="8"/>
  <c r="U264" i="8" s="1"/>
  <c r="V264" i="8" s="1"/>
  <c r="S272" i="8"/>
  <c r="U272" i="8" s="1"/>
  <c r="V272" i="8" s="1"/>
  <c r="S280" i="8"/>
  <c r="U280" i="8" s="1"/>
  <c r="V280" i="8" s="1"/>
  <c r="S288" i="8"/>
  <c r="S296" i="8"/>
  <c r="U296" i="8" s="1"/>
  <c r="V296" i="8" s="1"/>
  <c r="S304" i="8"/>
  <c r="U304" i="8" s="1"/>
  <c r="V304" i="8" s="1"/>
  <c r="S312" i="8"/>
  <c r="U312" i="8" s="1"/>
  <c r="V312" i="8" s="1"/>
  <c r="S320" i="8"/>
  <c r="U320" i="8" s="1"/>
  <c r="V320" i="8" s="1"/>
  <c r="T334" i="8"/>
  <c r="S334" i="8"/>
  <c r="S336" i="8"/>
  <c r="T336" i="8"/>
  <c r="S180" i="8"/>
  <c r="U180" i="8" s="1"/>
  <c r="V180" i="8" s="1"/>
  <c r="T186" i="8"/>
  <c r="T194" i="8"/>
  <c r="T202" i="8"/>
  <c r="T210" i="8"/>
  <c r="T218" i="8"/>
  <c r="T226" i="8"/>
  <c r="T234" i="8"/>
  <c r="S241" i="8"/>
  <c r="U241" i="8" s="1"/>
  <c r="V241" i="8" s="1"/>
  <c r="T242" i="8"/>
  <c r="S249" i="8"/>
  <c r="T250" i="8"/>
  <c r="S257" i="8"/>
  <c r="U257" i="8" s="1"/>
  <c r="V257" i="8" s="1"/>
  <c r="T258" i="8"/>
  <c r="S265" i="8"/>
  <c r="T266" i="8"/>
  <c r="S273" i="8"/>
  <c r="U273" i="8" s="1"/>
  <c r="V273" i="8" s="1"/>
  <c r="T274" i="8"/>
  <c r="S281" i="8"/>
  <c r="T282" i="8"/>
  <c r="S289" i="8"/>
  <c r="U289" i="8" s="1"/>
  <c r="V289" i="8" s="1"/>
  <c r="T290" i="8"/>
  <c r="S297" i="8"/>
  <c r="T298" i="8"/>
  <c r="S305" i="8"/>
  <c r="U305" i="8" s="1"/>
  <c r="V305" i="8" s="1"/>
  <c r="T306" i="8"/>
  <c r="S313" i="8"/>
  <c r="U313" i="8" s="1"/>
  <c r="V313" i="8" s="1"/>
  <c r="T314" i="8"/>
  <c r="S321" i="8"/>
  <c r="T322" i="8"/>
  <c r="T338" i="8"/>
  <c r="S324" i="8"/>
  <c r="T324" i="8"/>
  <c r="S340" i="8"/>
  <c r="T340" i="8"/>
  <c r="S228" i="8"/>
  <c r="U228" i="8" s="1"/>
  <c r="V228" i="8" s="1"/>
  <c r="S236" i="8"/>
  <c r="U236" i="8" s="1"/>
  <c r="V236" i="8" s="1"/>
  <c r="S244" i="8"/>
  <c r="U244" i="8" s="1"/>
  <c r="V244" i="8" s="1"/>
  <c r="S252" i="8"/>
  <c r="U252" i="8" s="1"/>
  <c r="V252" i="8" s="1"/>
  <c r="S260" i="8"/>
  <c r="U260" i="8" s="1"/>
  <c r="V260" i="8" s="1"/>
  <c r="S268" i="8"/>
  <c r="U268" i="8" s="1"/>
  <c r="V268" i="8" s="1"/>
  <c r="S276" i="8"/>
  <c r="U276" i="8" s="1"/>
  <c r="V276" i="8" s="1"/>
  <c r="S284" i="8"/>
  <c r="U284" i="8" s="1"/>
  <c r="V284" i="8" s="1"/>
  <c r="S292" i="8"/>
  <c r="U292" i="8" s="1"/>
  <c r="V292" i="8" s="1"/>
  <c r="S300" i="8"/>
  <c r="U300" i="8" s="1"/>
  <c r="V300" i="8" s="1"/>
  <c r="S308" i="8"/>
  <c r="U308" i="8" s="1"/>
  <c r="V308" i="8" s="1"/>
  <c r="S316" i="8"/>
  <c r="T326" i="8"/>
  <c r="T342" i="8"/>
  <c r="T346" i="8"/>
  <c r="S346" i="8"/>
  <c r="U346" i="8" s="1"/>
  <c r="V346" i="8" s="1"/>
  <c r="C245" i="13" l="1"/>
  <c r="E185" i="13"/>
  <c r="C32" i="13" s="1"/>
  <c r="E186" i="13"/>
  <c r="C33" i="13" s="1"/>
  <c r="R96" i="15"/>
  <c r="R97" i="15"/>
  <c r="R89" i="15"/>
  <c r="R88" i="15"/>
  <c r="R20" i="15"/>
  <c r="R92" i="15"/>
  <c r="R93" i="15"/>
  <c r="O96" i="14"/>
  <c r="O92" i="14"/>
  <c r="O20" i="14"/>
  <c r="O97" i="14"/>
  <c r="O88" i="14"/>
  <c r="O93" i="14"/>
  <c r="O89" i="14"/>
  <c r="G92" i="15"/>
  <c r="G20" i="15"/>
  <c r="G93" i="15"/>
  <c r="G96" i="15"/>
  <c r="G97" i="15"/>
  <c r="G88" i="15"/>
  <c r="G89" i="15"/>
  <c r="M88" i="16"/>
  <c r="M92" i="16"/>
  <c r="M89" i="16"/>
  <c r="M20" i="16"/>
  <c r="M85" i="16"/>
  <c r="M93" i="16"/>
  <c r="M84" i="16"/>
  <c r="F89" i="16"/>
  <c r="F93" i="16"/>
  <c r="F88" i="16"/>
  <c r="F92" i="16"/>
  <c r="F84" i="16"/>
  <c r="F85" i="16"/>
  <c r="F20" i="16"/>
  <c r="D93" i="16"/>
  <c r="D85" i="16"/>
  <c r="D92" i="16"/>
  <c r="D89" i="16"/>
  <c r="D84" i="16"/>
  <c r="D88" i="16"/>
  <c r="D20" i="16"/>
  <c r="I93" i="15"/>
  <c r="I96" i="15"/>
  <c r="I89" i="15"/>
  <c r="I88" i="15"/>
  <c r="I97" i="15"/>
  <c r="I20" i="15"/>
  <c r="I92" i="15"/>
  <c r="J96" i="15"/>
  <c r="J97" i="15"/>
  <c r="J89" i="15"/>
  <c r="J88" i="15"/>
  <c r="J93" i="15"/>
  <c r="J92" i="15"/>
  <c r="J20" i="15"/>
  <c r="R89" i="14"/>
  <c r="R88" i="14"/>
  <c r="R96" i="14"/>
  <c r="R93" i="14"/>
  <c r="R20" i="14"/>
  <c r="R97" i="14"/>
  <c r="R92" i="14"/>
  <c r="H96" i="14"/>
  <c r="H97" i="14"/>
  <c r="H88" i="14"/>
  <c r="H93" i="14"/>
  <c r="H89" i="14"/>
  <c r="H92" i="14"/>
  <c r="H20" i="14"/>
  <c r="Q93" i="15"/>
  <c r="Q96" i="15"/>
  <c r="Q89" i="15"/>
  <c r="Q88" i="15"/>
  <c r="Q20" i="15"/>
  <c r="Q92" i="15"/>
  <c r="Q97" i="15"/>
  <c r="E89" i="15"/>
  <c r="E88" i="15"/>
  <c r="E93" i="15"/>
  <c r="E92" i="15"/>
  <c r="E96" i="15"/>
  <c r="E20" i="15"/>
  <c r="E97" i="15"/>
  <c r="K85" i="16"/>
  <c r="K84" i="16"/>
  <c r="K89" i="16"/>
  <c r="K93" i="16"/>
  <c r="K92" i="16"/>
  <c r="K88" i="16"/>
  <c r="K20" i="16"/>
  <c r="L92" i="16"/>
  <c r="L84" i="16"/>
  <c r="L89" i="16"/>
  <c r="L20" i="16"/>
  <c r="L93" i="16"/>
  <c r="L85" i="16"/>
  <c r="L88" i="16"/>
  <c r="Q97" i="14"/>
  <c r="Q20" i="14"/>
  <c r="Q96" i="14"/>
  <c r="Q88" i="14"/>
  <c r="Q93" i="14"/>
  <c r="Q89" i="14"/>
  <c r="Q92" i="14"/>
  <c r="AA117" i="7"/>
  <c r="AA206" i="7"/>
  <c r="AA220" i="7"/>
  <c r="AA204" i="7"/>
  <c r="J88" i="16"/>
  <c r="J92" i="16"/>
  <c r="J84" i="16"/>
  <c r="J20" i="16"/>
  <c r="J85" i="16"/>
  <c r="J93" i="16"/>
  <c r="J89" i="16"/>
  <c r="C228" i="13"/>
  <c r="D23" i="13"/>
  <c r="D22" i="13"/>
  <c r="D21" i="13"/>
  <c r="C229" i="13" s="1"/>
  <c r="J89" i="14"/>
  <c r="J88" i="14"/>
  <c r="J93" i="14"/>
  <c r="J20" i="14"/>
  <c r="J97" i="14"/>
  <c r="J92" i="14"/>
  <c r="J96" i="14"/>
  <c r="AD177" i="1"/>
  <c r="AD203" i="1"/>
  <c r="D92" i="14"/>
  <c r="D96" i="14"/>
  <c r="D20" i="14"/>
  <c r="D93" i="14"/>
  <c r="D88" i="14"/>
  <c r="D97" i="14"/>
  <c r="D89" i="14"/>
  <c r="AD71" i="1"/>
  <c r="K89" i="14"/>
  <c r="K88" i="14"/>
  <c r="K20" i="14"/>
  <c r="K97" i="14"/>
  <c r="K92" i="14"/>
  <c r="K93" i="14"/>
  <c r="K96" i="14"/>
  <c r="E191" i="16"/>
  <c r="C32" i="16" s="1"/>
  <c r="AA159" i="7"/>
  <c r="AA87" i="7"/>
  <c r="AA113" i="7"/>
  <c r="AA112" i="7"/>
  <c r="AA235" i="7"/>
  <c r="U281" i="8"/>
  <c r="V281" i="8" s="1"/>
  <c r="U213" i="8"/>
  <c r="V213" i="8" s="1"/>
  <c r="U197" i="8"/>
  <c r="V197" i="8" s="1"/>
  <c r="U220" i="8"/>
  <c r="V220" i="8" s="1"/>
  <c r="U67" i="8"/>
  <c r="V67" i="8" s="1"/>
  <c r="F61" i="15" s="1"/>
  <c r="U41" i="8"/>
  <c r="V41" i="8" s="1"/>
  <c r="U194" i="8"/>
  <c r="V194" i="8" s="1"/>
  <c r="U116" i="8"/>
  <c r="V116" i="8" s="1"/>
  <c r="U148" i="8"/>
  <c r="V148" i="8" s="1"/>
  <c r="U211" i="8"/>
  <c r="V211" i="8" s="1"/>
  <c r="U237" i="8"/>
  <c r="V237" i="8" s="1"/>
  <c r="U329" i="8"/>
  <c r="V329" i="8" s="1"/>
  <c r="U242" i="8"/>
  <c r="V242" i="8" s="1"/>
  <c r="U306" i="8"/>
  <c r="V306" i="8" s="1"/>
  <c r="U159" i="8"/>
  <c r="V159" i="8" s="1"/>
  <c r="U22" i="8"/>
  <c r="V22" i="8" s="1"/>
  <c r="AA174" i="7"/>
  <c r="AA154" i="7"/>
  <c r="AA111" i="7"/>
  <c r="AA132" i="7"/>
  <c r="AA243" i="7"/>
  <c r="AA94" i="7"/>
  <c r="AA143" i="7"/>
  <c r="AA114" i="7"/>
  <c r="Y100" i="7"/>
  <c r="Z100" i="7" s="1"/>
  <c r="W101" i="7"/>
  <c r="AA190" i="7"/>
  <c r="AA138" i="7"/>
  <c r="AA136" i="7"/>
  <c r="AA172" i="7"/>
  <c r="AA221" i="7"/>
  <c r="AA188" i="7"/>
  <c r="AA230" i="7"/>
  <c r="AA237" i="7"/>
  <c r="AA77" i="7"/>
  <c r="AC23" i="7"/>
  <c r="AD23" i="7" s="1"/>
  <c r="AA109" i="7"/>
  <c r="AA96" i="7"/>
  <c r="AC178" i="5"/>
  <c r="AD178" i="5" s="1"/>
  <c r="AC132" i="5"/>
  <c r="AD132" i="5" s="1"/>
  <c r="AC134" i="5"/>
  <c r="AD134" i="5" s="1"/>
  <c r="AC112" i="5"/>
  <c r="AD112" i="5" s="1"/>
  <c r="AC122" i="5"/>
  <c r="AD122" i="5" s="1"/>
  <c r="AC106" i="5"/>
  <c r="AD106" i="5" s="1"/>
  <c r="AC77" i="5"/>
  <c r="AD77" i="5" s="1"/>
  <c r="AC120" i="5"/>
  <c r="AD120" i="5" s="1"/>
  <c r="AC88" i="5"/>
  <c r="AD88" i="5" s="1"/>
  <c r="AC82" i="5"/>
  <c r="AD82" i="5" s="1"/>
  <c r="AC157" i="5"/>
  <c r="AD157" i="5" s="1"/>
  <c r="AD201" i="1"/>
  <c r="AD196" i="1"/>
  <c r="AC71" i="5"/>
  <c r="AD71" i="5" s="1"/>
  <c r="AD130" i="1"/>
  <c r="AD82" i="1"/>
  <c r="AD31" i="1"/>
  <c r="AD213" i="1"/>
  <c r="AD40" i="1"/>
  <c r="AD18" i="1"/>
  <c r="E196" i="14"/>
  <c r="C34" i="14" s="1"/>
  <c r="R72" i="7"/>
  <c r="S72" i="7" s="1"/>
  <c r="P73" i="7"/>
  <c r="AA151" i="7"/>
  <c r="AA118" i="7"/>
  <c r="AA180" i="7"/>
  <c r="AA225" i="7"/>
  <c r="AA115" i="7"/>
  <c r="AA80" i="7"/>
  <c r="U249" i="8"/>
  <c r="V249" i="8" s="1"/>
  <c r="U340" i="8"/>
  <c r="V340" i="8" s="1"/>
  <c r="U240" i="8"/>
  <c r="V240" i="8" s="1"/>
  <c r="U302" i="8"/>
  <c r="V302" i="8" s="1"/>
  <c r="U185" i="8"/>
  <c r="V185" i="8" s="1"/>
  <c r="U217" i="8"/>
  <c r="V217" i="8" s="1"/>
  <c r="U294" i="8"/>
  <c r="V294" i="8" s="1"/>
  <c r="U129" i="8"/>
  <c r="V129" i="8" s="1"/>
  <c r="U69" i="8"/>
  <c r="V69" i="8" s="1"/>
  <c r="U37" i="8"/>
  <c r="V37" i="8" s="1"/>
  <c r="U59" i="8"/>
  <c r="V59" i="8" s="1"/>
  <c r="U40" i="8"/>
  <c r="V40" i="8" s="1"/>
  <c r="U88" i="8"/>
  <c r="V88" i="8" s="1"/>
  <c r="U152" i="8"/>
  <c r="V152" i="8" s="1"/>
  <c r="U261" i="8"/>
  <c r="V261" i="8" s="1"/>
  <c r="U171" i="8"/>
  <c r="V171" i="8" s="1"/>
  <c r="U162" i="8"/>
  <c r="V162" i="8" s="1"/>
  <c r="U271" i="8"/>
  <c r="V271" i="8" s="1"/>
  <c r="U250" i="8"/>
  <c r="V250" i="8" s="1"/>
  <c r="U314" i="8"/>
  <c r="V314" i="8" s="1"/>
  <c r="U267" i="8"/>
  <c r="V267" i="8" s="1"/>
  <c r="U325" i="8"/>
  <c r="V325" i="8" s="1"/>
  <c r="U103" i="8"/>
  <c r="V103" i="8" s="1"/>
  <c r="U105" i="8"/>
  <c r="V105" i="8" s="1"/>
  <c r="U94" i="8"/>
  <c r="V94" i="8" s="1"/>
  <c r="U65" i="8"/>
  <c r="V65" i="8" s="1"/>
  <c r="U34" i="8"/>
  <c r="V34" i="8" s="1"/>
  <c r="U269" i="8"/>
  <c r="V269" i="8" s="1"/>
  <c r="U49" i="8"/>
  <c r="V49" i="8" s="1"/>
  <c r="AA205" i="7"/>
  <c r="U125" i="8"/>
  <c r="V125" i="8" s="1"/>
  <c r="AA177" i="7"/>
  <c r="AA193" i="7"/>
  <c r="AA201" i="7"/>
  <c r="AA89" i="7"/>
  <c r="AA131" i="7"/>
  <c r="AA156" i="7"/>
  <c r="AA93" i="7"/>
  <c r="AA148" i="7"/>
  <c r="AA79" i="7"/>
  <c r="AC224" i="5"/>
  <c r="AD224" i="5" s="1"/>
  <c r="AC31" i="7"/>
  <c r="AD31" i="7" s="1"/>
  <c r="AA88" i="7"/>
  <c r="AA191" i="7"/>
  <c r="AA147" i="7"/>
  <c r="AA175" i="7"/>
  <c r="AA184" i="7"/>
  <c r="AA222" i="7"/>
  <c r="AA196" i="7"/>
  <c r="AA232" i="7"/>
  <c r="AA212" i="7"/>
  <c r="AC38" i="7"/>
  <c r="AD38" i="7" s="1"/>
  <c r="AA73" i="7"/>
  <c r="AC204" i="5"/>
  <c r="AD204" i="5" s="1"/>
  <c r="AC57" i="7"/>
  <c r="AD57" i="7" s="1"/>
  <c r="AC37" i="7"/>
  <c r="AD37" i="7" s="1"/>
  <c r="E61" i="17" s="1"/>
  <c r="AC183" i="5"/>
  <c r="AD183" i="5" s="1"/>
  <c r="AA110" i="7"/>
  <c r="AC188" i="5"/>
  <c r="AD188" i="5" s="1"/>
  <c r="AC138" i="5"/>
  <c r="AD138" i="5" s="1"/>
  <c r="AC212" i="5"/>
  <c r="AD212" i="5" s="1"/>
  <c r="AC223" i="5"/>
  <c r="AD223" i="5" s="1"/>
  <c r="AC148" i="5"/>
  <c r="AD148" i="5" s="1"/>
  <c r="AC160" i="5"/>
  <c r="AD160" i="5" s="1"/>
  <c r="AC54" i="5"/>
  <c r="AD54" i="5" s="1"/>
  <c r="AC139" i="5"/>
  <c r="AD139" i="5" s="1"/>
  <c r="AC123" i="5"/>
  <c r="AD123" i="5" s="1"/>
  <c r="AC135" i="5"/>
  <c r="AD135" i="5" s="1"/>
  <c r="AC90" i="5"/>
  <c r="AD90" i="5" s="1"/>
  <c r="I93" i="16"/>
  <c r="I88" i="16"/>
  <c r="I92" i="16"/>
  <c r="I89" i="16"/>
  <c r="I20" i="16"/>
  <c r="I84" i="16"/>
  <c r="I85" i="16"/>
  <c r="AC173" i="5"/>
  <c r="AD173" i="5" s="1"/>
  <c r="AD211" i="1"/>
  <c r="AC79" i="5"/>
  <c r="AD79" i="5" s="1"/>
  <c r="H61" i="16" s="1"/>
  <c r="AD141" i="1"/>
  <c r="AC37" i="5"/>
  <c r="AD37" i="5" s="1"/>
  <c r="AC26" i="5"/>
  <c r="AD26" i="5" s="1"/>
  <c r="AD188" i="1"/>
  <c r="AC20" i="5"/>
  <c r="AD20" i="5" s="1"/>
  <c r="AD176" i="1"/>
  <c r="P61" i="14" s="1"/>
  <c r="AD56" i="1"/>
  <c r="AD122" i="1"/>
  <c r="AD187" i="1"/>
  <c r="AD51" i="1"/>
  <c r="AD124" i="1"/>
  <c r="AD184" i="1"/>
  <c r="AD126" i="1"/>
  <c r="AD22" i="1"/>
  <c r="AD191" i="1"/>
  <c r="AD199" i="1"/>
  <c r="AD233" i="1"/>
  <c r="H20" i="13" s="1"/>
  <c r="AD131" i="1"/>
  <c r="M61" i="14" s="1"/>
  <c r="AD16" i="1"/>
  <c r="AD19" i="1"/>
  <c r="U202" i="8"/>
  <c r="V202" i="8" s="1"/>
  <c r="H92" i="15"/>
  <c r="H20" i="15"/>
  <c r="H93" i="15"/>
  <c r="H97" i="15"/>
  <c r="H96" i="15"/>
  <c r="H88" i="15"/>
  <c r="H89" i="15"/>
  <c r="U322" i="8"/>
  <c r="V322" i="8" s="1"/>
  <c r="U54" i="8"/>
  <c r="V54" i="8" s="1"/>
  <c r="AA240" i="7"/>
  <c r="AA241" i="7"/>
  <c r="AA168" i="7"/>
  <c r="AA194" i="7"/>
  <c r="AA149" i="7"/>
  <c r="AA81" i="7"/>
  <c r="AA125" i="7"/>
  <c r="AA86" i="7"/>
  <c r="AA173" i="7"/>
  <c r="AA139" i="7"/>
  <c r="B116" i="7"/>
  <c r="D115" i="7"/>
  <c r="E115" i="7" s="1"/>
  <c r="AA75" i="7"/>
  <c r="AA78" i="7"/>
  <c r="AA134" i="7"/>
  <c r="AA126" i="7"/>
  <c r="AA192" i="7"/>
  <c r="AA195" i="7"/>
  <c r="AA178" i="7"/>
  <c r="AA214" i="7"/>
  <c r="AA233" i="7"/>
  <c r="AA238" i="7"/>
  <c r="AA130" i="7"/>
  <c r="AA145" i="7"/>
  <c r="O20" i="16"/>
  <c r="O85" i="16"/>
  <c r="O93" i="16"/>
  <c r="O92" i="16"/>
  <c r="O88" i="16"/>
  <c r="O89" i="16"/>
  <c r="O84" i="16"/>
  <c r="AC62" i="5"/>
  <c r="AD62" i="5" s="1"/>
  <c r="AC147" i="5"/>
  <c r="AD147" i="5" s="1"/>
  <c r="AC163" i="5"/>
  <c r="AD163" i="5" s="1"/>
  <c r="AC179" i="5"/>
  <c r="AD179" i="5" s="1"/>
  <c r="AC143" i="5"/>
  <c r="AD143" i="5" s="1"/>
  <c r="AC131" i="5"/>
  <c r="AD131" i="5" s="1"/>
  <c r="AC189" i="5"/>
  <c r="AD189" i="5" s="1"/>
  <c r="AD153" i="1"/>
  <c r="AD55" i="1"/>
  <c r="G61" i="14" s="1"/>
  <c r="AD59" i="1"/>
  <c r="AD78" i="1"/>
  <c r="AD212" i="1"/>
  <c r="AD125" i="1"/>
  <c r="AD225" i="1"/>
  <c r="AD217" i="1"/>
  <c r="AD32" i="1"/>
  <c r="AD192" i="1"/>
  <c r="U179" i="8"/>
  <c r="V179" i="8" s="1"/>
  <c r="U35" i="8"/>
  <c r="V35" i="8" s="1"/>
  <c r="U201" i="8"/>
  <c r="V201" i="8" s="1"/>
  <c r="U157" i="8"/>
  <c r="V157" i="8" s="1"/>
  <c r="U342" i="8"/>
  <c r="V342" i="8" s="1"/>
  <c r="U223" i="8"/>
  <c r="V223" i="8" s="1"/>
  <c r="P92" i="15"/>
  <c r="P20" i="15"/>
  <c r="P93" i="15"/>
  <c r="P97" i="15"/>
  <c r="P96" i="15"/>
  <c r="P88" i="15"/>
  <c r="P89" i="15"/>
  <c r="U266" i="8"/>
  <c r="V266" i="8" s="1"/>
  <c r="U338" i="8"/>
  <c r="V338" i="8" s="1"/>
  <c r="U109" i="8"/>
  <c r="V109" i="8" s="1"/>
  <c r="AA236" i="7"/>
  <c r="AA239" i="7"/>
  <c r="AA227" i="7"/>
  <c r="AA215" i="7"/>
  <c r="AA242" i="7"/>
  <c r="R114" i="7"/>
  <c r="S114" i="7" s="1"/>
  <c r="P115" i="7"/>
  <c r="AA166" i="7"/>
  <c r="AA91" i="7"/>
  <c r="AA167" i="7"/>
  <c r="AA85" i="7"/>
  <c r="AA133" i="7"/>
  <c r="AA170" i="7"/>
  <c r="AA74" i="7"/>
  <c r="AA160" i="7"/>
  <c r="G85" i="17"/>
  <c r="G84" i="17"/>
  <c r="G92" i="17"/>
  <c r="G89" i="17"/>
  <c r="G88" i="17"/>
  <c r="G93" i="17"/>
  <c r="G20" i="17"/>
  <c r="AA171" i="7"/>
  <c r="AA164" i="7"/>
  <c r="AA187" i="7"/>
  <c r="AA217" i="7"/>
  <c r="AA202" i="7"/>
  <c r="AA129" i="7"/>
  <c r="AC24" i="7"/>
  <c r="AD24" i="7" s="1"/>
  <c r="AA120" i="7"/>
  <c r="AC19" i="7"/>
  <c r="AD19" i="7" s="1"/>
  <c r="R99" i="7"/>
  <c r="S99" i="7" s="1"/>
  <c r="P100" i="7"/>
  <c r="AA144" i="7"/>
  <c r="AC172" i="5"/>
  <c r="AD172" i="5" s="1"/>
  <c r="AC182" i="5"/>
  <c r="AD182" i="5" s="1"/>
  <c r="AC150" i="5"/>
  <c r="AD150" i="5" s="1"/>
  <c r="AC124" i="5"/>
  <c r="AD124" i="5" s="1"/>
  <c r="AC70" i="5"/>
  <c r="AD70" i="5" s="1"/>
  <c r="AC99" i="5"/>
  <c r="AD99" i="5" s="1"/>
  <c r="G20" i="16"/>
  <c r="G85" i="16"/>
  <c r="G88" i="16"/>
  <c r="G92" i="16"/>
  <c r="G93" i="16"/>
  <c r="G89" i="16"/>
  <c r="E88" i="16"/>
  <c r="E92" i="16"/>
  <c r="E89" i="16"/>
  <c r="E93" i="16"/>
  <c r="E85" i="16"/>
  <c r="E84" i="16"/>
  <c r="E20" i="16"/>
  <c r="AC149" i="5"/>
  <c r="AD149" i="5" s="1"/>
  <c r="AD168" i="1"/>
  <c r="AD101" i="1"/>
  <c r="AD27" i="1"/>
  <c r="AD182" i="1"/>
  <c r="L92" i="14"/>
  <c r="L97" i="14"/>
  <c r="L89" i="14"/>
  <c r="L88" i="14"/>
  <c r="L20" i="14"/>
  <c r="L96" i="14"/>
  <c r="L93" i="14"/>
  <c r="AD112" i="1"/>
  <c r="AD226" i="1"/>
  <c r="AD218" i="1"/>
  <c r="AD119" i="1"/>
  <c r="U151" i="8"/>
  <c r="V151" i="8" s="1"/>
  <c r="U324" i="8"/>
  <c r="V324" i="8" s="1"/>
  <c r="U288" i="8"/>
  <c r="V288" i="8" s="1"/>
  <c r="U316" i="8"/>
  <c r="V316" i="8" s="1"/>
  <c r="U297" i="8"/>
  <c r="V297" i="8" s="1"/>
  <c r="U265" i="8"/>
  <c r="V265" i="8" s="1"/>
  <c r="O61" i="15" s="1"/>
  <c r="U336" i="8"/>
  <c r="V336" i="8" s="1"/>
  <c r="U174" i="8"/>
  <c r="V174" i="8" s="1"/>
  <c r="U270" i="8"/>
  <c r="V270" i="8" s="1"/>
  <c r="U173" i="8"/>
  <c r="V173" i="8" s="1"/>
  <c r="U209" i="8"/>
  <c r="V209" i="8" s="1"/>
  <c r="U200" i="8"/>
  <c r="V200" i="8" s="1"/>
  <c r="U192" i="8"/>
  <c r="V192" i="8" s="1"/>
  <c r="U147" i="8"/>
  <c r="V147" i="8" s="1"/>
  <c r="U114" i="8"/>
  <c r="V114" i="8" s="1"/>
  <c r="U326" i="8"/>
  <c r="V326" i="8" s="1"/>
  <c r="U117" i="8"/>
  <c r="V117" i="8" s="1"/>
  <c r="U25" i="8"/>
  <c r="V25" i="8" s="1"/>
  <c r="U100" i="8"/>
  <c r="V100" i="8" s="1"/>
  <c r="U317" i="8"/>
  <c r="V317" i="8" s="1"/>
  <c r="U182" i="8"/>
  <c r="V182" i="8" s="1"/>
  <c r="U210" i="8"/>
  <c r="V210" i="8" s="1"/>
  <c r="U274" i="8"/>
  <c r="V274" i="8" s="1"/>
  <c r="U291" i="8"/>
  <c r="V291" i="8" s="1"/>
  <c r="U91" i="8"/>
  <c r="V91" i="8" s="1"/>
  <c r="U101" i="8"/>
  <c r="V101" i="8" s="1"/>
  <c r="U90" i="8"/>
  <c r="V90" i="8" s="1"/>
  <c r="U56" i="8"/>
  <c r="V56" i="8" s="1"/>
  <c r="U23" i="8"/>
  <c r="V23" i="8" s="1"/>
  <c r="D61" i="15" s="1"/>
  <c r="U20" i="8"/>
  <c r="V20" i="8" s="1"/>
  <c r="AA207" i="7"/>
  <c r="AA163" i="7"/>
  <c r="AC61" i="7"/>
  <c r="AD61" i="7" s="1"/>
  <c r="AA165" i="7"/>
  <c r="AA84" i="7"/>
  <c r="AC66" i="7"/>
  <c r="AD66" i="7" s="1"/>
  <c r="AA153" i="7"/>
  <c r="B74" i="7"/>
  <c r="D73" i="7"/>
  <c r="E73" i="7" s="1"/>
  <c r="AC34" i="7"/>
  <c r="AD34" i="7" s="1"/>
  <c r="AA97" i="7"/>
  <c r="AC50" i="7"/>
  <c r="AD50" i="7" s="1"/>
  <c r="AC48" i="7"/>
  <c r="AD48" i="7" s="1"/>
  <c r="F61" i="17" s="1"/>
  <c r="AA157" i="7"/>
  <c r="AA161" i="7"/>
  <c r="AC70" i="7"/>
  <c r="AD70" i="7" s="1"/>
  <c r="AA176" i="7"/>
  <c r="AA209" i="7"/>
  <c r="AA216" i="7"/>
  <c r="AA224" i="7"/>
  <c r="AA218" i="7"/>
  <c r="Y122" i="7"/>
  <c r="Z122" i="7" s="1"/>
  <c r="W123" i="7"/>
  <c r="AC67" i="7"/>
  <c r="AD67" i="7" s="1"/>
  <c r="AA152" i="7"/>
  <c r="AA99" i="7"/>
  <c r="AC21" i="7"/>
  <c r="AD21" i="7" s="1"/>
  <c r="D61" i="17" s="1"/>
  <c r="AC196" i="5"/>
  <c r="AD196" i="5" s="1"/>
  <c r="Q61" i="16" s="1"/>
  <c r="AC210" i="5"/>
  <c r="AD210" i="5" s="1"/>
  <c r="AC45" i="7"/>
  <c r="AD45" i="7" s="1"/>
  <c r="AC187" i="5"/>
  <c r="AD187" i="5" s="1"/>
  <c r="AC215" i="5"/>
  <c r="AD215" i="5" s="1"/>
  <c r="AC129" i="5"/>
  <c r="AD129" i="5" s="1"/>
  <c r="AC186" i="5"/>
  <c r="AD186" i="5" s="1"/>
  <c r="AC101" i="5"/>
  <c r="AD101" i="5" s="1"/>
  <c r="AC114" i="5"/>
  <c r="AD114" i="5" s="1"/>
  <c r="AC98" i="5"/>
  <c r="AD98" i="5" s="1"/>
  <c r="AC78" i="5"/>
  <c r="AD78" i="5" s="1"/>
  <c r="AC103" i="5"/>
  <c r="AD103" i="5" s="1"/>
  <c r="AC56" i="5"/>
  <c r="AD56" i="5" s="1"/>
  <c r="AC50" i="5"/>
  <c r="AD50" i="5" s="1"/>
  <c r="AC181" i="5"/>
  <c r="AD181" i="5" s="1"/>
  <c r="P61" i="16" s="1"/>
  <c r="AC207" i="5"/>
  <c r="AD207" i="5" s="1"/>
  <c r="AD220" i="1"/>
  <c r="AD152" i="1"/>
  <c r="AC63" i="5"/>
  <c r="AD63" i="5" s="1"/>
  <c r="AD230" i="1"/>
  <c r="E20" i="13" s="1"/>
  <c r="AD100" i="1"/>
  <c r="AD64" i="1"/>
  <c r="AD163" i="1"/>
  <c r="AD108" i="1"/>
  <c r="AD44" i="1"/>
  <c r="F61" i="14" s="1"/>
  <c r="AD181" i="1"/>
  <c r="AD170" i="1"/>
  <c r="AD110" i="1"/>
  <c r="AC19" i="5"/>
  <c r="AD19" i="5" s="1"/>
  <c r="AD117" i="1"/>
  <c r="AD35" i="1"/>
  <c r="AD88" i="1"/>
  <c r="AD145" i="1"/>
  <c r="N61" i="14" s="1"/>
  <c r="AD89" i="1"/>
  <c r="AD221" i="1"/>
  <c r="AD161" i="1"/>
  <c r="AD91" i="1"/>
  <c r="AD39" i="1"/>
  <c r="E192" i="16"/>
  <c r="C33" i="16" s="1"/>
  <c r="U334" i="8"/>
  <c r="V334" i="8" s="1"/>
  <c r="U318" i="8"/>
  <c r="V318" i="8" s="1"/>
  <c r="U230" i="8"/>
  <c r="V230" i="8" s="1"/>
  <c r="U198" i="8"/>
  <c r="V198" i="8" s="1"/>
  <c r="U222" i="8"/>
  <c r="V222" i="8" s="1"/>
  <c r="U104" i="8"/>
  <c r="V104" i="8" s="1"/>
  <c r="U136" i="8"/>
  <c r="V136" i="8" s="1"/>
  <c r="U168" i="8"/>
  <c r="V168" i="8" s="1"/>
  <c r="U245" i="8"/>
  <c r="V245" i="8" s="1"/>
  <c r="U303" i="8"/>
  <c r="V303" i="8" s="1"/>
  <c r="U218" i="8"/>
  <c r="V218" i="8" s="1"/>
  <c r="U282" i="8"/>
  <c r="V282" i="8" s="1"/>
  <c r="U235" i="8"/>
  <c r="V235" i="8" s="1"/>
  <c r="U299" i="8"/>
  <c r="V299" i="8" s="1"/>
  <c r="U190" i="8"/>
  <c r="V190" i="8" s="1"/>
  <c r="U137" i="8"/>
  <c r="V137" i="8" s="1"/>
  <c r="U81" i="8"/>
  <c r="V81" i="8" s="1"/>
  <c r="U50" i="8"/>
  <c r="V50" i="8" s="1"/>
  <c r="U18" i="8"/>
  <c r="V18" i="8" s="1"/>
  <c r="U107" i="8"/>
  <c r="V107" i="8" s="1"/>
  <c r="U79" i="8"/>
  <c r="V79" i="8" s="1"/>
  <c r="AA231" i="7"/>
  <c r="U71" i="8"/>
  <c r="V71" i="8" s="1"/>
  <c r="AA189" i="7"/>
  <c r="AA197" i="7"/>
  <c r="AA223" i="7"/>
  <c r="AA158" i="7"/>
  <c r="AA181" i="7"/>
  <c r="AA146" i="7"/>
  <c r="AA83" i="7"/>
  <c r="AA137" i="7"/>
  <c r="AC65" i="7"/>
  <c r="AD65" i="7" s="1"/>
  <c r="AC20" i="7"/>
  <c r="AD20" i="7" s="1"/>
  <c r="AA140" i="7"/>
  <c r="AC47" i="7"/>
  <c r="AD47" i="7" s="1"/>
  <c r="AA162" i="7"/>
  <c r="AA82" i="7"/>
  <c r="AA182" i="7"/>
  <c r="AA210" i="7"/>
  <c r="AA199" i="7"/>
  <c r="AA208" i="7"/>
  <c r="AA226" i="7"/>
  <c r="AA121" i="7"/>
  <c r="AC44" i="7"/>
  <c r="AD44" i="7" s="1"/>
  <c r="AC217" i="5"/>
  <c r="AD217" i="5" s="1"/>
  <c r="AC191" i="5"/>
  <c r="AD191" i="5" s="1"/>
  <c r="AA116" i="7"/>
  <c r="AC184" i="5"/>
  <c r="AD184" i="5" s="1"/>
  <c r="AA72" i="7"/>
  <c r="AC156" i="5"/>
  <c r="AD156" i="5" s="1"/>
  <c r="N61" i="16" s="1"/>
  <c r="AC213" i="5"/>
  <c r="AD213" i="5" s="1"/>
  <c r="R61" i="16" s="1"/>
  <c r="AC185" i="5"/>
  <c r="AD185" i="5" s="1"/>
  <c r="AC133" i="5"/>
  <c r="AD133" i="5" s="1"/>
  <c r="AC113" i="5"/>
  <c r="AD113" i="5" s="1"/>
  <c r="AC154" i="5"/>
  <c r="AD154" i="5" s="1"/>
  <c r="AC24" i="5"/>
  <c r="AD24" i="5" s="1"/>
  <c r="AC86" i="5"/>
  <c r="AD86" i="5" s="1"/>
  <c r="AC107" i="5"/>
  <c r="AD107" i="5" s="1"/>
  <c r="AC58" i="5"/>
  <c r="AD58" i="5" s="1"/>
  <c r="AC161" i="5"/>
  <c r="AD161" i="5" s="1"/>
  <c r="E228" i="13"/>
  <c r="F23" i="13"/>
  <c r="F22" i="13"/>
  <c r="F21" i="13"/>
  <c r="AC22" i="5"/>
  <c r="AD22" i="5" s="1"/>
  <c r="AC16" i="5"/>
  <c r="AD16" i="5" s="1"/>
  <c r="AD171" i="1"/>
  <c r="AD139" i="1"/>
  <c r="AD223" i="1"/>
  <c r="AD227" i="1"/>
  <c r="AC30" i="5"/>
  <c r="AD30" i="5" s="1"/>
  <c r="AD104" i="1"/>
  <c r="AD38" i="1"/>
  <c r="AD210" i="1"/>
  <c r="AD140" i="1"/>
  <c r="AD178" i="1"/>
  <c r="AD48" i="1"/>
  <c r="AD80" i="1"/>
  <c r="I61" i="14" s="1"/>
  <c r="AD24" i="1"/>
  <c r="AD81" i="1"/>
  <c r="AD90" i="1"/>
  <c r="I229" i="13"/>
  <c r="J25" i="13"/>
  <c r="J27" i="13" s="1"/>
  <c r="J28" i="13" s="1"/>
  <c r="U321" i="8"/>
  <c r="V321" i="8" s="1"/>
  <c r="U221" i="8"/>
  <c r="V221" i="8" s="1"/>
  <c r="M61" i="15" s="1"/>
  <c r="U84" i="8"/>
  <c r="V84" i="8" s="1"/>
  <c r="U52" i="8"/>
  <c r="V52" i="8" s="1"/>
  <c r="U189" i="8"/>
  <c r="V189" i="8" s="1"/>
  <c r="U301" i="8"/>
  <c r="V301" i="8" s="1"/>
  <c r="U51" i="8"/>
  <c r="V51" i="8" s="1"/>
  <c r="U177" i="8"/>
  <c r="V177" i="8" s="1"/>
  <c r="K61" i="15" s="1"/>
  <c r="L97" i="15"/>
  <c r="L89" i="15"/>
  <c r="L88" i="15"/>
  <c r="L92" i="15"/>
  <c r="L93" i="15"/>
  <c r="L20" i="15"/>
  <c r="L96" i="15"/>
  <c r="U205" i="8"/>
  <c r="V205" i="8" s="1"/>
  <c r="U277" i="8"/>
  <c r="V277" i="8" s="1"/>
  <c r="U226" i="8"/>
  <c r="V226" i="8" s="1"/>
  <c r="U290" i="8"/>
  <c r="V290" i="8" s="1"/>
  <c r="N89" i="15"/>
  <c r="N88" i="15"/>
  <c r="N92" i="15"/>
  <c r="N96" i="15"/>
  <c r="N97" i="15"/>
  <c r="N20" i="15"/>
  <c r="N93" i="15"/>
  <c r="U307" i="8"/>
  <c r="V307" i="8" s="1"/>
  <c r="U106" i="8"/>
  <c r="V106" i="8" s="1"/>
  <c r="AA229" i="7"/>
  <c r="AA198" i="7"/>
  <c r="AA185" i="7"/>
  <c r="AA186" i="7"/>
  <c r="AA203" i="7"/>
  <c r="AA135" i="7"/>
  <c r="AA155" i="7"/>
  <c r="AC64" i="7"/>
  <c r="AD64" i="7" s="1"/>
  <c r="AC40" i="7"/>
  <c r="AD40" i="7" s="1"/>
  <c r="AA169" i="7"/>
  <c r="AA90" i="7"/>
  <c r="AA183" i="7"/>
  <c r="AA213" i="7"/>
  <c r="AA200" i="7"/>
  <c r="AA211" i="7"/>
  <c r="AA234" i="7"/>
  <c r="AA98" i="7"/>
  <c r="AC60" i="7"/>
  <c r="AD60" i="7" s="1"/>
  <c r="AA119" i="7"/>
  <c r="AA95" i="7"/>
  <c r="AC201" i="5"/>
  <c r="AD201" i="5" s="1"/>
  <c r="AC127" i="5"/>
  <c r="AD127" i="5" s="1"/>
  <c r="AC165" i="5"/>
  <c r="AD165" i="5" s="1"/>
  <c r="AC94" i="5"/>
  <c r="AD94" i="5" s="1"/>
  <c r="AC66" i="5"/>
  <c r="AD66" i="5" s="1"/>
  <c r="AC67" i="5"/>
  <c r="AD67" i="5" s="1"/>
  <c r="AC177" i="5"/>
  <c r="AD177" i="5" s="1"/>
  <c r="AD216" i="1"/>
  <c r="AC39" i="5"/>
  <c r="AD39" i="5" s="1"/>
  <c r="AD157" i="1"/>
  <c r="AC33" i="5"/>
  <c r="AD33" i="5" s="1"/>
  <c r="AD208" i="1"/>
  <c r="AD137" i="1"/>
  <c r="AC40" i="5"/>
  <c r="AD40" i="5" s="1"/>
  <c r="AD102" i="1"/>
  <c r="AD209" i="1"/>
  <c r="AD47" i="1"/>
  <c r="AD232" i="1"/>
  <c r="G20" i="13" s="1"/>
  <c r="AD68" i="1"/>
  <c r="AD33" i="1"/>
  <c r="E61" i="14" s="1"/>
  <c r="AD37" i="1"/>
  <c r="AC23" i="5"/>
  <c r="AD23" i="5" s="1"/>
  <c r="AD79" i="1"/>
  <c r="AD147" i="1"/>
  <c r="AD155" i="1"/>
  <c r="AD183" i="1"/>
  <c r="AC25" i="5"/>
  <c r="AD25" i="5" s="1"/>
  <c r="AD234" i="1"/>
  <c r="I20" i="13" s="1"/>
  <c r="E192" i="17"/>
  <c r="C33" i="17" s="1"/>
  <c r="E229" i="13" l="1"/>
  <c r="D228" i="13"/>
  <c r="E23" i="13"/>
  <c r="E22" i="13"/>
  <c r="E25" i="13" s="1"/>
  <c r="E21" i="13"/>
  <c r="W124" i="7"/>
  <c r="Y124" i="7" s="1"/>
  <c r="Z124" i="7" s="1"/>
  <c r="Y123" i="7"/>
  <c r="Z123" i="7" s="1"/>
  <c r="D97" i="15"/>
  <c r="D89" i="15"/>
  <c r="D88" i="15"/>
  <c r="D92" i="15"/>
  <c r="D93" i="15"/>
  <c r="D96" i="15"/>
  <c r="D20" i="15"/>
  <c r="F231" i="17"/>
  <c r="G24" i="17"/>
  <c r="G21" i="17"/>
  <c r="G25" i="17" s="1"/>
  <c r="G29" i="17"/>
  <c r="F235" i="17" s="1"/>
  <c r="G23" i="17"/>
  <c r="G22" i="17"/>
  <c r="O24" i="16"/>
  <c r="O23" i="16"/>
  <c r="O25" i="16" s="1"/>
  <c r="O22" i="16"/>
  <c r="O21" i="16"/>
  <c r="N233" i="16"/>
  <c r="O29" i="16"/>
  <c r="N237" i="16" s="1"/>
  <c r="M92" i="14"/>
  <c r="M93" i="14"/>
  <c r="M97" i="14"/>
  <c r="M89" i="14"/>
  <c r="M96" i="14"/>
  <c r="M20" i="14"/>
  <c r="M88" i="14"/>
  <c r="H233" i="16"/>
  <c r="I29" i="16"/>
  <c r="H237" i="16" s="1"/>
  <c r="I24" i="16"/>
  <c r="I23" i="16"/>
  <c r="I22" i="16"/>
  <c r="I21" i="16"/>
  <c r="I25" i="16" s="1"/>
  <c r="E92" i="17"/>
  <c r="E93" i="17"/>
  <c r="E88" i="17"/>
  <c r="E20" i="17"/>
  <c r="E85" i="17"/>
  <c r="E84" i="17"/>
  <c r="E89" i="17"/>
  <c r="F89" i="15"/>
  <c r="F88" i="15"/>
  <c r="F92" i="15"/>
  <c r="F96" i="15"/>
  <c r="F93" i="15"/>
  <c r="F97" i="15"/>
  <c r="F20" i="15"/>
  <c r="D24" i="14"/>
  <c r="D25" i="14" s="1"/>
  <c r="D29" i="14"/>
  <c r="D23" i="14"/>
  <c r="D22" i="14"/>
  <c r="D21" i="14"/>
  <c r="C237" i="14"/>
  <c r="F233" i="15"/>
  <c r="G23" i="15"/>
  <c r="G25" i="15" s="1"/>
  <c r="G22" i="15"/>
  <c r="G21" i="15"/>
  <c r="G24" i="15"/>
  <c r="G29" i="15"/>
  <c r="F237" i="15" s="1"/>
  <c r="E92" i="14"/>
  <c r="E93" i="14"/>
  <c r="E96" i="14"/>
  <c r="E20" i="14"/>
  <c r="E88" i="14"/>
  <c r="E97" i="14"/>
  <c r="E89" i="14"/>
  <c r="K29" i="16"/>
  <c r="J237" i="16" s="1"/>
  <c r="K21" i="16"/>
  <c r="J234" i="16" s="1"/>
  <c r="K24" i="16"/>
  <c r="J233" i="16"/>
  <c r="K23" i="16"/>
  <c r="K22" i="16"/>
  <c r="H228" i="13"/>
  <c r="I22" i="13"/>
  <c r="I23" i="13"/>
  <c r="I21" i="13"/>
  <c r="K96" i="15"/>
  <c r="K97" i="15"/>
  <c r="K92" i="15"/>
  <c r="K20" i="15"/>
  <c r="K93" i="15"/>
  <c r="K89" i="15"/>
  <c r="K88" i="15"/>
  <c r="I231" i="13"/>
  <c r="J30" i="13"/>
  <c r="R88" i="16"/>
  <c r="R85" i="16"/>
  <c r="R84" i="16"/>
  <c r="R89" i="16"/>
  <c r="R20" i="16"/>
  <c r="R93" i="16"/>
  <c r="R92" i="16"/>
  <c r="AA122" i="7"/>
  <c r="G24" i="16"/>
  <c r="G23" i="16"/>
  <c r="G22" i="16"/>
  <c r="G25" i="16" s="1"/>
  <c r="G21" i="16"/>
  <c r="G29" i="16"/>
  <c r="F237" i="16" s="1"/>
  <c r="F233" i="16"/>
  <c r="H23" i="13"/>
  <c r="H22" i="13"/>
  <c r="H21" i="13"/>
  <c r="G228" i="13"/>
  <c r="G237" i="14"/>
  <c r="H29" i="14"/>
  <c r="G241" i="14" s="1"/>
  <c r="H25" i="14"/>
  <c r="H21" i="14"/>
  <c r="G238" i="14" s="1"/>
  <c r="H22" i="14"/>
  <c r="H23" i="14"/>
  <c r="H24" i="14"/>
  <c r="E233" i="16"/>
  <c r="F29" i="16"/>
  <c r="E237" i="16" s="1"/>
  <c r="F23" i="16"/>
  <c r="F22" i="16"/>
  <c r="F21" i="16"/>
  <c r="F25" i="16" s="1"/>
  <c r="F24" i="16"/>
  <c r="M89" i="15"/>
  <c r="M88" i="15"/>
  <c r="M93" i="15"/>
  <c r="M97" i="15"/>
  <c r="M20" i="15"/>
  <c r="M92" i="15"/>
  <c r="M96" i="15"/>
  <c r="N89" i="16"/>
  <c r="N93" i="16"/>
  <c r="N84" i="16"/>
  <c r="N85" i="16"/>
  <c r="N88" i="16"/>
  <c r="N20" i="16"/>
  <c r="N92" i="16"/>
  <c r="F93" i="17"/>
  <c r="F89" i="17"/>
  <c r="F88" i="17"/>
  <c r="F92" i="17"/>
  <c r="F85" i="17"/>
  <c r="F84" i="17"/>
  <c r="F20" i="17"/>
  <c r="B117" i="7"/>
  <c r="D116" i="7"/>
  <c r="E116" i="7" s="1"/>
  <c r="H92" i="16"/>
  <c r="H85" i="16"/>
  <c r="H84" i="16"/>
  <c r="H93" i="16"/>
  <c r="H89" i="16"/>
  <c r="H88" i="16"/>
  <c r="H20" i="16"/>
  <c r="Y101" i="7"/>
  <c r="Z101" i="7" s="1"/>
  <c r="W102" i="7"/>
  <c r="D25" i="13"/>
  <c r="I233" i="16"/>
  <c r="J23" i="16"/>
  <c r="J24" i="16"/>
  <c r="J22" i="16"/>
  <c r="J21" i="16"/>
  <c r="J25" i="16" s="1"/>
  <c r="J29" i="16"/>
  <c r="I237" i="16" s="1"/>
  <c r="Q25" i="14"/>
  <c r="Q21" i="14"/>
  <c r="Q22" i="14"/>
  <c r="Q23" i="14"/>
  <c r="Q29" i="14"/>
  <c r="P241" i="14" s="1"/>
  <c r="Q24" i="14"/>
  <c r="P237" i="14"/>
  <c r="C233" i="16"/>
  <c r="D25" i="16"/>
  <c r="D22" i="16"/>
  <c r="D24" i="16"/>
  <c r="D23" i="16"/>
  <c r="D21" i="16"/>
  <c r="D29" i="16"/>
  <c r="F228" i="13"/>
  <c r="G23" i="13"/>
  <c r="G22" i="13"/>
  <c r="G21" i="13"/>
  <c r="M233" i="15"/>
  <c r="N24" i="15"/>
  <c r="N29" i="15"/>
  <c r="M237" i="15" s="1"/>
  <c r="N23" i="15"/>
  <c r="N22" i="15"/>
  <c r="N25" i="15" s="1"/>
  <c r="N21" i="15"/>
  <c r="F25" i="13"/>
  <c r="N93" i="14"/>
  <c r="N92" i="14"/>
  <c r="N89" i="14"/>
  <c r="N96" i="14"/>
  <c r="N20" i="14"/>
  <c r="N88" i="14"/>
  <c r="N97" i="14"/>
  <c r="F93" i="14"/>
  <c r="F96" i="14"/>
  <c r="F20" i="14"/>
  <c r="F88" i="14"/>
  <c r="F97" i="14"/>
  <c r="F89" i="14"/>
  <c r="F92" i="14"/>
  <c r="Q93" i="16"/>
  <c r="Q88" i="16"/>
  <c r="Q92" i="16"/>
  <c r="Q84" i="16"/>
  <c r="Q85" i="16"/>
  <c r="Q89" i="16"/>
  <c r="Q20" i="16"/>
  <c r="G233" i="15"/>
  <c r="H23" i="15"/>
  <c r="H22" i="15"/>
  <c r="H21" i="15"/>
  <c r="H24" i="15"/>
  <c r="H29" i="15"/>
  <c r="G237" i="15" s="1"/>
  <c r="H25" i="15"/>
  <c r="R73" i="7"/>
  <c r="S73" i="7" s="1"/>
  <c r="P74" i="7"/>
  <c r="AA100" i="7"/>
  <c r="K23" i="14"/>
  <c r="K22" i="14"/>
  <c r="K21" i="14"/>
  <c r="K29" i="14"/>
  <c r="J241" i="14" s="1"/>
  <c r="J237" i="14"/>
  <c r="K24" i="14"/>
  <c r="K25" i="14"/>
  <c r="R22" i="14"/>
  <c r="R23" i="14"/>
  <c r="R25" i="14" s="1"/>
  <c r="R21" i="14"/>
  <c r="R29" i="14"/>
  <c r="Q241" i="14" s="1"/>
  <c r="R24" i="14"/>
  <c r="Q237" i="14"/>
  <c r="L233" i="16"/>
  <c r="M22" i="16"/>
  <c r="M29" i="16"/>
  <c r="L237" i="16" s="1"/>
  <c r="M24" i="16"/>
  <c r="M23" i="16"/>
  <c r="M21" i="16"/>
  <c r="L234" i="16" s="1"/>
  <c r="O24" i="14"/>
  <c r="O25" i="14" s="1"/>
  <c r="O21" i="14"/>
  <c r="O22" i="14"/>
  <c r="O29" i="14"/>
  <c r="N241" i="14" s="1"/>
  <c r="O23" i="14"/>
  <c r="N237" i="14"/>
  <c r="O92" i="15"/>
  <c r="O20" i="15"/>
  <c r="O93" i="15"/>
  <c r="O96" i="15"/>
  <c r="O97" i="15"/>
  <c r="O89" i="15"/>
  <c r="O88" i="15"/>
  <c r="L29" i="15"/>
  <c r="K237" i="15" s="1"/>
  <c r="K233" i="15"/>
  <c r="L24" i="15"/>
  <c r="L21" i="15"/>
  <c r="L23" i="15"/>
  <c r="L22" i="15"/>
  <c r="D92" i="17"/>
  <c r="D93" i="17"/>
  <c r="D89" i="17"/>
  <c r="D88" i="17"/>
  <c r="D85" i="17"/>
  <c r="D20" i="17"/>
  <c r="D84" i="17"/>
  <c r="E21" i="16"/>
  <c r="E22" i="16"/>
  <c r="E25" i="16" s="1"/>
  <c r="D233" i="16"/>
  <c r="E24" i="16"/>
  <c r="E23" i="16"/>
  <c r="E29" i="16"/>
  <c r="D237" i="16" s="1"/>
  <c r="O233" i="15"/>
  <c r="P23" i="15"/>
  <c r="P22" i="15"/>
  <c r="P21" i="15"/>
  <c r="P25" i="15" s="1"/>
  <c r="P24" i="15"/>
  <c r="P29" i="15"/>
  <c r="O237" i="15" s="1"/>
  <c r="P96" i="14"/>
  <c r="P97" i="14"/>
  <c r="P20" i="14"/>
  <c r="P88" i="14"/>
  <c r="P93" i="14"/>
  <c r="P92" i="14"/>
  <c r="P89" i="14"/>
  <c r="AB72" i="7"/>
  <c r="AC72" i="7" s="1"/>
  <c r="AD72" i="7" s="1"/>
  <c r="K233" i="16"/>
  <c r="L24" i="16"/>
  <c r="L21" i="16"/>
  <c r="K234" i="16" s="1"/>
  <c r="L29" i="16"/>
  <c r="K237" i="16" s="1"/>
  <c r="L23" i="16"/>
  <c r="L22" i="16"/>
  <c r="R25" i="15"/>
  <c r="Q233" i="15"/>
  <c r="R22" i="15"/>
  <c r="R21" i="15"/>
  <c r="Q234" i="15" s="1"/>
  <c r="R29" i="15"/>
  <c r="Q237" i="15" s="1"/>
  <c r="R24" i="15"/>
  <c r="R23" i="15"/>
  <c r="I97" i="14"/>
  <c r="I93" i="14"/>
  <c r="I20" i="14"/>
  <c r="I88" i="14"/>
  <c r="I89" i="14"/>
  <c r="I96" i="14"/>
  <c r="I92" i="14"/>
  <c r="P92" i="16"/>
  <c r="P85" i="16"/>
  <c r="P84" i="16"/>
  <c r="P89" i="16"/>
  <c r="P93" i="16"/>
  <c r="P88" i="16"/>
  <c r="P20" i="16"/>
  <c r="L24" i="14"/>
  <c r="K237" i="14"/>
  <c r="L22" i="14"/>
  <c r="L21" i="14"/>
  <c r="L25" i="14"/>
  <c r="L29" i="14"/>
  <c r="K241" i="14" s="1"/>
  <c r="L23" i="14"/>
  <c r="R100" i="7"/>
  <c r="S100" i="7" s="1"/>
  <c r="P101" i="7"/>
  <c r="P233" i="15"/>
  <c r="Q24" i="15"/>
  <c r="Q25" i="15"/>
  <c r="Q23" i="15"/>
  <c r="Q22" i="15"/>
  <c r="Q21" i="15"/>
  <c r="Q29" i="15"/>
  <c r="P237" i="15" s="1"/>
  <c r="J25" i="15"/>
  <c r="I233" i="15"/>
  <c r="J21" i="15"/>
  <c r="J29" i="15"/>
  <c r="I237" i="15" s="1"/>
  <c r="J24" i="15"/>
  <c r="J23" i="15"/>
  <c r="J22" i="15"/>
  <c r="H233" i="15"/>
  <c r="I24" i="15"/>
  <c r="I25" i="15"/>
  <c r="I22" i="15"/>
  <c r="I21" i="15"/>
  <c r="I29" i="15"/>
  <c r="H237" i="15" s="1"/>
  <c r="I23" i="15"/>
  <c r="B75" i="7"/>
  <c r="D74" i="7"/>
  <c r="E74" i="7" s="1"/>
  <c r="R115" i="7"/>
  <c r="S115" i="7" s="1"/>
  <c r="P116" i="7"/>
  <c r="G96" i="14"/>
  <c r="G20" i="14"/>
  <c r="G88" i="14"/>
  <c r="G93" i="14"/>
  <c r="G97" i="14"/>
  <c r="G89" i="14"/>
  <c r="G92" i="14"/>
  <c r="J23" i="14"/>
  <c r="J25" i="14" s="1"/>
  <c r="J29" i="14"/>
  <c r="I241" i="14" s="1"/>
  <c r="I237" i="14"/>
  <c r="J24" i="14"/>
  <c r="J21" i="14"/>
  <c r="J22" i="14"/>
  <c r="E29" i="15"/>
  <c r="D237" i="15" s="1"/>
  <c r="D233" i="15"/>
  <c r="E22" i="15"/>
  <c r="E25" i="15" s="1"/>
  <c r="E21" i="15"/>
  <c r="E24" i="15"/>
  <c r="E23" i="15"/>
  <c r="G25" i="13" l="1"/>
  <c r="H25" i="13"/>
  <c r="C240" i="13"/>
  <c r="I25" i="13"/>
  <c r="R91" i="14"/>
  <c r="P91" i="15"/>
  <c r="E87" i="16"/>
  <c r="N91" i="15"/>
  <c r="F87" i="16"/>
  <c r="G87" i="17"/>
  <c r="I91" i="13"/>
  <c r="E91" i="15"/>
  <c r="J91" i="14"/>
  <c r="J87" i="16"/>
  <c r="I87" i="16"/>
  <c r="O91" i="14"/>
  <c r="G91" i="15"/>
  <c r="G87" i="16"/>
  <c r="D91" i="14"/>
  <c r="O87" i="16"/>
  <c r="E91" i="13"/>
  <c r="H91" i="13"/>
  <c r="H91" i="15"/>
  <c r="H91" i="14"/>
  <c r="L91" i="14"/>
  <c r="F229" i="13"/>
  <c r="Y102" i="7"/>
  <c r="Z102" i="7" s="1"/>
  <c r="W103" i="7"/>
  <c r="G233" i="16"/>
  <c r="H22" i="16"/>
  <c r="H23" i="16"/>
  <c r="H21" i="16"/>
  <c r="H29" i="16"/>
  <c r="G237" i="16" s="1"/>
  <c r="H24" i="16"/>
  <c r="N21" i="16"/>
  <c r="N22" i="16"/>
  <c r="N29" i="16"/>
  <c r="M237" i="16" s="1"/>
  <c r="N25" i="16"/>
  <c r="N24" i="16"/>
  <c r="N23" i="16"/>
  <c r="M233" i="16"/>
  <c r="M29" i="15"/>
  <c r="L237" i="15" s="1"/>
  <c r="L233" i="15"/>
  <c r="M21" i="15"/>
  <c r="L234" i="15" s="1"/>
  <c r="M24" i="15"/>
  <c r="M23" i="15"/>
  <c r="M22" i="15"/>
  <c r="E233" i="15"/>
  <c r="F22" i="15"/>
  <c r="F21" i="15"/>
  <c r="E234" i="15" s="1"/>
  <c r="F24" i="15"/>
  <c r="F23" i="15"/>
  <c r="F29" i="15"/>
  <c r="E237" i="15" s="1"/>
  <c r="C231" i="17"/>
  <c r="D24" i="17"/>
  <c r="D23" i="17"/>
  <c r="D21" i="17"/>
  <c r="D25" i="17"/>
  <c r="D29" i="17"/>
  <c r="D22" i="17"/>
  <c r="K234" i="15"/>
  <c r="C237" i="16"/>
  <c r="AA101" i="7"/>
  <c r="C238" i="14"/>
  <c r="K91" i="14"/>
  <c r="M237" i="14"/>
  <c r="N24" i="14"/>
  <c r="N29" i="14"/>
  <c r="M241" i="14" s="1"/>
  <c r="N21" i="14"/>
  <c r="N22" i="14"/>
  <c r="N23" i="14"/>
  <c r="L25" i="15"/>
  <c r="Q238" i="14"/>
  <c r="G234" i="15"/>
  <c r="C234" i="16"/>
  <c r="I234" i="16"/>
  <c r="G229" i="13"/>
  <c r="R29" i="16"/>
  <c r="Q237" i="16" s="1"/>
  <c r="R24" i="16"/>
  <c r="R23" i="16"/>
  <c r="Q233" i="16"/>
  <c r="R22" i="16"/>
  <c r="R21" i="16"/>
  <c r="R25" i="16" s="1"/>
  <c r="H234" i="16"/>
  <c r="AA123" i="7"/>
  <c r="G21" i="14"/>
  <c r="G22" i="14"/>
  <c r="G29" i="14"/>
  <c r="F241" i="14" s="1"/>
  <c r="G23" i="14"/>
  <c r="G24" i="14"/>
  <c r="F237" i="14"/>
  <c r="B76" i="7"/>
  <c r="D75" i="7"/>
  <c r="E75" i="7" s="1"/>
  <c r="K238" i="14"/>
  <c r="I238" i="14"/>
  <c r="P234" i="15"/>
  <c r="D234" i="15"/>
  <c r="R116" i="7"/>
  <c r="S116" i="7" s="1"/>
  <c r="P117" i="7"/>
  <c r="J238" i="14"/>
  <c r="R74" i="7"/>
  <c r="S74" i="7" s="1"/>
  <c r="P75" i="7"/>
  <c r="AA124" i="7"/>
  <c r="I91" i="15"/>
  <c r="G91" i="13"/>
  <c r="R101" i="7"/>
  <c r="S101" i="7" s="1"/>
  <c r="P102" i="7"/>
  <c r="L25" i="16"/>
  <c r="D234" i="16"/>
  <c r="N238" i="14"/>
  <c r="M25" i="16"/>
  <c r="AB73" i="7"/>
  <c r="AC73" i="7" s="1"/>
  <c r="AD73" i="7" s="1"/>
  <c r="F91" i="13"/>
  <c r="F234" i="16"/>
  <c r="J33" i="13"/>
  <c r="J34" i="13"/>
  <c r="J32" i="13"/>
  <c r="D237" i="14"/>
  <c r="C249" i="14" s="1"/>
  <c r="E24" i="14"/>
  <c r="E21" i="14"/>
  <c r="D238" i="14" s="1"/>
  <c r="E29" i="14"/>
  <c r="D241" i="14" s="1"/>
  <c r="E23" i="14"/>
  <c r="E22" i="14"/>
  <c r="F234" i="15"/>
  <c r="E23" i="17"/>
  <c r="E22" i="17"/>
  <c r="E21" i="17"/>
  <c r="E24" i="17"/>
  <c r="E25" i="17"/>
  <c r="D231" i="17"/>
  <c r="E29" i="17"/>
  <c r="D235" i="17" s="1"/>
  <c r="N234" i="16"/>
  <c r="D229" i="13"/>
  <c r="D91" i="13"/>
  <c r="J91" i="15"/>
  <c r="O233" i="16"/>
  <c r="C245" i="16" s="1"/>
  <c r="P29" i="16"/>
  <c r="O237" i="16" s="1"/>
  <c r="P23" i="16"/>
  <c r="P24" i="16"/>
  <c r="P22" i="16"/>
  <c r="P21" i="16"/>
  <c r="O234" i="16" s="1"/>
  <c r="O237" i="14"/>
  <c r="P29" i="14"/>
  <c r="O241" i="14" s="1"/>
  <c r="P21" i="14"/>
  <c r="O238" i="14" s="1"/>
  <c r="P22" i="14"/>
  <c r="P24" i="14"/>
  <c r="P23" i="14"/>
  <c r="N233" i="15"/>
  <c r="O23" i="15"/>
  <c r="O22" i="15"/>
  <c r="O25" i="15" s="1"/>
  <c r="O21" i="15"/>
  <c r="O29" i="15"/>
  <c r="N237" i="15" s="1"/>
  <c r="O24" i="15"/>
  <c r="E237" i="14"/>
  <c r="F21" i="14"/>
  <c r="E238" i="14" s="1"/>
  <c r="F22" i="14"/>
  <c r="F23" i="14"/>
  <c r="F24" i="14"/>
  <c r="F29" i="14"/>
  <c r="E241" i="14" s="1"/>
  <c r="M234" i="15"/>
  <c r="P238" i="14"/>
  <c r="F24" i="17"/>
  <c r="F25" i="17"/>
  <c r="E231" i="17"/>
  <c r="F29" i="17"/>
  <c r="E235" i="17" s="1"/>
  <c r="F22" i="17"/>
  <c r="F23" i="17"/>
  <c r="F21" i="17"/>
  <c r="E234" i="16"/>
  <c r="J233" i="15"/>
  <c r="K23" i="15"/>
  <c r="K25" i="15" s="1"/>
  <c r="K22" i="15"/>
  <c r="K21" i="15"/>
  <c r="K29" i="15"/>
  <c r="J237" i="15" s="1"/>
  <c r="K24" i="15"/>
  <c r="H229" i="13"/>
  <c r="C241" i="14"/>
  <c r="L237" i="14"/>
  <c r="M24" i="14"/>
  <c r="M29" i="14"/>
  <c r="L241" i="14" s="1"/>
  <c r="M22" i="14"/>
  <c r="M21" i="14"/>
  <c r="M25" i="14" s="1"/>
  <c r="M23" i="14"/>
  <c r="F232" i="17"/>
  <c r="D29" i="15"/>
  <c r="C233" i="15"/>
  <c r="D24" i="15"/>
  <c r="D23" i="15"/>
  <c r="D22" i="15"/>
  <c r="D21" i="15"/>
  <c r="C234" i="15" s="1"/>
  <c r="I22" i="14"/>
  <c r="I23" i="14"/>
  <c r="I29" i="14"/>
  <c r="H241" i="14" s="1"/>
  <c r="H237" i="14"/>
  <c r="I24" i="14"/>
  <c r="I21" i="14"/>
  <c r="R91" i="15"/>
  <c r="H234" i="15"/>
  <c r="Q91" i="15"/>
  <c r="I234" i="15"/>
  <c r="O234" i="15"/>
  <c r="P233" i="16"/>
  <c r="Q22" i="16"/>
  <c r="Q25" i="16" s="1"/>
  <c r="Q23" i="16"/>
  <c r="Q29" i="16"/>
  <c r="P237" i="16" s="1"/>
  <c r="Q24" i="16"/>
  <c r="Q21" i="16"/>
  <c r="D87" i="16"/>
  <c r="Q91" i="14"/>
  <c r="B118" i="7"/>
  <c r="D117" i="7"/>
  <c r="E117" i="7" s="1"/>
  <c r="K25" i="16"/>
  <c r="J35" i="13" l="1"/>
  <c r="J37" i="13" s="1"/>
  <c r="I235" i="13" s="1"/>
  <c r="I233" i="13"/>
  <c r="O91" i="15"/>
  <c r="R87" i="16"/>
  <c r="K91" i="15"/>
  <c r="M91" i="14"/>
  <c r="Q87" i="16"/>
  <c r="E87" i="17"/>
  <c r="C254" i="14"/>
  <c r="F25" i="14"/>
  <c r="H238" i="14"/>
  <c r="E232" i="17"/>
  <c r="E25" i="14"/>
  <c r="L87" i="16"/>
  <c r="M234" i="16"/>
  <c r="Y103" i="7"/>
  <c r="Z103" i="7" s="1"/>
  <c r="W104" i="7"/>
  <c r="H98" i="15"/>
  <c r="H99" i="15" s="1"/>
  <c r="H100" i="15" s="1"/>
  <c r="H109" i="15" s="1"/>
  <c r="H111" i="15" s="1"/>
  <c r="H26" i="15" s="1"/>
  <c r="H94" i="15"/>
  <c r="H95" i="15" s="1"/>
  <c r="D98" i="14"/>
  <c r="D99" i="14" s="1"/>
  <c r="D100" i="14" s="1"/>
  <c r="D109" i="14" s="1"/>
  <c r="D111" i="14" s="1"/>
  <c r="D26" i="14" s="1"/>
  <c r="D94" i="14"/>
  <c r="D95" i="14" s="1"/>
  <c r="I90" i="16"/>
  <c r="I91" i="16" s="1"/>
  <c r="I94" i="16"/>
  <c r="I95" i="16" s="1"/>
  <c r="I96" i="16" s="1"/>
  <c r="I105" i="16" s="1"/>
  <c r="I107" i="16" s="1"/>
  <c r="I26" i="16" s="1"/>
  <c r="R94" i="15"/>
  <c r="R95" i="15" s="1"/>
  <c r="R98" i="15"/>
  <c r="R99" i="15" s="1"/>
  <c r="R100" i="15" s="1"/>
  <c r="R109" i="15" s="1"/>
  <c r="R111" i="15" s="1"/>
  <c r="R26" i="15" s="1"/>
  <c r="M87" i="16"/>
  <c r="M238" i="14"/>
  <c r="D90" i="16"/>
  <c r="D91" i="16" s="1"/>
  <c r="D94" i="16"/>
  <c r="D95" i="16" s="1"/>
  <c r="D96" i="16" s="1"/>
  <c r="D105" i="16" s="1"/>
  <c r="D107" i="16" s="1"/>
  <c r="D26" i="16" s="1"/>
  <c r="D25" i="15"/>
  <c r="P234" i="16"/>
  <c r="C241" i="13"/>
  <c r="R102" i="7"/>
  <c r="S102" i="7" s="1"/>
  <c r="P103" i="7"/>
  <c r="R75" i="7"/>
  <c r="S75" i="7" s="1"/>
  <c r="P76" i="7"/>
  <c r="C250" i="16"/>
  <c r="AA102" i="7"/>
  <c r="E94" i="16"/>
  <c r="E95" i="16" s="1"/>
  <c r="E96" i="16" s="1"/>
  <c r="E105" i="16" s="1"/>
  <c r="E107" i="16" s="1"/>
  <c r="E26" i="16" s="1"/>
  <c r="E90" i="16"/>
  <c r="E91" i="16" s="1"/>
  <c r="K87" i="16"/>
  <c r="Q94" i="15"/>
  <c r="Q95" i="15" s="1"/>
  <c r="Q98" i="15"/>
  <c r="Q99" i="15" s="1"/>
  <c r="AB74" i="7"/>
  <c r="AC74" i="7" s="1"/>
  <c r="AD74" i="7" s="1"/>
  <c r="F238" i="14"/>
  <c r="C250" i="14" s="1"/>
  <c r="G90" i="16"/>
  <c r="G91" i="16" s="1"/>
  <c r="G94" i="16"/>
  <c r="G95" i="16" s="1"/>
  <c r="J90" i="16"/>
  <c r="J91" i="16" s="1"/>
  <c r="J94" i="16"/>
  <c r="J95" i="16" s="1"/>
  <c r="J96" i="16" s="1"/>
  <c r="J105" i="16" s="1"/>
  <c r="J107" i="16" s="1"/>
  <c r="J26" i="16" s="1"/>
  <c r="I98" i="13"/>
  <c r="I99" i="13" s="1"/>
  <c r="I94" i="13"/>
  <c r="I95" i="13" s="1"/>
  <c r="I25" i="14"/>
  <c r="C245" i="15"/>
  <c r="J234" i="15"/>
  <c r="C246" i="15" s="1"/>
  <c r="N234" i="15"/>
  <c r="P25" i="14"/>
  <c r="B77" i="7"/>
  <c r="D76" i="7"/>
  <c r="E76" i="7" s="1"/>
  <c r="G25" i="14"/>
  <c r="L91" i="15"/>
  <c r="K94" i="14"/>
  <c r="K95" i="14" s="1"/>
  <c r="K98" i="14"/>
  <c r="K99" i="14" s="1"/>
  <c r="K100" i="14" s="1"/>
  <c r="K109" i="14" s="1"/>
  <c r="K111" i="14" s="1"/>
  <c r="K26" i="14" s="1"/>
  <c r="G234" i="16"/>
  <c r="C246" i="16" s="1"/>
  <c r="H98" i="13"/>
  <c r="H99" i="13" s="1"/>
  <c r="H94" i="13"/>
  <c r="H95" i="13" s="1"/>
  <c r="G90" i="17"/>
  <c r="G91" i="17" s="1"/>
  <c r="G94" i="17"/>
  <c r="G95" i="17" s="1"/>
  <c r="G96" i="17" s="1"/>
  <c r="G105" i="17" s="1"/>
  <c r="G107" i="17" s="1"/>
  <c r="G26" i="17" s="1"/>
  <c r="P98" i="15"/>
  <c r="P99" i="15" s="1"/>
  <c r="P100" i="15" s="1"/>
  <c r="P109" i="15" s="1"/>
  <c r="P111" i="15" s="1"/>
  <c r="P26" i="15" s="1"/>
  <c r="P94" i="15"/>
  <c r="P95" i="15" s="1"/>
  <c r="F87" i="17"/>
  <c r="I98" i="15"/>
  <c r="I99" i="15" s="1"/>
  <c r="I94" i="15"/>
  <c r="I95" i="15" s="1"/>
  <c r="B119" i="7"/>
  <c r="D118" i="7"/>
  <c r="E118" i="7" s="1"/>
  <c r="C237" i="15"/>
  <c r="C250" i="15" s="1"/>
  <c r="P25" i="16"/>
  <c r="G98" i="13"/>
  <c r="G99" i="13" s="1"/>
  <c r="G94" i="13"/>
  <c r="G95" i="13" s="1"/>
  <c r="R117" i="7"/>
  <c r="S117" i="7" s="1"/>
  <c r="P118" i="7"/>
  <c r="L94" i="14"/>
  <c r="L95" i="14" s="1"/>
  <c r="L98" i="14"/>
  <c r="L99" i="14" s="1"/>
  <c r="E98" i="13"/>
  <c r="E99" i="13" s="1"/>
  <c r="E94" i="13"/>
  <c r="E95" i="13" s="1"/>
  <c r="G98" i="15"/>
  <c r="G99" i="15" s="1"/>
  <c r="G94" i="15"/>
  <c r="G95" i="15" s="1"/>
  <c r="C235" i="17"/>
  <c r="N87" i="16"/>
  <c r="J98" i="14"/>
  <c r="J99" i="14" s="1"/>
  <c r="J94" i="14"/>
  <c r="J95" i="14" s="1"/>
  <c r="F94" i="16"/>
  <c r="F95" i="16" s="1"/>
  <c r="F90" i="16"/>
  <c r="F91" i="16" s="1"/>
  <c r="J94" i="15"/>
  <c r="J95" i="15" s="1"/>
  <c r="J98" i="15"/>
  <c r="J99" i="15" s="1"/>
  <c r="D87" i="17"/>
  <c r="H98" i="14"/>
  <c r="H99" i="14" s="1"/>
  <c r="H94" i="14"/>
  <c r="H95" i="14" s="1"/>
  <c r="O90" i="16"/>
  <c r="O91" i="16" s="1"/>
  <c r="O94" i="16"/>
  <c r="O95" i="16" s="1"/>
  <c r="O96" i="16" s="1"/>
  <c r="O105" i="16" s="1"/>
  <c r="O107" i="16" s="1"/>
  <c r="O26" i="16" s="1"/>
  <c r="O94" i="14"/>
  <c r="O95" i="14" s="1"/>
  <c r="O98" i="14"/>
  <c r="O99" i="14" s="1"/>
  <c r="R98" i="14"/>
  <c r="R99" i="14" s="1"/>
  <c r="R94" i="14"/>
  <c r="R95" i="14" s="1"/>
  <c r="Q98" i="14"/>
  <c r="Q99" i="14" s="1"/>
  <c r="Q94" i="14"/>
  <c r="Q95" i="14" s="1"/>
  <c r="L238" i="14"/>
  <c r="D94" i="13"/>
  <c r="D95" i="13" s="1"/>
  <c r="D98" i="13"/>
  <c r="D99" i="13" s="1"/>
  <c r="D232" i="17"/>
  <c r="F94" i="13"/>
  <c r="F95" i="13" s="1"/>
  <c r="F98" i="13"/>
  <c r="F99" i="13" s="1"/>
  <c r="Q234" i="16"/>
  <c r="N25" i="14"/>
  <c r="C232" i="17"/>
  <c r="F25" i="15"/>
  <c r="M25" i="15"/>
  <c r="H25" i="16"/>
  <c r="E98" i="15"/>
  <c r="E99" i="15" s="1"/>
  <c r="E100" i="15" s="1"/>
  <c r="E109" i="15" s="1"/>
  <c r="E111" i="15" s="1"/>
  <c r="E26" i="15" s="1"/>
  <c r="E94" i="15"/>
  <c r="E95" i="15" s="1"/>
  <c r="N94" i="15"/>
  <c r="N95" i="15" s="1"/>
  <c r="N98" i="15"/>
  <c r="N99" i="15" s="1"/>
  <c r="J36" i="13" l="1"/>
  <c r="I234" i="13" s="1"/>
  <c r="G100" i="13"/>
  <c r="G109" i="13" s="1"/>
  <c r="G111" i="13" s="1"/>
  <c r="G26" i="13" s="1"/>
  <c r="F230" i="13" s="1"/>
  <c r="H235" i="16"/>
  <c r="I27" i="16"/>
  <c r="I28" i="16" s="1"/>
  <c r="H87" i="16"/>
  <c r="F100" i="13"/>
  <c r="F109" i="13" s="1"/>
  <c r="F111" i="13" s="1"/>
  <c r="F26" i="13" s="1"/>
  <c r="Q100" i="14"/>
  <c r="Q109" i="14" s="1"/>
  <c r="Q111" i="14" s="1"/>
  <c r="Q26" i="14" s="1"/>
  <c r="H100" i="14"/>
  <c r="H109" i="14" s="1"/>
  <c r="H111" i="14" s="1"/>
  <c r="H26" i="14" s="1"/>
  <c r="J100" i="14"/>
  <c r="J109" i="14" s="1"/>
  <c r="J111" i="14" s="1"/>
  <c r="J26" i="14" s="1"/>
  <c r="G100" i="15"/>
  <c r="G109" i="15" s="1"/>
  <c r="G111" i="15" s="1"/>
  <c r="G26" i="15" s="1"/>
  <c r="I100" i="15"/>
  <c r="I109" i="15" s="1"/>
  <c r="I111" i="15" s="1"/>
  <c r="I26" i="15" s="1"/>
  <c r="H100" i="13"/>
  <c r="H109" i="13" s="1"/>
  <c r="H111" i="13" s="1"/>
  <c r="H26" i="13" s="1"/>
  <c r="B78" i="7"/>
  <c r="D77" i="7"/>
  <c r="E77" i="7" s="1"/>
  <c r="I100" i="13"/>
  <c r="I109" i="13" s="1"/>
  <c r="I111" i="13" s="1"/>
  <c r="I26" i="13" s="1"/>
  <c r="AB75" i="7"/>
  <c r="AC75" i="7" s="1"/>
  <c r="AD75" i="7" s="1"/>
  <c r="H61" i="17" s="1"/>
  <c r="R103" i="7"/>
  <c r="S103" i="7" s="1"/>
  <c r="P104" i="7"/>
  <c r="M90" i="16"/>
  <c r="M91" i="16" s="1"/>
  <c r="M94" i="16"/>
  <c r="M95" i="16" s="1"/>
  <c r="M96" i="16" s="1"/>
  <c r="M105" i="16" s="1"/>
  <c r="M107" i="16" s="1"/>
  <c r="M26" i="16" s="1"/>
  <c r="E94" i="17"/>
  <c r="E95" i="17" s="1"/>
  <c r="E90" i="17"/>
  <c r="E91" i="17" s="1"/>
  <c r="K94" i="15"/>
  <c r="K95" i="15" s="1"/>
  <c r="K98" i="15"/>
  <c r="K99" i="15" s="1"/>
  <c r="K100" i="15" s="1"/>
  <c r="K109" i="15" s="1"/>
  <c r="K111" i="15" s="1"/>
  <c r="K26" i="15" s="1"/>
  <c r="D90" i="17"/>
  <c r="D91" i="17" s="1"/>
  <c r="D94" i="17"/>
  <c r="D95" i="17" s="1"/>
  <c r="N94" i="16"/>
  <c r="N95" i="16" s="1"/>
  <c r="N90" i="16"/>
  <c r="N91" i="16" s="1"/>
  <c r="F94" i="17"/>
  <c r="F95" i="17" s="1"/>
  <c r="F90" i="17"/>
  <c r="F91" i="17" s="1"/>
  <c r="AB76" i="7"/>
  <c r="AC76" i="7" s="1"/>
  <c r="AD76" i="7" s="1"/>
  <c r="D235" i="16"/>
  <c r="E27" i="16"/>
  <c r="E28" i="16" s="1"/>
  <c r="L90" i="16"/>
  <c r="L91" i="16" s="1"/>
  <c r="L94" i="16"/>
  <c r="L95" i="16" s="1"/>
  <c r="M91" i="15"/>
  <c r="C239" i="14"/>
  <c r="D27" i="14"/>
  <c r="D28" i="14" s="1"/>
  <c r="D235" i="15"/>
  <c r="E27" i="15"/>
  <c r="E28" i="15" s="1"/>
  <c r="I235" i="16"/>
  <c r="J27" i="16"/>
  <c r="J28" i="16" s="1"/>
  <c r="F91" i="15"/>
  <c r="R100" i="14"/>
  <c r="R109" i="14" s="1"/>
  <c r="R111" i="14" s="1"/>
  <c r="R26" i="14" s="1"/>
  <c r="E100" i="13"/>
  <c r="E109" i="13" s="1"/>
  <c r="E111" i="13" s="1"/>
  <c r="E26" i="13" s="1"/>
  <c r="P87" i="16"/>
  <c r="J239" i="14"/>
  <c r="K27" i="14"/>
  <c r="K28" i="14" s="1"/>
  <c r="P91" i="14"/>
  <c r="D100" i="13"/>
  <c r="D109" i="13" s="1"/>
  <c r="D111" i="13" s="1"/>
  <c r="D26" i="13" s="1"/>
  <c r="O100" i="14"/>
  <c r="O109" i="14" s="1"/>
  <c r="O111" i="14" s="1"/>
  <c r="O26" i="14" s="1"/>
  <c r="J100" i="15"/>
  <c r="J109" i="15" s="1"/>
  <c r="J111" i="15" s="1"/>
  <c r="J26" i="15" s="1"/>
  <c r="L100" i="14"/>
  <c r="L109" i="14" s="1"/>
  <c r="L111" i="14" s="1"/>
  <c r="L26" i="14" s="1"/>
  <c r="G96" i="16"/>
  <c r="G105" i="16" s="1"/>
  <c r="G107" i="16" s="1"/>
  <c r="G26" i="16" s="1"/>
  <c r="E91" i="14"/>
  <c r="Q94" i="16"/>
  <c r="Q95" i="16" s="1"/>
  <c r="Q90" i="16"/>
  <c r="Q91" i="16" s="1"/>
  <c r="R94" i="16"/>
  <c r="R95" i="16" s="1"/>
  <c r="R96" i="16" s="1"/>
  <c r="R105" i="16" s="1"/>
  <c r="R107" i="16" s="1"/>
  <c r="R26" i="16" s="1"/>
  <c r="R90" i="16"/>
  <c r="R91" i="16" s="1"/>
  <c r="N100" i="15"/>
  <c r="N109" i="15" s="1"/>
  <c r="N111" i="15" s="1"/>
  <c r="N26" i="15" s="1"/>
  <c r="O235" i="15"/>
  <c r="P27" i="15"/>
  <c r="P28" i="15" s="1"/>
  <c r="L98" i="15"/>
  <c r="L99" i="15" s="1"/>
  <c r="L94" i="15"/>
  <c r="L95" i="15" s="1"/>
  <c r="Q100" i="15"/>
  <c r="Q109" i="15" s="1"/>
  <c r="Q111" i="15" s="1"/>
  <c r="Q26" i="15" s="1"/>
  <c r="D91" i="15"/>
  <c r="G235" i="15"/>
  <c r="H27" i="15"/>
  <c r="H28" i="15" s="1"/>
  <c r="C235" i="16"/>
  <c r="D27" i="16"/>
  <c r="D28" i="16" s="1"/>
  <c r="Q235" i="15"/>
  <c r="R27" i="15"/>
  <c r="R28" i="15" s="1"/>
  <c r="Y104" i="7"/>
  <c r="Z104" i="7" s="1"/>
  <c r="W105" i="7"/>
  <c r="M94" i="14"/>
  <c r="M95" i="14" s="1"/>
  <c r="M98" i="14"/>
  <c r="M99" i="14" s="1"/>
  <c r="O98" i="15"/>
  <c r="O99" i="15" s="1"/>
  <c r="O94" i="15"/>
  <c r="O95" i="15" s="1"/>
  <c r="N91" i="14"/>
  <c r="N235" i="16"/>
  <c r="O27" i="16"/>
  <c r="O28" i="16" s="1"/>
  <c r="F233" i="17"/>
  <c r="G27" i="17"/>
  <c r="G28" i="17" s="1"/>
  <c r="F96" i="16"/>
  <c r="F105" i="16" s="1"/>
  <c r="F107" i="16" s="1"/>
  <c r="F26" i="16" s="1"/>
  <c r="R118" i="7"/>
  <c r="S118" i="7" s="1"/>
  <c r="P119" i="7"/>
  <c r="B120" i="7"/>
  <c r="D119" i="7"/>
  <c r="E119" i="7" s="1"/>
  <c r="G91" i="14"/>
  <c r="I91" i="14"/>
  <c r="K90" i="16"/>
  <c r="K91" i="16" s="1"/>
  <c r="K94" i="16"/>
  <c r="K95" i="16" s="1"/>
  <c r="R76" i="7"/>
  <c r="S76" i="7" s="1"/>
  <c r="P77" i="7"/>
  <c r="AA103" i="7"/>
  <c r="F91" i="14"/>
  <c r="J38" i="13" l="1"/>
  <c r="G27" i="13"/>
  <c r="G28" i="13" s="1"/>
  <c r="F231" i="13" s="1"/>
  <c r="D30" i="14"/>
  <c r="C240" i="14"/>
  <c r="F235" i="15"/>
  <c r="G27" i="15"/>
  <c r="G28" i="15" s="1"/>
  <c r="F98" i="14"/>
  <c r="F99" i="14" s="1"/>
  <c r="F94" i="14"/>
  <c r="F95" i="14" s="1"/>
  <c r="D98" i="15"/>
  <c r="D99" i="15" s="1"/>
  <c r="D94" i="15"/>
  <c r="D95" i="15" s="1"/>
  <c r="L100" i="15"/>
  <c r="L109" i="15" s="1"/>
  <c r="L111" i="15" s="1"/>
  <c r="L26" i="15" s="1"/>
  <c r="Q96" i="16"/>
  <c r="Q105" i="16" s="1"/>
  <c r="Q107" i="16" s="1"/>
  <c r="Q26" i="16" s="1"/>
  <c r="P94" i="14"/>
  <c r="P95" i="14" s="1"/>
  <c r="P98" i="14"/>
  <c r="P99" i="14" s="1"/>
  <c r="P100" i="14" s="1"/>
  <c r="P109" i="14" s="1"/>
  <c r="P111" i="14" s="1"/>
  <c r="P26" i="14" s="1"/>
  <c r="F94" i="15"/>
  <c r="F95" i="15" s="1"/>
  <c r="F98" i="15"/>
  <c r="F99" i="15" s="1"/>
  <c r="I239" i="14"/>
  <c r="J27" i="14"/>
  <c r="J28" i="14" s="1"/>
  <c r="G236" i="15"/>
  <c r="H30" i="15"/>
  <c r="Q235" i="16"/>
  <c r="R27" i="16"/>
  <c r="R28" i="16" s="1"/>
  <c r="J235" i="15"/>
  <c r="K27" i="15"/>
  <c r="K28" i="15" s="1"/>
  <c r="H235" i="15"/>
  <c r="I27" i="15"/>
  <c r="I28" i="15" s="1"/>
  <c r="C236" i="16"/>
  <c r="D30" i="16"/>
  <c r="M98" i="15"/>
  <c r="M99" i="15" s="1"/>
  <c r="M100" i="15" s="1"/>
  <c r="M109" i="15" s="1"/>
  <c r="M111" i="15" s="1"/>
  <c r="M26" i="15" s="1"/>
  <c r="M94" i="15"/>
  <c r="M95" i="15" s="1"/>
  <c r="R119" i="7"/>
  <c r="S119" i="7" s="1"/>
  <c r="P120" i="7"/>
  <c r="O100" i="15"/>
  <c r="O109" i="15" s="1"/>
  <c r="O111" i="15" s="1"/>
  <c r="O26" i="15" s="1"/>
  <c r="F234" i="17"/>
  <c r="G30" i="17"/>
  <c r="M100" i="14"/>
  <c r="M109" i="14" s="1"/>
  <c r="M111" i="14" s="1"/>
  <c r="M26" i="14" s="1"/>
  <c r="O236" i="15"/>
  <c r="P30" i="15"/>
  <c r="E98" i="14"/>
  <c r="E99" i="14" s="1"/>
  <c r="E100" i="14" s="1"/>
  <c r="E109" i="14" s="1"/>
  <c r="E111" i="14" s="1"/>
  <c r="E26" i="14" s="1"/>
  <c r="E94" i="14"/>
  <c r="E95" i="14" s="1"/>
  <c r="F235" i="16"/>
  <c r="G27" i="16"/>
  <c r="G28" i="16" s="1"/>
  <c r="L96" i="16"/>
  <c r="L105" i="16" s="1"/>
  <c r="L107" i="16" s="1"/>
  <c r="L26" i="16" s="1"/>
  <c r="F96" i="17"/>
  <c r="F105" i="17" s="1"/>
  <c r="F107" i="17" s="1"/>
  <c r="F26" i="17" s="1"/>
  <c r="E96" i="17"/>
  <c r="E105" i="17" s="1"/>
  <c r="E107" i="17" s="1"/>
  <c r="E26" i="17" s="1"/>
  <c r="G239" i="14"/>
  <c r="H27" i="14"/>
  <c r="H28" i="14" s="1"/>
  <c r="H230" i="13"/>
  <c r="I27" i="13"/>
  <c r="I28" i="13" s="1"/>
  <c r="P239" i="14"/>
  <c r="Q27" i="14"/>
  <c r="Q28" i="14" s="1"/>
  <c r="B121" i="7"/>
  <c r="D120" i="7"/>
  <c r="E120" i="7" s="1"/>
  <c r="I98" i="14"/>
  <c r="I99" i="14" s="1"/>
  <c r="I100" i="14" s="1"/>
  <c r="I109" i="14" s="1"/>
  <c r="I111" i="14" s="1"/>
  <c r="I26" i="14" s="1"/>
  <c r="I94" i="14"/>
  <c r="I95" i="14" s="1"/>
  <c r="K239" i="14"/>
  <c r="L27" i="14"/>
  <c r="L28" i="14" s="1"/>
  <c r="H85" i="17"/>
  <c r="H84" i="17"/>
  <c r="H92" i="17"/>
  <c r="H89" i="17"/>
  <c r="H20" i="17"/>
  <c r="H93" i="17"/>
  <c r="H88" i="17"/>
  <c r="R77" i="7"/>
  <c r="S77" i="7" s="1"/>
  <c r="P78" i="7"/>
  <c r="E235" i="16"/>
  <c r="F27" i="16"/>
  <c r="F28" i="16" s="1"/>
  <c r="N236" i="16"/>
  <c r="O30" i="16"/>
  <c r="Y105" i="7"/>
  <c r="Z105" i="7" s="1"/>
  <c r="W106" i="7"/>
  <c r="P235" i="15"/>
  <c r="Q27" i="15"/>
  <c r="Q28" i="15" s="1"/>
  <c r="I235" i="15"/>
  <c r="J27" i="15"/>
  <c r="J28" i="15" s="1"/>
  <c r="D236" i="16"/>
  <c r="E30" i="16"/>
  <c r="N96" i="16"/>
  <c r="N105" i="16" s="1"/>
  <c r="N107" i="16" s="1"/>
  <c r="N26" i="16" s="1"/>
  <c r="E230" i="13"/>
  <c r="F27" i="13"/>
  <c r="F28" i="13" s="1"/>
  <c r="Q239" i="14"/>
  <c r="R27" i="14"/>
  <c r="R28" i="14" s="1"/>
  <c r="J240" i="14"/>
  <c r="K30" i="14"/>
  <c r="I236" i="16"/>
  <c r="J30" i="16"/>
  <c r="L235" i="16"/>
  <c r="M27" i="16"/>
  <c r="M28" i="16" s="1"/>
  <c r="G98" i="14"/>
  <c r="G99" i="14" s="1"/>
  <c r="G100" i="14" s="1"/>
  <c r="G109" i="14" s="1"/>
  <c r="G111" i="14" s="1"/>
  <c r="G26" i="14" s="1"/>
  <c r="G94" i="14"/>
  <c r="G95" i="14" s="1"/>
  <c r="AA104" i="7"/>
  <c r="M235" i="15"/>
  <c r="N27" i="15"/>
  <c r="N28" i="15" s="1"/>
  <c r="N239" i="14"/>
  <c r="O27" i="14"/>
  <c r="O28" i="14" s="1"/>
  <c r="P90" i="16"/>
  <c r="P91" i="16" s="1"/>
  <c r="P94" i="16"/>
  <c r="P95" i="16" s="1"/>
  <c r="P96" i="16" s="1"/>
  <c r="P105" i="16" s="1"/>
  <c r="P107" i="16" s="1"/>
  <c r="P26" i="16" s="1"/>
  <c r="E30" i="15"/>
  <c r="D236" i="15"/>
  <c r="D96" i="17"/>
  <c r="D105" i="17" s="1"/>
  <c r="D107" i="17" s="1"/>
  <c r="D26" i="17" s="1"/>
  <c r="R104" i="7"/>
  <c r="S104" i="7" s="1"/>
  <c r="P105" i="7"/>
  <c r="B79" i="7"/>
  <c r="D78" i="7"/>
  <c r="E78" i="7" s="1"/>
  <c r="H90" i="16"/>
  <c r="H91" i="16" s="1"/>
  <c r="H94" i="16"/>
  <c r="H95" i="16" s="1"/>
  <c r="H96" i="16" s="1"/>
  <c r="H105" i="16" s="1"/>
  <c r="H107" i="16" s="1"/>
  <c r="H26" i="16" s="1"/>
  <c r="D230" i="13"/>
  <c r="E27" i="13"/>
  <c r="E28" i="13" s="1"/>
  <c r="I30" i="16"/>
  <c r="H236" i="16"/>
  <c r="K96" i="16"/>
  <c r="K105" i="16" s="1"/>
  <c r="K107" i="16" s="1"/>
  <c r="K26" i="16" s="1"/>
  <c r="N98" i="14"/>
  <c r="N99" i="14" s="1"/>
  <c r="N94" i="14"/>
  <c r="N95" i="14" s="1"/>
  <c r="Q236" i="15"/>
  <c r="R30" i="15"/>
  <c r="C230" i="13"/>
  <c r="D27" i="13"/>
  <c r="D28" i="13" s="1"/>
  <c r="G230" i="13"/>
  <c r="H27" i="13"/>
  <c r="H28" i="13" s="1"/>
  <c r="G30" i="13" l="1"/>
  <c r="G34" i="13" s="1"/>
  <c r="N100" i="14"/>
  <c r="N109" i="14" s="1"/>
  <c r="N111" i="14" s="1"/>
  <c r="N26" i="14" s="1"/>
  <c r="R30" i="14"/>
  <c r="Q240" i="14"/>
  <c r="E236" i="16"/>
  <c r="F30" i="16"/>
  <c r="G231" i="17"/>
  <c r="H29" i="17"/>
  <c r="H23" i="17"/>
  <c r="H22" i="17"/>
  <c r="H21" i="17"/>
  <c r="H25" i="17"/>
  <c r="H24" i="17"/>
  <c r="G240" i="14"/>
  <c r="H30" i="14"/>
  <c r="K235" i="16"/>
  <c r="L27" i="16"/>
  <c r="L28" i="16" s="1"/>
  <c r="P32" i="15"/>
  <c r="P34" i="15"/>
  <c r="P33" i="15"/>
  <c r="P35" i="15" s="1"/>
  <c r="F100" i="14"/>
  <c r="F109" i="14" s="1"/>
  <c r="F111" i="14" s="1"/>
  <c r="F26" i="14" s="1"/>
  <c r="G235" i="16"/>
  <c r="C247" i="16" s="1"/>
  <c r="H27" i="16"/>
  <c r="H28" i="16" s="1"/>
  <c r="N30" i="15"/>
  <c r="M236" i="15"/>
  <c r="B122" i="7"/>
  <c r="D121" i="7"/>
  <c r="E121" i="7" s="1"/>
  <c r="L235" i="15"/>
  <c r="M27" i="15"/>
  <c r="M28" i="15" s="1"/>
  <c r="B80" i="7"/>
  <c r="D80" i="7" s="1"/>
  <c r="E80" i="7" s="1"/>
  <c r="D79" i="7"/>
  <c r="E79" i="7" s="1"/>
  <c r="M30" i="16"/>
  <c r="L236" i="16"/>
  <c r="F236" i="15"/>
  <c r="G30" i="15"/>
  <c r="O235" i="16"/>
  <c r="P27" i="16"/>
  <c r="P28" i="16" s="1"/>
  <c r="P236" i="15"/>
  <c r="Q30" i="15"/>
  <c r="P235" i="16"/>
  <c r="Q27" i="16"/>
  <c r="Q28" i="16" s="1"/>
  <c r="J235" i="16"/>
  <c r="K27" i="16"/>
  <c r="K28" i="16" s="1"/>
  <c r="R105" i="7"/>
  <c r="S105" i="7" s="1"/>
  <c r="P106" i="7"/>
  <c r="F30" i="13"/>
  <c r="E231" i="13"/>
  <c r="P240" i="14"/>
  <c r="Q30" i="14"/>
  <c r="F236" i="16"/>
  <c r="G30" i="16"/>
  <c r="D34" i="16"/>
  <c r="D32" i="16"/>
  <c r="C238" i="16" s="1"/>
  <c r="D33" i="16"/>
  <c r="H33" i="15"/>
  <c r="H34" i="15"/>
  <c r="H32" i="15"/>
  <c r="G238" i="15" s="1"/>
  <c r="F100" i="15"/>
  <c r="F109" i="15" s="1"/>
  <c r="F111" i="15" s="1"/>
  <c r="F26" i="15" s="1"/>
  <c r="K235" i="15"/>
  <c r="L27" i="15"/>
  <c r="L28" i="15" s="1"/>
  <c r="E35" i="15"/>
  <c r="E32" i="15"/>
  <c r="E34" i="15"/>
  <c r="E33" i="15"/>
  <c r="F239" i="14"/>
  <c r="G27" i="14"/>
  <c r="G28" i="14" s="1"/>
  <c r="E34" i="16"/>
  <c r="E33" i="16"/>
  <c r="E32" i="16"/>
  <c r="I34" i="16"/>
  <c r="I32" i="16"/>
  <c r="I33" i="16"/>
  <c r="O30" i="14"/>
  <c r="N240" i="14"/>
  <c r="J34" i="16"/>
  <c r="J32" i="16"/>
  <c r="J33" i="16"/>
  <c r="J35" i="16" s="1"/>
  <c r="Y106" i="7"/>
  <c r="Z106" i="7" s="1"/>
  <c r="W107" i="7"/>
  <c r="R78" i="7"/>
  <c r="S78" i="7" s="1"/>
  <c r="P79" i="7"/>
  <c r="L30" i="14"/>
  <c r="K240" i="14"/>
  <c r="M235" i="16"/>
  <c r="N27" i="16"/>
  <c r="N28" i="16" s="1"/>
  <c r="Q236" i="16"/>
  <c r="R30" i="16"/>
  <c r="C231" i="13"/>
  <c r="D30" i="13"/>
  <c r="R33" i="15"/>
  <c r="R34" i="15"/>
  <c r="R32" i="15"/>
  <c r="Q238" i="15" s="1"/>
  <c r="I236" i="15"/>
  <c r="J30" i="15"/>
  <c r="AA105" i="7"/>
  <c r="H231" i="13"/>
  <c r="I30" i="13"/>
  <c r="D233" i="17"/>
  <c r="E27" i="17"/>
  <c r="E28" i="17" s="1"/>
  <c r="L239" i="14"/>
  <c r="M27" i="14"/>
  <c r="M28" i="14" s="1"/>
  <c r="O239" i="14"/>
  <c r="P27" i="14"/>
  <c r="P28" i="14" s="1"/>
  <c r="D33" i="14"/>
  <c r="D32" i="14"/>
  <c r="D35" i="14" s="1"/>
  <c r="D34" i="14"/>
  <c r="H239" i="14"/>
  <c r="I27" i="14"/>
  <c r="I28" i="14" s="1"/>
  <c r="D239" i="14"/>
  <c r="E27" i="14"/>
  <c r="E28" i="14" s="1"/>
  <c r="J236" i="15"/>
  <c r="K30" i="15"/>
  <c r="E30" i="13"/>
  <c r="D231" i="13"/>
  <c r="C233" i="17"/>
  <c r="D27" i="17"/>
  <c r="D28" i="17" s="1"/>
  <c r="N235" i="15"/>
  <c r="O27" i="15"/>
  <c r="O28" i="15" s="1"/>
  <c r="H236" i="15"/>
  <c r="I30" i="15"/>
  <c r="H30" i="13"/>
  <c r="G231" i="13"/>
  <c r="C242" i="13"/>
  <c r="K33" i="14"/>
  <c r="K32" i="14"/>
  <c r="J242" i="14" s="1"/>
  <c r="K34" i="14"/>
  <c r="O34" i="16"/>
  <c r="O33" i="16"/>
  <c r="O32" i="16"/>
  <c r="E233" i="17"/>
  <c r="F27" i="17"/>
  <c r="F28" i="17" s="1"/>
  <c r="G32" i="17"/>
  <c r="G34" i="17"/>
  <c r="G33" i="17"/>
  <c r="G35" i="17" s="1"/>
  <c r="R120" i="7"/>
  <c r="S120" i="7" s="1"/>
  <c r="P121" i="7"/>
  <c r="J30" i="14"/>
  <c r="I240" i="14"/>
  <c r="D100" i="15"/>
  <c r="D109" i="15" s="1"/>
  <c r="D111" i="15" s="1"/>
  <c r="D26" i="15" s="1"/>
  <c r="G32" i="13" l="1"/>
  <c r="G33" i="13"/>
  <c r="J36" i="16"/>
  <c r="I239" i="16" s="1"/>
  <c r="J37" i="16"/>
  <c r="I240" i="16" s="1"/>
  <c r="P37" i="15"/>
  <c r="O240" i="15" s="1"/>
  <c r="P36" i="15"/>
  <c r="O239" i="15" s="1"/>
  <c r="G38" i="17"/>
  <c r="G37" i="17"/>
  <c r="F238" i="17" s="1"/>
  <c r="G36" i="17"/>
  <c r="F237" i="17" s="1"/>
  <c r="D38" i="14"/>
  <c r="D37" i="14"/>
  <c r="C244" i="14" s="1"/>
  <c r="D36" i="14"/>
  <c r="C243" i="14" s="1"/>
  <c r="C235" i="15"/>
  <c r="D27" i="15"/>
  <c r="D28" i="15" s="1"/>
  <c r="R121" i="7"/>
  <c r="S121" i="7" s="1"/>
  <c r="P122" i="7"/>
  <c r="N238" i="16"/>
  <c r="I34" i="13"/>
  <c r="I33" i="13"/>
  <c r="I32" i="13"/>
  <c r="C243" i="13"/>
  <c r="C244" i="13" s="1"/>
  <c r="C246" i="13" s="1"/>
  <c r="L32" i="14"/>
  <c r="L33" i="14"/>
  <c r="L35" i="14" s="1"/>
  <c r="L34" i="14"/>
  <c r="D238" i="16"/>
  <c r="D238" i="15"/>
  <c r="H35" i="15"/>
  <c r="P236" i="16"/>
  <c r="Q30" i="16"/>
  <c r="M30" i="15"/>
  <c r="L236" i="15"/>
  <c r="E239" i="14"/>
  <c r="F27" i="14"/>
  <c r="F28" i="14" s="1"/>
  <c r="F35" i="16"/>
  <c r="F34" i="16"/>
  <c r="F32" i="16"/>
  <c r="F33" i="16"/>
  <c r="R34" i="16"/>
  <c r="R33" i="16"/>
  <c r="R32" i="16"/>
  <c r="R35" i="16" s="1"/>
  <c r="R79" i="7"/>
  <c r="S79" i="7" s="1"/>
  <c r="AB104" i="7" s="1"/>
  <c r="AC104" i="7" s="1"/>
  <c r="AD104" i="7" s="1"/>
  <c r="P80" i="7"/>
  <c r="R80" i="7" s="1"/>
  <c r="S80" i="7" s="1"/>
  <c r="E37" i="15"/>
  <c r="D240" i="15" s="1"/>
  <c r="E36" i="15"/>
  <c r="D239" i="15" s="1"/>
  <c r="AB81" i="7"/>
  <c r="AC81" i="7" s="1"/>
  <c r="AD81" i="7" s="1"/>
  <c r="AB99" i="7"/>
  <c r="AC99" i="7" s="1"/>
  <c r="AD99" i="7" s="1"/>
  <c r="O32" i="14"/>
  <c r="O35" i="14" s="1"/>
  <c r="O33" i="14"/>
  <c r="O34" i="14"/>
  <c r="F33" i="13"/>
  <c r="F34" i="13"/>
  <c r="F32" i="13"/>
  <c r="Q34" i="15"/>
  <c r="Q33" i="15"/>
  <c r="Q32" i="15"/>
  <c r="P238" i="15" s="1"/>
  <c r="G34" i="15"/>
  <c r="G35" i="15" s="1"/>
  <c r="G33" i="15"/>
  <c r="G32" i="15"/>
  <c r="H87" i="17"/>
  <c r="O35" i="16"/>
  <c r="M236" i="16"/>
  <c r="N30" i="16"/>
  <c r="Y107" i="7"/>
  <c r="Z107" i="7" s="1"/>
  <c r="W108" i="7"/>
  <c r="Y108" i="7" s="1"/>
  <c r="Z108" i="7" s="1"/>
  <c r="E35" i="16"/>
  <c r="R106" i="7"/>
  <c r="S106" i="7" s="1"/>
  <c r="P107" i="7"/>
  <c r="B123" i="7"/>
  <c r="D122" i="7"/>
  <c r="E122" i="7" s="1"/>
  <c r="O238" i="15"/>
  <c r="G232" i="17"/>
  <c r="R33" i="14"/>
  <c r="R32" i="14"/>
  <c r="Q242" i="14" s="1"/>
  <c r="R34" i="14"/>
  <c r="K236" i="15"/>
  <c r="L30" i="15"/>
  <c r="C234" i="17"/>
  <c r="D30" i="17"/>
  <c r="H240" i="14"/>
  <c r="I30" i="14"/>
  <c r="F236" i="17"/>
  <c r="M30" i="14"/>
  <c r="L240" i="14"/>
  <c r="AA106" i="7"/>
  <c r="H238" i="16"/>
  <c r="G30" i="14"/>
  <c r="F240" i="14"/>
  <c r="E235" i="15"/>
  <c r="F27" i="15"/>
  <c r="F28" i="15" s="1"/>
  <c r="D35" i="16"/>
  <c r="O236" i="16"/>
  <c r="P30" i="16"/>
  <c r="AB103" i="7"/>
  <c r="AC103" i="7" s="1"/>
  <c r="AD103" i="7" s="1"/>
  <c r="R35" i="15"/>
  <c r="G34" i="16"/>
  <c r="G35" i="16" s="1"/>
  <c r="G32" i="16"/>
  <c r="G33" i="16"/>
  <c r="M34" i="16"/>
  <c r="M33" i="16"/>
  <c r="M32" i="16"/>
  <c r="L238" i="16" s="1"/>
  <c r="N33" i="15"/>
  <c r="N35" i="15" s="1"/>
  <c r="N34" i="15"/>
  <c r="N32" i="15"/>
  <c r="K236" i="16"/>
  <c r="L30" i="16"/>
  <c r="M239" i="14"/>
  <c r="C251" i="14" s="1"/>
  <c r="N27" i="14"/>
  <c r="N28" i="14" s="1"/>
  <c r="F30" i="17"/>
  <c r="E234" i="17"/>
  <c r="H34" i="13"/>
  <c r="H33" i="13"/>
  <c r="H32" i="13"/>
  <c r="E33" i="13"/>
  <c r="E34" i="13"/>
  <c r="E32" i="13"/>
  <c r="C242" i="14"/>
  <c r="D234" i="17"/>
  <c r="E30" i="17"/>
  <c r="AB105" i="7"/>
  <c r="AC105" i="7" s="1"/>
  <c r="AD105" i="7" s="1"/>
  <c r="I238" i="16"/>
  <c r="I35" i="16"/>
  <c r="J236" i="16"/>
  <c r="K30" i="16"/>
  <c r="G236" i="16"/>
  <c r="C248" i="16" s="1"/>
  <c r="C249" i="16" s="1"/>
  <c r="C251" i="16" s="1"/>
  <c r="H30" i="16"/>
  <c r="D46" i="16"/>
  <c r="G235" i="17"/>
  <c r="N236" i="15"/>
  <c r="O30" i="15"/>
  <c r="E30" i="14"/>
  <c r="D240" i="14"/>
  <c r="O240" i="14"/>
  <c r="P30" i="14"/>
  <c r="J33" i="14"/>
  <c r="J35" i="14" s="1"/>
  <c r="J32" i="14"/>
  <c r="J34" i="14"/>
  <c r="K35" i="14"/>
  <c r="I33" i="15"/>
  <c r="I35" i="15" s="1"/>
  <c r="I34" i="15"/>
  <c r="I32" i="15"/>
  <c r="K33" i="15"/>
  <c r="K32" i="15"/>
  <c r="K35" i="15" s="1"/>
  <c r="K34" i="15"/>
  <c r="AB102" i="7"/>
  <c r="AC102" i="7" s="1"/>
  <c r="AD102" i="7" s="1"/>
  <c r="J61" i="17" s="1"/>
  <c r="J35" i="15"/>
  <c r="J33" i="15"/>
  <c r="J32" i="15"/>
  <c r="J34" i="15"/>
  <c r="D33" i="13"/>
  <c r="D34" i="13"/>
  <c r="D32" i="13"/>
  <c r="Q35" i="14"/>
  <c r="Q33" i="14"/>
  <c r="Q32" i="14"/>
  <c r="Q34" i="14"/>
  <c r="H32" i="14"/>
  <c r="H35" i="14" s="1"/>
  <c r="H33" i="14"/>
  <c r="H34" i="14"/>
  <c r="D46" i="13" l="1"/>
  <c r="E46" i="13" s="1"/>
  <c r="F46" i="13" s="1"/>
  <c r="G35" i="13"/>
  <c r="G36" i="13" s="1"/>
  <c r="F234" i="13" s="1"/>
  <c r="F233" i="13"/>
  <c r="G233" i="13"/>
  <c r="F35" i="13"/>
  <c r="F36" i="13" s="1"/>
  <c r="E234" i="13" s="1"/>
  <c r="C233" i="13"/>
  <c r="E35" i="13"/>
  <c r="E36" i="13" s="1"/>
  <c r="D234" i="13" s="1"/>
  <c r="J36" i="14"/>
  <c r="I243" i="14" s="1"/>
  <c r="J37" i="14"/>
  <c r="I244" i="14" s="1"/>
  <c r="G37" i="15"/>
  <c r="F240" i="15" s="1"/>
  <c r="G36" i="15"/>
  <c r="F239" i="15" s="1"/>
  <c r="R36" i="16"/>
  <c r="Q239" i="16" s="1"/>
  <c r="R37" i="16"/>
  <c r="Q240" i="16" s="1"/>
  <c r="L36" i="14"/>
  <c r="K243" i="14" s="1"/>
  <c r="L37" i="14"/>
  <c r="K244" i="14" s="1"/>
  <c r="N37" i="15"/>
  <c r="M240" i="15" s="1"/>
  <c r="N36" i="15"/>
  <c r="M239" i="15" s="1"/>
  <c r="H37" i="14"/>
  <c r="G244" i="14" s="1"/>
  <c r="H36" i="14"/>
  <c r="G243" i="14" s="1"/>
  <c r="I37" i="15"/>
  <c r="H240" i="15" s="1"/>
  <c r="I36" i="15"/>
  <c r="H239" i="15" s="1"/>
  <c r="K36" i="15"/>
  <c r="J239" i="15" s="1"/>
  <c r="K37" i="15"/>
  <c r="J240" i="15" s="1"/>
  <c r="G37" i="16"/>
  <c r="F240" i="16" s="1"/>
  <c r="G36" i="16"/>
  <c r="F239" i="16" s="1"/>
  <c r="O37" i="14"/>
  <c r="N244" i="14" s="1"/>
  <c r="O36" i="14"/>
  <c r="N243" i="14" s="1"/>
  <c r="J88" i="17"/>
  <c r="J89" i="17"/>
  <c r="J85" i="17"/>
  <c r="J84" i="17"/>
  <c r="J93" i="17"/>
  <c r="J20" i="17"/>
  <c r="J92" i="17"/>
  <c r="H34" i="16"/>
  <c r="H32" i="16"/>
  <c r="H33" i="16"/>
  <c r="D35" i="13"/>
  <c r="I242" i="14"/>
  <c r="O35" i="15"/>
  <c r="O32" i="15"/>
  <c r="O34" i="15"/>
  <c r="O33" i="15"/>
  <c r="K34" i="16"/>
  <c r="K33" i="16"/>
  <c r="K32" i="16"/>
  <c r="J238" i="16" s="1"/>
  <c r="M238" i="15"/>
  <c r="AB106" i="7"/>
  <c r="E36" i="16"/>
  <c r="D239" i="16" s="1"/>
  <c r="E37" i="16"/>
  <c r="D240" i="16" s="1"/>
  <c r="F238" i="15"/>
  <c r="E233" i="13"/>
  <c r="M32" i="15"/>
  <c r="L238" i="15" s="1"/>
  <c r="M33" i="15"/>
  <c r="M34" i="15"/>
  <c r="K242" i="14"/>
  <c r="R122" i="7"/>
  <c r="S122" i="7" s="1"/>
  <c r="P123" i="7"/>
  <c r="AC106" i="7"/>
  <c r="AD106" i="7" s="1"/>
  <c r="Q35" i="15"/>
  <c r="H35" i="13"/>
  <c r="F238" i="16"/>
  <c r="D37" i="16"/>
  <c r="C240" i="16" s="1"/>
  <c r="D36" i="16"/>
  <c r="C239" i="16" s="1"/>
  <c r="D35" i="17"/>
  <c r="D34" i="17"/>
  <c r="D32" i="17"/>
  <c r="D33" i="17"/>
  <c r="R35" i="14"/>
  <c r="AA108" i="7"/>
  <c r="Q34" i="16"/>
  <c r="Q33" i="16"/>
  <c r="Q32" i="16"/>
  <c r="L34" i="16"/>
  <c r="L35" i="16" s="1"/>
  <c r="L32" i="16"/>
  <c r="L33" i="16"/>
  <c r="G242" i="14"/>
  <c r="N242" i="14"/>
  <c r="P242" i="14"/>
  <c r="I238" i="15"/>
  <c r="H238" i="15"/>
  <c r="D233" i="13"/>
  <c r="AA107" i="7"/>
  <c r="E38" i="15"/>
  <c r="E238" i="16"/>
  <c r="P38" i="15"/>
  <c r="J36" i="15"/>
  <c r="I239" i="15" s="1"/>
  <c r="J37" i="15"/>
  <c r="I240" i="15" s="1"/>
  <c r="K38" i="14"/>
  <c r="K36" i="14"/>
  <c r="J243" i="14" s="1"/>
  <c r="K37" i="14"/>
  <c r="J244" i="14" s="1"/>
  <c r="D47" i="13"/>
  <c r="J238" i="15"/>
  <c r="E35" i="14"/>
  <c r="E33" i="14"/>
  <c r="E32" i="14"/>
  <c r="E34" i="14"/>
  <c r="E35" i="17"/>
  <c r="E32" i="17"/>
  <c r="E34" i="17"/>
  <c r="E33" i="17"/>
  <c r="M35" i="16"/>
  <c r="P35" i="16"/>
  <c r="P34" i="16"/>
  <c r="P33" i="16"/>
  <c r="P32" i="16"/>
  <c r="O238" i="16" s="1"/>
  <c r="I32" i="14"/>
  <c r="I33" i="14"/>
  <c r="I35" i="14" s="1"/>
  <c r="I34" i="14"/>
  <c r="I38" i="16"/>
  <c r="I36" i="16"/>
  <c r="H239" i="16" s="1"/>
  <c r="I37" i="16"/>
  <c r="H240" i="16" s="1"/>
  <c r="F30" i="15"/>
  <c r="E236" i="15"/>
  <c r="M32" i="14"/>
  <c r="M33" i="14"/>
  <c r="M34" i="14"/>
  <c r="P35" i="14"/>
  <c r="P33" i="14"/>
  <c r="P32" i="14"/>
  <c r="O242" i="14" s="1"/>
  <c r="P34" i="14"/>
  <c r="F34" i="17"/>
  <c r="F32" i="17"/>
  <c r="E236" i="17" s="1"/>
  <c r="F33" i="17"/>
  <c r="N35" i="16"/>
  <c r="N34" i="16"/>
  <c r="N33" i="16"/>
  <c r="N32" i="16"/>
  <c r="M238" i="16" s="1"/>
  <c r="H36" i="15"/>
  <c r="G239" i="15" s="1"/>
  <c r="H37" i="15"/>
  <c r="G240" i="15" s="1"/>
  <c r="H233" i="13"/>
  <c r="C236" i="15"/>
  <c r="C248" i="15" s="1"/>
  <c r="D46" i="15"/>
  <c r="D30" i="15"/>
  <c r="E46" i="16"/>
  <c r="N30" i="14"/>
  <c r="M240" i="14"/>
  <c r="R38" i="15"/>
  <c r="R36" i="15"/>
  <c r="Q239" i="15" s="1"/>
  <c r="R37" i="15"/>
  <c r="Q240" i="15" s="1"/>
  <c r="L32" i="15"/>
  <c r="K238" i="15" s="1"/>
  <c r="L34" i="15"/>
  <c r="L33" i="15"/>
  <c r="F38" i="16"/>
  <c r="F37" i="16"/>
  <c r="E240" i="16" s="1"/>
  <c r="F36" i="16"/>
  <c r="E239" i="16" s="1"/>
  <c r="C247" i="15"/>
  <c r="Q38" i="14"/>
  <c r="Q36" i="14"/>
  <c r="P243" i="14" s="1"/>
  <c r="Q37" i="14"/>
  <c r="P244" i="14" s="1"/>
  <c r="D46" i="14"/>
  <c r="G33" i="14"/>
  <c r="G32" i="14"/>
  <c r="G34" i="14"/>
  <c r="B124" i="7"/>
  <c r="D124" i="7" s="1"/>
  <c r="E124" i="7" s="1"/>
  <c r="D123" i="7"/>
  <c r="E123" i="7" s="1"/>
  <c r="O37" i="16"/>
  <c r="N240" i="16" s="1"/>
  <c r="O36" i="16"/>
  <c r="N239" i="16" s="1"/>
  <c r="Q238" i="16"/>
  <c r="E240" i="14"/>
  <c r="C252" i="14" s="1"/>
  <c r="C253" i="14" s="1"/>
  <c r="C255" i="14" s="1"/>
  <c r="F30" i="14"/>
  <c r="J38" i="16"/>
  <c r="R107" i="7"/>
  <c r="S107" i="7" s="1"/>
  <c r="AB107" i="7" s="1"/>
  <c r="P108" i="7"/>
  <c r="R108" i="7" s="1"/>
  <c r="S108" i="7" s="1"/>
  <c r="H94" i="17"/>
  <c r="H95" i="17" s="1"/>
  <c r="H96" i="17" s="1"/>
  <c r="H105" i="17" s="1"/>
  <c r="H107" i="17" s="1"/>
  <c r="H26" i="17" s="1"/>
  <c r="H90" i="17"/>
  <c r="H91" i="17" s="1"/>
  <c r="I35" i="13"/>
  <c r="F37" i="13" l="1"/>
  <c r="E235" i="13" s="1"/>
  <c r="G37" i="13"/>
  <c r="F235" i="13" s="1"/>
  <c r="C247" i="13"/>
  <c r="C248" i="13" s="1"/>
  <c r="E37" i="13"/>
  <c r="D235" i="13" s="1"/>
  <c r="L38" i="16"/>
  <c r="L37" i="16"/>
  <c r="K240" i="16" s="1"/>
  <c r="L36" i="16"/>
  <c r="K239" i="16" s="1"/>
  <c r="I37" i="14"/>
  <c r="H244" i="14" s="1"/>
  <c r="I36" i="14"/>
  <c r="H243" i="14" s="1"/>
  <c r="F242" i="14"/>
  <c r="F35" i="17"/>
  <c r="L242" i="14"/>
  <c r="G35" i="14"/>
  <c r="E46" i="15"/>
  <c r="D236" i="17"/>
  <c r="K238" i="16"/>
  <c r="C252" i="16" s="1"/>
  <c r="C253" i="16" s="1"/>
  <c r="AB108" i="7"/>
  <c r="AC108" i="7" s="1"/>
  <c r="AD108" i="7" s="1"/>
  <c r="D38" i="16"/>
  <c r="R123" i="7"/>
  <c r="S123" i="7" s="1"/>
  <c r="P124" i="7"/>
  <c r="R124" i="7" s="1"/>
  <c r="S124" i="7" s="1"/>
  <c r="D47" i="16"/>
  <c r="F46" i="16"/>
  <c r="F33" i="14"/>
  <c r="F35" i="14" s="1"/>
  <c r="F32" i="14"/>
  <c r="F34" i="14"/>
  <c r="F33" i="15"/>
  <c r="F35" i="15" s="1"/>
  <c r="F34" i="15"/>
  <c r="F32" i="15"/>
  <c r="E36" i="17"/>
  <c r="D237" i="17" s="1"/>
  <c r="E37" i="17"/>
  <c r="D238" i="17" s="1"/>
  <c r="R38" i="14"/>
  <c r="R36" i="14"/>
  <c r="Q243" i="14" s="1"/>
  <c r="R37" i="14"/>
  <c r="Q244" i="14" s="1"/>
  <c r="K35" i="16"/>
  <c r="G238" i="16"/>
  <c r="H38" i="14"/>
  <c r="G38" i="15"/>
  <c r="G233" i="17"/>
  <c r="H27" i="17"/>
  <c r="H28" i="17" s="1"/>
  <c r="E46" i="14"/>
  <c r="N37" i="16"/>
  <c r="M240" i="16" s="1"/>
  <c r="N36" i="16"/>
  <c r="M239" i="16" s="1"/>
  <c r="O38" i="16"/>
  <c r="H36" i="13"/>
  <c r="G234" i="13" s="1"/>
  <c r="H37" i="13"/>
  <c r="G235" i="13" s="1"/>
  <c r="K38" i="15"/>
  <c r="L38" i="14"/>
  <c r="N32" i="14"/>
  <c r="N33" i="14"/>
  <c r="D47" i="14" s="1"/>
  <c r="N34" i="14"/>
  <c r="H38" i="15"/>
  <c r="P37" i="14"/>
  <c r="O244" i="14" s="1"/>
  <c r="P36" i="14"/>
  <c r="O243" i="14" s="1"/>
  <c r="D242" i="14"/>
  <c r="C236" i="17"/>
  <c r="E38" i="16"/>
  <c r="H35" i="16"/>
  <c r="P36" i="16"/>
  <c r="O239" i="16" s="1"/>
  <c r="P37" i="16"/>
  <c r="O240" i="16" s="1"/>
  <c r="P238" i="16"/>
  <c r="Q37" i="15"/>
  <c r="P240" i="15" s="1"/>
  <c r="Q36" i="15"/>
  <c r="P239" i="15" s="1"/>
  <c r="N238" i="15"/>
  <c r="O38" i="14"/>
  <c r="N38" i="15"/>
  <c r="J38" i="14"/>
  <c r="D36" i="17"/>
  <c r="C237" i="17" s="1"/>
  <c r="D37" i="17"/>
  <c r="C238" i="17" s="1"/>
  <c r="O38" i="15"/>
  <c r="O37" i="15"/>
  <c r="N240" i="15" s="1"/>
  <c r="O36" i="15"/>
  <c r="N239" i="15" s="1"/>
  <c r="R38" i="16"/>
  <c r="L35" i="15"/>
  <c r="C249" i="15"/>
  <c r="C251" i="15" s="1"/>
  <c r="AC107" i="7"/>
  <c r="AD107" i="7" s="1"/>
  <c r="M35" i="15"/>
  <c r="I231" i="17"/>
  <c r="J29" i="17"/>
  <c r="I235" i="17" s="1"/>
  <c r="J24" i="17"/>
  <c r="J23" i="17"/>
  <c r="J22" i="17"/>
  <c r="J21" i="17"/>
  <c r="J25" i="17" s="1"/>
  <c r="I38" i="15"/>
  <c r="M38" i="16"/>
  <c r="M36" i="16"/>
  <c r="L239" i="16" s="1"/>
  <c r="M37" i="16"/>
  <c r="L240" i="16" s="1"/>
  <c r="E37" i="14"/>
  <c r="D244" i="14" s="1"/>
  <c r="E36" i="14"/>
  <c r="D243" i="14" s="1"/>
  <c r="I36" i="13"/>
  <c r="H234" i="13" s="1"/>
  <c r="I37" i="13"/>
  <c r="H235" i="13" s="1"/>
  <c r="D32" i="15"/>
  <c r="D34" i="15"/>
  <c r="D33" i="15"/>
  <c r="D47" i="15" s="1"/>
  <c r="E47" i="15" s="1"/>
  <c r="F47" i="15" s="1"/>
  <c r="G47" i="15" s="1"/>
  <c r="H47" i="15" s="1"/>
  <c r="I47" i="15" s="1"/>
  <c r="M35" i="14"/>
  <c r="H242" i="14"/>
  <c r="E47" i="13"/>
  <c r="D48" i="13"/>
  <c r="J38" i="15"/>
  <c r="Q35" i="16"/>
  <c r="G46" i="13"/>
  <c r="D36" i="13"/>
  <c r="C234" i="13" s="1"/>
  <c r="D37" i="13"/>
  <c r="C235" i="13" s="1"/>
  <c r="G38" i="16"/>
  <c r="E38" i="13" l="1"/>
  <c r="F38" i="13"/>
  <c r="G38" i="13"/>
  <c r="C250" i="13"/>
  <c r="D38" i="13"/>
  <c r="J87" i="17"/>
  <c r="F36" i="15"/>
  <c r="E239" i="15" s="1"/>
  <c r="F37" i="15"/>
  <c r="E240" i="15" s="1"/>
  <c r="E47" i="14"/>
  <c r="F47" i="14" s="1"/>
  <c r="G47" i="14" s="1"/>
  <c r="H47" i="14" s="1"/>
  <c r="I47" i="14" s="1"/>
  <c r="D48" i="14"/>
  <c r="F37" i="14"/>
  <c r="E244" i="14" s="1"/>
  <c r="F38" i="14"/>
  <c r="F36" i="14"/>
  <c r="E243" i="14" s="1"/>
  <c r="H46" i="13"/>
  <c r="M37" i="14"/>
  <c r="L244" i="14" s="1"/>
  <c r="M36" i="14"/>
  <c r="L243" i="14" s="1"/>
  <c r="M242" i="14"/>
  <c r="N35" i="14"/>
  <c r="E38" i="17"/>
  <c r="Q37" i="16"/>
  <c r="P240" i="16" s="1"/>
  <c r="Q36" i="16"/>
  <c r="P239" i="16" s="1"/>
  <c r="C238" i="15"/>
  <c r="L38" i="15"/>
  <c r="L36" i="15"/>
  <c r="K239" i="15" s="1"/>
  <c r="L37" i="15"/>
  <c r="K240" i="15" s="1"/>
  <c r="E238" i="15"/>
  <c r="G46" i="16"/>
  <c r="M38" i="15"/>
  <c r="M36" i="15"/>
  <c r="L239" i="15" s="1"/>
  <c r="M37" i="15"/>
  <c r="L240" i="15" s="1"/>
  <c r="H36" i="16"/>
  <c r="G239" i="16" s="1"/>
  <c r="H37" i="16"/>
  <c r="G240" i="16" s="1"/>
  <c r="C255" i="16" s="1"/>
  <c r="G234" i="17"/>
  <c r="H30" i="17"/>
  <c r="E38" i="14"/>
  <c r="Q38" i="15"/>
  <c r="D38" i="17"/>
  <c r="D35" i="15"/>
  <c r="P38" i="14"/>
  <c r="N38" i="16"/>
  <c r="K38" i="16"/>
  <c r="K36" i="16"/>
  <c r="J239" i="16" s="1"/>
  <c r="K37" i="16"/>
  <c r="J240" i="16" s="1"/>
  <c r="E48" i="15"/>
  <c r="F46" i="15"/>
  <c r="I38" i="14"/>
  <c r="D49" i="13"/>
  <c r="D50" i="13" s="1"/>
  <c r="E48" i="14"/>
  <c r="F46" i="14"/>
  <c r="E47" i="16"/>
  <c r="D48" i="16"/>
  <c r="D48" i="15"/>
  <c r="C249" i="13"/>
  <c r="F47" i="13"/>
  <c r="E48" i="13"/>
  <c r="I38" i="13"/>
  <c r="P38" i="16"/>
  <c r="H38" i="13"/>
  <c r="AB190" i="7"/>
  <c r="AC190" i="7" s="1"/>
  <c r="AD190" i="7" s="1"/>
  <c r="AB78" i="7"/>
  <c r="AC78" i="7" s="1"/>
  <c r="AD78" i="7" s="1"/>
  <c r="AB82" i="7"/>
  <c r="AC82" i="7" s="1"/>
  <c r="AD82" i="7" s="1"/>
  <c r="AB132" i="7"/>
  <c r="AC132" i="7" s="1"/>
  <c r="AD132" i="7" s="1"/>
  <c r="AB205" i="7"/>
  <c r="AC205" i="7" s="1"/>
  <c r="AD205" i="7" s="1"/>
  <c r="AB77" i="7"/>
  <c r="AC77" i="7" s="1"/>
  <c r="AD77" i="7" s="1"/>
  <c r="AB94" i="7"/>
  <c r="AC94" i="7" s="1"/>
  <c r="AD94" i="7" s="1"/>
  <c r="AB122" i="7"/>
  <c r="AC122" i="7" s="1"/>
  <c r="AD122" i="7" s="1"/>
  <c r="AB158" i="7"/>
  <c r="AC158" i="7" s="1"/>
  <c r="AD158" i="7" s="1"/>
  <c r="AB163" i="7"/>
  <c r="AC163" i="7" s="1"/>
  <c r="AD163" i="7" s="1"/>
  <c r="AB160" i="7"/>
  <c r="AC160" i="7" s="1"/>
  <c r="AD160" i="7" s="1"/>
  <c r="AB79" i="7"/>
  <c r="AC79" i="7" s="1"/>
  <c r="AD79" i="7" s="1"/>
  <c r="AB92" i="7"/>
  <c r="AC92" i="7" s="1"/>
  <c r="AD92" i="7" s="1"/>
  <c r="AB90" i="7"/>
  <c r="AC90" i="7" s="1"/>
  <c r="AD90" i="7" s="1"/>
  <c r="AB145" i="7"/>
  <c r="AC145" i="7" s="1"/>
  <c r="AD145" i="7" s="1"/>
  <c r="AB234" i="7"/>
  <c r="AC234" i="7" s="1"/>
  <c r="AD234" i="7" s="1"/>
  <c r="R61" i="17" s="1"/>
  <c r="AB178" i="7"/>
  <c r="AC178" i="7" s="1"/>
  <c r="AD178" i="7" s="1"/>
  <c r="AB96" i="7"/>
  <c r="AC96" i="7" s="1"/>
  <c r="AD96" i="7" s="1"/>
  <c r="AB138" i="7"/>
  <c r="AC138" i="7" s="1"/>
  <c r="AD138" i="7" s="1"/>
  <c r="AB134" i="7"/>
  <c r="AC134" i="7" s="1"/>
  <c r="AD134" i="7" s="1"/>
  <c r="L61" i="17" s="1"/>
  <c r="AB126" i="7"/>
  <c r="AC126" i="7" s="1"/>
  <c r="AD126" i="7" s="1"/>
  <c r="AB213" i="7"/>
  <c r="AC213" i="7" s="1"/>
  <c r="AD213" i="7" s="1"/>
  <c r="AB112" i="7"/>
  <c r="AC112" i="7" s="1"/>
  <c r="AD112" i="7" s="1"/>
  <c r="AB84" i="7"/>
  <c r="AC84" i="7" s="1"/>
  <c r="AD84" i="7" s="1"/>
  <c r="AB183" i="7"/>
  <c r="AC183" i="7" s="1"/>
  <c r="AD183" i="7" s="1"/>
  <c r="AB161" i="7"/>
  <c r="AC161" i="7" s="1"/>
  <c r="AD161" i="7" s="1"/>
  <c r="AB168" i="7"/>
  <c r="AC168" i="7" s="1"/>
  <c r="AD168" i="7" s="1"/>
  <c r="AB198" i="7"/>
  <c r="AC198" i="7" s="1"/>
  <c r="AD198" i="7" s="1"/>
  <c r="AB86" i="7"/>
  <c r="AC86" i="7" s="1"/>
  <c r="AD86" i="7" s="1"/>
  <c r="AB182" i="7"/>
  <c r="AC182" i="7" s="1"/>
  <c r="AD182" i="7" s="1"/>
  <c r="AB110" i="7"/>
  <c r="AC110" i="7" s="1"/>
  <c r="AD110" i="7" s="1"/>
  <c r="AB115" i="7"/>
  <c r="AC115" i="7" s="1"/>
  <c r="AD115" i="7" s="1"/>
  <c r="AB155" i="7"/>
  <c r="AC155" i="7" s="1"/>
  <c r="AD155" i="7" s="1"/>
  <c r="AB144" i="7"/>
  <c r="AC144" i="7" s="1"/>
  <c r="AD144" i="7" s="1"/>
  <c r="AB240" i="7"/>
  <c r="AC240" i="7" s="1"/>
  <c r="AD240" i="7" s="1"/>
  <c r="AB128" i="7"/>
  <c r="AC128" i="7" s="1"/>
  <c r="AD128" i="7" s="1"/>
  <c r="AB147" i="7"/>
  <c r="AC147" i="7" s="1"/>
  <c r="AD147" i="7" s="1"/>
  <c r="AB119" i="7"/>
  <c r="AC119" i="7" s="1"/>
  <c r="AD119" i="7" s="1"/>
  <c r="AB142" i="7"/>
  <c r="AC142" i="7" s="1"/>
  <c r="AD142" i="7" s="1"/>
  <c r="AB88" i="7"/>
  <c r="AC88" i="7" s="1"/>
  <c r="AD88" i="7" s="1"/>
  <c r="I61" i="17" s="1"/>
  <c r="AB179" i="7"/>
  <c r="AC179" i="7" s="1"/>
  <c r="AD179" i="7" s="1"/>
  <c r="AB169" i="7"/>
  <c r="AC169" i="7" s="1"/>
  <c r="AD169" i="7" s="1"/>
  <c r="AB150" i="7"/>
  <c r="AC150" i="7" s="1"/>
  <c r="AD150" i="7" s="1"/>
  <c r="M61" i="17" s="1"/>
  <c r="AB237" i="7"/>
  <c r="AC237" i="7" s="1"/>
  <c r="AD237" i="7" s="1"/>
  <c r="AB174" i="7"/>
  <c r="AC174" i="7" s="1"/>
  <c r="AD174" i="7" s="1"/>
  <c r="AB130" i="7"/>
  <c r="AC130" i="7" s="1"/>
  <c r="AD130" i="7" s="1"/>
  <c r="AB100" i="7"/>
  <c r="AC100" i="7" s="1"/>
  <c r="AD100" i="7" s="1"/>
  <c r="AB83" i="7"/>
  <c r="AC83" i="7" s="1"/>
  <c r="AD83" i="7" s="1"/>
  <c r="AB149" i="7"/>
  <c r="AC149" i="7" s="1"/>
  <c r="AD149" i="7" s="1"/>
  <c r="AB212" i="7"/>
  <c r="AC212" i="7" s="1"/>
  <c r="AD212" i="7" s="1"/>
  <c r="AB165" i="7"/>
  <c r="AC165" i="7" s="1"/>
  <c r="AD165" i="7" s="1"/>
  <c r="AB235" i="7"/>
  <c r="AC235" i="7" s="1"/>
  <c r="AD235" i="7" s="1"/>
  <c r="AB208" i="7"/>
  <c r="AC208" i="7" s="1"/>
  <c r="AD208" i="7" s="1"/>
  <c r="AB215" i="7"/>
  <c r="AC215" i="7" s="1"/>
  <c r="AD215" i="7" s="1"/>
  <c r="AB170" i="7"/>
  <c r="AC170" i="7" s="1"/>
  <c r="AD170" i="7" s="1"/>
  <c r="AB113" i="7"/>
  <c r="AC113" i="7" s="1"/>
  <c r="AD113" i="7" s="1"/>
  <c r="AB231" i="7"/>
  <c r="AC231" i="7" s="1"/>
  <c r="AD231" i="7" s="1"/>
  <c r="AB167" i="7"/>
  <c r="AC167" i="7" s="1"/>
  <c r="AD167" i="7" s="1"/>
  <c r="AB172" i="7"/>
  <c r="AC172" i="7" s="1"/>
  <c r="AD172" i="7" s="1"/>
  <c r="AB146" i="7"/>
  <c r="AC146" i="7" s="1"/>
  <c r="AD146" i="7" s="1"/>
  <c r="AB133" i="7"/>
  <c r="AC133" i="7" s="1"/>
  <c r="AD133" i="7" s="1"/>
  <c r="AB201" i="7"/>
  <c r="AC201" i="7" s="1"/>
  <c r="AD201" i="7" s="1"/>
  <c r="AB241" i="7"/>
  <c r="AC241" i="7" s="1"/>
  <c r="AD241" i="7" s="1"/>
  <c r="AB116" i="7"/>
  <c r="AC116" i="7" s="1"/>
  <c r="AD116" i="7" s="1"/>
  <c r="AB194" i="7"/>
  <c r="AC194" i="7" s="1"/>
  <c r="AD194" i="7" s="1"/>
  <c r="AB89" i="7"/>
  <c r="AC89" i="7" s="1"/>
  <c r="AD89" i="7" s="1"/>
  <c r="AB232" i="7"/>
  <c r="AC232" i="7" s="1"/>
  <c r="AD232" i="7" s="1"/>
  <c r="AB230" i="7"/>
  <c r="AC230" i="7" s="1"/>
  <c r="AD230" i="7" s="1"/>
  <c r="AB129" i="7"/>
  <c r="AC129" i="7" s="1"/>
  <c r="AD129" i="7" s="1"/>
  <c r="AB216" i="7"/>
  <c r="AC216" i="7" s="1"/>
  <c r="AD216" i="7" s="1"/>
  <c r="AB131" i="7"/>
  <c r="AC131" i="7" s="1"/>
  <c r="AD131" i="7" s="1"/>
  <c r="AB159" i="7"/>
  <c r="AC159" i="7" s="1"/>
  <c r="AD159" i="7" s="1"/>
  <c r="AB188" i="7"/>
  <c r="AC188" i="7" s="1"/>
  <c r="AD188" i="7" s="1"/>
  <c r="AB136" i="7"/>
  <c r="AC136" i="7" s="1"/>
  <c r="AD136" i="7" s="1"/>
  <c r="AB203" i="7"/>
  <c r="AC203" i="7" s="1"/>
  <c r="AD203" i="7" s="1"/>
  <c r="AB187" i="7"/>
  <c r="AC187" i="7" s="1"/>
  <c r="AD187" i="7" s="1"/>
  <c r="AB151" i="7"/>
  <c r="AC151" i="7" s="1"/>
  <c r="AD151" i="7" s="1"/>
  <c r="AB111" i="7"/>
  <c r="AC111" i="7" s="1"/>
  <c r="AD111" i="7" s="1"/>
  <c r="AB80" i="7"/>
  <c r="AC80" i="7" s="1"/>
  <c r="AD80" i="7" s="1"/>
  <c r="AB93" i="7"/>
  <c r="AC93" i="7" s="1"/>
  <c r="AD93" i="7" s="1"/>
  <c r="AB197" i="7"/>
  <c r="AC197" i="7" s="1"/>
  <c r="AD197" i="7" s="1"/>
  <c r="AB127" i="7"/>
  <c r="AC127" i="7" s="1"/>
  <c r="AD127" i="7" s="1"/>
  <c r="AB120" i="7"/>
  <c r="AC120" i="7" s="1"/>
  <c r="AD120" i="7" s="1"/>
  <c r="AB218" i="7"/>
  <c r="AC218" i="7" s="1"/>
  <c r="AD218" i="7" s="1"/>
  <c r="AB223" i="7"/>
  <c r="AC223" i="7" s="1"/>
  <c r="AD223" i="7" s="1"/>
  <c r="AB186" i="7"/>
  <c r="AC186" i="7" s="1"/>
  <c r="AD186" i="7" s="1"/>
  <c r="AB91" i="7"/>
  <c r="AC91" i="7" s="1"/>
  <c r="AD91" i="7" s="1"/>
  <c r="AB191" i="7"/>
  <c r="AC191" i="7" s="1"/>
  <c r="AD191" i="7" s="1"/>
  <c r="AB228" i="7"/>
  <c r="AC228" i="7" s="1"/>
  <c r="AD228" i="7" s="1"/>
  <c r="AB196" i="7"/>
  <c r="AC196" i="7" s="1"/>
  <c r="AD196" i="7" s="1"/>
  <c r="AB238" i="7"/>
  <c r="AC238" i="7" s="1"/>
  <c r="AD238" i="7" s="1"/>
  <c r="AB236" i="7"/>
  <c r="AC236" i="7" s="1"/>
  <c r="AD236" i="7" s="1"/>
  <c r="AB109" i="7"/>
  <c r="AC109" i="7" s="1"/>
  <c r="AD109" i="7" s="1"/>
  <c r="AB166" i="7"/>
  <c r="AC166" i="7" s="1"/>
  <c r="AD166" i="7" s="1"/>
  <c r="N61" i="17" s="1"/>
  <c r="AB87" i="7"/>
  <c r="AC87" i="7" s="1"/>
  <c r="AD87" i="7" s="1"/>
  <c r="AB148" i="7"/>
  <c r="AC148" i="7" s="1"/>
  <c r="AD148" i="7" s="1"/>
  <c r="AB135" i="7"/>
  <c r="AC135" i="7" s="1"/>
  <c r="AD135" i="7" s="1"/>
  <c r="AB204" i="7"/>
  <c r="AC204" i="7" s="1"/>
  <c r="AD204" i="7" s="1"/>
  <c r="AB214" i="7"/>
  <c r="AC214" i="7" s="1"/>
  <c r="AD214" i="7" s="1"/>
  <c r="AB139" i="7"/>
  <c r="AC139" i="7" s="1"/>
  <c r="AD139" i="7" s="1"/>
  <c r="AB121" i="7"/>
  <c r="AC121" i="7" s="1"/>
  <c r="AD121" i="7" s="1"/>
  <c r="AB193" i="7"/>
  <c r="AC193" i="7" s="1"/>
  <c r="AD193" i="7" s="1"/>
  <c r="AB210" i="7"/>
  <c r="AC210" i="7" s="1"/>
  <c r="AD210" i="7" s="1"/>
  <c r="AB140" i="7"/>
  <c r="AC140" i="7" s="1"/>
  <c r="AD140" i="7" s="1"/>
  <c r="AB171" i="7"/>
  <c r="AC171" i="7" s="1"/>
  <c r="AD171" i="7" s="1"/>
  <c r="AB209" i="7"/>
  <c r="AC209" i="7" s="1"/>
  <c r="AD209" i="7" s="1"/>
  <c r="AB184" i="7"/>
  <c r="AC184" i="7" s="1"/>
  <c r="AD184" i="7" s="1"/>
  <c r="AB152" i="7"/>
  <c r="AC152" i="7" s="1"/>
  <c r="AD152" i="7" s="1"/>
  <c r="AB153" i="7"/>
  <c r="AC153" i="7" s="1"/>
  <c r="AD153" i="7" s="1"/>
  <c r="AB154" i="7"/>
  <c r="AC154" i="7" s="1"/>
  <c r="AD154" i="7" s="1"/>
  <c r="AB207" i="7"/>
  <c r="AC207" i="7" s="1"/>
  <c r="AD207" i="7" s="1"/>
  <c r="AB200" i="7"/>
  <c r="AC200" i="7" s="1"/>
  <c r="AD200" i="7" s="1"/>
  <c r="AB180" i="7"/>
  <c r="AC180" i="7" s="1"/>
  <c r="AD180" i="7" s="1"/>
  <c r="AB157" i="7"/>
  <c r="AC157" i="7" s="1"/>
  <c r="AD157" i="7" s="1"/>
  <c r="AB220" i="7"/>
  <c r="AC220" i="7" s="1"/>
  <c r="AD220" i="7" s="1"/>
  <c r="AB185" i="7"/>
  <c r="AC185" i="7" s="1"/>
  <c r="AD185" i="7" s="1"/>
  <c r="AB224" i="7"/>
  <c r="AC224" i="7" s="1"/>
  <c r="AD224" i="7" s="1"/>
  <c r="AB98" i="7"/>
  <c r="AC98" i="7" s="1"/>
  <c r="AD98" i="7" s="1"/>
  <c r="AB233" i="7"/>
  <c r="AC233" i="7" s="1"/>
  <c r="AD233" i="7" s="1"/>
  <c r="AB143" i="7"/>
  <c r="AC143" i="7" s="1"/>
  <c r="AD143" i="7" s="1"/>
  <c r="AB101" i="7"/>
  <c r="AC101" i="7" s="1"/>
  <c r="AD101" i="7" s="1"/>
  <c r="AB164" i="7"/>
  <c r="AC164" i="7" s="1"/>
  <c r="AD164" i="7" s="1"/>
  <c r="AB181" i="7"/>
  <c r="AC181" i="7" s="1"/>
  <c r="AD181" i="7" s="1"/>
  <c r="AB156" i="7"/>
  <c r="AC156" i="7" s="1"/>
  <c r="AD156" i="7" s="1"/>
  <c r="AB239" i="7"/>
  <c r="AC239" i="7" s="1"/>
  <c r="AD239" i="7" s="1"/>
  <c r="AB221" i="7"/>
  <c r="AC221" i="7" s="1"/>
  <c r="AD221" i="7" s="1"/>
  <c r="AB222" i="7"/>
  <c r="AC222" i="7" s="1"/>
  <c r="AD222" i="7" s="1"/>
  <c r="AB226" i="7"/>
  <c r="AC226" i="7" s="1"/>
  <c r="AD226" i="7" s="1"/>
  <c r="AB229" i="7"/>
  <c r="AC229" i="7" s="1"/>
  <c r="AD229" i="7" s="1"/>
  <c r="AB189" i="7"/>
  <c r="AC189" i="7" s="1"/>
  <c r="AD189" i="7" s="1"/>
  <c r="AB125" i="7"/>
  <c r="AC125" i="7" s="1"/>
  <c r="AD125" i="7" s="1"/>
  <c r="AB162" i="7"/>
  <c r="AC162" i="7" s="1"/>
  <c r="AD162" i="7" s="1"/>
  <c r="AB243" i="7"/>
  <c r="AC243" i="7" s="1"/>
  <c r="AD243" i="7" s="1"/>
  <c r="AB85" i="7"/>
  <c r="AC85" i="7" s="1"/>
  <c r="AD85" i="7" s="1"/>
  <c r="AB199" i="7"/>
  <c r="AC199" i="7" s="1"/>
  <c r="AD199" i="7" s="1"/>
  <c r="AB211" i="7"/>
  <c r="AC211" i="7" s="1"/>
  <c r="AD211" i="7" s="1"/>
  <c r="AB141" i="7"/>
  <c r="AC141" i="7" s="1"/>
  <c r="AD141" i="7" s="1"/>
  <c r="AB195" i="7"/>
  <c r="AC195" i="7" s="1"/>
  <c r="AD195" i="7" s="1"/>
  <c r="AB137" i="7"/>
  <c r="AC137" i="7" s="1"/>
  <c r="AD137" i="7" s="1"/>
  <c r="AB192" i="7"/>
  <c r="AC192" i="7" s="1"/>
  <c r="AD192" i="7" s="1"/>
  <c r="AB202" i="7"/>
  <c r="AC202" i="7" s="1"/>
  <c r="AD202" i="7" s="1"/>
  <c r="AB219" i="7"/>
  <c r="AC219" i="7" s="1"/>
  <c r="AD219" i="7" s="1"/>
  <c r="AB175" i="7"/>
  <c r="AC175" i="7" s="1"/>
  <c r="AD175" i="7" s="1"/>
  <c r="AB173" i="7"/>
  <c r="AC173" i="7" s="1"/>
  <c r="AD173" i="7" s="1"/>
  <c r="AB177" i="7"/>
  <c r="AC177" i="7" s="1"/>
  <c r="AD177" i="7" s="1"/>
  <c r="AB217" i="7"/>
  <c r="AC217" i="7" s="1"/>
  <c r="AD217" i="7" s="1"/>
  <c r="AB95" i="7"/>
  <c r="AC95" i="7" s="1"/>
  <c r="AD95" i="7" s="1"/>
  <c r="AB124" i="7"/>
  <c r="AC124" i="7" s="1"/>
  <c r="AD124" i="7" s="1"/>
  <c r="AB227" i="7"/>
  <c r="AC227" i="7" s="1"/>
  <c r="AD227" i="7" s="1"/>
  <c r="AB242" i="7"/>
  <c r="AC242" i="7" s="1"/>
  <c r="AD242" i="7" s="1"/>
  <c r="AB97" i="7"/>
  <c r="AC97" i="7" s="1"/>
  <c r="AD97" i="7" s="1"/>
  <c r="AB176" i="7"/>
  <c r="AC176" i="7" s="1"/>
  <c r="AD176" i="7" s="1"/>
  <c r="AB225" i="7"/>
  <c r="AC225" i="7" s="1"/>
  <c r="AD225" i="7" s="1"/>
  <c r="AB118" i="7"/>
  <c r="AC118" i="7" s="1"/>
  <c r="AD118" i="7" s="1"/>
  <c r="AB117" i="7"/>
  <c r="AC117" i="7" s="1"/>
  <c r="AD117" i="7" s="1"/>
  <c r="AB206" i="7"/>
  <c r="AC206" i="7" s="1"/>
  <c r="AD206" i="7" s="1"/>
  <c r="AB114" i="7"/>
  <c r="AC114" i="7" s="1"/>
  <c r="AD114" i="7" s="1"/>
  <c r="AB123" i="7"/>
  <c r="AC123" i="7" s="1"/>
  <c r="AD123" i="7" s="1"/>
  <c r="G37" i="14"/>
  <c r="F244" i="14" s="1"/>
  <c r="G36" i="14"/>
  <c r="F243" i="14" s="1"/>
  <c r="I232" i="17"/>
  <c r="E242" i="14"/>
  <c r="C256" i="14" s="1"/>
  <c r="C257" i="14" s="1"/>
  <c r="F36" i="17"/>
  <c r="E237" i="17" s="1"/>
  <c r="F37" i="17"/>
  <c r="E238" i="17" s="1"/>
  <c r="C251" i="13" l="1"/>
  <c r="K41" i="13"/>
  <c r="M92" i="17"/>
  <c r="M93" i="17"/>
  <c r="M88" i="17"/>
  <c r="M20" i="17"/>
  <c r="M84" i="17"/>
  <c r="M89" i="17"/>
  <c r="M85" i="17"/>
  <c r="D50" i="14"/>
  <c r="D49" i="14"/>
  <c r="H34" i="17"/>
  <c r="H32" i="17"/>
  <c r="H33" i="17"/>
  <c r="H46" i="16"/>
  <c r="Q38" i="16"/>
  <c r="M38" i="14"/>
  <c r="I88" i="17"/>
  <c r="I93" i="17"/>
  <c r="I85" i="17"/>
  <c r="I89" i="17"/>
  <c r="I84" i="17"/>
  <c r="I20" i="17"/>
  <c r="I92" i="17"/>
  <c r="R88" i="17"/>
  <c r="R89" i="17"/>
  <c r="R93" i="17"/>
  <c r="R92" i="17"/>
  <c r="R85" i="17"/>
  <c r="R20" i="17"/>
  <c r="R84" i="17"/>
  <c r="D49" i="15"/>
  <c r="D50" i="15"/>
  <c r="D36" i="15"/>
  <c r="C239" i="15" s="1"/>
  <c r="C254" i="15" s="1"/>
  <c r="D37" i="15"/>
  <c r="C240" i="15" s="1"/>
  <c r="C255" i="15" s="1"/>
  <c r="F38" i="17"/>
  <c r="G38" i="14"/>
  <c r="D49" i="16"/>
  <c r="D50" i="16"/>
  <c r="G46" i="15"/>
  <c r="F48" i="15"/>
  <c r="C254" i="16"/>
  <c r="C256" i="16" s="1"/>
  <c r="N37" i="14"/>
  <c r="M244" i="14" s="1"/>
  <c r="C259" i="14" s="1"/>
  <c r="C260" i="14" s="1"/>
  <c r="N36" i="14"/>
  <c r="M243" i="14" s="1"/>
  <c r="C258" i="14" s="1"/>
  <c r="I46" i="13"/>
  <c r="N93" i="17"/>
  <c r="N89" i="17"/>
  <c r="N84" i="17"/>
  <c r="N88" i="17"/>
  <c r="N92" i="17"/>
  <c r="N85" i="17"/>
  <c r="N20" i="17"/>
  <c r="F47" i="16"/>
  <c r="E48" i="16"/>
  <c r="E49" i="15"/>
  <c r="E50" i="15" s="1"/>
  <c r="H38" i="16"/>
  <c r="S41" i="16" s="1"/>
  <c r="F38" i="15"/>
  <c r="K61" i="17"/>
  <c r="O61" i="17"/>
  <c r="E49" i="13"/>
  <c r="E50" i="13" s="1"/>
  <c r="G46" i="14"/>
  <c r="F48" i="14"/>
  <c r="J94" i="17"/>
  <c r="J95" i="17" s="1"/>
  <c r="J96" i="17" s="1"/>
  <c r="J105" i="17" s="1"/>
  <c r="J107" i="17" s="1"/>
  <c r="J26" i="17" s="1"/>
  <c r="J90" i="17"/>
  <c r="J91" i="17" s="1"/>
  <c r="Q61" i="17"/>
  <c r="P61" i="17"/>
  <c r="L92" i="17"/>
  <c r="L84" i="17"/>
  <c r="L93" i="17"/>
  <c r="L89" i="17"/>
  <c r="L88" i="17"/>
  <c r="L85" i="17"/>
  <c r="L20" i="17"/>
  <c r="G47" i="13"/>
  <c r="F48" i="13"/>
  <c r="E49" i="14"/>
  <c r="E50" i="14"/>
  <c r="C252" i="15"/>
  <c r="C253" i="15" s="1"/>
  <c r="E50" i="16" l="1"/>
  <c r="E49" i="16"/>
  <c r="I46" i="16"/>
  <c r="F49" i="13"/>
  <c r="F50" i="13" s="1"/>
  <c r="K89" i="17"/>
  <c r="K85" i="17"/>
  <c r="K84" i="17"/>
  <c r="K20" i="17"/>
  <c r="K93" i="17"/>
  <c r="K92" i="17"/>
  <c r="K88" i="17"/>
  <c r="R29" i="17"/>
  <c r="Q235" i="17" s="1"/>
  <c r="Q231" i="17"/>
  <c r="R24" i="17"/>
  <c r="R25" i="17"/>
  <c r="R22" i="17"/>
  <c r="R21" i="17"/>
  <c r="R23" i="17"/>
  <c r="M23" i="17"/>
  <c r="M22" i="17"/>
  <c r="M21" i="17"/>
  <c r="M24" i="17"/>
  <c r="M25" i="17"/>
  <c r="M29" i="17"/>
  <c r="L235" i="17" s="1"/>
  <c r="L231" i="17"/>
  <c r="Q88" i="17"/>
  <c r="Q93" i="17"/>
  <c r="Q92" i="17"/>
  <c r="Q85" i="17"/>
  <c r="Q20" i="17"/>
  <c r="Q89" i="17"/>
  <c r="Q84" i="17"/>
  <c r="N38" i="14"/>
  <c r="S41" i="14" s="1"/>
  <c r="G236" i="17"/>
  <c r="H46" i="15"/>
  <c r="G48" i="15"/>
  <c r="G47" i="16"/>
  <c r="F48" i="16"/>
  <c r="P85" i="17"/>
  <c r="P84" i="17"/>
  <c r="P92" i="17"/>
  <c r="P89" i="17"/>
  <c r="P93" i="17"/>
  <c r="P88" i="17"/>
  <c r="P20" i="17"/>
  <c r="H231" i="17"/>
  <c r="I29" i="17"/>
  <c r="I23" i="17"/>
  <c r="I22" i="17"/>
  <c r="I21" i="17"/>
  <c r="I25" i="17" s="1"/>
  <c r="I24" i="17"/>
  <c r="H47" i="13"/>
  <c r="G48" i="13"/>
  <c r="K231" i="17"/>
  <c r="L24" i="17"/>
  <c r="L22" i="17"/>
  <c r="L21" i="17"/>
  <c r="K232" i="17" s="1"/>
  <c r="L29" i="17"/>
  <c r="K235" i="17" s="1"/>
  <c r="L23" i="17"/>
  <c r="C256" i="15"/>
  <c r="F49" i="14"/>
  <c r="F50" i="14"/>
  <c r="H35" i="17"/>
  <c r="O85" i="17"/>
  <c r="O84" i="17"/>
  <c r="O89" i="17"/>
  <c r="O93" i="17"/>
  <c r="O88" i="17"/>
  <c r="O92" i="17"/>
  <c r="O20" i="17"/>
  <c r="N24" i="17"/>
  <c r="N25" i="17"/>
  <c r="N29" i="17"/>
  <c r="M235" i="17" s="1"/>
  <c r="M231" i="17"/>
  <c r="N23" i="17"/>
  <c r="N21" i="17"/>
  <c r="N22" i="17"/>
  <c r="I233" i="17"/>
  <c r="J27" i="17"/>
  <c r="J28" i="17" s="1"/>
  <c r="G48" i="14"/>
  <c r="H46" i="14"/>
  <c r="F50" i="15"/>
  <c r="F49" i="15"/>
  <c r="D38" i="15"/>
  <c r="S41" i="15" s="1"/>
  <c r="I87" i="17" l="1"/>
  <c r="H36" i="17"/>
  <c r="G237" i="17" s="1"/>
  <c r="H37" i="17"/>
  <c r="G238" i="17" s="1"/>
  <c r="M87" i="17"/>
  <c r="J30" i="17"/>
  <c r="I234" i="17"/>
  <c r="K23" i="17"/>
  <c r="K22" i="17"/>
  <c r="K21" i="17"/>
  <c r="K29" i="17"/>
  <c r="J235" i="17" s="1"/>
  <c r="K24" i="17"/>
  <c r="K25" i="17" s="1"/>
  <c r="J231" i="17"/>
  <c r="N87" i="17"/>
  <c r="N231" i="17"/>
  <c r="O29" i="17"/>
  <c r="N235" i="17" s="1"/>
  <c r="O23" i="17"/>
  <c r="O22" i="17"/>
  <c r="O25" i="17" s="1"/>
  <c r="O24" i="17"/>
  <c r="O21" i="17"/>
  <c r="H235" i="17"/>
  <c r="F49" i="16"/>
  <c r="F50" i="16"/>
  <c r="L232" i="17"/>
  <c r="G49" i="14"/>
  <c r="G50" i="14"/>
  <c r="L25" i="17"/>
  <c r="G49" i="13"/>
  <c r="G50" i="13" s="1"/>
  <c r="H47" i="16"/>
  <c r="G48" i="16"/>
  <c r="R87" i="17"/>
  <c r="M232" i="17"/>
  <c r="I47" i="13"/>
  <c r="I48" i="13" s="1"/>
  <c r="H48" i="13"/>
  <c r="G49" i="15"/>
  <c r="G50" i="15" s="1"/>
  <c r="I46" i="15"/>
  <c r="I48" i="15" s="1"/>
  <c r="H48" i="15"/>
  <c r="P231" i="17"/>
  <c r="C243" i="17" s="1"/>
  <c r="Q29" i="17"/>
  <c r="P235" i="17" s="1"/>
  <c r="Q23" i="17"/>
  <c r="Q22" i="17"/>
  <c r="Q21" i="17"/>
  <c r="Q25" i="17" s="1"/>
  <c r="Q24" i="17"/>
  <c r="O231" i="17"/>
  <c r="P29" i="17"/>
  <c r="O235" i="17" s="1"/>
  <c r="P23" i="17"/>
  <c r="P25" i="17" s="1"/>
  <c r="P22" i="17"/>
  <c r="P21" i="17"/>
  <c r="P24" i="17"/>
  <c r="Q232" i="17"/>
  <c r="H48" i="14"/>
  <c r="I46" i="14"/>
  <c r="I48" i="14" s="1"/>
  <c r="H232" i="17"/>
  <c r="Q87" i="17" l="1"/>
  <c r="O87" i="17"/>
  <c r="P87" i="17"/>
  <c r="K87" i="17"/>
  <c r="M94" i="17"/>
  <c r="M95" i="17" s="1"/>
  <c r="M90" i="17"/>
  <c r="M91" i="17" s="1"/>
  <c r="I49" i="15"/>
  <c r="I50" i="15"/>
  <c r="G49" i="16"/>
  <c r="G50" i="16" s="1"/>
  <c r="R94" i="17"/>
  <c r="R95" i="17" s="1"/>
  <c r="R90" i="17"/>
  <c r="R91" i="17" s="1"/>
  <c r="J35" i="17"/>
  <c r="J32" i="17"/>
  <c r="J34" i="17"/>
  <c r="J33" i="17"/>
  <c r="I47" i="16"/>
  <c r="I48" i="16" s="1"/>
  <c r="H48" i="16"/>
  <c r="O232" i="17"/>
  <c r="P232" i="17"/>
  <c r="J232" i="17"/>
  <c r="H49" i="15"/>
  <c r="H50" i="15"/>
  <c r="H49" i="13"/>
  <c r="H50" i="13" s="1"/>
  <c r="H38" i="17"/>
  <c r="I49" i="14"/>
  <c r="I50" i="14" s="1"/>
  <c r="I49" i="13"/>
  <c r="I50" i="13" s="1"/>
  <c r="C248" i="17"/>
  <c r="N94" i="17"/>
  <c r="N95" i="17" s="1"/>
  <c r="N96" i="17" s="1"/>
  <c r="N105" i="17" s="1"/>
  <c r="N107" i="17" s="1"/>
  <c r="N26" i="17" s="1"/>
  <c r="N90" i="17"/>
  <c r="N91" i="17" s="1"/>
  <c r="I90" i="17"/>
  <c r="I91" i="17" s="1"/>
  <c r="I94" i="17"/>
  <c r="I95" i="17" s="1"/>
  <c r="H49" i="14"/>
  <c r="H50" i="14"/>
  <c r="L87" i="17"/>
  <c r="N232" i="17"/>
  <c r="C244" i="17" s="1"/>
  <c r="I49" i="16" l="1"/>
  <c r="I50" i="16" s="1"/>
  <c r="P90" i="17"/>
  <c r="P91" i="17" s="1"/>
  <c r="P94" i="17"/>
  <c r="P95" i="17" s="1"/>
  <c r="M233" i="17"/>
  <c r="N27" i="17"/>
  <c r="N28" i="17" s="1"/>
  <c r="H50" i="16"/>
  <c r="H49" i="16"/>
  <c r="L90" i="17"/>
  <c r="L91" i="17" s="1"/>
  <c r="L94" i="17"/>
  <c r="L95" i="17" s="1"/>
  <c r="L96" i="17" s="1"/>
  <c r="L105" i="17" s="1"/>
  <c r="L107" i="17" s="1"/>
  <c r="L26" i="17" s="1"/>
  <c r="O94" i="17"/>
  <c r="O95" i="17" s="1"/>
  <c r="O96" i="17" s="1"/>
  <c r="O105" i="17" s="1"/>
  <c r="O107" i="17" s="1"/>
  <c r="O26" i="17" s="1"/>
  <c r="O90" i="17"/>
  <c r="O91" i="17" s="1"/>
  <c r="I236" i="17"/>
  <c r="I96" i="17"/>
  <c r="I105" i="17" s="1"/>
  <c r="I107" i="17" s="1"/>
  <c r="I26" i="17" s="1"/>
  <c r="J36" i="17"/>
  <c r="I237" i="17" s="1"/>
  <c r="J37" i="17"/>
  <c r="I238" i="17" s="1"/>
  <c r="Q94" i="17"/>
  <c r="Q95" i="17" s="1"/>
  <c r="Q90" i="17"/>
  <c r="Q91" i="17" s="1"/>
  <c r="M96" i="17"/>
  <c r="M105" i="17" s="1"/>
  <c r="M107" i="17" s="1"/>
  <c r="M26" i="17" s="1"/>
  <c r="R96" i="17"/>
  <c r="R105" i="17" s="1"/>
  <c r="R107" i="17" s="1"/>
  <c r="R26" i="17" s="1"/>
  <c r="K90" i="17"/>
  <c r="K91" i="17" s="1"/>
  <c r="K94" i="17"/>
  <c r="K95" i="17" s="1"/>
  <c r="L233" i="17" l="1"/>
  <c r="M27" i="17"/>
  <c r="M28" i="17" s="1"/>
  <c r="H233" i="17"/>
  <c r="I27" i="17"/>
  <c r="I28" i="17" s="1"/>
  <c r="M234" i="17"/>
  <c r="N30" i="17"/>
  <c r="P96" i="17"/>
  <c r="P105" i="17" s="1"/>
  <c r="P107" i="17" s="1"/>
  <c r="P26" i="17" s="1"/>
  <c r="N233" i="17"/>
  <c r="O27" i="17"/>
  <c r="O28" i="17" s="1"/>
  <c r="Q96" i="17"/>
  <c r="Q105" i="17" s="1"/>
  <c r="Q107" i="17" s="1"/>
  <c r="Q26" i="17" s="1"/>
  <c r="Q233" i="17"/>
  <c r="R27" i="17"/>
  <c r="R28" i="17" s="1"/>
  <c r="K233" i="17"/>
  <c r="L27" i="17"/>
  <c r="L28" i="17" s="1"/>
  <c r="K96" i="17"/>
  <c r="K105" i="17" s="1"/>
  <c r="K107" i="17" s="1"/>
  <c r="K26" i="17" s="1"/>
  <c r="J38" i="17"/>
  <c r="P233" i="17" l="1"/>
  <c r="Q27" i="17"/>
  <c r="Q28" i="17" s="1"/>
  <c r="L234" i="17"/>
  <c r="M30" i="17"/>
  <c r="N234" i="17"/>
  <c r="O30" i="17"/>
  <c r="O233" i="17"/>
  <c r="P27" i="17"/>
  <c r="P28" i="17" s="1"/>
  <c r="K234" i="17"/>
  <c r="L30" i="17"/>
  <c r="N34" i="17"/>
  <c r="N32" i="17"/>
  <c r="N33" i="17"/>
  <c r="N35" i="17" s="1"/>
  <c r="J233" i="17"/>
  <c r="K27" i="17"/>
  <c r="K28" i="17" s="1"/>
  <c r="R30" i="17"/>
  <c r="Q234" i="17"/>
  <c r="I30" i="17"/>
  <c r="H234" i="17"/>
  <c r="C245" i="17"/>
  <c r="N37" i="17" l="1"/>
  <c r="M238" i="17" s="1"/>
  <c r="N36" i="17"/>
  <c r="M237" i="17" s="1"/>
  <c r="O234" i="17"/>
  <c r="P30" i="17"/>
  <c r="J234" i="17"/>
  <c r="K30" i="17"/>
  <c r="D46" i="17"/>
  <c r="M236" i="17"/>
  <c r="O35" i="17"/>
  <c r="O32" i="17"/>
  <c r="N236" i="17" s="1"/>
  <c r="O34" i="17"/>
  <c r="O33" i="17"/>
  <c r="M32" i="17"/>
  <c r="L236" i="17" s="1"/>
  <c r="M34" i="17"/>
  <c r="M33" i="17"/>
  <c r="C246" i="17"/>
  <c r="C247" i="17" s="1"/>
  <c r="C249" i="17" s="1"/>
  <c r="I35" i="17"/>
  <c r="I32" i="17"/>
  <c r="I34" i="17"/>
  <c r="I33" i="17"/>
  <c r="L35" i="17"/>
  <c r="L32" i="17"/>
  <c r="L34" i="17"/>
  <c r="L33" i="17"/>
  <c r="Q30" i="17"/>
  <c r="P234" i="17"/>
  <c r="R32" i="17"/>
  <c r="R35" i="17" s="1"/>
  <c r="R34" i="17"/>
  <c r="R33" i="17"/>
  <c r="R36" i="17" l="1"/>
  <c r="Q237" i="17" s="1"/>
  <c r="R38" i="17"/>
  <c r="R37" i="17"/>
  <c r="Q238" i="17" s="1"/>
  <c r="E46" i="17"/>
  <c r="D47" i="17"/>
  <c r="E47" i="17" s="1"/>
  <c r="F47" i="17" s="1"/>
  <c r="G47" i="17" s="1"/>
  <c r="H47" i="17" s="1"/>
  <c r="I47" i="17" s="1"/>
  <c r="M35" i="17"/>
  <c r="K34" i="17"/>
  <c r="K32" i="17"/>
  <c r="J236" i="17" s="1"/>
  <c r="K33" i="17"/>
  <c r="H236" i="17"/>
  <c r="P34" i="17"/>
  <c r="P32" i="17"/>
  <c r="O236" i="17" s="1"/>
  <c r="P33" i="17"/>
  <c r="Q236" i="17"/>
  <c r="Q32" i="17"/>
  <c r="Q34" i="17"/>
  <c r="Q33" i="17"/>
  <c r="Q35" i="17" s="1"/>
  <c r="I37" i="17"/>
  <c r="H238" i="17" s="1"/>
  <c r="I36" i="17"/>
  <c r="H237" i="17" s="1"/>
  <c r="L36" i="17"/>
  <c r="K237" i="17" s="1"/>
  <c r="L37" i="17"/>
  <c r="K238" i="17" s="1"/>
  <c r="O37" i="17"/>
  <c r="N238" i="17" s="1"/>
  <c r="O36" i="17"/>
  <c r="N237" i="17" s="1"/>
  <c r="K236" i="17"/>
  <c r="N38" i="17"/>
  <c r="Q37" i="17" l="1"/>
  <c r="P238" i="17" s="1"/>
  <c r="Q36" i="17"/>
  <c r="P237" i="17" s="1"/>
  <c r="M36" i="17"/>
  <c r="L237" i="17" s="1"/>
  <c r="M37" i="17"/>
  <c r="L238" i="17" s="1"/>
  <c r="P35" i="17"/>
  <c r="D48" i="17"/>
  <c r="O38" i="17"/>
  <c r="C250" i="17"/>
  <c r="C251" i="17" s="1"/>
  <c r="F46" i="17"/>
  <c r="E48" i="17"/>
  <c r="P236" i="17"/>
  <c r="I38" i="17"/>
  <c r="L38" i="17"/>
  <c r="K35" i="17"/>
  <c r="D49" i="17" l="1"/>
  <c r="D50" i="17"/>
  <c r="M38" i="17"/>
  <c r="P36" i="17"/>
  <c r="O237" i="17" s="1"/>
  <c r="P37" i="17"/>
  <c r="O238" i="17" s="1"/>
  <c r="E50" i="17"/>
  <c r="E49" i="17"/>
  <c r="F48" i="17"/>
  <c r="G46" i="17"/>
  <c r="K36" i="17"/>
  <c r="J237" i="17" s="1"/>
  <c r="C252" i="17" s="1"/>
  <c r="K37" i="17"/>
  <c r="J238" i="17" s="1"/>
  <c r="Q38" i="17"/>
  <c r="C253" i="17" l="1"/>
  <c r="C254" i="17" s="1"/>
  <c r="P38" i="17"/>
  <c r="K38" i="17"/>
  <c r="S41" i="17" s="1"/>
  <c r="G48" i="17"/>
  <c r="H46" i="17"/>
  <c r="F49" i="17"/>
  <c r="F50" i="17" s="1"/>
  <c r="H48" i="17" l="1"/>
  <c r="I46" i="17"/>
  <c r="I48" i="17" s="1"/>
  <c r="G49" i="17"/>
  <c r="G50" i="17" s="1"/>
  <c r="I49" i="17" l="1"/>
  <c r="I50" i="17" s="1"/>
  <c r="H50" i="17"/>
  <c r="H49" i="17"/>
</calcChain>
</file>

<file path=xl/sharedStrings.xml><?xml version="1.0" encoding="utf-8"?>
<sst xmlns="http://schemas.openxmlformats.org/spreadsheetml/2006/main" count="2044" uniqueCount="476">
  <si>
    <t>Toelichting en definities</t>
  </si>
  <si>
    <t>Versie: 22 februari 2021</t>
  </si>
  <si>
    <t>Peiljaar: 2022</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</si>
  <si>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</si>
  <si>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</si>
  <si>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</si>
  <si>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</si>
  <si>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</si>
  <si>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</si>
  <si>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</si>
  <si>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</si>
  <si>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</si>
  <si>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</si>
  <si>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</si>
  <si>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</si>
  <si>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</si>
  <si>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</si>
  <si>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</si>
  <si>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</si>
  <si>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</si>
  <si>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</si>
  <si>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</si>
  <si>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</si>
  <si>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</si>
  <si>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</si>
  <si>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</si>
  <si>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</si>
  <si>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</si>
  <si>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Het uurloon staat vast op basis van de cao (bij VVT rechtstreeks, bij andere cao's door het maandloon te vermenigvuldigen met 12 en te delen door 1878 of door het maandloon te delen door 156). Voor de cao's waar in de loop van 2021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Omdat de cao-onderhandelingen nog lopen, gaat de rekentool over een onvolledig cao jaar. Om in lijn te blijven met de AMvB Reële prijs, dienen de uurlonen uit de nieuwe cao in de uiteindelijke kostprijs mee te worden genomen.</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</si>
  <si>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</si>
  <si>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</si>
  <si>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t>
  </si>
  <si>
    <t xml:space="preserve">Opslagen voor vakantiegeld en eindejaarsuitkering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</si>
  <si>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</si>
  <si>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</si>
  <si>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</si>
  <si>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nieuwe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</si>
  <si>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</si>
  <si>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</si>
  <si>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</si>
  <si>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</si>
  <si>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</si>
  <si>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</si>
  <si>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</si>
  <si>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</si>
  <si>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</si>
  <si>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 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</si>
  <si>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</si>
  <si>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</si>
  <si>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</si>
  <si>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 personeel, materiële overheadkosten en kosten voor vastgoed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54 organisaties, de GHZ zijn dit 39 organisaties en de GGZ 19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</si>
  <si>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</si>
  <si>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</si>
  <si>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</si>
  <si>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</si>
  <si>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</si>
  <si>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</si>
  <si>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</si>
  <si>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</si>
  <si>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</si>
  <si>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</si>
  <si>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</si>
  <si>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</si>
  <si>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</si>
  <si>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</si>
  <si>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</si>
  <si>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</si>
  <si>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</si>
  <si>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</si>
  <si>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</si>
  <si>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</si>
  <si>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rPr>
        <sz val="8"/>
        <color theme="1"/>
        <rFont val="Segoe UI"/>
        <family val="2"/>
      </rPr>
      <t xml:space="preserve">Vul bij 'kosten van de beroepskracht' de periodiekmix in voor hulp bij het huishouden en de schalenmix en de gewogen gemiddelde periodiek in bij de tabbladen voor individuele begeleiding. Let op dat de rekentool betrekking heeft op een onvolledig CAO-jaar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</si>
  <si>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</si>
  <si>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</si>
  <si>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</si>
  <si>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 (bij GHZ in percentages)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</si>
  <si>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</si>
  <si>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2019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</si>
  <si>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</si>
  <si>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</si>
  <si>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</si>
  <si>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</si>
  <si>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</si>
  <si>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</si>
  <si>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</si>
  <si>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</si>
  <si>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</si>
  <si>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</si>
  <si>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</si>
  <si>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 xml:space="preserve">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 bij stap 2a. </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</si>
  <si>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</si>
  <si>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</si>
  <si>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</si>
  <si>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</si>
  <si>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</si>
  <si>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</si>
  <si>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</si>
  <si>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</si>
  <si>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rPr>
        <b/>
        <sz val="8"/>
        <color theme="1"/>
        <rFont val="Segoe UI"/>
        <family val="2"/>
      </rP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</si>
  <si>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</si>
  <si>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</si>
  <si>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</si>
  <si>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</si>
  <si>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</si>
  <si>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rPr>
        <sz val="8"/>
        <color theme="1"/>
        <rFont val="Segoe UI"/>
        <family val="2"/>
      </rPr>
      <t xml:space="preserve">Voor een goed begrip van het overzicht is een verduidelijking van de begrippen ‘begeleiding’, ‘signaleren’ en ‘stabiel’van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</si>
  <si>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</si>
  <si>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</si>
  <si>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</si>
  <si>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</si>
  <si>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</si>
  <si>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</si>
  <si>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</si>
  <si>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</si>
  <si>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</si>
  <si>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</si>
  <si>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</si>
  <si>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</si>
  <si>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</si>
  <si>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</si>
  <si>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</si>
  <si>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</si>
  <si>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</si>
  <si>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</si>
  <si>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</si>
  <si>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</si>
  <si>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</si>
  <si>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</si>
  <si>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</si>
  <si>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</si>
  <si>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</si>
  <si>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</si>
  <si>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</si>
  <si>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</si>
  <si>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</si>
  <si>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</si>
  <si>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</si>
  <si>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</si>
  <si>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</si>
  <si>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</si>
  <si>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</si>
  <si>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</si>
  <si>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</si>
  <si>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</si>
  <si>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</si>
  <si>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</si>
  <si>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</si>
  <si>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</si>
  <si>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</si>
  <si>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</si>
  <si>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</si>
  <si>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</si>
  <si>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</si>
  <si>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</si>
  <si>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</si>
  <si>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Bron: cao VVT 2019-2021, salarisschaal Hulp bij het Huishouden, Benchmark Care 2020</t>
  </si>
  <si>
    <t>HbH</t>
  </si>
  <si>
    <t>hbh</t>
  </si>
  <si>
    <t>5+</t>
  </si>
  <si>
    <t>Bruto uurloon (gemiddeld over 2022)</t>
  </si>
  <si>
    <t>Vul hier uw eigen periodiekmix in voor dit product</t>
  </si>
  <si>
    <t>Totaal periodiekmix</t>
  </si>
  <si>
    <t>Op basis van artikel 3.9.1</t>
  </si>
  <si>
    <t>Minimale eindejaarsuitkering</t>
  </si>
  <si>
    <t>Op basis van artikel 3.2A.9, minimum toeslag gedeeld door gemiddeld aantal uren op jaarbasis (hoofdstuk 1, algemene bepaling 15)</t>
  </si>
  <si>
    <t>Op basis van artikel 3.11.1</t>
  </si>
  <si>
    <t>Minimale vakantietoeslag</t>
  </si>
  <si>
    <t>Op basis van artikel 3.11.4 en 3.2A.9, minimum toeslag gedeeld door gemiddeld aantal uren op jaarbasis (hoofdstuk 1, algemene bepaling 15)</t>
  </si>
  <si>
    <t>Opslag ORT (%)</t>
  </si>
  <si>
    <t>Afhankelijk van gemeentelijke afspraken over avond/nacht/weekend-diensten</t>
  </si>
  <si>
    <t>Eenmalige uitkeringen (totaal per FTE, in euro)</t>
  </si>
  <si>
    <t>Eenmalig uitkeringen die voortkomen uit CAO afspraken, totaal per FTE</t>
  </si>
  <si>
    <t>Manier van berekening</t>
  </si>
  <si>
    <t>Berekening</t>
  </si>
  <si>
    <t>Er kan zowel met één "opslag' worden gerekend, als met een stapsgewijze berekening</t>
  </si>
  <si>
    <t>Sociale lasten: opslag</t>
  </si>
  <si>
    <t>%</t>
  </si>
  <si>
    <t>Gemiddelde opslag sociale lasten onder VVT deelnemers van Benchmark Care 2020</t>
  </si>
  <si>
    <t>Sociale lasten: berekening</t>
  </si>
  <si>
    <t>Fulltime salaris</t>
  </si>
  <si>
    <t>OP premie (werkgeversdeel + werknemersdeel) 2022</t>
  </si>
  <si>
    <t>AOW franchise 2022</t>
  </si>
  <si>
    <t>OP premie per jaar</t>
  </si>
  <si>
    <t>Werkgeversdeel OP (obv cao)</t>
  </si>
  <si>
    <t>AP premie (werkgeversdeel + werknemersdeel) 2022</t>
  </si>
  <si>
    <t>AP franchise 2022</t>
  </si>
  <si>
    <t>AP premie per jaar</t>
  </si>
  <si>
    <t>Werkgeversdeel AP (obv cao)</t>
  </si>
  <si>
    <t>Totaal werkgeversdeel pensioenpremies</t>
  </si>
  <si>
    <t>WAO / WIA (IVA en WGA)</t>
  </si>
  <si>
    <t>Premie 2021; op basis van cijfers UWV; WIA bestaat uit IVA en WGA; vanaf 1 januari 2022 wordt een gedifferentieerde premie naar grootte van de werkgever ingevoerd</t>
  </si>
  <si>
    <t>WW</t>
  </si>
  <si>
    <t>Premie 2021: op basis van cijfers UWV en de WAB; premie voor vaste krachten is 2,70%; voor flexibele krachten is deze 7,94%</t>
  </si>
  <si>
    <t>ZVW</t>
  </si>
  <si>
    <t>Premie 2021; op basis van cijfers belastingdienst</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</si>
  <si>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</si>
  <si>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</si>
  <si>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</si>
  <si>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</si>
  <si>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Totaal sociale lasten (excl. pensioenpremies)</t>
  </si>
  <si>
    <t>Totale opslag sociale lasten</t>
  </si>
  <si>
    <t>Sociale lasten: daadwerkelijk gebruikte percentages</t>
  </si>
  <si>
    <t xml:space="preserve">Bron: cao VVT 2019-2021, salarisschaal Hulp bij het Huishouden </t>
  </si>
  <si>
    <t>Meenemen</t>
  </si>
  <si>
    <t>Uren</t>
  </si>
  <si>
    <t>Bruto uren</t>
  </si>
  <si>
    <t>Gemiddeld aantal uren op jaarbasis (hoofstuk 1, algemene bepaling 15)</t>
  </si>
  <si>
    <t>Ziekteverzuim</t>
  </si>
  <si>
    <t>Ja</t>
  </si>
  <si>
    <t>Op basis van Vernet Branche Viewer, gemiddelde over periode 2018 - 2020, alleen doorbetaling van loon, kosten voor vervanging vallen onder overhead</t>
  </si>
  <si>
    <t>Verlof</t>
  </si>
  <si>
    <t>Op basis van artikel 6.1.1: 144 wettelijke, 58,4 bovenwettelijke en 35 extra bovenwettelijke vakantieuren</t>
  </si>
  <si>
    <t>Aanvullend verlof</t>
  </si>
  <si>
    <t>Bijvoorbeeld leeftijdsgebonden verlof op basis van artikel 6.2</t>
  </si>
  <si>
    <t>Doorbetaalde pauzes</t>
  </si>
  <si>
    <t>Doorbetaalde pauzes per FTE</t>
  </si>
  <si>
    <t>Scholing</t>
  </si>
  <si>
    <t>Op basis van artikel 10.1.A: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</si>
  <si>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</si>
  <si>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</si>
  <si>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</si>
  <si>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</si>
  <si>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</si>
  <si>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</si>
  <si>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</si>
  <si>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</si>
  <si>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</si>
  <si>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</si>
  <si>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</si>
  <si>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</si>
  <si>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dienen ingeschat te worden op basis van artikel 9.1 uit de CAO VVT 2019-2021</t>
  </si>
  <si>
    <t>Kosten werk-werkverkeer per gewerkt uur</t>
  </si>
  <si>
    <t>Kosten dienen ingeschat te worden op basis van artikel 9.2 uit de CAO VVT 2019-2021</t>
  </si>
  <si>
    <t>Totale reiskosten</t>
  </si>
  <si>
    <t>Bron: Benchmark Care 2020</t>
  </si>
  <si>
    <t>Gemiddeld %</t>
  </si>
  <si>
    <t>Kosten overheadpersoneel (% van totale kosten)</t>
  </si>
  <si>
    <t>Suggestie op basis van Benchmark Care 2020,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</si>
  <si>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</si>
  <si>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</si>
  <si>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2020,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</si>
  <si>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</si>
  <si>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</si>
  <si>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</si>
  <si>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</si>
  <si>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Kosten voor vervanging bij verzuim of scholing, kosten voor werving &amp; selectie, suggestie op basis van Benchmark Care 2020, VVT; zie tabblad uitgangspunten voor toelichting over de Benchmark Care</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</si>
  <si>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</si>
  <si>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</si>
  <si>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</si>
  <si>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</si>
  <si>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</si>
  <si>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</si>
  <si>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</si>
  <si>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</si>
  <si>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</si>
  <si>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</si>
  <si>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</si>
  <si>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</si>
  <si>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</si>
  <si>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</si>
  <si>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</si>
  <si>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</si>
  <si>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</si>
  <si>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</si>
  <si>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</si>
  <si>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</si>
  <si>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</si>
  <si>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</si>
  <si>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</si>
  <si>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</si>
  <si>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</si>
  <si>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</si>
  <si>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</si>
  <si>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</si>
  <si>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</si>
  <si>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</si>
  <si>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</si>
  <si>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</si>
  <si>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</si>
  <si>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</si>
  <si>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</si>
  <si>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</si>
  <si>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</si>
  <si>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</si>
  <si>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personele kosten per uur</t>
  </si>
  <si>
    <t>Gewogen materiële kosten per uur</t>
  </si>
  <si>
    <t>Bron: cao VVT 2019-2021, Benchmark Care 2020</t>
  </si>
  <si>
    <t>Salarisschaal</t>
  </si>
  <si>
    <t>Totaal schalenmix</t>
  </si>
  <si>
    <t>Op basis van artikel 3.9.3, minimum toeslag gedeeld door gemiddeld aantal uren op jaarbasis (hoofdstuk 1, algemene bepaling 15)</t>
  </si>
  <si>
    <t>Op basis van artikel 3.11.4 en 3.2A.9, minimum toeslag gedeeld door gemiddeld aantal uren op jaarbasis (artikel 15)</t>
  </si>
  <si>
    <t>OP premie (werkgeversdeel + werknemersdeel) 2022 (25,00% in 2021)</t>
  </si>
  <si>
    <t>AOW franchise 2022 (€ 13.111,00 in 2021)</t>
  </si>
  <si>
    <t>AP premie (werkgeversdeel + werknemersdeel) 2022 (0,50% in 2021)</t>
  </si>
  <si>
    <t>AP franchise 2022 (€ 21.835,00 in 2021)</t>
  </si>
  <si>
    <t>Verdeling 'op locatie' en 'thuis'</t>
  </si>
  <si>
    <t>% op locatie</t>
  </si>
  <si>
    <t>% thuis</t>
  </si>
  <si>
    <t>Verdeling individuele begeleiding 'op locatie' en 'thuis'</t>
  </si>
  <si>
    <t>Bron: cao VVT 2019-2021</t>
  </si>
  <si>
    <t>Algemeen</t>
  </si>
  <si>
    <t>Op locatie</t>
  </si>
  <si>
    <t>Thuis</t>
  </si>
  <si>
    <t>Gemiddeld aantal uren op jaarbasis (hoofstuk 1, algemene bepaling 15), alleen doorbetaling van loon, kosten voor vervanging vallen onder overhead</t>
  </si>
  <si>
    <t>Bijvoorbeeld team-reflectie, supervisie of intervisie</t>
  </si>
  <si>
    <t>Inclusief zakelijke lasten en verzekeringen; suggestie voor zowel 'op locatie' als 'thuis', op basis van Bechmark Care 2020,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</si>
  <si>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</si>
  <si>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</si>
  <si>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Kosten voor 
vervanging bij verzuim of scholing, kosten voor werving &amp; selectie, suggestie op basis van Benchmark Care 2020, VVT; zie tabblad uitgangspunten voor toelichting over de Benchmark Care</t>
  </si>
  <si>
    <t>Alleen kosten voor nieuwe/aanvullende eisen; huidige eisen al meegenomen in overheadkosten</t>
  </si>
  <si>
    <t>Kostprijs individuele begeleiding - cao GHZ</t>
  </si>
  <si>
    <t>GHZ</t>
  </si>
  <si>
    <t>Bron: cao GHZ 2019-2021, Benchmark Care 2020</t>
  </si>
  <si>
    <t>Op basis van artikel 4.6.1</t>
  </si>
  <si>
    <t>Op basis van artikel 4.10.1</t>
  </si>
  <si>
    <t>Eenmalige uitkeringen (totaal per FTE, %)</t>
  </si>
  <si>
    <t>Eenmalig uitkeringen die voortkomen uit CAO afspraken, totaal per FTE; in 2021 1,50% van het loon tussen jan t/m sep 2021, dus 1,5*9/12 = 1,13%; obv Preambule, Loonsverhoging</t>
  </si>
  <si>
    <t>Gemiddelde opslag sociale lasten onder GHZ deelnemers van Benchmark Care 2020</t>
  </si>
  <si>
    <t>Bron: cao GHZ 2019-2021</t>
  </si>
  <si>
    <t>Uren voor volledig dienstverband; op basis van artikel 1.1.f, alleen doorbetaling van loon, kosten voor vervanging vallen onder overhead</t>
  </si>
  <si>
    <t>Op basis van Vernet Branche Viewer, Gehandicaptenzorg, gemiddelde over periode 2018-2020, alleen doorbetaling van loon, kosten voor vervanging vallen onder overhead</t>
  </si>
  <si>
    <t>Feestdagen</t>
  </si>
  <si>
    <t>Op basis van artikel 1.1.g: 7 landelijke feestdagen die in 2020 in de werkweek vallen (ma t/m vr)</t>
  </si>
  <si>
    <t xml:space="preserve">Op basis van artikel 8.1.2 en 8A:1.1; 144 wettelijke uren en 57 PBL uren </t>
  </si>
  <si>
    <t>Bijvoorbeeld leeftijdsgebonden verlof</t>
  </si>
  <si>
    <t>Op basis van artikel 10.5.5: het minimum scholingsbudget is vastgesteld op 2%; verletkosten in productiviteit; als percentage van totale kosten</t>
  </si>
  <si>
    <t>Suggestie op basis van Benchmark Care 2020, GHZ; zie tabblad uitgangspunten voor toelichting over de Benchmark Care</t>
  </si>
  <si>
    <t>Inclusief zakelijke lasten en verzekeringen; suggestie voor zowel 'op locatie' als 'thuis', op basis van Benchmark Care 2020, GHZ; zie tabblad uitgangspunten voor toelichting over de Benchmark Care</t>
  </si>
  <si>
    <t>Kosten voor 
vervanging bij verzuim of scholing, kosten voor werving &amp; selectie; suggestie op basis van Benchmark Care 2020, GHZ; zie tabblad uitgangspunten voor toelichting over de Benchmark Care</t>
  </si>
  <si>
    <t>Kostprijs individuele begeleiding - cao GGZ</t>
  </si>
  <si>
    <t>GGZ</t>
  </si>
  <si>
    <t>Bron: cao GGZ 2019-2021, Benchmark Care 2020</t>
  </si>
  <si>
    <t>Op basis van artikel 17.1, hoofstuk 3</t>
  </si>
  <si>
    <t>Op basis van artikel 16.1, hoofstuk 3</t>
  </si>
  <si>
    <t>Eenmalig uitkeringen die voortkomen uit CAO afspraken, totaal per FTE; voor 2021 is een eenmalige uitkering van 500 euro opgenomen, op basis van CAO preambule, kopje Loonsverhoging</t>
  </si>
  <si>
    <t>Gemiddelde opslag sociale lasten onder GGZ deelnemers van Benchmark Care 2020</t>
  </si>
  <si>
    <t>Bron: cao GGZ 2019-2021</t>
  </si>
  <si>
    <t>Aantal uren bij voltijds-arbeidsduur; op basis van artikel 1.1, hoofstuk 2, alleen doorbetaling van loon, kosten voor vervanging vallen onder overhead</t>
  </si>
  <si>
    <t>Op basis van Vernet Branche Viewer, GGZ, gemiddelde over periode 2018-2020, alleen doorbetaling van loon, kosten voor vervanging vallen onder overhead</t>
  </si>
  <si>
    <t>Op basis van 7 landelijke feestdagen die in 2020 in de werkweek vallen (ma t/m vr)</t>
  </si>
  <si>
    <t>Op basis van artikel 11.1 en artikel 18.1, hoofdstuk 2: 144 wettelijke uren, 22 bovenwettelijke uren en 35 LFB uren</t>
  </si>
  <si>
    <t>Suggestie op basis van Benchmark Care 2020, GGZ; zie tabblad uitgangspunten voor toelichting over de Benchmark Care</t>
  </si>
  <si>
    <t>Inclusief zakelijke lasten en verzekeringen; suggestie voor zowel 'op locatie' als 'thuis', op basis van Benchmark Care 2020, GGZ; zie tabblad uitgangspunten voor toelichting over de Benchmark Care</t>
  </si>
  <si>
    <t>Kosten voor 
vervanging bij verzuim of scholing, kosten voor werving &amp; selectie; suggestie op basis van Benchmark Care 2020, GGZ; zie tabblad uitgangspunten voor toelichting over de Benchmark Care</t>
  </si>
  <si>
    <t>Kostprijs individuele begeleiding - cao Sociaal Werk</t>
  </si>
  <si>
    <t>Gewogen kostprijs jaar 1</t>
  </si>
  <si>
    <t>SW</t>
  </si>
  <si>
    <t>Bron: cao Sociaal Werk 2019-2021, Benchmark Care 2020</t>
  </si>
  <si>
    <t>Op basis van artikel 6.10A</t>
  </si>
  <si>
    <t>Op basis van artikel 6.10D: 104,38 euro per maand vanaf 1 juli 2020</t>
  </si>
  <si>
    <t>Op basis van artikel 6.9A</t>
  </si>
  <si>
    <t>Op basis van artikel 6.9B: 174,93 euro per maand vanaf 1 juli 2020</t>
  </si>
  <si>
    <t>Bron: cao Sociaal Werk 2019-2021</t>
  </si>
  <si>
    <t>Op basis van artikel 5.2A: de gemiddele arbeidsduur op jaarbasis bij een voltijd dienstverband, alleen doorbetaling van loon, kosten voor vervanging vallen onder overhead</t>
  </si>
  <si>
    <t>Op basis van Vernet Branche Viewer, GGZ, gemiddelde over periode 2018-2020,, alleen doorbetaling van loon, kosten voor vervanging vallen onder overhead</t>
  </si>
  <si>
    <t>Op basis van artikel 5.9A: 7 landelijke feestdagen die in 2020 in de werkweek vallen (ma t/m vr)</t>
  </si>
  <si>
    <t>Op basis van artikel 5.7A en 5.7B: 144 wettelijke uren, 26 bovenwettelijke uren</t>
  </si>
  <si>
    <t>Salarisschalen cao VVT</t>
  </si>
  <si>
    <t xml:space="preserve">Bron: cao VVT 2019-2021, p.15, </t>
  </si>
  <si>
    <t>Aannames</t>
  </si>
  <si>
    <t>Verdeling uurloon 2022, cao 2020</t>
  </si>
  <si>
    <t>Schaal t/m juni 2021</t>
  </si>
  <si>
    <t>Verdeling uurloon 2022, cao 2021</t>
  </si>
  <si>
    <t>Schaal vanaf 1 juli 2021</t>
  </si>
  <si>
    <t>Aantal uren per jaar</t>
  </si>
  <si>
    <t>Op basis van hoodstuk 1, algemene bepaling 15</t>
  </si>
  <si>
    <t>Data</t>
  </si>
  <si>
    <t>Salarisschalen per 1 oktober 2018</t>
  </si>
  <si>
    <t>Salarisschalen per 1 juni 2020/periode 6 per 18 mei 2020</t>
  </si>
  <si>
    <r>
      <rPr>
        <i/>
        <sz val="8"/>
        <rFont val="Segoe UI"/>
        <family val="2"/>
      </rPr>
      <t>Salarisschalen per 1 ju</t>
    </r>
    <r>
      <rPr>
        <sz val="8"/>
        <rFont val="Segoe UI"/>
        <family val="2"/>
      </rPr>
      <t>li</t>
    </r>
    <r>
      <rPr>
        <i/>
        <sz val="8"/>
        <rFont val="Segoe UI"/>
        <family val="2"/>
      </rPr>
      <t xml:space="preserve"> 2021/periode 7 per 21 juni 2021</t>
    </r>
  </si>
  <si>
    <t>Salarisschaal 2021</t>
  </si>
  <si>
    <t>Volgnr.</t>
  </si>
  <si>
    <t>Sleutel</t>
  </si>
  <si>
    <t>Uurloon*</t>
  </si>
  <si>
    <t>Uurloon cao 2020</t>
  </si>
  <si>
    <t>Uurloon cao 2021</t>
  </si>
  <si>
    <t>Uurloon 2021</t>
  </si>
  <si>
    <t>16_jaar</t>
  </si>
  <si>
    <t>WMJL</t>
  </si>
  <si>
    <t>17_jaar</t>
  </si>
  <si>
    <t>18_jaar</t>
  </si>
  <si>
    <t>19_jaar</t>
  </si>
  <si>
    <t>20_jaar</t>
  </si>
  <si>
    <t>21_jaar</t>
  </si>
  <si>
    <t>22_jaar</t>
  </si>
  <si>
    <t>Aanloopperiodiek_0</t>
  </si>
  <si>
    <t>Aanloopperiodiek_1</t>
  </si>
  <si>
    <t>Salarisschalen cao GHZ</t>
  </si>
  <si>
    <t xml:space="preserve">Bron: cao Gehandicaptenzorg 2019-2021, p.23-26 </t>
  </si>
  <si>
    <t>Schaal t/m mei 2021</t>
  </si>
  <si>
    <t>Schaal vanaf 1 juni 2021</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</si>
  <si>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</si>
  <si>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</si>
  <si>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</si>
  <si>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</si>
  <si>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</si>
  <si>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</si>
  <si>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2021</t>
  </si>
  <si>
    <t>Func. jr</t>
  </si>
  <si>
    <t>Inpas nr</t>
  </si>
  <si>
    <t>Brutosalaris</t>
  </si>
  <si>
    <t>Brutosalaris cao 2020</t>
  </si>
  <si>
    <t>Brutosalaris cao 2021</t>
  </si>
  <si>
    <t>Brutosalaris 2021</t>
  </si>
  <si>
    <t>Salarisschalen cao GGZ</t>
  </si>
  <si>
    <t>Bron: cao GGGZ 2019-2021, p.67-72</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</si>
  <si>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</si>
  <si>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</si>
  <si>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</si>
  <si>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</si>
  <si>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</si>
  <si>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</si>
  <si>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t>
  </si>
  <si>
    <t>Salarisschalen cao Sociaal Werk</t>
  </si>
  <si>
    <t>Bron: cao Sociaal Werk, Welzijn en Maatschappelijke Dienstverlening, 2019-2021, p. 44-47</t>
  </si>
  <si>
    <t>Verdeling uurloon 2022, cao 2019</t>
  </si>
  <si>
    <t>Schaal t/m 30 juni 2020</t>
  </si>
  <si>
    <t>Schaal geldig vanaf 1 juli 2020</t>
  </si>
  <si>
    <t>Op basis van artikel 5.2A: de gemiddele arbeidsduur op jaarbasis bij een voltijd dienstverband</t>
  </si>
  <si>
    <t>Op basis van artikel 6.7: het uurloon wordt berekend door bruto maandbedrag te delen door 156</t>
  </si>
  <si>
    <t xml:space="preserve">Bruto-salarisbedragen per maand </t>
  </si>
  <si>
    <t>vanaf 1 september 2019 tot en met 30 juni 2020 in euro's (+3,25%)</t>
  </si>
  <si>
    <t>met ingang van 1 juli 2020 in euro's (+3,25%)</t>
  </si>
  <si>
    <t>Func. Jr</t>
  </si>
  <si>
    <t>Salaris</t>
  </si>
  <si>
    <t>cao Salaris 2019</t>
  </si>
  <si>
    <t>cao Salaris 2020</t>
  </si>
  <si>
    <t>Salaris 2021</t>
  </si>
  <si>
    <t>Start</t>
  </si>
  <si>
    <t>u1</t>
  </si>
  <si>
    <t>u2</t>
  </si>
  <si>
    <t>a</t>
  </si>
  <si>
    <t>b</t>
  </si>
  <si>
    <t>c</t>
  </si>
  <si>
    <t>d</t>
  </si>
  <si>
    <t>e</t>
  </si>
  <si>
    <t>Data overig</t>
  </si>
  <si>
    <t>Dropdown</t>
  </si>
  <si>
    <t>Pensioen dropdown</t>
  </si>
  <si>
    <t>Opslag</t>
  </si>
  <si>
    <t>Nee</t>
  </si>
  <si>
    <t>Premiepercentage</t>
  </si>
  <si>
    <t>Bron</t>
  </si>
  <si>
    <t>https://www.uwv.nl/werkgevers/bedragen-en-premies/detail/ww-premie; WIA bestaat uit IVA en WGA</t>
  </si>
  <si>
    <t>https://www.uwv.nl/werkgevers/bedragen-en-premies/detail/ww-premie; premie voor vaste krachten; voor flexibele krachten is deze 7,94%</t>
  </si>
  <si>
    <t>Sectorfonds</t>
  </si>
  <si>
    <t>Vervallen in 2020 als gevolg van WAB</t>
  </si>
  <si>
    <t>https://zoek.officielebekendmakingen.nl/stcrt-2020-60019.pdf, https://www.belastingdienst.nl/wps/wcm/connect/bldcontentnl/belastingdienst/prive/werk_en_inkomen/zorgverzekeringswet/bijdrage_zorgverzekeringswet/tabel_werkgeversheffing_zvw_of_bijdrage_zvw/</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</si>
  <si>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</si>
  <si>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</si>
  <si>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https://www.belastingdienst.nl/bibliotheek/handboeken/html/boeken/HL/stappenplan-stap_5_premies_werknemersverzekeringen.html</t>
  </si>
  <si>
    <t>https://www.rendement.nl/premies-werknemersverzekeringen/nieuws/nieuwe-ww-premie-wab-in-2020-294-en-794.html</t>
  </si>
  <si>
    <t>Pensioenpremies VVT</t>
  </si>
  <si>
    <t>Onderwerp</t>
  </si>
  <si>
    <t>EUR/%</t>
  </si>
  <si>
    <t>Premiepercentage (werkgevers- + werknemersdeel)</t>
  </si>
  <si>
    <t xml:space="preserve">https://www.pfzw.nl/werkgevers/premie-en-factuur/premiepercentages-en-franchises/premiepercentages.html </t>
  </si>
  <si>
    <t>AOW franchise 2021</t>
  </si>
  <si>
    <t>https://www.pfzw.nl/werkgevers/premie-en-factuur/premiepercentages-en-franchises/franchises.html</t>
  </si>
  <si>
    <t>Deelwerkgever OP</t>
  </si>
  <si>
    <t>Op basis van artikel 3.12, lid 2, cao VVT 2019-2021</t>
  </si>
  <si>
    <t>AP franchise 2021</t>
  </si>
  <si>
    <t>Deelwerkgever AP</t>
  </si>
  <si>
    <t>Pensioenpremies GHZ</t>
  </si>
  <si>
    <t>Op basis van artikel 2.10, cao GHZ 2019-2021</t>
  </si>
  <si>
    <t>Pensioenpremies GGZ</t>
  </si>
  <si>
    <t>Op basis van artikel 21, lid 2, hoofstuk 3 uit de CAO GGZ 2019-2021</t>
  </si>
  <si>
    <t>Pensioenpremies Sociaal Werk</t>
  </si>
  <si>
    <t>Op basis van artikel 7.12, lid B, CAO SW 2019-2021, https://www.sociaalwerk-werkt.nl/nieuws/pensioenpremieverdeling-2021-bekend</t>
  </si>
  <si>
    <t>Op basis van artikel 7.12, lid C, CAO SW 2019-2021, https://www.sociaalwerk-werkt.nl/nieuws/pensioenpremieverdeling-2021-bekend</t>
  </si>
  <si>
    <t>OP premie (werkgeversdeel + werknemersdeel) in 2022</t>
  </si>
  <si>
    <t>AP premie (werkgeversdeel + werknemersdeel) in 2022</t>
  </si>
  <si>
    <t>AOW franchise in 2022</t>
  </si>
  <si>
    <t>AP franchise in 2022</t>
  </si>
  <si>
    <t>Totaal percentage ter invulling/verdeling door zorgaanbieder</t>
  </si>
  <si>
    <t>Op basis van onderzoek en bevindingen aanbieders</t>
  </si>
  <si>
    <t>Kostprijs hulp bij het huishouden (hbh) - cao VVT, Beekdaelen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</si>
</sst>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3" x14ac:knownFonts="1">
    <font>
      <sz val="11"/>
      <color theme="1"/>
      <name val="Segoe UI"/>
      <charset val="134"/>
    </font>
    <font>
      <sz val="8"/>
      <color theme="1"/>
      <name val="Segoe UI"/>
      <family val="2"/>
    </font>
    <font>
      <b/>
      <sz val="8"/>
      <color theme="2"/>
      <name val="Segoe UI"/>
      <family val="2"/>
    </font>
    <font>
      <i/>
      <sz val="8"/>
      <name val="Segoe UI"/>
      <family val="2"/>
    </font>
    <font>
      <b/>
      <sz val="8"/>
      <color theme="1"/>
      <name val="Segoe UI"/>
      <family val="2"/>
    </font>
    <font>
      <b/>
      <sz val="8"/>
      <name val="Segoe UI"/>
      <family val="2"/>
    </font>
    <font>
      <sz val="8"/>
      <name val="Segoe UI"/>
      <family val="2"/>
    </font>
    <font>
      <u/>
      <sz val="11"/>
      <color theme="10"/>
      <name val="Segoe UI"/>
      <family val="2"/>
    </font>
    <font>
      <i/>
      <sz val="8"/>
      <color theme="1"/>
      <name val="Segoe UI"/>
      <family val="2"/>
    </font>
    <font>
      <sz val="8"/>
      <color rgb="FF000000"/>
      <name val="Arial"/>
      <family val="2"/>
    </font>
    <font>
      <sz val="8"/>
      <color rgb="FF000000"/>
      <name val="Tahoma"/>
      <family val="2"/>
    </font>
    <font>
      <sz val="8"/>
      <color theme="1"/>
      <name val="Calibri"/>
      <family val="2"/>
    </font>
    <font>
      <b/>
      <sz val="8"/>
      <color rgb="FF9C9C9C"/>
      <name val="Arial"/>
      <family val="2"/>
    </font>
    <font>
      <b/>
      <sz val="8"/>
      <color rgb="FF000000"/>
      <name val="Arial"/>
      <family val="2"/>
    </font>
    <font>
      <sz val="8"/>
      <color rgb="FF000000"/>
      <name val="Verdana"/>
      <family val="2"/>
    </font>
    <font>
      <u/>
      <sz val="8"/>
      <color theme="10"/>
      <name val="Segoe UI"/>
      <family val="2"/>
    </font>
    <font>
      <b/>
      <sz val="8"/>
      <color rgb="FF000000"/>
      <name val="Segoe UI"/>
      <family val="2"/>
    </font>
    <font>
      <sz val="11"/>
      <color theme="0"/>
      <name val="Segoe UI"/>
      <family val="2"/>
    </font>
    <font>
      <b/>
      <sz val="11"/>
      <color theme="0"/>
      <name val="Segoe UI"/>
      <family val="2"/>
    </font>
    <font>
      <sz val="8"/>
      <color theme="0"/>
      <name val="Segoe UI"/>
      <family val="2"/>
    </font>
    <font>
      <b/>
      <sz val="8"/>
      <color theme="0"/>
      <name val="Segoe UI"/>
      <family val="2"/>
    </font>
    <font>
      <b/>
      <i/>
      <sz val="8"/>
      <color theme="1"/>
      <name val="Segoe UI"/>
      <family val="2"/>
    </font>
    <font>
      <sz val="8"/>
      <color rgb="FFFF0000"/>
      <name val="Segoe UI"/>
      <family val="2"/>
    </font>
    <font>
      <b/>
      <sz val="8"/>
      <color rgb="FFFF0000"/>
      <name val="Segoe UI"/>
      <family val="2"/>
    </font>
    <font>
      <sz val="8"/>
      <color theme="3"/>
      <name val="Segoe UI"/>
      <family val="2"/>
    </font>
    <font>
      <b/>
      <sz val="8"/>
      <color theme="3"/>
      <name val="Segoe UI"/>
      <family val="2"/>
    </font>
    <font>
      <sz val="8"/>
      <color theme="5"/>
      <name val="Segoe UI"/>
      <family val="2"/>
    </font>
    <font>
      <i/>
      <sz val="8"/>
      <color theme="1"/>
      <name val="Arial"/>
      <family val="2"/>
    </font>
    <font>
      <b/>
      <sz val="11"/>
      <color theme="2"/>
      <name val="Segoe UI"/>
      <family val="2"/>
    </font>
    <font>
      <b/>
      <sz val="11"/>
      <color theme="1"/>
      <name val="Segoe UI"/>
      <family val="2"/>
    </font>
    <font>
      <u/>
      <sz val="11"/>
      <color theme="1"/>
      <name val="Segoe UI"/>
      <family val="2"/>
    </font>
    <font>
      <sz val="11"/>
      <color theme="1"/>
      <name val="Segoe UI"/>
      <family val="2"/>
    </font>
    <font>
      <sz val="8"/>
      <color theme="1"/>
      <name val="Segoe UI"/>
      <family val="2"/>
    </font>
  </fonts>
  <fills count="19">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theme="0"/>
        <bgColor indexed="64"/>
      </patternFill>
    </fill>
    <fill>
      <patternFill patternType="solid">
        <fgColor theme="3" tint="0.79995117038483843"/>
        <bgColor indexed="64"/>
      </patternFill>
    </fill>
    <fill>
      <patternFill patternType="solid">
        <fgColor theme="5" tint="0.79995117038483843"/>
        <bgColor indexed="64"/>
      </patternFill>
    </fill>
    <fill>
      <patternFill patternType="solid">
        <fgColor theme="8" tint="0.79995117038483843"/>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0.499984740745262"/>
        <bgColor indexed="64"/>
      </patternFill>
    </fill>
    <fill>
      <patternFill patternType="solid">
        <fgColor theme="6" tint="0.79995117038483843"/>
        <bgColor indexed="64"/>
      </patternFill>
    </fill>
    <fill>
      <patternFill patternType="solid">
        <fgColor theme="0" tint="-0.14996795556505021"/>
        <bgColor indexed="64"/>
      </patternFill>
    </fill>
    <fill>
      <patternFill patternType="solid">
        <fgColor theme="2" tint="-4.9989318521683403E-2"/>
        <bgColor indexed="64"/>
      </patternFill>
    </fill>
    <fill>
      <patternFill patternType="solid">
        <fgColor theme="0" tint="-0.34998626667073579"/>
        <bgColor indexed="64"/>
      </patternFill>
    </fill>
    <fill>
      <patternFill patternType="solid">
        <fgColor them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s>
  <borders count="50">
    <border>
      <left/>
      <right/>
      <top/>
      <bottom/>
      <diagonal/>
    </border>
    <border>
      <left/>
      <right/>
      <top style="thin">
        <color auto="1"/>
      </top>
      <bottom style="medium">
        <color auto="1"/>
      </bottom>
      <diagonal/>
    </border>
    <border>
      <left style="thin">
        <color theme="0" tint="-0.34998626667073579"/>
      </left>
      <right/>
      <top/>
      <bottom/>
      <diagonal/>
    </border>
    <border>
      <left/>
      <right/>
      <top/>
      <bottom style="double">
        <color auto="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medium">
        <color auto="1"/>
      </top>
      <bottom/>
      <diagonal/>
    </border>
    <border>
      <left/>
      <right style="thin">
        <color theme="0" tint="-0.34998626667073579"/>
      </right>
      <top/>
      <bottom/>
      <diagonal/>
    </border>
    <border>
      <left/>
      <right/>
      <top/>
      <bottom style="thin">
        <color theme="0" tint="-0.499984740745262"/>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auto="1"/>
      </bottom>
      <diagonal/>
    </border>
    <border>
      <left/>
      <right/>
      <top style="thin">
        <color theme="0" tint="-0.34998626667073579"/>
      </top>
      <bottom style="thin">
        <color auto="1"/>
      </bottom>
      <diagonal/>
    </border>
    <border>
      <left/>
      <right/>
      <top style="thin">
        <color auto="1"/>
      </top>
      <bottom style="thin">
        <color auto="1"/>
      </bottom>
      <diagonal/>
    </border>
    <border>
      <left style="thin">
        <color theme="0" tint="-0.34998626667073579"/>
      </left>
      <right/>
      <top style="thin">
        <color auto="1"/>
      </top>
      <bottom/>
      <diagonal/>
    </border>
    <border>
      <left/>
      <right/>
      <top style="thin">
        <color auto="1"/>
      </top>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top style="double">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thin">
        <color auto="1"/>
      </bottom>
      <diagonal/>
    </border>
    <border>
      <left/>
      <right style="thin">
        <color theme="0" tint="-0.34998626667073579"/>
      </right>
      <top style="thin">
        <color auto="1"/>
      </top>
      <bottom/>
      <diagonal/>
    </border>
    <border>
      <left/>
      <right style="thin">
        <color theme="0" tint="-0.34998626667073579"/>
      </right>
      <top style="thin">
        <color auto="1"/>
      </top>
      <bottom style="thin">
        <color auto="1"/>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top style="thin">
        <color auto="1"/>
      </top>
      <bottom style="thin">
        <color auto="1"/>
      </bottom>
      <diagonal/>
    </border>
    <border>
      <left/>
      <right style="thin">
        <color theme="0" tint="-0.34998626667073579"/>
      </right>
      <top style="thin">
        <color theme="0" tint="-0.34998626667073579"/>
      </top>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top style="thin">
        <color theme="0" tint="-0.34998626667073579"/>
      </top>
      <bottom style="dashed">
        <color theme="0" tint="-0.34998626667073579"/>
      </bottom>
      <diagonal/>
    </border>
    <border>
      <left/>
      <right/>
      <top style="thin">
        <color theme="0" tint="-0.34998626667073579"/>
      </top>
      <bottom style="double">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auto="1"/>
      </left>
      <right style="thin">
        <color auto="1"/>
      </right>
      <top style="thin">
        <color auto="1"/>
      </top>
      <bottom style="thin">
        <color auto="1"/>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dashed">
        <color theme="0" tint="-0.34998626667073579"/>
      </right>
      <top/>
      <bottom/>
      <diagonal/>
    </border>
  </borders>
  <cellStyleXfs count="5">
    <xf numFmtId="0" fontId="0" fillId="0" borderId="0"/>
    <xf numFmtId="43" fontId="3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7" fillId="0" borderId="0" applyNumberFormat="0" applyFill="0" applyBorder="0" applyAlignment="0" applyProtection="0"/>
  </cellStyleXfs>
  <cellXfs count="570">
    <xf numFmtId="0" fontId="0" fillId="0" borderId="0" xfId="0"/>
    <xf numFmtId="0" fontId="1" fillId="2" borderId="0" xfId="0" applyFont="1" applyFill="1"/>
    <xf numFmtId="0" fontId="1" fillId="0" borderId="0" xfId="0" applyFont="1"/>
    <xf numFmtId="0" fontId="2" fillId="3" borderId="0" xfId="0" applyFont="1" applyFill="1" applyBorder="1"/>
    <xf numFmtId="0" fontId="1" fillId="3" borderId="0" xfId="0" applyFont="1" applyFill="1" applyBorder="1"/>
    <xf numFmtId="0" fontId="3" fillId="4" borderId="0" xfId="0" applyFont="1" applyFill="1" applyBorder="1"/>
    <xf numFmtId="0" fontId="1" fillId="4" borderId="0" xfId="0" applyFont="1" applyFill="1" applyBorder="1"/>
    <xf numFmtId="0" fontId="4" fillId="5" borderId="0" xfId="0" applyFont="1" applyFill="1" applyBorder="1"/>
    <xf numFmtId="0" fontId="1" fillId="5" borderId="0" xfId="0" applyFont="1" applyFill="1" applyBorder="1"/>
    <xf numFmtId="0" fontId="5" fillId="0" borderId="0" xfId="0" applyFont="1"/>
    <xf numFmtId="0" fontId="6" fillId="0" borderId="0" xfId="0" applyFont="1"/>
    <xf numFmtId="0" fontId="5" fillId="4" borderId="0" xfId="0" applyFont="1" applyFill="1"/>
    <xf numFmtId="0" fontId="6" fillId="4" borderId="0" xfId="0" applyFont="1" applyFill="1"/>
    <xf numFmtId="0" fontId="6" fillId="4" borderId="1" xfId="0" applyFont="1" applyFill="1" applyBorder="1"/>
    <xf numFmtId="0" fontId="6" fillId="4" borderId="2" xfId="0" applyFont="1" applyFill="1" applyBorder="1" applyProtection="1">
      <protection hidden="1"/>
    </xf>
    <xf numFmtId="10" fontId="6" fillId="4" borderId="0" xfId="3" applyNumberFormat="1" applyFont="1" applyFill="1" applyBorder="1" applyAlignment="1">
      <alignment horizontal="left"/>
    </xf>
    <xf numFmtId="0" fontId="7" fillId="4" borderId="0" xfId="4" applyFill="1" applyBorder="1"/>
    <xf numFmtId="0" fontId="6" fillId="4" borderId="0" xfId="0" applyFont="1" applyFill="1" applyBorder="1"/>
    <xf numFmtId="10" fontId="6" fillId="4" borderId="0" xfId="0" applyNumberFormat="1" applyFont="1" applyFill="1" applyBorder="1" applyAlignment="1">
      <alignment horizontal="left"/>
    </xf>
    <xf numFmtId="0" fontId="6" fillId="4" borderId="0" xfId="0" applyFont="1" applyFill="1" applyBorder="1" applyAlignment="1">
      <alignment horizontal="left"/>
    </xf>
    <xf numFmtId="0" fontId="6" fillId="4" borderId="3" xfId="0" applyFont="1" applyFill="1" applyBorder="1"/>
    <xf numFmtId="0" fontId="6" fillId="4" borderId="3" xfId="0" applyFont="1" applyFill="1" applyBorder="1" applyAlignment="1">
      <alignment horizontal="left"/>
    </xf>
    <xf numFmtId="0" fontId="6" fillId="0" borderId="1" xfId="0" applyFont="1" applyBorder="1"/>
    <xf numFmtId="10" fontId="6" fillId="0" borderId="0" xfId="0" applyNumberFormat="1" applyFont="1"/>
    <xf numFmtId="44" fontId="6" fillId="0" borderId="0" xfId="0" applyNumberFormat="1" applyFont="1"/>
    <xf numFmtId="9" fontId="6" fillId="0" borderId="0" xfId="0" applyNumberFormat="1" applyFont="1"/>
    <xf numFmtId="10" fontId="6" fillId="0" borderId="0" xfId="3" applyNumberFormat="1" applyFont="1"/>
    <xf numFmtId="0" fontId="6" fillId="0" borderId="3" xfId="0" applyFont="1" applyBorder="1"/>
    <xf numFmtId="9" fontId="6" fillId="0" borderId="3" xfId="0" applyNumberFormat="1" applyFont="1" applyBorder="1"/>
    <xf numFmtId="0" fontId="6" fillId="0" borderId="0" xfId="0" applyFont="1" applyBorder="1"/>
    <xf numFmtId="9" fontId="6" fillId="0" borderId="0" xfId="0" applyNumberFormat="1" applyFont="1" applyBorder="1"/>
    <xf numFmtId="0" fontId="1" fillId="0" borderId="0" xfId="0" applyFont="1" applyBorder="1"/>
    <xf numFmtId="0" fontId="6" fillId="4" borderId="4" xfId="0" applyFont="1" applyFill="1" applyBorder="1"/>
    <xf numFmtId="0" fontId="6" fillId="4" borderId="5" xfId="0" applyFont="1" applyFill="1" applyBorder="1"/>
    <xf numFmtId="2" fontId="6" fillId="6" borderId="6" xfId="0" applyNumberFormat="1" applyFont="1" applyFill="1" applyBorder="1"/>
    <xf numFmtId="0" fontId="1" fillId="7" borderId="4" xfId="0" applyFont="1" applyFill="1" applyBorder="1"/>
    <xf numFmtId="0" fontId="1" fillId="7" borderId="5" xfId="0" applyFont="1" applyFill="1" applyBorder="1"/>
    <xf numFmtId="0" fontId="6" fillId="4" borderId="7" xfId="0" applyFont="1" applyFill="1" applyBorder="1"/>
    <xf numFmtId="2" fontId="6" fillId="4" borderId="8" xfId="0" applyNumberFormat="1" applyFont="1" applyFill="1" applyBorder="1"/>
    <xf numFmtId="1" fontId="6" fillId="6" borderId="6" xfId="0" applyNumberFormat="1" applyFont="1" applyFill="1" applyBorder="1"/>
    <xf numFmtId="2" fontId="6" fillId="4" borderId="0" xfId="0" applyNumberFormat="1" applyFont="1" applyFill="1" applyBorder="1"/>
    <xf numFmtId="0" fontId="4" fillId="4" borderId="0" xfId="0" applyFont="1" applyFill="1" applyBorder="1"/>
    <xf numFmtId="0" fontId="3" fillId="0" borderId="0" xfId="0" applyFont="1" applyBorder="1" applyAlignment="1">
      <alignment horizontal="left" vertical="center"/>
    </xf>
    <xf numFmtId="0" fontId="3" fillId="0" borderId="0" xfId="0" applyFont="1" applyBorder="1"/>
    <xf numFmtId="0" fontId="6" fillId="0" borderId="0" xfId="0" applyFont="1" applyBorder="1" applyAlignment="1">
      <alignment horizontal="left"/>
    </xf>
    <xf numFmtId="0" fontId="6" fillId="0" borderId="1" xfId="0" applyFont="1" applyBorder="1" applyAlignment="1">
      <alignment horizontal="left" vertical="top"/>
    </xf>
    <xf numFmtId="0" fontId="6" fillId="0" borderId="0" xfId="0" applyFont="1" applyBorder="1" applyAlignment="1">
      <alignment horizontal="left" vertical="top"/>
    </xf>
    <xf numFmtId="3" fontId="6" fillId="0" borderId="0" xfId="0" applyNumberFormat="1" applyFont="1" applyBorder="1" applyAlignment="1">
      <alignment horizontal="left" vertical="top"/>
    </xf>
    <xf numFmtId="0" fontId="1" fillId="7" borderId="7" xfId="0" applyFont="1" applyFill="1" applyBorder="1"/>
    <xf numFmtId="0" fontId="1" fillId="4" borderId="0" xfId="0" applyFont="1" applyFill="1"/>
    <xf numFmtId="0" fontId="3" fillId="0" borderId="0" xfId="0" applyFont="1" applyBorder="1" applyAlignment="1">
      <alignment horizontal="left"/>
    </xf>
    <xf numFmtId="0" fontId="6" fillId="4" borderId="0" xfId="0" applyFont="1" applyFill="1" applyBorder="1" applyAlignment="1">
      <alignment horizontal="left" vertical="center" wrapText="1"/>
    </xf>
    <xf numFmtId="3" fontId="6" fillId="4" borderId="0" xfId="0" applyNumberFormat="1" applyFont="1" applyFill="1" applyBorder="1" applyAlignment="1">
      <alignment horizontal="left" vertical="center" wrapText="1"/>
    </xf>
    <xf numFmtId="0" fontId="6" fillId="0" borderId="1" xfId="0" applyFont="1" applyFill="1" applyBorder="1" applyAlignment="1">
      <alignment horizontal="left" vertical="top"/>
    </xf>
    <xf numFmtId="1" fontId="6" fillId="4" borderId="0" xfId="0" applyNumberFormat="1" applyFont="1" applyFill="1" applyBorder="1"/>
    <xf numFmtId="2" fontId="6" fillId="4" borderId="9" xfId="0" applyNumberFormat="1" applyFont="1" applyFill="1" applyBorder="1"/>
    <xf numFmtId="0" fontId="1" fillId="3" borderId="10" xfId="0" applyFont="1" applyFill="1" applyBorder="1"/>
    <xf numFmtId="0" fontId="1" fillId="4" borderId="10" xfId="0" applyFont="1" applyFill="1" applyBorder="1"/>
    <xf numFmtId="0" fontId="1" fillId="5" borderId="10" xfId="0" applyFont="1" applyFill="1" applyBorder="1"/>
    <xf numFmtId="3" fontId="6" fillId="0" borderId="0" xfId="0" applyNumberFormat="1" applyFont="1" applyFill="1" applyBorder="1" applyAlignment="1">
      <alignment horizontal="left" vertical="top"/>
    </xf>
    <xf numFmtId="0" fontId="6" fillId="0" borderId="3" xfId="0" applyFont="1" applyBorder="1" applyAlignment="1">
      <alignment horizontal="left" vertical="top"/>
    </xf>
    <xf numFmtId="3" fontId="6" fillId="0" borderId="3" xfId="0" applyNumberFormat="1" applyFont="1" applyBorder="1" applyAlignment="1">
      <alignment horizontal="left" vertical="top"/>
    </xf>
    <xf numFmtId="0" fontId="1" fillId="0" borderId="11" xfId="0" applyFont="1" applyBorder="1"/>
    <xf numFmtId="3" fontId="6" fillId="0" borderId="3" xfId="0" applyNumberFormat="1" applyFont="1" applyFill="1" applyBorder="1" applyAlignment="1">
      <alignment horizontal="left" vertical="top"/>
    </xf>
    <xf numFmtId="1" fontId="6" fillId="4" borderId="3" xfId="0" applyNumberFormat="1" applyFont="1" applyFill="1" applyBorder="1"/>
    <xf numFmtId="2" fontId="6" fillId="4" borderId="3" xfId="0" applyNumberFormat="1" applyFont="1" applyFill="1" applyBorder="1"/>
    <xf numFmtId="0" fontId="1" fillId="4" borderId="12" xfId="0" applyFont="1" applyFill="1" applyBorder="1"/>
    <xf numFmtId="0" fontId="1" fillId="4" borderId="13" xfId="0" applyFont="1" applyFill="1" applyBorder="1"/>
    <xf numFmtId="0" fontId="8" fillId="4" borderId="0" xfId="0" applyFont="1" applyFill="1" applyBorder="1"/>
    <xf numFmtId="0" fontId="6" fillId="0" borderId="1" xfId="0" applyFont="1" applyBorder="1" applyAlignment="1">
      <alignment horizontal="left"/>
    </xf>
    <xf numFmtId="0" fontId="6" fillId="0" borderId="1" xfId="0" applyFont="1" applyFill="1" applyBorder="1" applyAlignment="1">
      <alignment horizontal="left"/>
    </xf>
    <xf numFmtId="164" fontId="6" fillId="0" borderId="1" xfId="0" applyNumberFormat="1" applyFont="1" applyBorder="1" applyAlignment="1">
      <alignment horizontal="left"/>
    </xf>
    <xf numFmtId="0" fontId="6"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9" fillId="4" borderId="0" xfId="0" applyFont="1" applyFill="1" applyBorder="1" applyAlignment="1">
      <alignment vertical="center" wrapText="1"/>
    </xf>
    <xf numFmtId="0" fontId="10" fillId="4" borderId="0" xfId="0" applyFont="1" applyFill="1" applyBorder="1" applyAlignment="1">
      <alignment horizontal="left" vertical="center" wrapText="1" indent="2"/>
    </xf>
    <xf numFmtId="0" fontId="10" fillId="4" borderId="0" xfId="0" applyFont="1" applyFill="1" applyBorder="1" applyAlignment="1">
      <alignment horizontal="right" vertical="center" wrapText="1"/>
    </xf>
    <xf numFmtId="0" fontId="11" fillId="4" borderId="0" xfId="0" applyFont="1" applyFill="1" applyBorder="1" applyAlignment="1">
      <alignment vertical="center" wrapText="1"/>
    </xf>
    <xf numFmtId="0" fontId="10" fillId="4" borderId="0" xfId="0" applyFont="1" applyFill="1" applyBorder="1" applyAlignment="1">
      <alignment horizontal="left" vertical="center" wrapText="1" indent="1"/>
    </xf>
    <xf numFmtId="0" fontId="6" fillId="4" borderId="9" xfId="0" applyFont="1" applyFill="1" applyBorder="1"/>
    <xf numFmtId="1" fontId="6" fillId="4" borderId="9" xfId="0" applyNumberFormat="1" applyFont="1" applyFill="1" applyBorder="1"/>
    <xf numFmtId="0" fontId="10" fillId="4" borderId="0" xfId="0" applyFont="1" applyFill="1" applyBorder="1" applyAlignment="1">
      <alignment horizontal="center" vertical="center" wrapText="1"/>
    </xf>
    <xf numFmtId="0" fontId="6" fillId="0" borderId="3" xfId="0" applyFont="1" applyBorder="1" applyAlignment="1">
      <alignment horizontal="left"/>
    </xf>
    <xf numFmtId="0" fontId="6" fillId="0" borderId="3" xfId="0" applyFont="1" applyBorder="1" applyAlignment="1">
      <alignment horizontal="left" vertical="center" wrapText="1"/>
    </xf>
    <xf numFmtId="0" fontId="11" fillId="4" borderId="0" xfId="0" applyFont="1" applyFill="1" applyBorder="1" applyAlignment="1">
      <alignment horizontal="left" vertical="center" indent="15"/>
    </xf>
    <xf numFmtId="0" fontId="10" fillId="4" borderId="0" xfId="0" applyFont="1" applyFill="1" applyBorder="1" applyAlignment="1">
      <alignment horizontal="left" vertical="center" indent="15"/>
    </xf>
    <xf numFmtId="0" fontId="12" fillId="4" borderId="0" xfId="0" applyFont="1" applyFill="1" applyBorder="1" applyAlignment="1">
      <alignment horizontal="left" vertical="center" indent="15"/>
    </xf>
    <xf numFmtId="0" fontId="12" fillId="4" borderId="0" xfId="0" applyFont="1" applyFill="1" applyBorder="1" applyAlignment="1">
      <alignment horizontal="right" vertical="center"/>
    </xf>
    <xf numFmtId="0" fontId="13" fillId="4" borderId="0" xfId="0" applyFont="1" applyFill="1" applyBorder="1" applyAlignment="1">
      <alignment vertical="center"/>
    </xf>
    <xf numFmtId="0" fontId="11" fillId="4" borderId="11" xfId="0" applyFont="1" applyFill="1" applyBorder="1" applyAlignment="1">
      <alignment vertical="center" wrapText="1"/>
    </xf>
    <xf numFmtId="0" fontId="11" fillId="2" borderId="0" xfId="0" applyFont="1" applyFill="1" applyBorder="1" applyAlignment="1">
      <alignment vertical="center" wrapText="1"/>
    </xf>
    <xf numFmtId="0" fontId="9" fillId="4" borderId="0" xfId="0" applyFont="1" applyFill="1" applyBorder="1" applyAlignment="1">
      <alignment horizontal="left" vertical="center" indent="15"/>
    </xf>
    <xf numFmtId="0" fontId="10" fillId="4" borderId="11" xfId="0" applyFont="1" applyFill="1" applyBorder="1" applyAlignment="1">
      <alignment vertical="center" wrapText="1"/>
    </xf>
    <xf numFmtId="0" fontId="9" fillId="4" borderId="11" xfId="0" applyFont="1" applyFill="1" applyBorder="1" applyAlignment="1">
      <alignment vertical="center" wrapText="1"/>
    </xf>
    <xf numFmtId="0" fontId="9" fillId="2" borderId="0" xfId="0" applyFont="1" applyFill="1" applyBorder="1" applyAlignment="1">
      <alignment vertical="center" wrapText="1"/>
    </xf>
    <xf numFmtId="0" fontId="10" fillId="2" borderId="0" xfId="0" applyFont="1" applyFill="1" applyBorder="1" applyAlignment="1">
      <alignment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indent="2"/>
    </xf>
    <xf numFmtId="0" fontId="10" fillId="2" borderId="0" xfId="0" applyFont="1" applyFill="1" applyBorder="1" applyAlignment="1">
      <alignment horizontal="left" vertical="center" wrapText="1" indent="1"/>
    </xf>
    <xf numFmtId="0" fontId="1" fillId="2" borderId="0" xfId="0" applyFont="1" applyFill="1" applyBorder="1"/>
    <xf numFmtId="0" fontId="11" fillId="2" borderId="0" xfId="0" applyFont="1" applyFill="1" applyBorder="1" applyAlignment="1">
      <alignment vertical="center"/>
    </xf>
    <xf numFmtId="0" fontId="10" fillId="2" borderId="0" xfId="0" applyFont="1" applyFill="1" applyBorder="1" applyAlignment="1">
      <alignment vertical="center"/>
    </xf>
    <xf numFmtId="0" fontId="11" fillId="2" borderId="0" xfId="0" applyFont="1" applyFill="1" applyBorder="1"/>
    <xf numFmtId="0" fontId="10" fillId="2" borderId="0" xfId="0" applyFont="1" applyFill="1" applyBorder="1" applyAlignment="1">
      <alignment horizontal="right" vertical="center" wrapText="1"/>
    </xf>
    <xf numFmtId="0" fontId="11" fillId="2" borderId="0" xfId="0" applyFont="1" applyFill="1" applyBorder="1" applyAlignment="1">
      <alignment horizontal="left" vertical="center" indent="15"/>
    </xf>
    <xf numFmtId="0" fontId="10" fillId="2" borderId="0" xfId="0" applyFont="1" applyFill="1" applyBorder="1" applyAlignment="1">
      <alignment horizontal="left" vertical="center" indent="15"/>
    </xf>
    <xf numFmtId="0" fontId="12" fillId="2" borderId="0" xfId="0" applyFont="1" applyFill="1" applyBorder="1" applyAlignment="1">
      <alignment horizontal="left" vertical="center" indent="15"/>
    </xf>
    <xf numFmtId="0" fontId="12" fillId="2" borderId="0" xfId="0" applyFont="1" applyFill="1" applyBorder="1" applyAlignment="1">
      <alignment horizontal="right" vertical="center"/>
    </xf>
    <xf numFmtId="0" fontId="13" fillId="2" borderId="0" xfId="0" applyFont="1" applyFill="1" applyBorder="1" applyAlignment="1">
      <alignment vertical="center"/>
    </xf>
    <xf numFmtId="0" fontId="10" fillId="2" borderId="0" xfId="0" applyFont="1" applyFill="1" applyBorder="1" applyAlignment="1">
      <alignment horizontal="right" vertical="center"/>
    </xf>
    <xf numFmtId="2" fontId="6" fillId="4" borderId="6" xfId="0" applyNumberFormat="1" applyFont="1" applyFill="1" applyBorder="1"/>
    <xf numFmtId="164" fontId="6" fillId="0" borderId="1" xfId="0" applyNumberFormat="1" applyFont="1" applyBorder="1"/>
    <xf numFmtId="0" fontId="14" fillId="0" borderId="0" xfId="0" applyFont="1" applyBorder="1" applyAlignment="1">
      <alignment horizontal="right" vertical="center" wrapText="1"/>
    </xf>
    <xf numFmtId="0" fontId="14" fillId="0" borderId="0" xfId="0" applyFont="1" applyBorder="1" applyAlignment="1">
      <alignment vertical="center" wrapText="1"/>
    </xf>
    <xf numFmtId="0" fontId="6" fillId="0" borderId="0" xfId="0" applyFont="1" applyBorder="1" applyAlignment="1">
      <alignment horizontal="left" wrapText="1"/>
    </xf>
    <xf numFmtId="0" fontId="13" fillId="0" borderId="0" xfId="0" applyFont="1" applyBorder="1" applyAlignment="1">
      <alignment vertical="center" wrapText="1"/>
    </xf>
    <xf numFmtId="0" fontId="9" fillId="0" borderId="0" xfId="0" applyFont="1" applyBorder="1" applyAlignment="1">
      <alignment horizontal="right" vertical="center" wrapText="1"/>
    </xf>
    <xf numFmtId="0" fontId="14" fillId="0" borderId="0" xfId="0" applyFont="1" applyBorder="1" applyAlignment="1">
      <alignment horizontal="center" vertical="center" wrapText="1"/>
    </xf>
    <xf numFmtId="0" fontId="15" fillId="0" borderId="0" xfId="4" applyFont="1" applyBorder="1" applyAlignment="1">
      <alignment vertical="center" wrapText="1"/>
    </xf>
    <xf numFmtId="0" fontId="1" fillId="0" borderId="0" xfId="0" applyFont="1" applyBorder="1" applyAlignment="1">
      <alignment vertical="top" wrapText="1"/>
    </xf>
    <xf numFmtId="0" fontId="15" fillId="0" borderId="0" xfId="4" applyFont="1" applyBorder="1" applyAlignment="1">
      <alignment horizontal="right" vertical="center" wrapText="1"/>
    </xf>
    <xf numFmtId="2" fontId="6" fillId="6" borderId="7" xfId="0" applyNumberFormat="1" applyFont="1" applyFill="1" applyBorder="1"/>
    <xf numFmtId="2" fontId="6" fillId="4" borderId="7" xfId="0" applyNumberFormat="1" applyFont="1" applyFill="1" applyBorder="1"/>
    <xf numFmtId="1" fontId="6" fillId="6" borderId="7" xfId="0" applyNumberFormat="1" applyFont="1" applyFill="1" applyBorder="1"/>
    <xf numFmtId="0" fontId="1" fillId="0" borderId="0" xfId="0" applyFont="1" applyBorder="1" applyAlignment="1">
      <alignment vertical="top"/>
    </xf>
    <xf numFmtId="0" fontId="3" fillId="4" borderId="0" xfId="0" applyFont="1" applyFill="1" applyBorder="1" applyAlignment="1">
      <alignment horizontal="left"/>
    </xf>
    <xf numFmtId="2" fontId="6" fillId="0" borderId="0" xfId="0" applyNumberFormat="1" applyFont="1" applyBorder="1" applyAlignment="1">
      <alignment horizontal="left"/>
    </xf>
    <xf numFmtId="1" fontId="6" fillId="0" borderId="0" xfId="1" applyNumberFormat="1" applyFont="1" applyBorder="1" applyAlignment="1">
      <alignment horizontal="left"/>
    </xf>
    <xf numFmtId="4" fontId="6" fillId="0" borderId="0" xfId="0" applyNumberFormat="1" applyFont="1" applyBorder="1" applyAlignment="1">
      <alignment horizontal="left"/>
    </xf>
    <xf numFmtId="0" fontId="6" fillId="4" borderId="0" xfId="0" applyFont="1" applyFill="1" applyBorder="1" applyAlignment="1">
      <alignment horizontal="right"/>
    </xf>
    <xf numFmtId="4" fontId="6" fillId="0" borderId="0" xfId="0" applyNumberFormat="1" applyFont="1" applyFill="1" applyBorder="1" applyAlignment="1">
      <alignment horizontal="left"/>
    </xf>
    <xf numFmtId="0" fontId="5" fillId="8" borderId="0" xfId="0" applyFont="1" applyFill="1" applyBorder="1" applyAlignment="1">
      <alignment horizontal="center"/>
    </xf>
    <xf numFmtId="0" fontId="6" fillId="8" borderId="0" xfId="0" applyFont="1" applyFill="1" applyBorder="1"/>
    <xf numFmtId="0" fontId="5" fillId="8" borderId="0" xfId="0" applyFont="1" applyFill="1" applyBorder="1"/>
    <xf numFmtId="4" fontId="3" fillId="4" borderId="0" xfId="0" applyNumberFormat="1" applyFont="1" applyFill="1" applyBorder="1" applyAlignment="1">
      <alignment horizontal="left"/>
    </xf>
    <xf numFmtId="4" fontId="6" fillId="4" borderId="0" xfId="0" applyNumberFormat="1" applyFont="1" applyFill="1" applyBorder="1" applyAlignment="1">
      <alignment horizontal="right"/>
    </xf>
    <xf numFmtId="0" fontId="6" fillId="4" borderId="1" xfId="0" applyFont="1" applyFill="1" applyBorder="1" applyAlignment="1">
      <alignment horizontal="left"/>
    </xf>
    <xf numFmtId="0" fontId="5" fillId="4" borderId="0" xfId="0" applyFont="1" applyFill="1" applyBorder="1"/>
    <xf numFmtId="0" fontId="6" fillId="4" borderId="10" xfId="0" applyFont="1" applyFill="1" applyBorder="1" applyAlignment="1">
      <alignment horizontal="right"/>
    </xf>
    <xf numFmtId="4" fontId="6" fillId="2" borderId="0" xfId="0" applyNumberFormat="1" applyFont="1" applyFill="1" applyBorder="1" applyAlignment="1">
      <alignment horizontal="right"/>
    </xf>
    <xf numFmtId="0" fontId="5" fillId="8" borderId="10" xfId="0" applyFont="1" applyFill="1" applyBorder="1" applyAlignment="1">
      <alignment horizontal="center"/>
    </xf>
    <xf numFmtId="0" fontId="5" fillId="9" borderId="0" xfId="0" applyFont="1" applyFill="1" applyBorder="1" applyAlignment="1">
      <alignment horizontal="center"/>
    </xf>
    <xf numFmtId="0" fontId="16" fillId="4" borderId="0" xfId="0" applyFont="1" applyFill="1" applyBorder="1"/>
    <xf numFmtId="0" fontId="6" fillId="4" borderId="10" xfId="0" applyFont="1" applyFill="1" applyBorder="1"/>
    <xf numFmtId="0" fontId="6" fillId="2" borderId="0" xfId="0" applyFont="1" applyFill="1" applyBorder="1"/>
    <xf numFmtId="0" fontId="6" fillId="8" borderId="10" xfId="0" applyFont="1" applyFill="1" applyBorder="1"/>
    <xf numFmtId="0" fontId="6" fillId="9" borderId="0" xfId="0" applyFont="1" applyFill="1" applyBorder="1"/>
    <xf numFmtId="0" fontId="5" fillId="8" borderId="10" xfId="0" applyFont="1" applyFill="1" applyBorder="1"/>
    <xf numFmtId="0" fontId="5" fillId="9" borderId="0" xfId="0" applyFont="1" applyFill="1" applyBorder="1"/>
    <xf numFmtId="4" fontId="6" fillId="0" borderId="0" xfId="0" applyNumberFormat="1" applyFont="1" applyBorder="1" applyAlignment="1">
      <alignment horizontal="left" vertical="center" wrapText="1"/>
    </xf>
    <xf numFmtId="4" fontId="6" fillId="0" borderId="3" xfId="0" applyNumberFormat="1" applyFont="1" applyBorder="1" applyAlignment="1">
      <alignment horizontal="left" vertical="center" wrapText="1"/>
    </xf>
    <xf numFmtId="0" fontId="1" fillId="4" borderId="11" xfId="0" applyFont="1" applyFill="1" applyBorder="1"/>
    <xf numFmtId="0" fontId="1" fillId="4" borderId="0" xfId="0" applyFont="1" applyFill="1" applyProtection="1"/>
    <xf numFmtId="0" fontId="18" fillId="3" borderId="0" xfId="0" applyFont="1" applyFill="1" applyProtection="1"/>
    <xf numFmtId="0" fontId="7" fillId="3" borderId="0" xfId="4" applyFont="1" applyFill="1" applyProtection="1"/>
    <xf numFmtId="0" fontId="19" fillId="4" borderId="0" xfId="0" applyFont="1" applyFill="1" applyProtection="1"/>
    <xf numFmtId="0" fontId="4" fillId="4" borderId="14" xfId="0" applyFont="1" applyFill="1" applyBorder="1"/>
    <xf numFmtId="0" fontId="1" fillId="4" borderId="7" xfId="0" applyFont="1" applyFill="1" applyBorder="1"/>
    <xf numFmtId="0" fontId="1" fillId="4" borderId="0" xfId="0" applyFont="1" applyFill="1" applyBorder="1" applyProtection="1"/>
    <xf numFmtId="0" fontId="1" fillId="4" borderId="2" xfId="0" applyFont="1" applyFill="1" applyBorder="1"/>
    <xf numFmtId="0" fontId="6" fillId="6" borderId="6" xfId="0" applyFont="1" applyFill="1" applyBorder="1"/>
    <xf numFmtId="0" fontId="6" fillId="11" borderId="15" xfId="0" applyFont="1" applyFill="1" applyBorder="1"/>
    <xf numFmtId="0" fontId="6" fillId="7" borderId="16" xfId="0" applyFont="1" applyFill="1" applyBorder="1"/>
    <xf numFmtId="0" fontId="6" fillId="7" borderId="8" xfId="0" applyFont="1" applyFill="1" applyBorder="1"/>
    <xf numFmtId="10" fontId="4" fillId="4" borderId="8" xfId="3" applyNumberFormat="1" applyFont="1" applyFill="1" applyBorder="1" applyAlignment="1" applyProtection="1">
      <alignment horizontal="center"/>
      <protection hidden="1"/>
    </xf>
    <xf numFmtId="0" fontId="1" fillId="4" borderId="17" xfId="0" applyFont="1" applyFill="1" applyBorder="1"/>
    <xf numFmtId="0" fontId="18" fillId="10" borderId="0" xfId="0" applyFont="1" applyFill="1" applyProtection="1"/>
    <xf numFmtId="0" fontId="20" fillId="4" borderId="0" xfId="0" applyFont="1" applyFill="1" applyProtection="1"/>
    <xf numFmtId="0" fontId="4" fillId="12" borderId="18" xfId="0" applyFont="1" applyFill="1" applyBorder="1" applyProtection="1"/>
    <xf numFmtId="0" fontId="4" fillId="12" borderId="19" xfId="0" applyFont="1" applyFill="1" applyBorder="1" applyProtection="1"/>
    <xf numFmtId="0" fontId="1" fillId="12" borderId="19" xfId="0" applyFont="1" applyFill="1" applyBorder="1" applyProtection="1"/>
    <xf numFmtId="0" fontId="4" fillId="2" borderId="20" xfId="0" applyFont="1" applyFill="1" applyBorder="1" applyProtection="1"/>
    <xf numFmtId="0" fontId="4" fillId="2" borderId="20" xfId="0" applyFont="1" applyFill="1" applyBorder="1" applyAlignment="1" applyProtection="1">
      <alignment horizontal="center"/>
    </xf>
    <xf numFmtId="0" fontId="1" fillId="4" borderId="21" xfId="0" applyFont="1" applyFill="1" applyBorder="1" applyProtection="1"/>
    <xf numFmtId="0" fontId="1" fillId="4" borderId="22" xfId="0" applyFont="1" applyFill="1" applyBorder="1" applyProtection="1"/>
    <xf numFmtId="0" fontId="4" fillId="4" borderId="2" xfId="0" applyFont="1" applyFill="1" applyBorder="1" applyProtection="1"/>
    <xf numFmtId="0" fontId="4" fillId="4" borderId="6" xfId="0" applyFont="1" applyFill="1" applyBorder="1" applyAlignment="1" applyProtection="1">
      <alignment horizontal="center"/>
    </xf>
    <xf numFmtId="0" fontId="8" fillId="4" borderId="0" xfId="0" applyFont="1" applyFill="1" applyBorder="1" applyProtection="1"/>
    <xf numFmtId="0" fontId="1" fillId="4" borderId="2" xfId="0" applyFont="1" applyFill="1" applyBorder="1" applyProtection="1"/>
    <xf numFmtId="0" fontId="1" fillId="4" borderId="4" xfId="0" applyFont="1" applyFill="1" applyBorder="1" applyProtection="1"/>
    <xf numFmtId="0" fontId="1" fillId="4" borderId="5" xfId="0" applyFont="1" applyFill="1" applyBorder="1" applyProtection="1"/>
    <xf numFmtId="0" fontId="4" fillId="4" borderId="5" xfId="0" applyFont="1" applyFill="1" applyBorder="1" applyAlignment="1" applyProtection="1">
      <alignment horizontal="center"/>
    </xf>
    <xf numFmtId="0" fontId="1" fillId="4" borderId="6" xfId="0" applyFont="1" applyFill="1" applyBorder="1" applyProtection="1"/>
    <xf numFmtId="0" fontId="1" fillId="2" borderId="6" xfId="0" applyFont="1" applyFill="1" applyBorder="1" applyAlignment="1" applyProtection="1">
      <alignment horizontal="center"/>
    </xf>
    <xf numFmtId="44" fontId="1" fillId="4" borderId="6" xfId="2" applyNumberFormat="1" applyFont="1" applyFill="1" applyBorder="1" applyProtection="1"/>
    <xf numFmtId="10" fontId="8" fillId="4" borderId="6" xfId="0" applyNumberFormat="1" applyFont="1" applyFill="1" applyBorder="1" applyAlignment="1" applyProtection="1">
      <alignment horizontal="center"/>
    </xf>
    <xf numFmtId="10" fontId="8" fillId="4" borderId="15" xfId="0" applyNumberFormat="1" applyFont="1" applyFill="1" applyBorder="1" applyAlignment="1" applyProtection="1">
      <alignment horizontal="center"/>
    </xf>
    <xf numFmtId="0" fontId="1" fillId="4" borderId="8" xfId="0" applyFont="1" applyFill="1" applyBorder="1" applyProtection="1"/>
    <xf numFmtId="44" fontId="1" fillId="4" borderId="8" xfId="2" applyNumberFormat="1" applyFont="1" applyFill="1" applyBorder="1" applyProtection="1"/>
    <xf numFmtId="0" fontId="1" fillId="0" borderId="4" xfId="0" applyFont="1" applyFill="1" applyBorder="1" applyProtection="1"/>
    <xf numFmtId="165" fontId="21" fillId="13" borderId="23" xfId="0" applyNumberFormat="1" applyFont="1" applyFill="1" applyBorder="1" applyAlignment="1" applyProtection="1">
      <alignment horizontal="center"/>
    </xf>
    <xf numFmtId="44" fontId="1" fillId="4" borderId="6" xfId="2" applyFont="1" applyFill="1" applyBorder="1" applyProtection="1"/>
    <xf numFmtId="0" fontId="4" fillId="4" borderId="24" xfId="0" applyFont="1" applyFill="1" applyBorder="1" applyProtection="1"/>
    <xf numFmtId="0" fontId="1" fillId="2" borderId="24" xfId="0" applyFont="1" applyFill="1" applyBorder="1" applyAlignment="1" applyProtection="1">
      <alignment horizontal="center"/>
    </xf>
    <xf numFmtId="44" fontId="4" fillId="4" borderId="24" xfId="2" applyNumberFormat="1" applyFont="1" applyFill="1" applyBorder="1" applyProtection="1"/>
    <xf numFmtId="0" fontId="1" fillId="4" borderId="25" xfId="0" applyFont="1" applyFill="1" applyBorder="1" applyProtection="1"/>
    <xf numFmtId="10" fontId="1" fillId="2" borderId="0" xfId="0" applyNumberFormat="1" applyFont="1" applyFill="1" applyBorder="1" applyAlignment="1" applyProtection="1">
      <alignment horizontal="center"/>
    </xf>
    <xf numFmtId="44" fontId="1" fillId="4" borderId="25" xfId="2" applyNumberFormat="1" applyFont="1" applyFill="1" applyBorder="1" applyProtection="1"/>
    <xf numFmtId="0" fontId="4" fillId="4" borderId="26" xfId="0" applyFont="1" applyFill="1" applyBorder="1" applyProtection="1"/>
    <xf numFmtId="0" fontId="1" fillId="2" borderId="26" xfId="0" applyFont="1" applyFill="1" applyBorder="1" applyAlignment="1" applyProtection="1">
      <alignment horizontal="center"/>
    </xf>
    <xf numFmtId="44" fontId="4" fillId="4" borderId="26" xfId="2" applyNumberFormat="1" applyFont="1" applyFill="1" applyBorder="1" applyProtection="1"/>
    <xf numFmtId="0" fontId="4" fillId="0" borderId="27" xfId="0" applyFont="1" applyFill="1" applyBorder="1" applyProtection="1"/>
    <xf numFmtId="165" fontId="8" fillId="4" borderId="24" xfId="0" applyNumberFormat="1" applyFont="1" applyFill="1" applyBorder="1" applyAlignment="1" applyProtection="1">
      <alignment horizontal="center"/>
    </xf>
    <xf numFmtId="0" fontId="1" fillId="4" borderId="23" xfId="0" applyFont="1" applyFill="1" applyBorder="1" applyProtection="1"/>
    <xf numFmtId="44" fontId="1" fillId="4" borderId="25" xfId="2" applyFont="1" applyFill="1" applyBorder="1" applyProtection="1"/>
    <xf numFmtId="0" fontId="22" fillId="4" borderId="14" xfId="0" applyFont="1" applyFill="1" applyBorder="1" applyProtection="1"/>
    <xf numFmtId="0" fontId="20" fillId="4" borderId="28" xfId="0" applyFont="1" applyFill="1" applyBorder="1" applyProtection="1"/>
    <xf numFmtId="0" fontId="1" fillId="4" borderId="28" xfId="0" applyFont="1" applyFill="1" applyBorder="1" applyProtection="1"/>
    <xf numFmtId="0" fontId="1" fillId="4" borderId="6" xfId="4" applyFont="1" applyFill="1" applyBorder="1" applyProtection="1"/>
    <xf numFmtId="165" fontId="8" fillId="4" borderId="6" xfId="0" applyNumberFormat="1" applyFont="1" applyFill="1" applyBorder="1" applyAlignment="1" applyProtection="1">
      <alignment horizontal="center"/>
    </xf>
    <xf numFmtId="0" fontId="23" fillId="4" borderId="0" xfId="0" applyFont="1" applyFill="1" applyProtection="1"/>
    <xf numFmtId="165" fontId="21" fillId="2" borderId="24" xfId="0" applyNumberFormat="1" applyFont="1" applyFill="1" applyBorder="1" applyAlignment="1" applyProtection="1">
      <alignment horizontal="center"/>
    </xf>
    <xf numFmtId="44" fontId="4" fillId="4" borderId="24" xfId="2" applyFont="1" applyFill="1" applyBorder="1" applyProtection="1"/>
    <xf numFmtId="0" fontId="1" fillId="0" borderId="2" xfId="0" applyFont="1" applyFill="1" applyBorder="1" applyProtection="1"/>
    <xf numFmtId="0" fontId="1" fillId="0" borderId="23" xfId="0" applyFont="1" applyFill="1" applyBorder="1" applyProtection="1"/>
    <xf numFmtId="165" fontId="8" fillId="4" borderId="12" xfId="0" applyNumberFormat="1" applyFont="1" applyFill="1" applyBorder="1" applyAlignment="1" applyProtection="1">
      <alignment horizontal="center"/>
    </xf>
    <xf numFmtId="44" fontId="1" fillId="4" borderId="23" xfId="2" applyFont="1" applyFill="1" applyBorder="1" applyProtection="1"/>
    <xf numFmtId="0" fontId="4" fillId="0" borderId="4" xfId="0" applyFont="1" applyFill="1" applyBorder="1" applyProtection="1"/>
    <xf numFmtId="165" fontId="21" fillId="4" borderId="5" xfId="0" applyNumberFormat="1" applyFont="1" applyFill="1" applyBorder="1" applyAlignment="1" applyProtection="1">
      <alignment horizontal="center"/>
    </xf>
    <xf numFmtId="44" fontId="4" fillId="4" borderId="5" xfId="2" applyFont="1" applyFill="1" applyBorder="1" applyProtection="1"/>
    <xf numFmtId="0" fontId="20" fillId="2" borderId="6" xfId="0" applyFont="1" applyFill="1" applyBorder="1" applyProtection="1"/>
    <xf numFmtId="9" fontId="1" fillId="4" borderId="6" xfId="0" applyNumberFormat="1" applyFont="1" applyFill="1" applyBorder="1" applyAlignment="1" applyProtection="1">
      <alignment horizontal="center"/>
    </xf>
    <xf numFmtId="0" fontId="4" fillId="4" borderId="17" xfId="0" applyFont="1" applyFill="1" applyBorder="1" applyProtection="1"/>
    <xf numFmtId="0" fontId="20" fillId="4" borderId="12" xfId="0" applyFont="1" applyFill="1" applyBorder="1" applyProtection="1"/>
    <xf numFmtId="0" fontId="1" fillId="4" borderId="12" xfId="0" applyFont="1" applyFill="1" applyBorder="1" applyProtection="1"/>
    <xf numFmtId="0" fontId="20" fillId="4" borderId="0" xfId="0" applyFont="1" applyFill="1" applyBorder="1" applyProtection="1"/>
    <xf numFmtId="0" fontId="4" fillId="4" borderId="4" xfId="0" applyFont="1" applyFill="1" applyBorder="1" applyProtection="1"/>
    <xf numFmtId="0" fontId="1" fillId="4" borderId="8" xfId="4" applyFont="1" applyFill="1" applyBorder="1" applyProtection="1"/>
    <xf numFmtId="165" fontId="8" fillId="2" borderId="8" xfId="0" applyNumberFormat="1" applyFont="1" applyFill="1" applyBorder="1" applyAlignment="1" applyProtection="1">
      <alignment horizontal="center"/>
    </xf>
    <xf numFmtId="44" fontId="1" fillId="4" borderId="8" xfId="2" applyFont="1" applyFill="1" applyBorder="1" applyProtection="1"/>
    <xf numFmtId="0" fontId="1" fillId="4" borderId="17" xfId="0" applyFont="1" applyFill="1" applyBorder="1" applyProtection="1"/>
    <xf numFmtId="165" fontId="8" fillId="4" borderId="8" xfId="0" applyNumberFormat="1" applyFont="1" applyFill="1" applyBorder="1" applyAlignment="1" applyProtection="1">
      <alignment horizontal="center"/>
    </xf>
    <xf numFmtId="0" fontId="4" fillId="0" borderId="17" xfId="0" applyFont="1" applyFill="1" applyBorder="1" applyProtection="1"/>
    <xf numFmtId="44" fontId="4" fillId="4" borderId="12" xfId="2" applyFont="1" applyFill="1" applyBorder="1" applyProtection="1"/>
    <xf numFmtId="0" fontId="22" fillId="0" borderId="0" xfId="0" applyFont="1" applyProtection="1"/>
    <xf numFmtId="0" fontId="8" fillId="4" borderId="2" xfId="0" applyFont="1" applyFill="1" applyBorder="1" applyProtection="1"/>
    <xf numFmtId="0" fontId="4" fillId="2" borderId="4" xfId="0" applyFont="1" applyFill="1" applyBorder="1" applyProtection="1"/>
    <xf numFmtId="0" fontId="4" fillId="2" borderId="7" xfId="0" applyFont="1" applyFill="1" applyBorder="1" applyAlignment="1" applyProtection="1">
      <alignment horizontal="center"/>
    </xf>
    <xf numFmtId="0" fontId="4" fillId="6" borderId="6" xfId="0" applyFont="1" applyFill="1" applyBorder="1" applyAlignment="1" applyProtection="1">
      <alignment horizontal="center"/>
      <protection locked="0"/>
    </xf>
    <xf numFmtId="0" fontId="4" fillId="2" borderId="2" xfId="0" applyFont="1" applyFill="1" applyBorder="1" applyProtection="1"/>
    <xf numFmtId="0" fontId="4" fillId="2" borderId="0" xfId="0" applyFont="1" applyFill="1" applyBorder="1" applyAlignment="1" applyProtection="1">
      <alignment horizontal="center"/>
    </xf>
    <xf numFmtId="0" fontId="4" fillId="4" borderId="0" xfId="0" applyFont="1" applyFill="1" applyBorder="1" applyAlignment="1" applyProtection="1">
      <alignment horizontal="center"/>
    </xf>
    <xf numFmtId="0" fontId="1" fillId="4" borderId="7" xfId="0" applyFont="1" applyFill="1" applyBorder="1" applyProtection="1"/>
    <xf numFmtId="44" fontId="1" fillId="2" borderId="6" xfId="2" applyNumberFormat="1" applyFont="1" applyFill="1" applyBorder="1" applyAlignment="1" applyProtection="1">
      <alignment horizontal="center"/>
    </xf>
    <xf numFmtId="0" fontId="1" fillId="4" borderId="29" xfId="0" applyFont="1" applyFill="1" applyBorder="1" applyProtection="1"/>
    <xf numFmtId="9" fontId="1" fillId="4" borderId="30" xfId="0" applyNumberFormat="1" applyFont="1" applyFill="1" applyBorder="1" applyProtection="1"/>
    <xf numFmtId="9" fontId="1" fillId="6" borderId="6" xfId="2" applyNumberFormat="1" applyFont="1" applyFill="1" applyBorder="1" applyAlignment="1" applyProtection="1">
      <alignment horizontal="center"/>
      <protection locked="0"/>
    </xf>
    <xf numFmtId="0" fontId="4" fillId="4" borderId="27" xfId="0" applyFont="1" applyFill="1" applyBorder="1" applyProtection="1"/>
    <xf numFmtId="10" fontId="4" fillId="4" borderId="8" xfId="3" applyNumberFormat="1" applyFont="1" applyFill="1" applyBorder="1" applyAlignment="1" applyProtection="1">
      <alignment horizontal="center"/>
    </xf>
    <xf numFmtId="9" fontId="1" fillId="4" borderId="0" xfId="2" applyNumberFormat="1" applyFont="1" applyFill="1" applyBorder="1" applyAlignment="1" applyProtection="1">
      <alignment horizontal="center"/>
    </xf>
    <xf numFmtId="0" fontId="4" fillId="4" borderId="0" xfId="0" applyFont="1" applyFill="1" applyBorder="1" applyProtection="1"/>
    <xf numFmtId="0" fontId="6" fillId="4" borderId="0" xfId="0" applyFont="1" applyFill="1" applyBorder="1" applyProtection="1"/>
    <xf numFmtId="44" fontId="4" fillId="4" borderId="0" xfId="0" applyNumberFormat="1" applyFont="1" applyFill="1" applyBorder="1" applyProtection="1"/>
    <xf numFmtId="0" fontId="1" fillId="12" borderId="31" xfId="0" applyFont="1" applyFill="1" applyBorder="1" applyProtection="1"/>
    <xf numFmtId="0" fontId="4" fillId="4" borderId="7" xfId="0" applyFont="1" applyFill="1" applyBorder="1" applyAlignment="1" applyProtection="1">
      <alignment horizontal="center"/>
    </xf>
    <xf numFmtId="0" fontId="1" fillId="2" borderId="20" xfId="0" applyFont="1" applyFill="1" applyBorder="1" applyProtection="1"/>
    <xf numFmtId="44" fontId="1" fillId="4" borderId="0" xfId="2" applyFont="1" applyFill="1" applyBorder="1" applyProtection="1"/>
    <xf numFmtId="44" fontId="4" fillId="4" borderId="0" xfId="2" applyFont="1" applyFill="1" applyBorder="1" applyProtection="1"/>
    <xf numFmtId="44" fontId="4" fillId="4" borderId="7" xfId="2" applyFont="1" applyFill="1" applyBorder="1" applyProtection="1"/>
    <xf numFmtId="0" fontId="4" fillId="4" borderId="0" xfId="0" applyFont="1" applyFill="1" applyBorder="1" applyAlignment="1" applyProtection="1">
      <alignment horizontal="right"/>
    </xf>
    <xf numFmtId="44" fontId="4" fillId="4" borderId="6" xfId="0" applyNumberFormat="1" applyFont="1" applyFill="1" applyBorder="1" applyProtection="1"/>
    <xf numFmtId="0" fontId="1" fillId="4" borderId="32" xfId="0" applyFont="1" applyFill="1" applyBorder="1" applyProtection="1"/>
    <xf numFmtId="0" fontId="1" fillId="4" borderId="10" xfId="0" applyFont="1" applyFill="1" applyBorder="1" applyProtection="1"/>
    <xf numFmtId="0" fontId="1" fillId="2" borderId="0" xfId="0" applyFont="1" applyFill="1" applyBorder="1" applyProtection="1"/>
    <xf numFmtId="0" fontId="1" fillId="2" borderId="10" xfId="0" applyFont="1" applyFill="1" applyBorder="1" applyProtection="1"/>
    <xf numFmtId="0" fontId="1" fillId="2" borderId="33" xfId="0" applyFont="1" applyFill="1" applyBorder="1" applyProtection="1"/>
    <xf numFmtId="0" fontId="1" fillId="4" borderId="13" xfId="0" applyFont="1" applyFill="1" applyBorder="1" applyProtection="1"/>
    <xf numFmtId="10" fontId="1" fillId="11" borderId="6" xfId="3" applyNumberFormat="1" applyFont="1" applyFill="1" applyBorder="1" applyAlignment="1" applyProtection="1">
      <alignment horizontal="center"/>
    </xf>
    <xf numFmtId="44" fontId="1" fillId="4" borderId="0" xfId="2" applyFont="1" applyFill="1" applyBorder="1" applyAlignment="1" applyProtection="1">
      <alignment horizontal="center"/>
    </xf>
    <xf numFmtId="0" fontId="1" fillId="7" borderId="4" xfId="0" applyFont="1" applyFill="1" applyBorder="1" applyProtection="1"/>
    <xf numFmtId="0" fontId="1" fillId="7" borderId="5" xfId="0" applyFont="1" applyFill="1" applyBorder="1" applyProtection="1"/>
    <xf numFmtId="9" fontId="1" fillId="4" borderId="12" xfId="3" applyFont="1" applyFill="1" applyBorder="1" applyProtection="1"/>
    <xf numFmtId="164" fontId="1" fillId="11" borderId="6" xfId="3" applyNumberFormat="1" applyFont="1" applyFill="1" applyBorder="1" applyAlignment="1" applyProtection="1">
      <alignment horizontal="center"/>
    </xf>
    <xf numFmtId="9" fontId="1" fillId="4" borderId="12" xfId="3" applyFont="1" applyFill="1" applyBorder="1" applyAlignment="1" applyProtection="1">
      <alignment horizontal="center"/>
    </xf>
    <xf numFmtId="10" fontId="1" fillId="6" borderId="6" xfId="3" applyNumberFormat="1" applyFont="1" applyFill="1" applyBorder="1" applyAlignment="1" applyProtection="1">
      <alignment horizontal="center"/>
      <protection locked="0"/>
    </xf>
    <xf numFmtId="44" fontId="1" fillId="6" borderId="6" xfId="3" applyNumberFormat="1" applyFont="1" applyFill="1" applyBorder="1" applyAlignment="1" applyProtection="1">
      <protection locked="0"/>
    </xf>
    <xf numFmtId="9" fontId="1" fillId="4" borderId="0" xfId="3" applyFont="1" applyFill="1" applyBorder="1" applyAlignment="1" applyProtection="1">
      <alignment horizontal="center"/>
    </xf>
    <xf numFmtId="0" fontId="4" fillId="2" borderId="5" xfId="0" applyFont="1" applyFill="1" applyBorder="1" applyAlignment="1" applyProtection="1">
      <alignment horizontal="center"/>
    </xf>
    <xf numFmtId="44" fontId="22" fillId="4" borderId="0" xfId="2" applyFont="1" applyFill="1" applyBorder="1" applyAlignment="1" applyProtection="1">
      <alignment horizontal="center"/>
    </xf>
    <xf numFmtId="0" fontId="4" fillId="13" borderId="4" xfId="0" applyFont="1" applyFill="1" applyBorder="1" applyProtection="1"/>
    <xf numFmtId="9" fontId="1" fillId="13" borderId="5" xfId="3" applyFont="1" applyFill="1" applyBorder="1" applyAlignment="1" applyProtection="1">
      <alignment horizontal="center"/>
    </xf>
    <xf numFmtId="44" fontId="22" fillId="13" borderId="5" xfId="2" applyFont="1" applyFill="1" applyBorder="1" applyAlignment="1" applyProtection="1">
      <alignment horizontal="center"/>
    </xf>
    <xf numFmtId="44" fontId="1" fillId="13" borderId="5" xfId="2" applyFont="1" applyFill="1" applyBorder="1" applyAlignment="1" applyProtection="1">
      <alignment horizontal="center"/>
    </xf>
    <xf numFmtId="0" fontId="4" fillId="4" borderId="6" xfId="0" applyFont="1" applyFill="1" applyBorder="1" applyProtection="1"/>
    <xf numFmtId="10" fontId="1" fillId="7" borderId="34" xfId="3" applyNumberFormat="1" applyFont="1" applyFill="1" applyBorder="1" applyAlignment="1" applyProtection="1">
      <alignment horizontal="center"/>
    </xf>
    <xf numFmtId="9" fontId="1" fillId="4" borderId="7" xfId="3" applyFont="1" applyFill="1" applyBorder="1" applyAlignment="1" applyProtection="1">
      <alignment horizontal="center"/>
    </xf>
    <xf numFmtId="9" fontId="1" fillId="4" borderId="5" xfId="3" applyFont="1" applyFill="1" applyBorder="1" applyAlignment="1" applyProtection="1">
      <alignment horizontal="center"/>
    </xf>
    <xf numFmtId="9" fontId="1" fillId="2" borderId="6" xfId="3" applyFont="1" applyFill="1" applyBorder="1" applyAlignment="1" applyProtection="1">
      <alignment horizontal="center"/>
    </xf>
    <xf numFmtId="44" fontId="24" fillId="4" borderId="6" xfId="2" applyFont="1" applyFill="1" applyBorder="1" applyAlignment="1" applyProtection="1">
      <alignment horizontal="center"/>
    </xf>
    <xf numFmtId="10" fontId="24" fillId="6" borderId="6" xfId="2" applyNumberFormat="1" applyFont="1" applyFill="1" applyBorder="1" applyAlignment="1" applyProtection="1">
      <alignment horizontal="center"/>
      <protection locked="0"/>
    </xf>
    <xf numFmtId="10" fontId="24" fillId="4" borderId="6" xfId="2" applyNumberFormat="1" applyFont="1" applyFill="1" applyBorder="1" applyAlignment="1" applyProtection="1">
      <alignment horizontal="center"/>
    </xf>
    <xf numFmtId="44" fontId="24" fillId="6" borderId="6" xfId="0" applyNumberFormat="1" applyFont="1" applyFill="1" applyBorder="1" applyProtection="1">
      <protection locked="0"/>
    </xf>
    <xf numFmtId="44" fontId="24" fillId="4" borderId="6" xfId="0" applyNumberFormat="1" applyFont="1" applyFill="1" applyBorder="1" applyProtection="1"/>
    <xf numFmtId="0" fontId="4" fillId="4" borderId="35" xfId="0" applyFont="1" applyFill="1" applyBorder="1" applyProtection="1"/>
    <xf numFmtId="9" fontId="4" fillId="11" borderId="35" xfId="3" applyFont="1" applyFill="1" applyBorder="1" applyAlignment="1" applyProtection="1">
      <alignment horizontal="center"/>
    </xf>
    <xf numFmtId="10" fontId="25" fillId="4" borderId="35" xfId="3" applyNumberFormat="1" applyFont="1" applyFill="1" applyBorder="1" applyAlignment="1" applyProtection="1">
      <alignment horizontal="center"/>
    </xf>
    <xf numFmtId="0" fontId="1" fillId="4" borderId="15" xfId="0" applyFont="1" applyFill="1" applyBorder="1" applyProtection="1"/>
    <xf numFmtId="9" fontId="1" fillId="2" borderId="15" xfId="3" applyFont="1" applyFill="1" applyBorder="1" applyAlignment="1" applyProtection="1">
      <alignment horizontal="center"/>
    </xf>
    <xf numFmtId="44" fontId="24" fillId="4" borderId="15" xfId="2" applyFont="1" applyFill="1" applyBorder="1" applyAlignment="1" applyProtection="1">
      <alignment horizontal="center"/>
    </xf>
    <xf numFmtId="9" fontId="4" fillId="4" borderId="24" xfId="3" applyFont="1" applyFill="1" applyBorder="1" applyAlignment="1" applyProtection="1">
      <alignment horizontal="center"/>
    </xf>
    <xf numFmtId="10" fontId="25" fillId="4" borderId="24" xfId="2" applyNumberFormat="1" applyFont="1" applyFill="1" applyBorder="1" applyAlignment="1" applyProtection="1">
      <alignment horizontal="center"/>
    </xf>
    <xf numFmtId="10" fontId="1" fillId="7" borderId="34" xfId="3" applyNumberFormat="1" applyFont="1" applyFill="1" applyBorder="1" applyAlignment="1">
      <alignment horizontal="center"/>
    </xf>
    <xf numFmtId="0" fontId="1" fillId="7" borderId="2" xfId="0" applyFont="1" applyFill="1" applyBorder="1"/>
    <xf numFmtId="0" fontId="1" fillId="7" borderId="17" xfId="0" applyFont="1" applyFill="1" applyBorder="1"/>
    <xf numFmtId="10" fontId="1" fillId="6" borderId="15" xfId="3" applyNumberFormat="1" applyFont="1" applyFill="1" applyBorder="1" applyAlignment="1" applyProtection="1">
      <alignment horizontal="center"/>
      <protection locked="0"/>
    </xf>
    <xf numFmtId="10" fontId="4" fillId="4" borderId="24" xfId="3" applyNumberFormat="1" applyFont="1" applyFill="1" applyBorder="1" applyAlignment="1" applyProtection="1">
      <alignment horizontal="center"/>
    </xf>
    <xf numFmtId="10" fontId="4" fillId="2" borderId="6" xfId="3" applyNumberFormat="1" applyFont="1" applyFill="1" applyBorder="1" applyAlignment="1" applyProtection="1">
      <alignment horizontal="center"/>
    </xf>
    <xf numFmtId="10" fontId="25" fillId="4" borderId="6" xfId="2" applyNumberFormat="1" applyFont="1" applyFill="1" applyBorder="1" applyAlignment="1" applyProtection="1">
      <alignment horizontal="center"/>
    </xf>
    <xf numFmtId="10" fontId="4" fillId="4" borderId="0" xfId="3" applyNumberFormat="1" applyFont="1" applyFill="1" applyBorder="1" applyAlignment="1" applyProtection="1">
      <alignment horizontal="center"/>
    </xf>
    <xf numFmtId="10" fontId="25" fillId="4" borderId="0" xfId="2" applyNumberFormat="1" applyFont="1" applyFill="1" applyBorder="1" applyAlignment="1" applyProtection="1">
      <alignment horizontal="center"/>
    </xf>
    <xf numFmtId="44" fontId="4" fillId="2" borderId="7" xfId="3" applyNumberFormat="1" applyFont="1" applyFill="1" applyBorder="1" applyAlignment="1" applyProtection="1">
      <alignment horizontal="center"/>
    </xf>
    <xf numFmtId="44" fontId="1" fillId="4" borderId="2" xfId="2" applyFont="1" applyFill="1" applyBorder="1" applyAlignment="1" applyProtection="1">
      <alignment horizontal="center"/>
    </xf>
    <xf numFmtId="0" fontId="4" fillId="2" borderId="36" xfId="0" applyFont="1" applyFill="1" applyBorder="1" applyProtection="1"/>
    <xf numFmtId="0" fontId="1" fillId="0" borderId="0" xfId="0" applyFont="1" applyBorder="1" applyProtection="1"/>
    <xf numFmtId="9" fontId="1" fillId="6" borderId="6" xfId="3" applyNumberFormat="1" applyFont="1" applyFill="1" applyBorder="1" applyAlignment="1" applyProtection="1">
      <alignment horizontal="center"/>
      <protection locked="0"/>
    </xf>
    <xf numFmtId="0" fontId="4" fillId="4" borderId="29" xfId="0" applyFont="1" applyFill="1" applyBorder="1" applyProtection="1"/>
    <xf numFmtId="0" fontId="4" fillId="4" borderId="30" xfId="0" applyFont="1" applyFill="1" applyBorder="1" applyProtection="1"/>
    <xf numFmtId="0" fontId="5" fillId="11" borderId="23" xfId="0" applyFont="1" applyFill="1" applyBorder="1" applyAlignment="1" applyProtection="1">
      <alignment horizontal="center"/>
    </xf>
    <xf numFmtId="0" fontId="4" fillId="2" borderId="23" xfId="0" applyFont="1" applyFill="1" applyBorder="1" applyAlignment="1" applyProtection="1">
      <alignment horizontal="center"/>
    </xf>
    <xf numFmtId="0" fontId="8" fillId="4" borderId="8" xfId="0" applyFont="1" applyFill="1" applyBorder="1" applyProtection="1"/>
    <xf numFmtId="0" fontId="8" fillId="6" borderId="8" xfId="0" applyFont="1" applyFill="1" applyBorder="1" applyAlignment="1" applyProtection="1">
      <alignment horizontal="center"/>
      <protection locked="0"/>
    </xf>
    <xf numFmtId="1" fontId="8" fillId="4" borderId="8" xfId="0" applyNumberFormat="1" applyFont="1" applyFill="1" applyBorder="1" applyAlignment="1" applyProtection="1">
      <alignment horizontal="center"/>
    </xf>
    <xf numFmtId="165" fontId="8" fillId="6" borderId="8" xfId="0" applyNumberFormat="1" applyFont="1" applyFill="1" applyBorder="1" applyAlignment="1" applyProtection="1">
      <alignment horizontal="center"/>
      <protection locked="0"/>
    </xf>
    <xf numFmtId="166" fontId="8" fillId="11" borderId="8" xfId="0" applyNumberFormat="1" applyFont="1" applyFill="1" applyBorder="1" applyAlignment="1" applyProtection="1">
      <alignment horizontal="center"/>
    </xf>
    <xf numFmtId="0" fontId="1" fillId="7" borderId="14" xfId="0" applyFont="1" applyFill="1" applyBorder="1" applyProtection="1"/>
    <xf numFmtId="0" fontId="1" fillId="7" borderId="17" xfId="0" applyFont="1" applyFill="1" applyBorder="1" applyProtection="1"/>
    <xf numFmtId="0" fontId="1" fillId="7" borderId="7" xfId="0" applyFont="1" applyFill="1" applyBorder="1" applyProtection="1"/>
    <xf numFmtId="0" fontId="1" fillId="2" borderId="7" xfId="0" applyFont="1" applyFill="1" applyBorder="1" applyProtection="1"/>
    <xf numFmtId="0" fontId="1" fillId="13" borderId="7" xfId="0" applyFont="1" applyFill="1" applyBorder="1" applyProtection="1"/>
    <xf numFmtId="0" fontId="1" fillId="13" borderId="5" xfId="0" applyFont="1" applyFill="1" applyBorder="1" applyProtection="1"/>
    <xf numFmtId="0" fontId="1" fillId="4" borderId="37" xfId="0" applyFont="1" applyFill="1" applyBorder="1" applyProtection="1"/>
    <xf numFmtId="0" fontId="8" fillId="4" borderId="6" xfId="0" applyFont="1" applyFill="1" applyBorder="1" applyProtection="1"/>
    <xf numFmtId="1" fontId="8" fillId="11" borderId="8" xfId="0" applyNumberFormat="1" applyFont="1" applyFill="1" applyBorder="1" applyAlignment="1" applyProtection="1">
      <alignment horizontal="center"/>
    </xf>
    <xf numFmtId="165" fontId="8" fillId="2" borderId="6" xfId="0" applyNumberFormat="1" applyFont="1" applyFill="1" applyBorder="1" applyAlignment="1" applyProtection="1">
      <alignment horizontal="center"/>
    </xf>
    <xf numFmtId="1" fontId="8" fillId="6" borderId="8" xfId="0" applyNumberFormat="1" applyFont="1" applyFill="1" applyBorder="1" applyAlignment="1" applyProtection="1">
      <alignment horizontal="center"/>
      <protection locked="0"/>
    </xf>
    <xf numFmtId="0" fontId="8" fillId="4" borderId="8" xfId="0" applyFont="1" applyFill="1" applyBorder="1" applyAlignment="1" applyProtection="1">
      <alignment horizontal="center"/>
    </xf>
    <xf numFmtId="0" fontId="1" fillId="6" borderId="6" xfId="0" applyFont="1" applyFill="1" applyBorder="1" applyAlignment="1" applyProtection="1">
      <alignment horizontal="center"/>
      <protection locked="0"/>
    </xf>
    <xf numFmtId="0" fontId="8" fillId="4" borderId="8" xfId="0" applyFont="1" applyFill="1" applyBorder="1" applyProtection="1">
      <protection hidden="1"/>
    </xf>
    <xf numFmtId="0" fontId="8" fillId="4" borderId="15" xfId="0" applyFont="1" applyFill="1" applyBorder="1" applyProtection="1"/>
    <xf numFmtId="1" fontId="8" fillId="4" borderId="25" xfId="0" applyNumberFormat="1" applyFont="1" applyFill="1" applyBorder="1" applyAlignment="1" applyProtection="1">
      <alignment horizontal="center"/>
    </xf>
    <xf numFmtId="165" fontId="8" fillId="6" borderId="15" xfId="3" applyNumberFormat="1" applyFont="1" applyFill="1" applyBorder="1" applyAlignment="1" applyProtection="1">
      <alignment horizontal="center"/>
      <protection locked="0"/>
    </xf>
    <xf numFmtId="0" fontId="4" fillId="4" borderId="38" xfId="0" applyFont="1" applyFill="1" applyBorder="1" applyProtection="1"/>
    <xf numFmtId="1" fontId="4" fillId="4" borderId="24" xfId="0" applyNumberFormat="1" applyFont="1" applyFill="1" applyBorder="1" applyAlignment="1" applyProtection="1">
      <alignment horizontal="center"/>
    </xf>
    <xf numFmtId="0" fontId="4" fillId="2" borderId="24" xfId="0" applyFont="1" applyFill="1" applyBorder="1" applyAlignment="1" applyProtection="1">
      <alignment horizontal="center"/>
    </xf>
    <xf numFmtId="0" fontId="26" fillId="4" borderId="0" xfId="0" applyFont="1" applyFill="1" applyBorder="1" applyProtection="1"/>
    <xf numFmtId="165" fontId="1" fillId="4" borderId="4" xfId="3" applyNumberFormat="1" applyFont="1" applyFill="1" applyBorder="1" applyAlignment="1" applyProtection="1">
      <alignment horizontal="center"/>
    </xf>
    <xf numFmtId="165" fontId="1" fillId="4" borderId="7" xfId="3" applyNumberFormat="1" applyFont="1" applyFill="1" applyBorder="1" applyAlignment="1" applyProtection="1">
      <alignment horizontal="center"/>
    </xf>
    <xf numFmtId="165" fontId="1" fillId="4" borderId="12" xfId="3" applyNumberFormat="1" applyFont="1" applyFill="1" applyBorder="1" applyAlignment="1" applyProtection="1">
      <alignment horizontal="center"/>
    </xf>
    <xf numFmtId="165" fontId="1" fillId="4" borderId="0" xfId="3" applyNumberFormat="1" applyFont="1" applyFill="1" applyBorder="1" applyAlignment="1" applyProtection="1">
      <alignment horizontal="center"/>
    </xf>
    <xf numFmtId="0" fontId="27" fillId="4" borderId="14" xfId="0" applyFont="1" applyFill="1" applyBorder="1" applyProtection="1"/>
    <xf numFmtId="165" fontId="1" fillId="4" borderId="28" xfId="3" applyNumberFormat="1" applyFont="1" applyFill="1" applyBorder="1" applyAlignment="1" applyProtection="1">
      <alignment horizontal="center"/>
    </xf>
    <xf numFmtId="44" fontId="1" fillId="6" borderId="6" xfId="3" applyNumberFormat="1" applyFont="1" applyFill="1" applyBorder="1" applyAlignment="1" applyProtection="1">
      <alignment horizontal="center"/>
      <protection locked="0"/>
    </xf>
    <xf numFmtId="44" fontId="1" fillId="6" borderId="15" xfId="3" applyNumberFormat="1" applyFont="1" applyFill="1" applyBorder="1" applyAlignment="1" applyProtection="1">
      <alignment horizontal="center"/>
      <protection locked="0"/>
    </xf>
    <xf numFmtId="0" fontId="4" fillId="4" borderId="24" xfId="0" applyFont="1" applyFill="1" applyBorder="1" applyAlignment="1" applyProtection="1">
      <alignment horizontal="left" vertical="center"/>
    </xf>
    <xf numFmtId="44" fontId="4" fillId="4" borderId="24" xfId="0" applyNumberFormat="1" applyFont="1" applyFill="1" applyBorder="1" applyAlignment="1" applyProtection="1">
      <alignment horizontal="center" vertical="center"/>
    </xf>
    <xf numFmtId="0" fontId="4" fillId="4" borderId="17" xfId="0" applyFont="1" applyFill="1" applyBorder="1" applyAlignment="1" applyProtection="1">
      <alignment horizontal="left" vertical="center"/>
    </xf>
    <xf numFmtId="10" fontId="1" fillId="4" borderId="12" xfId="3" applyNumberFormat="1" applyFont="1" applyFill="1" applyBorder="1" applyAlignment="1" applyProtection="1">
      <alignment horizontal="center"/>
    </xf>
    <xf numFmtId="44" fontId="4" fillId="4" borderId="12" xfId="0" applyNumberFormat="1" applyFont="1" applyFill="1" applyBorder="1" applyAlignment="1" applyProtection="1">
      <alignment horizontal="center" vertical="center"/>
    </xf>
    <xf numFmtId="0" fontId="27" fillId="4" borderId="2" xfId="0" applyFont="1" applyFill="1" applyBorder="1" applyProtection="1"/>
    <xf numFmtId="0" fontId="1" fillId="4" borderId="6" xfId="0" applyFont="1" applyFill="1" applyBorder="1" applyAlignment="1" applyProtection="1">
      <alignment horizontal="left" vertical="center"/>
    </xf>
    <xf numFmtId="165" fontId="1" fillId="6" borderId="6" xfId="0" applyNumberFormat="1" applyFont="1" applyFill="1" applyBorder="1" applyAlignment="1" applyProtection="1">
      <alignment horizontal="center" vertical="center"/>
      <protection locked="0"/>
    </xf>
    <xf numFmtId="165" fontId="1" fillId="4" borderId="0" xfId="0" applyNumberFormat="1" applyFont="1" applyFill="1" applyBorder="1" applyProtection="1"/>
    <xf numFmtId="165" fontId="1" fillId="7" borderId="34" xfId="3" applyNumberFormat="1" applyFont="1" applyFill="1" applyBorder="1" applyAlignment="1" applyProtection="1">
      <alignment horizontal="center"/>
    </xf>
    <xf numFmtId="0" fontId="1" fillId="4" borderId="23" xfId="0" applyFont="1" applyFill="1" applyBorder="1" applyAlignment="1" applyProtection="1">
      <alignment horizontal="left" vertical="center"/>
    </xf>
    <xf numFmtId="165" fontId="1" fillId="4" borderId="23" xfId="0" applyNumberFormat="1" applyFont="1" applyFill="1" applyBorder="1" applyAlignment="1" applyProtection="1">
      <alignment horizontal="center" vertical="center"/>
    </xf>
    <xf numFmtId="165" fontId="1" fillId="6" borderId="6" xfId="3" applyNumberFormat="1" applyFont="1" applyFill="1" applyBorder="1" applyAlignment="1" applyProtection="1">
      <alignment horizontal="center"/>
      <protection locked="0"/>
    </xf>
    <xf numFmtId="0" fontId="4" fillId="4" borderId="8" xfId="0" applyFont="1" applyFill="1" applyBorder="1" applyAlignment="1" applyProtection="1">
      <alignment horizontal="left" vertical="center"/>
    </xf>
    <xf numFmtId="165" fontId="4" fillId="4" borderId="8" xfId="0" applyNumberFormat="1" applyFont="1" applyFill="1" applyBorder="1" applyAlignment="1" applyProtection="1">
      <alignment horizontal="center" vertical="center"/>
    </xf>
    <xf numFmtId="165" fontId="1" fillId="4" borderId="6" xfId="3" applyNumberFormat="1" applyFont="1" applyFill="1" applyBorder="1" applyAlignment="1" applyProtection="1">
      <alignment horizontal="center"/>
    </xf>
    <xf numFmtId="0" fontId="22" fillId="4" borderId="2" xfId="0" applyFont="1" applyFill="1" applyBorder="1" applyProtection="1"/>
    <xf numFmtId="0" fontId="1" fillId="7" borderId="4" xfId="0" applyFont="1" applyFill="1" applyBorder="1" applyAlignment="1" applyProtection="1"/>
    <xf numFmtId="0" fontId="1" fillId="4" borderId="12" xfId="0" applyFont="1" applyFill="1" applyBorder="1" applyAlignment="1" applyProtection="1"/>
    <xf numFmtId="165" fontId="1" fillId="4" borderId="0" xfId="3" applyNumberFormat="1" applyFont="1" applyFill="1" applyAlignment="1" applyProtection="1">
      <alignment horizontal="center"/>
    </xf>
    <xf numFmtId="165" fontId="1" fillId="4" borderId="28" xfId="0" applyNumberFormat="1" applyFont="1" applyFill="1" applyBorder="1" applyProtection="1"/>
    <xf numFmtId="165" fontId="4" fillId="12" borderId="19" xfId="0" applyNumberFormat="1" applyFont="1" applyFill="1" applyBorder="1" applyProtection="1"/>
    <xf numFmtId="165" fontId="4" fillId="2" borderId="20" xfId="0" applyNumberFormat="1" applyFont="1" applyFill="1" applyBorder="1" applyAlignment="1" applyProtection="1">
      <alignment horizontal="center"/>
    </xf>
    <xf numFmtId="165" fontId="4" fillId="2" borderId="24" xfId="3" applyNumberFormat="1" applyFont="1" applyFill="1" applyBorder="1" applyAlignment="1" applyProtection="1">
      <alignment horizontal="center"/>
    </xf>
    <xf numFmtId="10" fontId="4" fillId="4" borderId="12" xfId="3" applyNumberFormat="1" applyFont="1" applyFill="1" applyBorder="1" applyAlignment="1" applyProtection="1">
      <alignment horizontal="center"/>
    </xf>
    <xf numFmtId="0" fontId="4" fillId="4" borderId="0" xfId="0" applyFont="1" applyFill="1" applyBorder="1" applyAlignment="1" applyProtection="1">
      <alignment horizontal="left" vertical="center"/>
    </xf>
    <xf numFmtId="0" fontId="4" fillId="14" borderId="18" xfId="0" applyFont="1" applyFill="1" applyBorder="1" applyProtection="1"/>
    <xf numFmtId="0" fontId="4" fillId="14" borderId="19" xfId="0" applyFont="1" applyFill="1" applyBorder="1" applyAlignment="1" applyProtection="1">
      <alignment horizontal="center"/>
    </xf>
    <xf numFmtId="0" fontId="1" fillId="7" borderId="5" xfId="0" applyFont="1" applyFill="1" applyBorder="1" applyAlignment="1" applyProtection="1"/>
    <xf numFmtId="0" fontId="1" fillId="7" borderId="7" xfId="0" applyFont="1" applyFill="1" applyBorder="1" applyAlignment="1" applyProtection="1"/>
    <xf numFmtId="0" fontId="1" fillId="14" borderId="31" xfId="0" applyFont="1" applyFill="1" applyBorder="1" applyProtection="1"/>
    <xf numFmtId="0" fontId="4" fillId="4" borderId="2" xfId="0" applyFont="1" applyFill="1" applyBorder="1" applyAlignment="1" applyProtection="1">
      <alignment wrapText="1"/>
    </xf>
    <xf numFmtId="0" fontId="4" fillId="4" borderId="0" xfId="0" applyFont="1" applyFill="1" applyBorder="1" applyAlignment="1" applyProtection="1">
      <alignment horizontal="center" wrapText="1"/>
    </xf>
    <xf numFmtId="0" fontId="4" fillId="4" borderId="0" xfId="0" applyFont="1" applyFill="1" applyBorder="1" applyAlignment="1" applyProtection="1">
      <alignment wrapText="1"/>
    </xf>
    <xf numFmtId="0" fontId="4" fillId="4" borderId="0" xfId="0" applyFont="1" applyFill="1" applyBorder="1" applyAlignment="1">
      <alignment horizontal="center" wrapText="1"/>
    </xf>
    <xf numFmtId="0" fontId="1" fillId="4" borderId="0" xfId="0" applyFont="1" applyFill="1" applyBorder="1" applyAlignment="1" applyProtection="1">
      <alignment wrapText="1"/>
    </xf>
    <xf numFmtId="0" fontId="4" fillId="4" borderId="0" xfId="0" applyFont="1" applyFill="1" applyBorder="1" applyAlignment="1" applyProtection="1">
      <alignment horizontal="left" wrapText="1"/>
    </xf>
    <xf numFmtId="0" fontId="6" fillId="4" borderId="4" xfId="0" applyFont="1" applyFill="1" applyBorder="1" applyProtection="1"/>
    <xf numFmtId="165" fontId="6" fillId="4" borderId="6" xfId="0" applyNumberFormat="1" applyFont="1" applyFill="1" applyBorder="1" applyAlignment="1" applyProtection="1">
      <alignment horizontal="center"/>
    </xf>
    <xf numFmtId="165" fontId="6" fillId="2" borderId="6" xfId="0" applyNumberFormat="1" applyFont="1" applyFill="1" applyBorder="1" applyAlignment="1" applyProtection="1">
      <alignment horizontal="center"/>
    </xf>
    <xf numFmtId="0" fontId="4" fillId="14" borderId="19" xfId="0" applyFont="1" applyFill="1" applyBorder="1" applyProtection="1"/>
    <xf numFmtId="0" fontId="4" fillId="2" borderId="21" xfId="0" applyFont="1" applyFill="1" applyBorder="1" applyProtection="1"/>
    <xf numFmtId="0" fontId="4" fillId="2" borderId="22" xfId="0" applyFont="1" applyFill="1" applyBorder="1" applyProtection="1"/>
    <xf numFmtId="0" fontId="1" fillId="2" borderId="2" xfId="0" applyFont="1" applyFill="1" applyBorder="1" applyProtection="1"/>
    <xf numFmtId="49" fontId="1" fillId="2" borderId="2" xfId="0" applyNumberFormat="1" applyFont="1" applyFill="1" applyBorder="1" applyProtection="1"/>
    <xf numFmtId="49" fontId="1" fillId="2" borderId="2" xfId="2" applyNumberFormat="1" applyFont="1" applyFill="1" applyBorder="1" applyAlignment="1" applyProtection="1">
      <alignment horizontal="left"/>
    </xf>
    <xf numFmtId="44" fontId="1" fillId="2" borderId="0" xfId="0" applyNumberFormat="1" applyFont="1" applyFill="1" applyBorder="1" applyProtection="1"/>
    <xf numFmtId="44" fontId="1" fillId="2" borderId="0" xfId="2" applyFont="1" applyFill="1" applyBorder="1" applyProtection="1"/>
    <xf numFmtId="49" fontId="1" fillId="2" borderId="2" xfId="0" applyNumberFormat="1" applyFont="1" applyFill="1" applyBorder="1" applyAlignment="1" applyProtection="1">
      <alignment horizontal="left"/>
    </xf>
    <xf numFmtId="9" fontId="1" fillId="2" borderId="0" xfId="2" applyNumberFormat="1" applyFont="1" applyFill="1" applyBorder="1" applyProtection="1"/>
    <xf numFmtId="49" fontId="1" fillId="2" borderId="2" xfId="2" applyNumberFormat="1" applyFont="1" applyFill="1" applyBorder="1" applyAlignment="1" applyProtection="1">
      <alignment horizontal="left" wrapText="1"/>
    </xf>
    <xf numFmtId="49" fontId="1" fillId="2" borderId="2" xfId="0" applyNumberFormat="1" applyFont="1" applyFill="1" applyBorder="1" applyAlignment="1" applyProtection="1">
      <alignment horizontal="left" wrapText="1"/>
    </xf>
    <xf numFmtId="0" fontId="1" fillId="2" borderId="2" xfId="0" applyFont="1" applyFill="1" applyBorder="1" applyAlignment="1" applyProtection="1">
      <alignment wrapText="1"/>
    </xf>
    <xf numFmtId="0" fontId="5" fillId="4" borderId="0" xfId="0" applyFont="1" applyFill="1" applyBorder="1" applyAlignment="1" applyProtection="1">
      <alignment horizontal="center" wrapText="1"/>
    </xf>
    <xf numFmtId="165" fontId="6" fillId="4" borderId="0" xfId="0" applyNumberFormat="1" applyFont="1" applyFill="1" applyBorder="1" applyAlignment="1" applyProtection="1">
      <alignment horizontal="center"/>
    </xf>
    <xf numFmtId="0" fontId="1" fillId="4" borderId="10" xfId="0" applyFont="1" applyFill="1" applyBorder="1" applyAlignment="1" applyProtection="1">
      <alignment wrapText="1"/>
    </xf>
    <xf numFmtId="0" fontId="4" fillId="14" borderId="31" xfId="0" applyFont="1" applyFill="1" applyBorder="1" applyProtection="1"/>
    <xf numFmtId="0" fontId="4" fillId="2" borderId="32" xfId="0" applyFont="1" applyFill="1" applyBorder="1" applyProtection="1"/>
    <xf numFmtId="0" fontId="1" fillId="2" borderId="17" xfId="0" applyFont="1" applyFill="1" applyBorder="1" applyProtection="1"/>
    <xf numFmtId="0" fontId="1" fillId="2" borderId="12" xfId="0" applyFont="1" applyFill="1" applyBorder="1" applyProtection="1"/>
    <xf numFmtId="0" fontId="1" fillId="2" borderId="13" xfId="0" applyFont="1" applyFill="1" applyBorder="1" applyProtection="1"/>
    <xf numFmtId="8" fontId="1" fillId="4" borderId="6" xfId="2" applyNumberFormat="1" applyFont="1" applyFill="1" applyBorder="1" applyProtection="1"/>
    <xf numFmtId="10" fontId="8" fillId="4" borderId="6" xfId="0" applyNumberFormat="1" applyFont="1" applyFill="1" applyBorder="1" applyAlignment="1" applyProtection="1">
      <alignment horizontal="center"/>
      <protection locked="0"/>
    </xf>
    <xf numFmtId="10" fontId="8" fillId="4" borderId="15" xfId="0" applyNumberFormat="1" applyFont="1" applyFill="1" applyBorder="1" applyAlignment="1" applyProtection="1">
      <alignment horizontal="center"/>
      <protection locked="0"/>
    </xf>
    <xf numFmtId="165" fontId="21" fillId="13" borderId="23" xfId="0" applyNumberFormat="1" applyFont="1" applyFill="1" applyBorder="1" applyAlignment="1" applyProtection="1">
      <alignment horizontal="center"/>
      <protection locked="0"/>
    </xf>
    <xf numFmtId="165" fontId="8" fillId="4" borderId="24" xfId="0" applyNumberFormat="1" applyFont="1" applyFill="1" applyBorder="1" applyAlignment="1" applyProtection="1">
      <alignment horizontal="center"/>
      <protection locked="0"/>
    </xf>
    <xf numFmtId="165" fontId="8" fillId="4" borderId="6" xfId="0" applyNumberFormat="1" applyFont="1" applyFill="1" applyBorder="1" applyAlignment="1" applyProtection="1">
      <alignment horizontal="center"/>
      <protection locked="0"/>
    </xf>
    <xf numFmtId="165" fontId="21" fillId="2" borderId="24" xfId="0" applyNumberFormat="1" applyFont="1" applyFill="1" applyBorder="1" applyAlignment="1" applyProtection="1">
      <alignment horizontal="center"/>
      <protection locked="0"/>
    </xf>
    <xf numFmtId="165" fontId="8" fillId="4" borderId="12" xfId="0" applyNumberFormat="1" applyFont="1" applyFill="1" applyBorder="1" applyAlignment="1" applyProtection="1">
      <alignment horizontal="center"/>
      <protection locked="0"/>
    </xf>
    <xf numFmtId="165" fontId="21" fillId="4" borderId="5" xfId="0" applyNumberFormat="1" applyFont="1" applyFill="1" applyBorder="1" applyAlignment="1" applyProtection="1">
      <alignment horizontal="center"/>
      <protection locked="0"/>
    </xf>
    <xf numFmtId="0" fontId="20" fillId="4" borderId="5" xfId="0" applyFont="1" applyFill="1" applyBorder="1" applyProtection="1"/>
    <xf numFmtId="165" fontId="8" fillId="2" borderId="8" xfId="0" applyNumberFormat="1" applyFont="1" applyFill="1" applyBorder="1" applyAlignment="1" applyProtection="1">
      <alignment horizontal="center"/>
      <protection locked="0"/>
    </xf>
    <xf numFmtId="165" fontId="8" fillId="4" borderId="8" xfId="0" applyNumberFormat="1" applyFont="1" applyFill="1" applyBorder="1" applyAlignment="1" applyProtection="1">
      <alignment horizontal="center"/>
      <protection locked="0"/>
    </xf>
    <xf numFmtId="44" fontId="1" fillId="4" borderId="0" xfId="0" applyNumberFormat="1" applyFont="1" applyFill="1" applyBorder="1" applyProtection="1"/>
    <xf numFmtId="165" fontId="1" fillId="4" borderId="23" xfId="0" applyNumberFormat="1" applyFont="1" applyFill="1" applyBorder="1" applyAlignment="1" applyProtection="1">
      <alignment horizontal="center" vertical="center"/>
      <protection locked="0"/>
    </xf>
    <xf numFmtId="165" fontId="6" fillId="4" borderId="0" xfId="0" applyNumberFormat="1" applyFont="1" applyFill="1" applyBorder="1" applyAlignment="1" applyProtection="1">
      <alignment horizontal="center"/>
      <protection locked="0"/>
    </xf>
    <xf numFmtId="10" fontId="8" fillId="4" borderId="23" xfId="0" applyNumberFormat="1" applyFont="1" applyFill="1" applyBorder="1" applyAlignment="1" applyProtection="1">
      <alignment horizontal="center"/>
      <protection locked="0"/>
    </xf>
    <xf numFmtId="165" fontId="1" fillId="2" borderId="24" xfId="0" applyNumberFormat="1" applyFont="1" applyFill="1" applyBorder="1" applyAlignment="1" applyProtection="1">
      <alignment horizontal="center"/>
    </xf>
    <xf numFmtId="165" fontId="1" fillId="2" borderId="0" xfId="0" applyNumberFormat="1" applyFont="1" applyFill="1" applyBorder="1" applyAlignment="1" applyProtection="1">
      <alignment horizontal="center"/>
    </xf>
    <xf numFmtId="165" fontId="1" fillId="2" borderId="26" xfId="0" applyNumberFormat="1" applyFont="1" applyFill="1" applyBorder="1" applyAlignment="1" applyProtection="1">
      <alignment horizontal="center"/>
    </xf>
    <xf numFmtId="165" fontId="20" fillId="4" borderId="28" xfId="0" applyNumberFormat="1" applyFont="1" applyFill="1" applyBorder="1" applyProtection="1"/>
    <xf numFmtId="0" fontId="4" fillId="4" borderId="14" xfId="0" applyFont="1" applyFill="1" applyBorder="1" applyProtection="1"/>
    <xf numFmtId="0" fontId="23" fillId="4" borderId="0" xfId="0" applyFont="1" applyFill="1" applyBorder="1" applyProtection="1"/>
    <xf numFmtId="0" fontId="4" fillId="6" borderId="0" xfId="0" applyFont="1" applyFill="1" applyBorder="1" applyAlignment="1" applyProtection="1">
      <alignment horizontal="center"/>
    </xf>
    <xf numFmtId="44" fontId="4" fillId="4" borderId="12" xfId="0" applyNumberFormat="1" applyFont="1" applyFill="1" applyBorder="1" applyProtection="1"/>
    <xf numFmtId="0" fontId="22" fillId="4" borderId="0" xfId="0" applyFont="1" applyFill="1" applyBorder="1" applyProtection="1"/>
    <xf numFmtId="2" fontId="1" fillId="4" borderId="0" xfId="3" applyNumberFormat="1" applyFont="1" applyFill="1" applyBorder="1" applyAlignment="1" applyProtection="1">
      <alignment horizontal="center"/>
    </xf>
    <xf numFmtId="0" fontId="1" fillId="7" borderId="39" xfId="0" applyFont="1" applyFill="1" applyBorder="1" applyProtection="1"/>
    <xf numFmtId="10" fontId="1" fillId="4" borderId="0" xfId="3" applyNumberFormat="1" applyFont="1" applyFill="1" applyBorder="1" applyAlignment="1" applyProtection="1">
      <alignment horizontal="center"/>
    </xf>
    <xf numFmtId="0" fontId="1" fillId="4" borderId="0" xfId="0" applyFont="1" applyFill="1" applyBorder="1" applyAlignment="1" applyProtection="1"/>
    <xf numFmtId="165" fontId="1" fillId="2" borderId="40" xfId="0" applyNumberFormat="1" applyFont="1" applyFill="1" applyBorder="1" applyAlignment="1" applyProtection="1">
      <alignment horizontal="center"/>
    </xf>
    <xf numFmtId="165" fontId="20" fillId="2" borderId="6" xfId="0" applyNumberFormat="1" applyFont="1" applyFill="1" applyBorder="1" applyProtection="1"/>
    <xf numFmtId="165" fontId="20" fillId="4" borderId="12" xfId="0" applyNumberFormat="1" applyFont="1" applyFill="1" applyBorder="1" applyProtection="1"/>
    <xf numFmtId="165" fontId="20" fillId="4" borderId="0" xfId="0" applyNumberFormat="1" applyFont="1" applyFill="1" applyBorder="1" applyProtection="1"/>
    <xf numFmtId="165" fontId="1" fillId="4" borderId="5" xfId="0" applyNumberFormat="1" applyFont="1" applyFill="1" applyBorder="1" applyProtection="1"/>
    <xf numFmtId="44" fontId="1" fillId="11" borderId="6" xfId="3" applyNumberFormat="1" applyFont="1" applyFill="1" applyBorder="1" applyAlignment="1" applyProtection="1">
      <alignment horizontal="center"/>
    </xf>
    <xf numFmtId="0" fontId="4" fillId="4" borderId="23" xfId="0" applyFont="1" applyFill="1" applyBorder="1" applyAlignment="1" applyProtection="1">
      <alignment horizontal="center"/>
    </xf>
    <xf numFmtId="0" fontId="4" fillId="4" borderId="24" xfId="0" applyFont="1" applyFill="1" applyBorder="1" applyAlignment="1" applyProtection="1">
      <alignment horizontal="center"/>
    </xf>
    <xf numFmtId="0" fontId="6" fillId="6" borderId="6" xfId="0" applyFont="1" applyFill="1" applyBorder="1" applyProtection="1"/>
    <xf numFmtId="0" fontId="6" fillId="11" borderId="15" xfId="0" applyFont="1" applyFill="1" applyBorder="1" applyProtection="1"/>
    <xf numFmtId="0" fontId="6" fillId="7" borderId="16" xfId="0" applyFont="1" applyFill="1" applyBorder="1" applyProtection="1"/>
    <xf numFmtId="0" fontId="6" fillId="7" borderId="8" xfId="0" applyFont="1" applyFill="1" applyBorder="1" applyProtection="1"/>
    <xf numFmtId="10" fontId="8" fillId="2" borderId="23" xfId="0" applyNumberFormat="1" applyFont="1" applyFill="1" applyBorder="1" applyAlignment="1" applyProtection="1">
      <alignment horizontal="center"/>
      <protection locked="0"/>
    </xf>
    <xf numFmtId="10" fontId="1" fillId="2" borderId="40" xfId="0" applyNumberFormat="1" applyFont="1" applyFill="1" applyBorder="1" applyAlignment="1" applyProtection="1">
      <alignment horizontal="center"/>
    </xf>
    <xf numFmtId="0" fontId="4" fillId="0" borderId="2" xfId="0" applyFont="1" applyFill="1" applyBorder="1" applyProtection="1"/>
    <xf numFmtId="165" fontId="21" fillId="4" borderId="0" xfId="0" applyNumberFormat="1" applyFont="1" applyFill="1" applyBorder="1" applyAlignment="1" applyProtection="1">
      <alignment horizontal="center"/>
      <protection locked="0"/>
    </xf>
    <xf numFmtId="9" fontId="1" fillId="4" borderId="7" xfId="0" applyNumberFormat="1" applyFont="1" applyFill="1" applyBorder="1" applyProtection="1"/>
    <xf numFmtId="44" fontId="1" fillId="6" borderId="6" xfId="2" applyNumberFormat="1" applyFont="1" applyFill="1" applyBorder="1" applyAlignment="1" applyProtection="1">
      <alignment horizontal="center"/>
      <protection locked="0"/>
    </xf>
    <xf numFmtId="8" fontId="1" fillId="4" borderId="0" xfId="2" applyNumberFormat="1" applyFont="1" applyFill="1" applyBorder="1" applyAlignment="1" applyProtection="1">
      <alignment horizontal="center"/>
    </xf>
    <xf numFmtId="0" fontId="1" fillId="7" borderId="2" xfId="0" applyFont="1" applyFill="1" applyBorder="1" applyProtection="1"/>
    <xf numFmtId="0" fontId="8" fillId="4" borderId="6" xfId="0" applyFont="1" applyFill="1" applyBorder="1" applyAlignment="1" applyProtection="1">
      <alignment horizontal="center"/>
    </xf>
    <xf numFmtId="10" fontId="8" fillId="4" borderId="8" xfId="0" applyNumberFormat="1" applyFont="1" applyFill="1" applyBorder="1" applyAlignment="1" applyProtection="1">
      <alignment horizontal="center"/>
    </xf>
    <xf numFmtId="44" fontId="1" fillId="7" borderId="34" xfId="3" applyNumberFormat="1" applyFont="1" applyFill="1" applyBorder="1" applyAlignment="1" applyProtection="1">
      <alignment horizontal="left"/>
    </xf>
    <xf numFmtId="44" fontId="24" fillId="4" borderId="6" xfId="2" applyNumberFormat="1" applyFont="1" applyFill="1" applyBorder="1" applyAlignment="1" applyProtection="1">
      <alignment horizontal="center"/>
    </xf>
    <xf numFmtId="0" fontId="1" fillId="4" borderId="0" xfId="2" applyNumberFormat="1" applyFont="1" applyFill="1" applyBorder="1" applyAlignment="1" applyProtection="1">
      <alignment horizontal="left"/>
    </xf>
    <xf numFmtId="44" fontId="1" fillId="2" borderId="5" xfId="2" applyFont="1" applyFill="1" applyBorder="1" applyAlignment="1" applyProtection="1">
      <alignment horizontal="center"/>
    </xf>
    <xf numFmtId="165" fontId="1" fillId="6" borderId="23" xfId="0" applyNumberFormat="1" applyFont="1" applyFill="1" applyBorder="1" applyAlignment="1" applyProtection="1">
      <alignment horizontal="center" vertical="center"/>
      <protection locked="0"/>
    </xf>
    <xf numFmtId="0" fontId="22" fillId="4" borderId="17" xfId="0" applyFont="1" applyFill="1" applyBorder="1" applyProtection="1"/>
    <xf numFmtId="165" fontId="6" fillId="4" borderId="6" xfId="0" applyNumberFormat="1" applyFont="1" applyFill="1" applyBorder="1" applyAlignment="1" applyProtection="1">
      <alignment horizontal="center"/>
      <protection locked="0"/>
    </xf>
    <xf numFmtId="165" fontId="6" fillId="2" borderId="6" xfId="0" applyNumberFormat="1" applyFont="1" applyFill="1" applyBorder="1" applyAlignment="1" applyProtection="1">
      <alignment horizontal="center"/>
      <protection locked="0"/>
    </xf>
    <xf numFmtId="0" fontId="2" fillId="3" borderId="41" xfId="0" applyFont="1" applyFill="1" applyBorder="1"/>
    <xf numFmtId="0" fontId="4" fillId="3" borderId="42" xfId="0" applyFont="1" applyFill="1" applyBorder="1"/>
    <xf numFmtId="0" fontId="1" fillId="3" borderId="43" xfId="0" applyFont="1" applyFill="1" applyBorder="1"/>
    <xf numFmtId="0" fontId="1" fillId="0" borderId="44" xfId="0" applyFont="1" applyBorder="1"/>
    <xf numFmtId="0" fontId="1" fillId="0" borderId="45" xfId="0" applyFont="1" applyBorder="1"/>
    <xf numFmtId="0" fontId="4"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top" wrapText="1"/>
    </xf>
    <xf numFmtId="0" fontId="1" fillId="0" borderId="0" xfId="0" applyFont="1" applyAlignment="1">
      <alignment wrapText="1"/>
    </xf>
    <xf numFmtId="0" fontId="1" fillId="0" borderId="46" xfId="0" applyFont="1" applyBorder="1" applyAlignment="1">
      <alignment wrapText="1"/>
    </xf>
    <xf numFmtId="0" fontId="4" fillId="0" borderId="0" xfId="0" applyFont="1"/>
    <xf numFmtId="0" fontId="1" fillId="2" borderId="0" xfId="0" applyFont="1" applyFill="1" applyAlignment="1">
      <alignment horizontal="center"/>
    </xf>
    <xf numFmtId="0" fontId="1" fillId="2" borderId="0" xfId="0" applyFont="1" applyFill="1" applyAlignment="1">
      <alignment vertical="top"/>
    </xf>
    <xf numFmtId="0" fontId="18" fillId="3" borderId="0" xfId="0" applyFont="1" applyFill="1" applyBorder="1"/>
    <xf numFmtId="0" fontId="18" fillId="3" borderId="0" xfId="0" applyFont="1" applyFill="1" applyBorder="1" applyAlignment="1">
      <alignment horizontal="center"/>
    </xf>
    <xf numFmtId="0" fontId="7" fillId="3" borderId="0" xfId="4" applyFont="1" applyFill="1" applyBorder="1" applyAlignment="1">
      <alignment vertical="top"/>
    </xf>
    <xf numFmtId="0" fontId="7" fillId="3" borderId="0" xfId="4" applyFont="1" applyFill="1" applyBorder="1"/>
    <xf numFmtId="0" fontId="1" fillId="0" borderId="0" xfId="0" applyFont="1" applyBorder="1" applyAlignment="1">
      <alignment horizontal="center"/>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horizontal="center" vertical="top" wrapText="1"/>
    </xf>
    <xf numFmtId="0" fontId="4" fillId="0" borderId="0" xfId="0" applyFont="1" applyAlignment="1">
      <alignment horizontal="center" vertical="top"/>
    </xf>
    <xf numFmtId="0" fontId="1" fillId="0" borderId="0" xfId="0" applyFont="1" applyBorder="1" applyAlignment="1">
      <alignment horizontal="center" vertical="top"/>
    </xf>
    <xf numFmtId="0" fontId="1" fillId="0" borderId="0" xfId="0" applyFont="1" applyBorder="1" applyAlignment="1">
      <alignment wrapText="1"/>
    </xf>
    <xf numFmtId="0" fontId="1" fillId="4" borderId="0" xfId="0" applyFont="1" applyFill="1" applyBorder="1" applyAlignment="1">
      <alignment vertical="top" wrapText="1"/>
    </xf>
    <xf numFmtId="0" fontId="1" fillId="4" borderId="0" xfId="0" applyFont="1" applyFill="1" applyBorder="1" applyAlignment="1">
      <alignment wrapText="1"/>
    </xf>
    <xf numFmtId="0" fontId="1" fillId="0" borderId="0" xfId="0" applyFont="1" applyBorder="1" applyAlignment="1">
      <alignment horizontal="left" vertical="top" wrapText="1"/>
    </xf>
    <xf numFmtId="0" fontId="1" fillId="0" borderId="0" xfId="0" applyFont="1" applyBorder="1" applyAlignment="1">
      <alignment horizontal="left" wrapText="1"/>
    </xf>
    <xf numFmtId="0" fontId="1" fillId="0" borderId="12" xfId="0" applyFont="1" applyBorder="1"/>
    <xf numFmtId="0" fontId="1" fillId="0" borderId="12" xfId="0" applyFont="1" applyBorder="1" applyAlignment="1">
      <alignment horizontal="center"/>
    </xf>
    <xf numFmtId="0" fontId="1" fillId="0" borderId="12" xfId="0" applyFont="1" applyBorder="1" applyAlignment="1">
      <alignment vertical="top" wrapText="1"/>
    </xf>
    <xf numFmtId="0" fontId="1" fillId="0" borderId="12" xfId="0" applyFont="1" applyBorder="1" applyAlignment="1">
      <alignment wrapText="1"/>
    </xf>
    <xf numFmtId="0" fontId="1" fillId="2" borderId="0" xfId="0" applyFont="1" applyFill="1" applyAlignment="1">
      <alignment vertical="top" wrapText="1"/>
    </xf>
    <xf numFmtId="0" fontId="1" fillId="2" borderId="0" xfId="0" applyFont="1" applyFill="1" applyAlignment="1">
      <alignment wrapText="1"/>
    </xf>
    <xf numFmtId="0" fontId="17" fillId="3" borderId="10" xfId="0" applyFont="1" applyFill="1" applyBorder="1"/>
    <xf numFmtId="0" fontId="17" fillId="2" borderId="0" xfId="0" applyFont="1" applyFill="1"/>
    <xf numFmtId="0" fontId="1" fillId="0" borderId="10" xfId="0" applyFont="1" applyBorder="1"/>
    <xf numFmtId="0" fontId="1" fillId="0" borderId="13" xfId="0" applyFont="1" applyBorder="1"/>
    <xf numFmtId="0" fontId="1" fillId="2" borderId="0" xfId="0" applyFont="1" applyFill="1" applyAlignment="1"/>
    <xf numFmtId="0" fontId="28" fillId="3" borderId="41" xfId="0" applyFont="1" applyFill="1" applyBorder="1"/>
    <xf numFmtId="0" fontId="29" fillId="3" borderId="42" xfId="0" applyFont="1" applyFill="1" applyBorder="1"/>
    <xf numFmtId="0" fontId="30" fillId="3" borderId="42" xfId="4" applyFont="1" applyFill="1" applyBorder="1"/>
    <xf numFmtId="0" fontId="0" fillId="3" borderId="43" xfId="0" applyFont="1" applyFill="1" applyBorder="1"/>
    <xf numFmtId="0" fontId="0" fillId="2" borderId="0" xfId="0" applyFont="1" applyFill="1"/>
    <xf numFmtId="0" fontId="4" fillId="0" borderId="0" xfId="0" applyFont="1" applyBorder="1" applyAlignment="1">
      <alignment vertical="center"/>
    </xf>
    <xf numFmtId="0" fontId="1" fillId="0" borderId="0" xfId="0" applyFont="1" applyBorder="1" applyAlignment="1">
      <alignment horizontal="left" vertical="top"/>
    </xf>
    <xf numFmtId="0" fontId="1" fillId="0" borderId="0" xfId="0" applyFont="1" applyBorder="1" applyAlignment="1">
      <alignment horizontal="left" vertical="center" wrapText="1"/>
    </xf>
    <xf numFmtId="0" fontId="24" fillId="0" borderId="0" xfId="0" applyFont="1" applyBorder="1" applyAlignment="1">
      <alignment horizontal="left" vertical="top" wrapText="1"/>
    </xf>
    <xf numFmtId="0" fontId="1" fillId="0" borderId="0" xfId="0" applyFont="1" applyBorder="1" applyAlignment="1">
      <alignment horizontal="left"/>
    </xf>
    <xf numFmtId="0" fontId="1" fillId="0" borderId="0" xfId="0" applyFont="1" applyBorder="1" applyAlignment="1">
      <alignment horizontal="left" vertical="center" wrapText="1" indent="2"/>
    </xf>
    <xf numFmtId="0" fontId="1" fillId="15" borderId="0" xfId="0" applyFont="1" applyFill="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vertical="center" wrapText="1"/>
    </xf>
    <xf numFmtId="0" fontId="1" fillId="0" borderId="0" xfId="0" applyFont="1" applyBorder="1" applyAlignment="1">
      <alignment horizontal="right" vertical="center"/>
    </xf>
    <xf numFmtId="0" fontId="8" fillId="0" borderId="0" xfId="0" applyFont="1" applyBorder="1" applyAlignment="1">
      <alignment horizontal="left" vertical="top"/>
    </xf>
    <xf numFmtId="0" fontId="1" fillId="4" borderId="0" xfId="0" applyFont="1" applyFill="1" applyBorder="1" applyAlignment="1">
      <alignment horizontal="left" vertical="center" wrapText="1"/>
    </xf>
    <xf numFmtId="0" fontId="1" fillId="0" borderId="0" xfId="0" applyFont="1" applyBorder="1" applyAlignment="1">
      <alignment horizontal="left" vertical="center"/>
    </xf>
    <xf numFmtId="0" fontId="1" fillId="0" borderId="0" xfId="0" applyFont="1" applyAlignment="1">
      <alignment horizontal="left" vertical="center" wrapText="1"/>
    </xf>
    <xf numFmtId="0" fontId="8" fillId="0" borderId="0" xfId="0" applyFont="1" applyAlignment="1">
      <alignment horizontal="left" vertical="top"/>
    </xf>
    <xf numFmtId="0" fontId="1" fillId="0" borderId="44" xfId="0" applyFont="1" applyBorder="1" applyAlignment="1">
      <alignment vertical="top"/>
    </xf>
    <xf numFmtId="0" fontId="1" fillId="4" borderId="0" xfId="0" applyFont="1" applyFill="1" applyBorder="1" applyAlignment="1">
      <alignment horizontal="left" vertical="top" wrapText="1"/>
    </xf>
    <xf numFmtId="0" fontId="1" fillId="0" borderId="45" xfId="0" applyFont="1" applyBorder="1" applyAlignment="1">
      <alignment vertical="top"/>
    </xf>
    <xf numFmtId="0" fontId="8" fillId="0" borderId="0" xfId="0" applyFont="1" applyAlignment="1">
      <alignment horizontal="left" vertical="center" wrapText="1"/>
    </xf>
    <xf numFmtId="0" fontId="1" fillId="0" borderId="44" xfId="0" applyFont="1" applyBorder="1" applyAlignment="1"/>
    <xf numFmtId="0" fontId="1" fillId="0" borderId="45" xfId="0" applyFont="1" applyBorder="1" applyAlignment="1"/>
    <xf numFmtId="0" fontId="1" fillId="4" borderId="0" xfId="0" applyFont="1" applyFill="1" applyAlignment="1">
      <alignment horizontal="left" vertical="center" wrapText="1"/>
    </xf>
    <xf numFmtId="0" fontId="1" fillId="0" borderId="0" xfId="0" applyFont="1" applyFill="1" applyBorder="1" applyAlignment="1">
      <alignment horizontal="left" vertical="center" wrapText="1"/>
    </xf>
    <xf numFmtId="0" fontId="1" fillId="4" borderId="44" xfId="0" applyFont="1" applyFill="1" applyBorder="1"/>
    <xf numFmtId="0" fontId="1" fillId="4" borderId="0" xfId="0" applyFont="1" applyFill="1" applyBorder="1" applyAlignment="1">
      <alignment vertical="top"/>
    </xf>
    <xf numFmtId="0" fontId="1" fillId="4" borderId="45" xfId="0" applyFont="1" applyFill="1" applyBorder="1"/>
    <xf numFmtId="0" fontId="1" fillId="4" borderId="0" xfId="0" applyFont="1" applyFill="1" applyAlignment="1">
      <alignment vertical="top"/>
    </xf>
    <xf numFmtId="0" fontId="1" fillId="0" borderId="47" xfId="0" applyFont="1" applyBorder="1"/>
    <xf numFmtId="0" fontId="1" fillId="0" borderId="11" xfId="0" applyFont="1" applyBorder="1" applyAlignment="1">
      <alignment horizontal="left" vertical="top"/>
    </xf>
    <xf numFmtId="0" fontId="1" fillId="0" borderId="11" xfId="0" applyFont="1" applyBorder="1" applyAlignment="1">
      <alignment horizontal="left" vertical="center" wrapText="1"/>
    </xf>
    <xf numFmtId="0" fontId="1" fillId="0" borderId="48" xfId="0" applyFont="1" applyBorder="1"/>
    <xf numFmtId="0" fontId="1" fillId="2" borderId="0" xfId="0" applyFont="1" applyFill="1" applyAlignment="1">
      <alignment horizontal="left" vertical="top"/>
    </xf>
    <xf numFmtId="0" fontId="1" fillId="2" borderId="0" xfId="0" applyFont="1" applyFill="1" applyAlignment="1">
      <alignment horizontal="left" vertical="center" wrapText="1"/>
    </xf>
    <xf numFmtId="0" fontId="4" fillId="2" borderId="0" xfId="0" applyFont="1" applyFill="1" applyAlignment="1">
      <alignment vertical="top"/>
    </xf>
    <xf numFmtId="0" fontId="1" fillId="2" borderId="2" xfId="4" quotePrefix="1" applyFont="1" applyFill="1" applyBorder="1" applyProtection="1"/>
    <xf numFmtId="0" fontId="32" fillId="7" borderId="4" xfId="0" applyFont="1" applyFill="1" applyBorder="1"/>
    <xf numFmtId="10" fontId="8" fillId="6" borderId="8" xfId="0" applyNumberFormat="1" applyFont="1" applyFill="1" applyBorder="1" applyAlignment="1" applyProtection="1">
      <alignment horizontal="center"/>
      <protection locked="0"/>
    </xf>
    <xf numFmtId="9" fontId="22" fillId="4" borderId="0" xfId="3" applyFont="1" applyFill="1" applyBorder="1" applyAlignment="1" applyProtection="1">
      <alignment horizontal="center"/>
    </xf>
    <xf numFmtId="0" fontId="1" fillId="16" borderId="14" xfId="0" applyFont="1" applyFill="1" applyBorder="1"/>
    <xf numFmtId="0" fontId="1" fillId="16" borderId="5" xfId="0" applyFont="1" applyFill="1" applyBorder="1"/>
    <xf numFmtId="10" fontId="1" fillId="16" borderId="34" xfId="3" applyNumberFormat="1" applyFont="1" applyFill="1" applyBorder="1" applyAlignment="1" applyProtection="1">
      <alignment horizontal="center"/>
    </xf>
    <xf numFmtId="165" fontId="1" fillId="16" borderId="34" xfId="3" applyNumberFormat="1" applyFont="1" applyFill="1" applyBorder="1" applyAlignment="1" applyProtection="1">
      <alignment horizontal="center"/>
    </xf>
    <xf numFmtId="0" fontId="1" fillId="16" borderId="17" xfId="0" applyFont="1" applyFill="1" applyBorder="1"/>
    <xf numFmtId="0" fontId="1" fillId="16" borderId="4" xfId="0" applyFont="1" applyFill="1" applyBorder="1"/>
    <xf numFmtId="0" fontId="0" fillId="17" borderId="0" xfId="0" applyFill="1" applyAlignment="1">
      <alignment horizontal="center"/>
    </xf>
    <xf numFmtId="165" fontId="1" fillId="6" borderId="6" xfId="2" applyNumberFormat="1" applyFont="1" applyFill="1" applyBorder="1" applyAlignment="1" applyProtection="1">
      <alignment horizontal="center"/>
      <protection locked="0"/>
    </xf>
    <xf numFmtId="10" fontId="1" fillId="18" borderId="6" xfId="3" applyNumberFormat="1" applyFont="1" applyFill="1" applyBorder="1" applyAlignment="1" applyProtection="1">
      <alignment horizontal="center"/>
      <protection locked="0"/>
    </xf>
    <xf numFmtId="0" fontId="0" fillId="17" borderId="0" xfId="0" applyFill="1"/>
    <xf numFmtId="0" fontId="0" fillId="0" borderId="0" xfId="0" applyAlignment="1">
      <alignment horizontal="center" vertical="center"/>
    </xf>
    <xf numFmtId="0" fontId="1" fillId="0" borderId="0" xfId="0" applyFont="1" applyAlignment="1">
      <alignment horizontal="left" vertical="top" wrapText="1"/>
    </xf>
    <xf numFmtId="165" fontId="1" fillId="4" borderId="2" xfId="3" applyNumberFormat="1" applyFont="1" applyFill="1" applyBorder="1" applyAlignment="1" applyProtection="1">
      <alignment horizontal="center"/>
    </xf>
    <xf numFmtId="165" fontId="1" fillId="4" borderId="49" xfId="3" applyNumberFormat="1" applyFont="1" applyFill="1" applyBorder="1" applyAlignment="1" applyProtection="1">
      <alignment horizontal="center"/>
    </xf>
  </cellXfs>
  <cellStyles count="5">
    <cellStyle name="Hyperlink" xfId="4" builtinId="8"/>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4210050</xdr:colOff>
      <xdr:row>14</xdr:row>
      <xdr:rowOff>123825</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4375" y="185547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214313</xdr:colOff>
      <xdr:row>2</xdr:row>
      <xdr:rowOff>47625</xdr:rowOff>
    </xdr:from>
    <xdr:to>
      <xdr:col>8</xdr:col>
      <xdr:colOff>460375</xdr:colOff>
      <xdr:row>10</xdr:row>
      <xdr:rowOff>87313</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8815070" y="390525"/>
          <a:ext cx="4161155" cy="183769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a:t>
          </a:r>
          <a:r>
            <a:rPr lang="en-US" sz="800" b="1" baseline="0">
              <a:latin typeface="Segoe UI" panose="020B0502040204020203" pitchFamily="34" charset="0"/>
              <a:cs typeface="Segoe UI" panose="020B0502040204020203" pitchFamily="34" charset="0"/>
            </a:rPr>
            <a:t> rekentool 2021 t.o.v. rekentool 2020</a:t>
          </a:r>
        </a:p>
        <a:p>
          <a:pPr algn="l"/>
          <a:r>
            <a:rPr lang="en-US" sz="800">
              <a:latin typeface="Segoe UI" panose="020B0502040204020203" pitchFamily="34" charset="0"/>
              <a:cs typeface="Segoe UI" panose="020B0502040204020203" pitchFamily="34" charset="0"/>
            </a:rPr>
            <a:t>Deze</a:t>
          </a:r>
          <a:r>
            <a:rPr lang="en-US" sz="800" baseline="0">
              <a:latin typeface="Segoe UI" panose="020B0502040204020203" pitchFamily="34" charset="0"/>
              <a:cs typeface="Segoe UI" panose="020B0502040204020203" pitchFamily="34" charset="0"/>
            </a:rPr>
            <a:t> rekentool is een geupdate versie van de rekentool van 2020. In deze update zijn de volgende punten gewijzigd die van invloed zijn op de uiteindelijke kostprijs:</a:t>
          </a:r>
        </a:p>
        <a:p>
          <a:pPr rtl="0" fontAlgn="base"/>
          <a:r>
            <a:rPr lang="en-US" sz="800" baseline="0">
              <a:latin typeface="Segoe UI" panose="020B0502040204020203" pitchFamily="34" charset="0"/>
              <a:cs typeface="Segoe UI" panose="020B0502040204020203" pitchFamily="34" charset="0"/>
            </a:rPr>
            <a:t>- Bruto uurlonen </a:t>
          </a:r>
        </a:p>
        <a:p>
          <a:pPr rtl="0" fontAlgn="base"/>
          <a:r>
            <a:rPr lang="nl-NL" sz="800">
              <a:solidFill>
                <a:schemeClr val="lt1"/>
              </a:solidFill>
              <a:effectLst/>
              <a:latin typeface="Segoe UI" panose="020B0502040204020203" pitchFamily="34" charset="0"/>
              <a:ea typeface="+mn-ea"/>
              <a:cs typeface="Segoe UI" panose="020B0502040204020203" pitchFamily="34" charset="0"/>
            </a:rPr>
            <a:t>- Pensioenpremies en sociale lasten</a:t>
          </a:r>
        </a:p>
        <a:p>
          <a:pPr rtl="0" fontAlgn="base"/>
          <a:r>
            <a:rPr lang="nl-NL" sz="800">
              <a:solidFill>
                <a:schemeClr val="lt1"/>
              </a:solidFill>
              <a:effectLst/>
              <a:latin typeface="Segoe UI" panose="020B0502040204020203" pitchFamily="34" charset="0"/>
              <a:ea typeface="+mn-ea"/>
              <a:cs typeface="Segoe UI" panose="020B0502040204020203" pitchFamily="34" charset="0"/>
            </a:rPr>
            <a:t>- Suggesties</a:t>
          </a:r>
          <a:r>
            <a:rPr lang="nl-NL" sz="800" baseline="0">
              <a:solidFill>
                <a:schemeClr val="lt1"/>
              </a:solidFill>
              <a:effectLst/>
              <a:latin typeface="Segoe UI" panose="020B0502040204020203" pitchFamily="34" charset="0"/>
              <a:ea typeface="+mn-ea"/>
              <a:cs typeface="Segoe UI" panose="020B0502040204020203" pitchFamily="34" charset="0"/>
            </a:rPr>
            <a:t> voor overhead cijfers en de inschatting van de sociale lasten </a:t>
          </a:r>
          <a:r>
            <a:rPr lang="nl-NL" sz="800">
              <a:solidFill>
                <a:schemeClr val="lt1"/>
              </a:solidFill>
              <a:effectLst/>
              <a:latin typeface="Segoe UI" panose="020B0502040204020203" pitchFamily="34" charset="0"/>
              <a:ea typeface="+mn-ea"/>
              <a:cs typeface="Segoe UI" panose="020B0502040204020203" pitchFamily="34" charset="0"/>
            </a:rPr>
            <a:t>op basis van Berenschot Benchmark Care</a:t>
          </a:r>
          <a:endParaRPr lang="en-US" sz="800">
            <a:effectLst/>
            <a:latin typeface="Segoe UI" panose="020B0502040204020203" pitchFamily="34" charset="0"/>
            <a:cs typeface="Segoe UI" panose="020B0502040204020203" pitchFamily="34" charset="0"/>
          </a:endParaRP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 voor verzuimcijfers</a:t>
          </a:r>
        </a:p>
        <a:p>
          <a:pPr rtl="0" fontAlgn="base"/>
          <a:r>
            <a:rPr lang="nl-NL" sz="800">
              <a:solidFill>
                <a:schemeClr val="lt1"/>
              </a:solidFill>
              <a:effectLst/>
              <a:latin typeface="Segoe UI" panose="020B0502040204020203" pitchFamily="34" charset="0"/>
              <a:ea typeface="+mn-ea"/>
              <a:cs typeface="Segoe UI" panose="020B0502040204020203" pitchFamily="34" charset="0"/>
            </a:rPr>
            <a:t>-Suggesties</a:t>
          </a:r>
          <a:r>
            <a:rPr lang="nl-NL" sz="800" baseline="0">
              <a:solidFill>
                <a:schemeClr val="lt1"/>
              </a:solidFill>
              <a:effectLst/>
              <a:latin typeface="Segoe UI" panose="020B0502040204020203" pitchFamily="34" charset="0"/>
              <a:ea typeface="+mn-ea"/>
              <a:cs typeface="Segoe UI" panose="020B0502040204020203" pitchFamily="34" charset="0"/>
            </a:rPr>
            <a:t> voor de overheadkosten</a:t>
          </a:r>
          <a:endParaRPr lang="en-US" sz="800">
            <a:effectLst/>
            <a:latin typeface="Segoe UI" panose="020B0502040204020203" pitchFamily="34" charset="0"/>
            <a:cs typeface="Segoe UI" panose="020B0502040204020203" pitchFamily="34" charset="0"/>
          </a:endParaRPr>
        </a:p>
        <a:p>
          <a:pPr algn="l"/>
          <a:r>
            <a:rPr lang="en-US" sz="800" baseline="0">
              <a:latin typeface="Segoe UI" panose="020B0502040204020203" pitchFamily="34" charset="0"/>
              <a:cs typeface="Segoe UI" panose="020B0502040204020203" pitchFamily="34" charset="0"/>
            </a:rPr>
            <a:t>Verschillen in de kostprijs gebaseerd op de rekentool 2021 t.o.v. van de kostprijs gebaseerd op de rekentool 2020 kunnen inzichtelijk worden gemaakt door de gegevens uit de rekentool 2020 in te vullen in de rekentool van 2021.</a:t>
          </a:r>
          <a:endParaRPr lang="en-US" sz="8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56540" y="4676775"/>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31</xdr:col>
      <xdr:colOff>0</xdr:colOff>
      <xdr:row>13</xdr:row>
      <xdr:rowOff>0</xdr:rowOff>
    </xdr:from>
    <xdr:to>
      <xdr:col>35</xdr:col>
      <xdr:colOff>619125</xdr:colOff>
      <xdr:row>23</xdr:row>
      <xdr:rowOff>85725</xdr:rowOff>
    </xdr:to>
    <xdr:sp macro="" textlink="">
      <xdr:nvSpPr>
        <xdr:cNvPr id="2" name="Rectangle 1">
          <a:extLst>
            <a:ext uri="{FF2B5EF4-FFF2-40B4-BE49-F238E27FC236}">
              <a16:creationId xmlns:a16="http://schemas.microsoft.com/office/drawing/2014/main" id="{00000000-0008-0000-0800-000002000000}"/>
            </a:ext>
          </a:extLst>
        </xdr:cNvPr>
        <xdr:cNvSpPr/>
      </xdr:nvSpPr>
      <xdr:spPr>
        <a:xfrm>
          <a:off x="22602825" y="1733550"/>
          <a:ext cx="3362325" cy="1428750"/>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Het uurloon van de salarisschaal Hulp bij het Huishouden is gebaseerd op 1878 uur ex artikel 1.1 lid 15 sub a.</a:t>
          </a:r>
          <a:r>
            <a:rPr lang="en-US" sz="900" b="0" i="0" baseline="0">
              <a:solidFill>
                <a:sysClr val="windowText" lastClr="000000"/>
              </a:solidFill>
              <a:latin typeface="Segoe UI" panose="020B0502040204020203" pitchFamily="34" charset="0"/>
              <a:cs typeface="Segoe UI" panose="020B0502040204020203" pitchFamily="34" charset="0"/>
            </a:rPr>
            <a:t> </a:t>
          </a:r>
          <a:r>
            <a:rPr lang="en-US" sz="900" b="0" i="0">
              <a:solidFill>
                <a:sysClr val="windowText" lastClr="000000"/>
              </a:solidFill>
              <a:latin typeface="Segoe UI" panose="020B0502040204020203" pitchFamily="34" charset="0"/>
              <a:cs typeface="Segoe UI" panose="020B0502040204020203" pitchFamily="34" charset="0"/>
            </a:rPr>
            <a:t>Dit geldt voor de berekening van vergoedingen/toeslagen en voor de berekening van het uurloon van het periodesalaris.</a:t>
          </a:r>
        </a:p>
        <a:p>
          <a:pPr algn="l"/>
          <a:r>
            <a:rPr lang="en-US" sz="900" b="0" i="0">
              <a:solidFill>
                <a:sysClr val="windowText" lastClr="000000"/>
              </a:solidFill>
              <a:latin typeface="Segoe UI" panose="020B0502040204020203" pitchFamily="34" charset="0"/>
              <a:cs typeface="Segoe UI" panose="020B0502040204020203" pitchFamily="34" charset="0"/>
            </a:rPr>
            <a:t>- Voor schaal</a:t>
          </a:r>
          <a:r>
            <a:rPr lang="en-US" sz="900" b="0" i="0" baseline="0">
              <a:solidFill>
                <a:sysClr val="windowText" lastClr="000000"/>
              </a:solidFill>
              <a:latin typeface="Segoe UI" panose="020B0502040204020203" pitchFamily="34" charset="0"/>
              <a:cs typeface="Segoe UI" panose="020B0502040204020203" pitchFamily="34" charset="0"/>
            </a:rPr>
            <a:t> 5 in salarisschalen geldt het dan geldende actuele jeugduurloon, hier is het loon uit het voorgaande jaar genomen</a:t>
          </a:r>
          <a:endParaRPr lang="en-US" sz="900" b="0" i="0">
            <a:solidFill>
              <a:sysClr val="windowText" lastClr="000000"/>
            </a:solidFill>
            <a:latin typeface="Segoe UI" panose="020B0502040204020203" pitchFamily="34" charset="0"/>
            <a:cs typeface="Segoe UI" panose="020B0502040204020203"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9525</xdr:colOff>
      <xdr:row>132</xdr:row>
      <xdr:rowOff>0</xdr:rowOff>
    </xdr:from>
    <xdr:to>
      <xdr:col>24</xdr:col>
      <xdr:colOff>9525</xdr:colOff>
      <xdr:row>133</xdr:row>
      <xdr:rowOff>47625</xdr:rowOff>
    </xdr:to>
    <xdr:sp macro="" textlink="">
      <xdr:nvSpPr>
        <xdr:cNvPr id="7175" name="Text Box 7">
          <a:extLst>
            <a:ext uri="{FF2B5EF4-FFF2-40B4-BE49-F238E27FC236}">
              <a16:creationId xmlns:a16="http://schemas.microsoft.com/office/drawing/2014/main" id="{00000000-0008-0000-0A00-0000071C0000}"/>
            </a:ext>
          </a:extLst>
        </xdr:cNvPr>
        <xdr:cNvSpPr txBox="1">
          <a:spLocks noChangeArrowheads="1"/>
        </xdr:cNvSpPr>
      </xdr:nvSpPr>
      <xdr:spPr>
        <a:xfrm>
          <a:off x="5495925" y="17754600"/>
          <a:ext cx="109728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9525</xdr:colOff>
      <xdr:row>132</xdr:row>
      <xdr:rowOff>209550</xdr:rowOff>
    </xdr:from>
    <xdr:to>
      <xdr:col>24</xdr:col>
      <xdr:colOff>9525</xdr:colOff>
      <xdr:row>134</xdr:row>
      <xdr:rowOff>38100</xdr:rowOff>
    </xdr:to>
    <xdr:sp macro="" textlink="">
      <xdr:nvSpPr>
        <xdr:cNvPr id="7174" name="Text Box 6">
          <a:extLst>
            <a:ext uri="{FF2B5EF4-FFF2-40B4-BE49-F238E27FC236}">
              <a16:creationId xmlns:a16="http://schemas.microsoft.com/office/drawing/2014/main" id="{00000000-0008-0000-0A00-0000061C0000}"/>
            </a:ext>
          </a:extLst>
        </xdr:cNvPr>
        <xdr:cNvSpPr txBox="1">
          <a:spLocks noChangeArrowheads="1"/>
        </xdr:cNvSpPr>
      </xdr:nvSpPr>
      <xdr:spPr>
        <a:xfrm>
          <a:off x="5495925" y="17887950"/>
          <a:ext cx="109728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28575</xdr:colOff>
      <xdr:row>132</xdr:row>
      <xdr:rowOff>209550</xdr:rowOff>
    </xdr:from>
    <xdr:to>
      <xdr:col>22</xdr:col>
      <xdr:colOff>85725</xdr:colOff>
      <xdr:row>133</xdr:row>
      <xdr:rowOff>209550</xdr:rowOff>
    </xdr:to>
    <xdr:sp macro="" textlink="">
      <xdr:nvSpPr>
        <xdr:cNvPr id="7173" name="Text Box 5">
          <a:extLst>
            <a:ext uri="{FF2B5EF4-FFF2-40B4-BE49-F238E27FC236}">
              <a16:creationId xmlns:a16="http://schemas.microsoft.com/office/drawing/2014/main" id="{00000000-0008-0000-0A00-0000051C0000}"/>
            </a:ext>
          </a:extLst>
        </xdr:cNvPr>
        <xdr:cNvSpPr txBox="1">
          <a:spLocks noChangeArrowheads="1"/>
        </xdr:cNvSpPr>
      </xdr:nvSpPr>
      <xdr:spPr>
        <a:xfrm>
          <a:off x="5514975" y="17887950"/>
          <a:ext cx="9658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38100</xdr:colOff>
      <xdr:row>312</xdr:row>
      <xdr:rowOff>104775</xdr:rowOff>
    </xdr:from>
    <xdr:to>
      <xdr:col>22</xdr:col>
      <xdr:colOff>104775</xdr:colOff>
      <xdr:row>313</xdr:row>
      <xdr:rowOff>85725</xdr:rowOff>
    </xdr:to>
    <xdr:sp macro="" textlink="">
      <xdr:nvSpPr>
        <xdr:cNvPr id="7195" name="Text Box 27">
          <a:extLst>
            <a:ext uri="{FF2B5EF4-FFF2-40B4-BE49-F238E27FC236}">
              <a16:creationId xmlns:a16="http://schemas.microsoft.com/office/drawing/2014/main" id="{00000000-0008-0000-0A00-00001B1C0000}"/>
            </a:ext>
          </a:extLst>
        </xdr:cNvPr>
        <xdr:cNvSpPr txBox="1">
          <a:spLocks noChangeArrowheads="1"/>
        </xdr:cNvSpPr>
      </xdr:nvSpPr>
      <xdr:spPr>
        <a:xfrm>
          <a:off x="5524500" y="33661350"/>
          <a:ext cx="966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24</xdr:col>
      <xdr:colOff>9525</xdr:colOff>
      <xdr:row>330</xdr:row>
      <xdr:rowOff>123825</xdr:rowOff>
    </xdr:to>
    <xdr:sp macro="" textlink="">
      <xdr:nvSpPr>
        <xdr:cNvPr id="7193" name="Text Box 25">
          <a:extLst>
            <a:ext uri="{FF2B5EF4-FFF2-40B4-BE49-F238E27FC236}">
              <a16:creationId xmlns:a16="http://schemas.microsoft.com/office/drawing/2014/main" id="{00000000-0008-0000-0A00-0000191C0000}"/>
            </a:ext>
          </a:extLst>
        </xdr:cNvPr>
        <xdr:cNvSpPr txBox="1">
          <a:spLocks noChangeArrowheads="1"/>
        </xdr:cNvSpPr>
      </xdr:nvSpPr>
      <xdr:spPr>
        <a:xfrm>
          <a:off x="5495925" y="33661350"/>
          <a:ext cx="10972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38100</xdr:colOff>
      <xdr:row>330</xdr:row>
      <xdr:rowOff>19050</xdr:rowOff>
    </xdr:from>
    <xdr:to>
      <xdr:col>22</xdr:col>
      <xdr:colOff>104775</xdr:colOff>
      <xdr:row>331</xdr:row>
      <xdr:rowOff>0</xdr:rowOff>
    </xdr:to>
    <xdr:sp macro="" textlink="">
      <xdr:nvSpPr>
        <xdr:cNvPr id="7191" name="Text Box 23">
          <a:extLst>
            <a:ext uri="{FF2B5EF4-FFF2-40B4-BE49-F238E27FC236}">
              <a16:creationId xmlns:a16="http://schemas.microsoft.com/office/drawing/2014/main" id="{00000000-0008-0000-0A00-0000171C0000}"/>
            </a:ext>
          </a:extLst>
        </xdr:cNvPr>
        <xdr:cNvSpPr txBox="1">
          <a:spLocks noChangeArrowheads="1"/>
        </xdr:cNvSpPr>
      </xdr:nvSpPr>
      <xdr:spPr>
        <a:xfrm>
          <a:off x="5524500" y="33661350"/>
          <a:ext cx="966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24</xdr:col>
      <xdr:colOff>9525</xdr:colOff>
      <xdr:row>348</xdr:row>
      <xdr:rowOff>9525</xdr:rowOff>
    </xdr:to>
    <xdr:sp macro="" textlink="">
      <xdr:nvSpPr>
        <xdr:cNvPr id="7189" name="Text Box 21">
          <a:extLst>
            <a:ext uri="{FF2B5EF4-FFF2-40B4-BE49-F238E27FC236}">
              <a16:creationId xmlns:a16="http://schemas.microsoft.com/office/drawing/2014/main" id="{00000000-0008-0000-0A00-0000151C0000}"/>
            </a:ext>
          </a:extLst>
        </xdr:cNvPr>
        <xdr:cNvSpPr txBox="1">
          <a:spLocks noChangeArrowheads="1"/>
        </xdr:cNvSpPr>
      </xdr:nvSpPr>
      <xdr:spPr>
        <a:xfrm>
          <a:off x="5495925" y="33661350"/>
          <a:ext cx="10972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9525</xdr:colOff>
      <xdr:row>347</xdr:row>
      <xdr:rowOff>161925</xdr:rowOff>
    </xdr:from>
    <xdr:to>
      <xdr:col>24</xdr:col>
      <xdr:colOff>9525</xdr:colOff>
      <xdr:row>349</xdr:row>
      <xdr:rowOff>0</xdr:rowOff>
    </xdr:to>
    <xdr:sp macro="" textlink="">
      <xdr:nvSpPr>
        <xdr:cNvPr id="7188" name="Text Box 20">
          <a:extLst>
            <a:ext uri="{FF2B5EF4-FFF2-40B4-BE49-F238E27FC236}">
              <a16:creationId xmlns:a16="http://schemas.microsoft.com/office/drawing/2014/main" id="{00000000-0008-0000-0A00-0000141C0000}"/>
            </a:ext>
          </a:extLst>
        </xdr:cNvPr>
        <xdr:cNvSpPr txBox="1">
          <a:spLocks noChangeArrowheads="1"/>
        </xdr:cNvSpPr>
      </xdr:nvSpPr>
      <xdr:spPr>
        <a:xfrm>
          <a:off x="5495925" y="33661350"/>
          <a:ext cx="10972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38100</xdr:colOff>
      <xdr:row>347</xdr:row>
      <xdr:rowOff>161925</xdr:rowOff>
    </xdr:from>
    <xdr:to>
      <xdr:col>22</xdr:col>
      <xdr:colOff>104775</xdr:colOff>
      <xdr:row>348</xdr:row>
      <xdr:rowOff>152400</xdr:rowOff>
    </xdr:to>
    <xdr:sp macro="" textlink="">
      <xdr:nvSpPr>
        <xdr:cNvPr id="7187" name="Text Box 19">
          <a:extLst>
            <a:ext uri="{FF2B5EF4-FFF2-40B4-BE49-F238E27FC236}">
              <a16:creationId xmlns:a16="http://schemas.microsoft.com/office/drawing/2014/main" id="{00000000-0008-0000-0A00-0000131C0000}"/>
            </a:ext>
          </a:extLst>
        </xdr:cNvPr>
        <xdr:cNvSpPr txBox="1">
          <a:spLocks noChangeArrowheads="1"/>
        </xdr:cNvSpPr>
      </xdr:nvSpPr>
      <xdr:spPr>
        <a:xfrm>
          <a:off x="5524500" y="33661350"/>
          <a:ext cx="966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24</xdr:col>
      <xdr:colOff>9525</xdr:colOff>
      <xdr:row>351</xdr:row>
      <xdr:rowOff>133350</xdr:rowOff>
    </xdr:to>
    <xdr:sp macro="" textlink="">
      <xdr:nvSpPr>
        <xdr:cNvPr id="7182" name="Text Box 14">
          <a:extLst>
            <a:ext uri="{FF2B5EF4-FFF2-40B4-BE49-F238E27FC236}">
              <a16:creationId xmlns:a16="http://schemas.microsoft.com/office/drawing/2014/main" id="{00000000-0008-0000-0A00-00000E1C0000}"/>
            </a:ext>
          </a:extLst>
        </xdr:cNvPr>
        <xdr:cNvSpPr txBox="1">
          <a:spLocks noChangeArrowheads="1"/>
        </xdr:cNvSpPr>
      </xdr:nvSpPr>
      <xdr:spPr>
        <a:xfrm>
          <a:off x="5495925" y="33661350"/>
          <a:ext cx="10972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9525</xdr:colOff>
      <xdr:row>351</xdr:row>
      <xdr:rowOff>66675</xdr:rowOff>
    </xdr:from>
    <xdr:to>
      <xdr:col>24</xdr:col>
      <xdr:colOff>9525</xdr:colOff>
      <xdr:row>352</xdr:row>
      <xdr:rowOff>123825</xdr:rowOff>
    </xdr:to>
    <xdr:sp macro="" textlink="">
      <xdr:nvSpPr>
        <xdr:cNvPr id="7181" name="Text Box 13">
          <a:extLst>
            <a:ext uri="{FF2B5EF4-FFF2-40B4-BE49-F238E27FC236}">
              <a16:creationId xmlns:a16="http://schemas.microsoft.com/office/drawing/2014/main" id="{00000000-0008-0000-0A00-00000D1C0000}"/>
            </a:ext>
          </a:extLst>
        </xdr:cNvPr>
        <xdr:cNvSpPr txBox="1">
          <a:spLocks noChangeArrowheads="1"/>
        </xdr:cNvSpPr>
      </xdr:nvSpPr>
      <xdr:spPr>
        <a:xfrm>
          <a:off x="5495925" y="33661350"/>
          <a:ext cx="10972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panose="020F0502020204030204"/>
              <a:cs typeface="Calibri" panose="020F0502020204030204"/>
            </a:rPr>
            <a:t> </a:t>
          </a:r>
        </a:p>
      </xdr:txBody>
    </xdr:sp>
    <xdr:clientData/>
  </xdr:twoCellAnchor>
  <xdr:twoCellAnchor>
    <xdr:from>
      <xdr:col>8</xdr:col>
      <xdr:colOff>38100</xdr:colOff>
      <xdr:row>351</xdr:row>
      <xdr:rowOff>66675</xdr:rowOff>
    </xdr:from>
    <xdr:to>
      <xdr:col>22</xdr:col>
      <xdr:colOff>104775</xdr:colOff>
      <xdr:row>352</xdr:row>
      <xdr:rowOff>66675</xdr:rowOff>
    </xdr:to>
    <xdr:sp macro="" textlink="">
      <xdr:nvSpPr>
        <xdr:cNvPr id="7180" name="Text Box 12">
          <a:extLst>
            <a:ext uri="{FF2B5EF4-FFF2-40B4-BE49-F238E27FC236}">
              <a16:creationId xmlns:a16="http://schemas.microsoft.com/office/drawing/2014/main" id="{00000000-0008-0000-0A00-00000C1C0000}"/>
            </a:ext>
          </a:extLst>
        </xdr:cNvPr>
        <xdr:cNvSpPr txBox="1">
          <a:spLocks noChangeArrowheads="1"/>
        </xdr:cNvSpPr>
      </xdr:nvSpPr>
      <xdr:spPr>
        <a:xfrm>
          <a:off x="5524500" y="33661350"/>
          <a:ext cx="966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uwv.nl/werkgevers/bedragen-en-premies/detail/ww-premie;%20WIA%20bestaat%20uit%20IVA%20en%20WG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0" tint="-0.34998626667073579"/>
  </sheetPr>
  <dimension ref="A1:S88"/>
  <sheetViews>
    <sheetView showGridLines="0" topLeftCell="A40" workbookViewId="0">
      <selection activeCell="B18" sqref="B18"/>
    </sheetView>
  </sheetViews>
  <sheetFormatPr defaultColWidth="0" defaultRowHeight="11.4" zeroHeight="1" x14ac:dyDescent="0.25"/>
  <cols>
    <col min="1" max="2" width="2.19921875" style="1" customWidth="1"/>
    <col min="3" max="3" width="155.3984375" style="1" customWidth="1"/>
    <col min="4" max="4" width="9" style="1" customWidth="1"/>
    <col min="5" max="16384" width="0" style="1" hidden="1"/>
  </cols>
  <sheetData>
    <row r="1" spans="1:19" ht="16.8" x14ac:dyDescent="0.4">
      <c r="A1" s="513" t="s">
        <v>0</v>
      </c>
      <c r="B1" s="514"/>
      <c r="C1" s="515"/>
      <c r="D1" s="516"/>
      <c r="E1" s="517"/>
      <c r="F1" s="517"/>
      <c r="G1" s="517"/>
      <c r="H1" s="517"/>
      <c r="I1" s="517"/>
      <c r="J1" s="517"/>
      <c r="K1" s="517"/>
      <c r="L1" s="517"/>
      <c r="M1" s="517"/>
      <c r="N1" s="517"/>
      <c r="O1" s="517"/>
      <c r="P1" s="517"/>
      <c r="Q1" s="517"/>
      <c r="R1" s="517"/>
      <c r="S1" s="517"/>
    </row>
    <row r="2" spans="1:19" x14ac:dyDescent="0.25">
      <c r="A2" s="476"/>
      <c r="B2" s="31"/>
      <c r="C2" s="31"/>
      <c r="D2" s="477"/>
    </row>
    <row r="3" spans="1:19" x14ac:dyDescent="0.25">
      <c r="A3" s="476"/>
      <c r="B3" s="31" t="s">
        <v>1</v>
      </c>
      <c r="C3" s="31"/>
      <c r="D3" s="477"/>
    </row>
    <row r="4" spans="1:19" x14ac:dyDescent="0.25">
      <c r="A4" s="476"/>
      <c r="B4" s="31" t="s">
        <v>2</v>
      </c>
      <c r="C4" s="31"/>
      <c r="D4" s="477"/>
    </row>
    <row r="5" spans="1:19" x14ac:dyDescent="0.25">
      <c r="A5" s="476"/>
      <c r="B5" s="31"/>
      <c r="C5" s="31"/>
      <c r="D5" s="477"/>
    </row>
    <row r="6" spans="1:19" x14ac:dyDescent="0.25">
      <c r="A6" s="476"/>
      <c r="B6" s="518" t="s">
        <v>3</v>
      </c>
      <c r="C6" s="31"/>
      <c r="D6" s="477"/>
    </row>
    <row r="7" spans="1:19" ht="22.8" x14ac:dyDescent="0.25">
      <c r="A7" s="476"/>
      <c r="B7" s="519" t="s">
        <v>4</v>
      </c>
      <c r="C7" s="520" t="s">
        <v>5</v>
      </c>
      <c r="D7" s="477"/>
    </row>
    <row r="8" spans="1:19" ht="22.8" x14ac:dyDescent="0.25">
      <c r="A8" s="476"/>
      <c r="B8" s="519" t="s">
        <v>4</v>
      </c>
      <c r="C8" s="520" t="s">
        <v>6</v>
      </c>
      <c r="D8" s="477"/>
    </row>
    <row r="9" spans="1:19" ht="22.8" x14ac:dyDescent="0.25">
      <c r="A9" s="476"/>
      <c r="B9" s="519" t="s">
        <v>4</v>
      </c>
      <c r="C9" s="520" t="s">
        <v>7</v>
      </c>
      <c r="D9" s="477"/>
    </row>
    <row r="10" spans="1:19" ht="11.4" customHeight="1" x14ac:dyDescent="0.25">
      <c r="A10" s="476"/>
      <c r="B10" s="519" t="s">
        <v>4</v>
      </c>
      <c r="C10" s="521" t="s">
        <v>8</v>
      </c>
      <c r="D10" s="477"/>
    </row>
    <row r="11" spans="1:19" x14ac:dyDescent="0.25">
      <c r="A11" s="476"/>
      <c r="B11" s="519" t="s">
        <v>4</v>
      </c>
      <c r="C11" s="520" t="s">
        <v>9</v>
      </c>
      <c r="D11" s="477"/>
    </row>
    <row r="12" spans="1:19" x14ac:dyDescent="0.25">
      <c r="A12" s="476"/>
      <c r="B12" s="519" t="s">
        <v>4</v>
      </c>
      <c r="C12" s="520" t="s">
        <v>10</v>
      </c>
      <c r="D12" s="477"/>
    </row>
    <row r="13" spans="1:19" x14ac:dyDescent="0.25">
      <c r="A13" s="476"/>
      <c r="B13" s="522"/>
      <c r="C13" s="523" t="s">
        <v>11</v>
      </c>
      <c r="D13" s="477"/>
    </row>
    <row r="14" spans="1:19" x14ac:dyDescent="0.25">
      <c r="A14" s="476"/>
      <c r="B14" s="522"/>
      <c r="C14" s="523" t="s">
        <v>12</v>
      </c>
      <c r="D14" s="477"/>
    </row>
    <row r="15" spans="1:19" x14ac:dyDescent="0.25">
      <c r="A15" s="476"/>
      <c r="B15" s="522"/>
      <c r="C15" s="523" t="s">
        <v>13</v>
      </c>
      <c r="D15" s="477"/>
    </row>
    <row r="16" spans="1:19" ht="34.200000000000003" x14ac:dyDescent="0.25">
      <c r="A16" s="476"/>
      <c r="B16" s="519" t="s">
        <v>4</v>
      </c>
      <c r="C16" s="524" t="s">
        <v>14</v>
      </c>
      <c r="D16" s="477"/>
    </row>
    <row r="17" spans="1:4" x14ac:dyDescent="0.25">
      <c r="A17" s="476"/>
      <c r="B17" s="522"/>
      <c r="C17" s="523"/>
      <c r="D17" s="477"/>
    </row>
    <row r="18" spans="1:4" x14ac:dyDescent="0.25">
      <c r="A18" s="476"/>
      <c r="B18" s="525" t="s">
        <v>15</v>
      </c>
      <c r="C18" s="526"/>
      <c r="D18" s="477"/>
    </row>
    <row r="19" spans="1:4" x14ac:dyDescent="0.25">
      <c r="A19" s="476"/>
      <c r="B19" s="519" t="s">
        <v>4</v>
      </c>
      <c r="C19" s="520" t="s">
        <v>16</v>
      </c>
      <c r="D19" s="477"/>
    </row>
    <row r="20" spans="1:4" x14ac:dyDescent="0.25">
      <c r="A20" s="476"/>
      <c r="B20" s="527">
        <v>1</v>
      </c>
      <c r="C20" s="520" t="s">
        <v>17</v>
      </c>
      <c r="D20" s="477"/>
    </row>
    <row r="21" spans="1:4" x14ac:dyDescent="0.25">
      <c r="A21" s="476"/>
      <c r="B21" s="527">
        <v>2</v>
      </c>
      <c r="C21" s="520" t="s">
        <v>18</v>
      </c>
      <c r="D21" s="477"/>
    </row>
    <row r="22" spans="1:4" x14ac:dyDescent="0.25">
      <c r="A22" s="476"/>
      <c r="B22" s="527">
        <v>3</v>
      </c>
      <c r="C22" s="520" t="s">
        <v>19</v>
      </c>
      <c r="D22" s="477"/>
    </row>
    <row r="23" spans="1:4" x14ac:dyDescent="0.25">
      <c r="A23" s="476"/>
      <c r="B23" s="527">
        <v>4</v>
      </c>
      <c r="C23" s="520" t="s">
        <v>20</v>
      </c>
      <c r="D23" s="477"/>
    </row>
    <row r="24" spans="1:4" x14ac:dyDescent="0.25">
      <c r="A24" s="476"/>
      <c r="B24" s="527">
        <v>5</v>
      </c>
      <c r="C24" s="520" t="s">
        <v>21</v>
      </c>
      <c r="D24" s="477"/>
    </row>
    <row r="25" spans="1:4" x14ac:dyDescent="0.25">
      <c r="A25" s="476"/>
      <c r="B25" s="527">
        <v>6</v>
      </c>
      <c r="C25" s="520" t="s">
        <v>22</v>
      </c>
      <c r="D25" s="477"/>
    </row>
    <row r="26" spans="1:4" x14ac:dyDescent="0.25">
      <c r="A26" s="476"/>
      <c r="B26" s="519" t="s">
        <v>4</v>
      </c>
      <c r="C26" s="520" t="s">
        <v>23</v>
      </c>
      <c r="D26" s="477"/>
    </row>
    <row r="27" spans="1:4" x14ac:dyDescent="0.25">
      <c r="A27" s="476"/>
      <c r="B27" s="519"/>
      <c r="C27" s="520"/>
      <c r="D27" s="477"/>
    </row>
    <row r="28" spans="1:4" x14ac:dyDescent="0.25">
      <c r="A28" s="476"/>
      <c r="B28" s="525" t="s">
        <v>24</v>
      </c>
      <c r="C28" s="520"/>
      <c r="D28" s="477"/>
    </row>
    <row r="29" spans="1:4" x14ac:dyDescent="0.25">
      <c r="A29" s="476"/>
      <c r="B29" s="519" t="s">
        <v>4</v>
      </c>
      <c r="C29" s="520" t="s">
        <v>25</v>
      </c>
      <c r="D29" s="477"/>
    </row>
    <row r="30" spans="1:4" x14ac:dyDescent="0.25">
      <c r="A30" s="476"/>
      <c r="B30" s="528" t="s">
        <v>26</v>
      </c>
      <c r="C30" s="520"/>
      <c r="D30" s="477"/>
    </row>
    <row r="31" spans="1:4" x14ac:dyDescent="0.25">
      <c r="A31" s="476"/>
      <c r="B31" s="519" t="s">
        <v>4</v>
      </c>
      <c r="C31" s="520" t="s">
        <v>27</v>
      </c>
      <c r="D31" s="477"/>
    </row>
    <row r="32" spans="1:4" ht="45.6" x14ac:dyDescent="0.25">
      <c r="A32" s="476"/>
      <c r="B32" s="519" t="s">
        <v>4</v>
      </c>
      <c r="C32" s="529" t="s">
        <v>28</v>
      </c>
      <c r="D32" s="477"/>
    </row>
    <row r="33" spans="1:4" ht="34.200000000000003" x14ac:dyDescent="0.25">
      <c r="A33" s="476"/>
      <c r="B33" s="519" t="s">
        <v>4</v>
      </c>
      <c r="C33" s="520" t="s">
        <v>29</v>
      </c>
      <c r="D33" s="477"/>
    </row>
    <row r="34" spans="1:4" x14ac:dyDescent="0.25">
      <c r="A34" s="476"/>
      <c r="B34" s="519" t="s">
        <v>4</v>
      </c>
      <c r="C34" s="520" t="s">
        <v>30</v>
      </c>
      <c r="D34" s="477"/>
    </row>
    <row r="35" spans="1:4" x14ac:dyDescent="0.25">
      <c r="A35" s="476"/>
      <c r="B35" s="528" t="s">
        <v>31</v>
      </c>
      <c r="C35" s="520"/>
      <c r="D35" s="477"/>
    </row>
    <row r="36" spans="1:4" x14ac:dyDescent="0.25">
      <c r="A36" s="476"/>
      <c r="B36" s="519" t="s">
        <v>4</v>
      </c>
      <c r="C36" s="530" t="s">
        <v>32</v>
      </c>
      <c r="D36" s="477"/>
    </row>
    <row r="37" spans="1:4" x14ac:dyDescent="0.25">
      <c r="A37" s="476"/>
      <c r="B37" s="519" t="s">
        <v>4</v>
      </c>
      <c r="C37" s="520" t="s">
        <v>33</v>
      </c>
      <c r="D37" s="477"/>
    </row>
    <row r="38" spans="1:4" x14ac:dyDescent="0.25">
      <c r="A38" s="476"/>
      <c r="B38" s="491" t="s">
        <v>4</v>
      </c>
      <c r="C38" s="531" t="s">
        <v>34</v>
      </c>
      <c r="D38" s="477"/>
    </row>
    <row r="39" spans="1:4" x14ac:dyDescent="0.25">
      <c r="A39" s="476"/>
      <c r="B39" s="532" t="s">
        <v>35</v>
      </c>
      <c r="C39" s="531"/>
      <c r="D39" s="477"/>
    </row>
    <row r="40" spans="1:4" ht="22.8" x14ac:dyDescent="0.25">
      <c r="A40" s="476"/>
      <c r="B40" s="519" t="s">
        <v>4</v>
      </c>
      <c r="C40" s="520" t="s">
        <v>36</v>
      </c>
      <c r="D40" s="477"/>
    </row>
    <row r="41" spans="1:4" x14ac:dyDescent="0.25">
      <c r="A41" s="476"/>
      <c r="B41" s="519"/>
      <c r="C41" s="520"/>
      <c r="D41" s="477"/>
    </row>
    <row r="42" spans="1:4" x14ac:dyDescent="0.25">
      <c r="A42" s="476"/>
      <c r="B42" s="525" t="s">
        <v>37</v>
      </c>
      <c r="C42" s="31"/>
      <c r="D42" s="477"/>
    </row>
    <row r="43" spans="1:4" ht="22.8" x14ac:dyDescent="0.25">
      <c r="A43" s="476"/>
      <c r="B43" s="519" t="s">
        <v>4</v>
      </c>
      <c r="C43" s="529" t="s">
        <v>38</v>
      </c>
      <c r="D43" s="477"/>
    </row>
    <row r="44" spans="1:4" s="485" customFormat="1" ht="22.8" x14ac:dyDescent="0.4">
      <c r="A44" s="533"/>
      <c r="B44" s="519" t="s">
        <v>4</v>
      </c>
      <c r="C44" s="534" t="s">
        <v>39</v>
      </c>
      <c r="D44" s="535"/>
    </row>
    <row r="45" spans="1:4" x14ac:dyDescent="0.25">
      <c r="A45" s="476"/>
      <c r="B45" s="519" t="s">
        <v>4</v>
      </c>
      <c r="C45" s="530" t="s">
        <v>40</v>
      </c>
      <c r="D45" s="477"/>
    </row>
    <row r="46" spans="1:4" x14ac:dyDescent="0.25">
      <c r="A46" s="476"/>
      <c r="B46" s="519"/>
      <c r="C46" s="520"/>
      <c r="D46" s="477"/>
    </row>
    <row r="47" spans="1:4" x14ac:dyDescent="0.25">
      <c r="A47" s="476"/>
      <c r="B47" s="525" t="s">
        <v>41</v>
      </c>
      <c r="C47" s="31"/>
      <c r="D47" s="477"/>
    </row>
    <row r="48" spans="1:4" x14ac:dyDescent="0.25">
      <c r="A48" s="476"/>
      <c r="B48" s="519" t="s">
        <v>4</v>
      </c>
      <c r="C48" s="520" t="s">
        <v>42</v>
      </c>
      <c r="D48" s="477"/>
    </row>
    <row r="49" spans="1:4" ht="22.8" x14ac:dyDescent="0.25">
      <c r="A49" s="476"/>
      <c r="B49" s="491" t="s">
        <v>4</v>
      </c>
      <c r="C49" s="536" t="s">
        <v>43</v>
      </c>
      <c r="D49" s="477"/>
    </row>
    <row r="50" spans="1:4" x14ac:dyDescent="0.25">
      <c r="A50" s="476"/>
      <c r="B50" s="519"/>
      <c r="C50" s="520"/>
      <c r="D50" s="477"/>
    </row>
    <row r="51" spans="1:4" s="99" customFormat="1" x14ac:dyDescent="0.25">
      <c r="A51" s="476"/>
      <c r="B51" s="525" t="s">
        <v>44</v>
      </c>
      <c r="C51" s="520"/>
      <c r="D51" s="477"/>
    </row>
    <row r="52" spans="1:4" s="512" customFormat="1" ht="22.8" x14ac:dyDescent="0.25">
      <c r="A52" s="537"/>
      <c r="B52" s="519" t="s">
        <v>4</v>
      </c>
      <c r="C52" s="500" t="s">
        <v>45</v>
      </c>
      <c r="D52" s="538"/>
    </row>
    <row r="53" spans="1:4" ht="22.8" x14ac:dyDescent="0.25">
      <c r="A53" s="476"/>
      <c r="B53" s="519" t="s">
        <v>4</v>
      </c>
      <c r="C53" s="520" t="s">
        <v>46</v>
      </c>
      <c r="D53" s="477"/>
    </row>
    <row r="54" spans="1:4" ht="22.8" x14ac:dyDescent="0.25">
      <c r="A54" s="476"/>
      <c r="B54" s="519" t="s">
        <v>4</v>
      </c>
      <c r="C54" s="520" t="s">
        <v>47</v>
      </c>
      <c r="D54" s="477"/>
    </row>
    <row r="55" spans="1:4" ht="22.8" x14ac:dyDescent="0.25">
      <c r="A55" s="476"/>
      <c r="B55" s="519" t="s">
        <v>4</v>
      </c>
      <c r="C55" s="520" t="s">
        <v>48</v>
      </c>
      <c r="D55" s="477"/>
    </row>
    <row r="56" spans="1:4" x14ac:dyDescent="0.25">
      <c r="A56" s="476"/>
      <c r="B56" s="519" t="s">
        <v>4</v>
      </c>
      <c r="C56" s="520" t="s">
        <v>49</v>
      </c>
      <c r="D56" s="477"/>
    </row>
    <row r="57" spans="1:4" ht="45.6" x14ac:dyDescent="0.25">
      <c r="A57" s="476"/>
      <c r="B57" s="491" t="s">
        <v>4</v>
      </c>
      <c r="C57" s="539" t="s">
        <v>50</v>
      </c>
      <c r="D57" s="477"/>
    </row>
    <row r="58" spans="1:4" ht="22.8" x14ac:dyDescent="0.25">
      <c r="A58" s="476"/>
      <c r="B58" s="491" t="s">
        <v>4</v>
      </c>
      <c r="C58" s="531" t="s">
        <v>51</v>
      </c>
      <c r="D58" s="477"/>
    </row>
    <row r="59" spans="1:4" x14ac:dyDescent="0.25">
      <c r="A59" s="476"/>
      <c r="B59" s="519"/>
      <c r="C59" s="520"/>
      <c r="D59" s="477"/>
    </row>
    <row r="60" spans="1:4" x14ac:dyDescent="0.25">
      <c r="A60" s="476"/>
      <c r="B60" s="525" t="s">
        <v>52</v>
      </c>
      <c r="C60" s="31"/>
      <c r="D60" s="477"/>
    </row>
    <row r="61" spans="1:4" x14ac:dyDescent="0.25">
      <c r="A61" s="476"/>
      <c r="B61" s="124" t="s">
        <v>4</v>
      </c>
      <c r="C61" s="520" t="s">
        <v>53</v>
      </c>
      <c r="D61" s="477"/>
    </row>
    <row r="62" spans="1:4" x14ac:dyDescent="0.25">
      <c r="A62" s="476"/>
      <c r="B62" s="124" t="s">
        <v>4</v>
      </c>
      <c r="C62" s="520" t="s">
        <v>54</v>
      </c>
      <c r="D62" s="477"/>
    </row>
    <row r="63" spans="1:4" x14ac:dyDescent="0.25">
      <c r="A63" s="476"/>
      <c r="B63" s="124" t="s">
        <v>4</v>
      </c>
      <c r="C63" s="540" t="s">
        <v>55</v>
      </c>
      <c r="D63" s="477"/>
    </row>
    <row r="64" spans="1:4" ht="22.8" x14ac:dyDescent="0.25">
      <c r="A64" s="476"/>
      <c r="B64" s="124" t="s">
        <v>4</v>
      </c>
      <c r="C64" s="540" t="s">
        <v>56</v>
      </c>
      <c r="D64" s="477"/>
    </row>
    <row r="65" spans="1:4" ht="22.8" x14ac:dyDescent="0.25">
      <c r="A65" s="476"/>
      <c r="B65" s="519" t="s">
        <v>4</v>
      </c>
      <c r="C65" s="497" t="s">
        <v>57</v>
      </c>
      <c r="D65" s="477"/>
    </row>
    <row r="66" spans="1:4" ht="22.8" x14ac:dyDescent="0.25">
      <c r="A66" s="476"/>
      <c r="B66" s="519" t="s">
        <v>4</v>
      </c>
      <c r="C66" s="497" t="s">
        <v>58</v>
      </c>
      <c r="D66" s="477"/>
    </row>
    <row r="67" spans="1:4" x14ac:dyDescent="0.25">
      <c r="A67" s="476"/>
      <c r="B67" s="519"/>
      <c r="C67" s="31" t="s">
        <v>59</v>
      </c>
      <c r="D67" s="477"/>
    </row>
    <row r="68" spans="1:4" x14ac:dyDescent="0.25">
      <c r="A68" s="476"/>
      <c r="B68" s="525" t="s">
        <v>60</v>
      </c>
      <c r="C68" s="31"/>
      <c r="D68" s="477"/>
    </row>
    <row r="69" spans="1:4" x14ac:dyDescent="0.25">
      <c r="A69" s="476"/>
      <c r="B69" s="124" t="s">
        <v>4</v>
      </c>
      <c r="C69" s="520" t="s">
        <v>61</v>
      </c>
      <c r="D69" s="477"/>
    </row>
    <row r="70" spans="1:4" ht="22.8" x14ac:dyDescent="0.25">
      <c r="A70" s="541"/>
      <c r="B70" s="542" t="s">
        <v>4</v>
      </c>
      <c r="C70" s="529" t="s">
        <v>62</v>
      </c>
      <c r="D70" s="543"/>
    </row>
    <row r="71" spans="1:4" x14ac:dyDescent="0.25">
      <c r="A71" s="541"/>
      <c r="B71" s="544" t="s">
        <v>4</v>
      </c>
      <c r="C71" s="539" t="s">
        <v>63</v>
      </c>
      <c r="D71" s="543"/>
    </row>
    <row r="72" spans="1:4" x14ac:dyDescent="0.25">
      <c r="A72" s="545"/>
      <c r="B72" s="546"/>
      <c r="C72" s="547"/>
      <c r="D72" s="548"/>
    </row>
    <row r="73" spans="1:4" hidden="1" x14ac:dyDescent="0.25">
      <c r="B73" s="549"/>
      <c r="C73" s="550"/>
    </row>
    <row r="74" spans="1:4" hidden="1" x14ac:dyDescent="0.25">
      <c r="B74" s="549"/>
    </row>
    <row r="75" spans="1:4" hidden="1" x14ac:dyDescent="0.25">
      <c r="B75" s="549"/>
      <c r="C75" s="550"/>
    </row>
    <row r="76" spans="1:4" hidden="1" x14ac:dyDescent="0.25">
      <c r="B76" s="551"/>
    </row>
    <row r="77" spans="1:4" hidden="1" x14ac:dyDescent="0.25">
      <c r="B77" s="551"/>
    </row>
    <row r="78" spans="1:4" hidden="1" x14ac:dyDescent="0.25">
      <c r="B78" s="551"/>
    </row>
    <row r="79" spans="1:4" hidden="1" x14ac:dyDescent="0.25">
      <c r="B79" s="551"/>
    </row>
    <row r="80" spans="1:4" hidden="1" x14ac:dyDescent="0.25">
      <c r="B80" s="551"/>
    </row>
    <row r="81" spans="2:2" hidden="1" x14ac:dyDescent="0.25">
      <c r="B81" s="551"/>
    </row>
    <row r="82" spans="2:2" hidden="1" x14ac:dyDescent="0.25">
      <c r="B82" s="551"/>
    </row>
    <row r="83" spans="2:2" hidden="1" x14ac:dyDescent="0.25">
      <c r="B83" s="551"/>
    </row>
    <row r="84" spans="2:2" hidden="1" x14ac:dyDescent="0.25">
      <c r="B84" s="551"/>
    </row>
    <row r="85" spans="2:2" hidden="1" x14ac:dyDescent="0.25">
      <c r="B85" s="551"/>
    </row>
    <row r="86" spans="2:2" hidden="1" x14ac:dyDescent="0.25">
      <c r="B86" s="551"/>
    </row>
    <row r="87" spans="2:2" hidden="1" x14ac:dyDescent="0.25">
      <c r="B87" s="551"/>
    </row>
    <row r="88" spans="2:2" hidden="1" x14ac:dyDescent="0.25">
      <c r="B88" s="551"/>
    </row>
  </sheetData>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theme="7" tint="0.79995117038483843"/>
  </sheetPr>
  <dimension ref="A1:AK227"/>
  <sheetViews>
    <sheetView showGridLines="0" workbookViewId="0">
      <selection activeCell="A6" sqref="A6:A7"/>
    </sheetView>
  </sheetViews>
  <sheetFormatPr defaultColWidth="0" defaultRowHeight="11.4" zeroHeight="1" x14ac:dyDescent="0.25"/>
  <cols>
    <col min="1" max="26" width="9" style="1" customWidth="1"/>
    <col min="27" max="28" width="14.5" style="1" customWidth="1"/>
    <col min="29" max="29" width="11.69921875" style="1" customWidth="1"/>
    <col min="30" max="30" width="10.5" style="1" customWidth="1"/>
    <col min="31" max="37" width="9" style="1" customWidth="1"/>
    <col min="38" max="16384" width="9" style="1" hidden="1"/>
  </cols>
  <sheetData>
    <row r="1" spans="1:37" x14ac:dyDescent="0.25">
      <c r="A1" s="3" t="s">
        <v>386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56"/>
    </row>
    <row r="2" spans="1:37" x14ac:dyDescent="0.25">
      <c r="A2" s="5" t="s">
        <v>387</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57"/>
    </row>
    <row r="3" spans="1:37"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57"/>
    </row>
    <row r="4" spans="1:37" x14ac:dyDescent="0.25">
      <c r="A4" s="7" t="s">
        <v>358</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58"/>
    </row>
    <row r="5" spans="1:37"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57"/>
    </row>
    <row r="6" spans="1:37" x14ac:dyDescent="0.25">
      <c r="A6" s="32" t="s">
        <v>359</v>
      </c>
      <c r="B6" s="33"/>
      <c r="C6" s="37"/>
      <c r="D6" s="34">
        <v>0</v>
      </c>
      <c r="E6" s="6"/>
      <c r="F6" s="35" t="s">
        <v>388</v>
      </c>
      <c r="G6" s="36"/>
      <c r="H6" s="36"/>
      <c r="I6" s="36"/>
      <c r="J6" s="36"/>
      <c r="K6" s="36"/>
      <c r="L6" s="36"/>
      <c r="M6" s="36"/>
      <c r="N6" s="48"/>
      <c r="O6" s="6"/>
      <c r="P6" s="6"/>
      <c r="Q6" s="6"/>
      <c r="R6" s="6"/>
      <c r="S6" s="6"/>
      <c r="T6" s="6"/>
      <c r="U6" s="6"/>
      <c r="V6" s="6"/>
      <c r="W6" s="6"/>
      <c r="X6" s="6"/>
      <c r="Y6" s="6"/>
      <c r="Z6" s="6"/>
      <c r="AA6" s="6"/>
      <c r="AB6" s="6"/>
      <c r="AC6" s="6"/>
      <c r="AD6" s="6"/>
      <c r="AE6" s="6"/>
      <c r="AF6" s="6"/>
      <c r="AG6" s="6"/>
      <c r="AH6" s="6"/>
      <c r="AI6" s="6"/>
      <c r="AJ6" s="6"/>
      <c r="AK6" s="57"/>
    </row>
    <row r="7" spans="1:37" x14ac:dyDescent="0.25">
      <c r="A7" s="32" t="s">
        <v>361</v>
      </c>
      <c r="B7" s="33"/>
      <c r="C7" s="37"/>
      <c r="D7" s="34">
        <v>1</v>
      </c>
      <c r="E7" s="6"/>
      <c r="F7" s="35" t="s">
        <v>389</v>
      </c>
      <c r="G7" s="36"/>
      <c r="H7" s="36"/>
      <c r="I7" s="36"/>
      <c r="J7" s="36"/>
      <c r="K7" s="36"/>
      <c r="L7" s="36"/>
      <c r="M7" s="36"/>
      <c r="N7" s="48"/>
      <c r="O7" s="6"/>
      <c r="P7" s="6"/>
      <c r="Q7" s="6"/>
      <c r="R7" s="6"/>
      <c r="S7" s="6"/>
      <c r="T7" s="6"/>
      <c r="U7" s="6"/>
      <c r="V7" s="6"/>
      <c r="W7" s="6"/>
      <c r="X7" s="6"/>
      <c r="Y7" s="6"/>
      <c r="Z7" s="6"/>
      <c r="AA7" s="6"/>
      <c r="AB7" s="6"/>
      <c r="AC7" s="6"/>
      <c r="AD7" s="6"/>
      <c r="AE7" s="6"/>
      <c r="AF7" s="6"/>
      <c r="AG7" s="6"/>
      <c r="AH7" s="6"/>
      <c r="AI7" s="6"/>
      <c r="AJ7" s="6"/>
      <c r="AK7" s="57"/>
    </row>
    <row r="8" spans="1:37" x14ac:dyDescent="0.25">
      <c r="A8" s="32" t="s">
        <v>120</v>
      </c>
      <c r="B8" s="33"/>
      <c r="C8" s="37"/>
      <c r="D8" s="110">
        <f>SUM(D6:D7)</f>
        <v>1</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57"/>
    </row>
    <row r="9" spans="1:37" x14ac:dyDescent="0.25">
      <c r="A9" s="32" t="s">
        <v>363</v>
      </c>
      <c r="B9" s="33"/>
      <c r="C9" s="37"/>
      <c r="D9" s="39">
        <v>1878</v>
      </c>
      <c r="E9" s="6"/>
      <c r="F9" s="35" t="s">
        <v>390</v>
      </c>
      <c r="G9" s="36"/>
      <c r="H9" s="36"/>
      <c r="I9" s="36"/>
      <c r="J9" s="36"/>
      <c r="K9" s="36"/>
      <c r="L9" s="36"/>
      <c r="M9" s="36"/>
      <c r="N9" s="48"/>
      <c r="O9" s="6"/>
      <c r="P9" s="6"/>
      <c r="Q9" s="6"/>
      <c r="R9" s="6"/>
      <c r="S9" s="6"/>
      <c r="T9" s="6"/>
      <c r="U9" s="6"/>
      <c r="V9" s="6"/>
      <c r="W9" s="6"/>
      <c r="X9" s="6"/>
      <c r="Y9" s="6"/>
      <c r="Z9" s="6"/>
      <c r="AA9" s="6"/>
      <c r="AB9" s="6"/>
      <c r="AC9" s="6"/>
      <c r="AD9" s="6"/>
      <c r="AE9" s="6"/>
      <c r="AF9" s="6"/>
      <c r="AG9" s="6"/>
      <c r="AH9" s="6"/>
      <c r="AI9" s="6"/>
      <c r="AJ9" s="6"/>
      <c r="AK9" s="57"/>
    </row>
    <row r="10" spans="1:37" x14ac:dyDescent="0.25">
      <c r="A10" s="32" t="s">
        <v>391</v>
      </c>
      <c r="B10" s="33"/>
      <c r="C10" s="37"/>
      <c r="D10" s="39">
        <v>12</v>
      </c>
      <c r="E10" s="6"/>
      <c r="F10" s="35" t="s">
        <v>392</v>
      </c>
      <c r="G10" s="36"/>
      <c r="H10" s="36"/>
      <c r="I10" s="36"/>
      <c r="J10" s="36"/>
      <c r="K10" s="36"/>
      <c r="L10" s="36"/>
      <c r="M10" s="36"/>
      <c r="N10" s="48"/>
      <c r="O10" s="6"/>
      <c r="P10" s="6"/>
      <c r="Q10" s="6"/>
      <c r="R10" s="6"/>
      <c r="S10" s="6"/>
      <c r="T10" s="6"/>
      <c r="U10" s="6"/>
      <c r="V10" s="6"/>
      <c r="W10" s="6"/>
      <c r="X10" s="6"/>
      <c r="Y10" s="6"/>
      <c r="Z10" s="6"/>
      <c r="AA10" s="6"/>
      <c r="AB10" s="6"/>
      <c r="AC10" s="6"/>
      <c r="AD10" s="6"/>
      <c r="AE10" s="6"/>
      <c r="AF10" s="6"/>
      <c r="AG10" s="6"/>
      <c r="AH10" s="6"/>
      <c r="AI10" s="6"/>
      <c r="AJ10" s="6"/>
      <c r="AK10" s="57"/>
    </row>
    <row r="11" spans="1:37" x14ac:dyDescent="0.25">
      <c r="A11" s="40"/>
      <c r="B11" s="40"/>
      <c r="C11" s="40"/>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57"/>
    </row>
    <row r="12" spans="1:37" x14ac:dyDescent="0.25">
      <c r="A12" s="7" t="s">
        <v>365</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58"/>
    </row>
    <row r="13" spans="1:37" x14ac:dyDescent="0.2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6"/>
      <c r="AA13" s="6"/>
      <c r="AB13" s="6"/>
      <c r="AC13" s="6"/>
      <c r="AD13" s="6"/>
      <c r="AE13" s="6"/>
      <c r="AF13" s="6"/>
      <c r="AG13" s="6"/>
      <c r="AH13" s="6"/>
      <c r="AI13" s="6"/>
      <c r="AJ13" s="6"/>
      <c r="AK13" s="57"/>
    </row>
    <row r="14" spans="1:37" x14ac:dyDescent="0.25">
      <c r="A14" s="43" t="s">
        <v>393</v>
      </c>
      <c r="B14" s="29"/>
      <c r="C14" s="29"/>
      <c r="D14" s="29"/>
      <c r="E14" s="29"/>
      <c r="F14" s="29"/>
      <c r="G14" s="29"/>
      <c r="H14" s="43" t="s">
        <v>394</v>
      </c>
      <c r="I14" s="29"/>
      <c r="J14" s="29"/>
      <c r="K14" s="29"/>
      <c r="L14" s="29"/>
      <c r="M14" s="29"/>
      <c r="N14" s="29"/>
      <c r="O14" s="43" t="s">
        <v>395</v>
      </c>
      <c r="P14" s="29"/>
      <c r="Q14" s="29"/>
      <c r="R14" s="29"/>
      <c r="S14" s="29"/>
      <c r="T14" s="29"/>
      <c r="U14" s="29"/>
      <c r="V14" s="43" t="s">
        <v>396</v>
      </c>
      <c r="W14" s="29"/>
      <c r="X14" s="29"/>
      <c r="Y14" s="29"/>
      <c r="Z14" s="17"/>
      <c r="AA14" s="6"/>
      <c r="AB14" s="6"/>
      <c r="AC14" s="6"/>
      <c r="AD14" s="6"/>
      <c r="AE14" s="6"/>
      <c r="AF14" s="6"/>
      <c r="AG14" s="6"/>
      <c r="AH14" s="6"/>
      <c r="AI14" s="6"/>
      <c r="AJ14" s="6"/>
      <c r="AK14" s="57"/>
    </row>
    <row r="15" spans="1:37" x14ac:dyDescent="0.25">
      <c r="A15" s="22" t="s">
        <v>119</v>
      </c>
      <c r="B15" s="22" t="s">
        <v>397</v>
      </c>
      <c r="C15" s="22" t="s">
        <v>398</v>
      </c>
      <c r="D15" s="22" t="s">
        <v>121</v>
      </c>
      <c r="E15" s="22" t="s">
        <v>371</v>
      </c>
      <c r="F15" s="111" t="s">
        <v>399</v>
      </c>
      <c r="G15" s="29"/>
      <c r="H15" s="22" t="s">
        <v>119</v>
      </c>
      <c r="I15" s="22" t="s">
        <v>397</v>
      </c>
      <c r="J15" s="22" t="s">
        <v>398</v>
      </c>
      <c r="K15" s="22" t="s">
        <v>121</v>
      </c>
      <c r="L15" s="22" t="s">
        <v>371</v>
      </c>
      <c r="M15" s="111" t="s">
        <v>399</v>
      </c>
      <c r="N15" s="29"/>
      <c r="O15" s="22" t="s">
        <v>119</v>
      </c>
      <c r="P15" s="22" t="s">
        <v>397</v>
      </c>
      <c r="Q15" s="22" t="s">
        <v>398</v>
      </c>
      <c r="R15" s="22" t="s">
        <v>121</v>
      </c>
      <c r="S15" s="22" t="s">
        <v>371</v>
      </c>
      <c r="T15" s="111" t="s">
        <v>399</v>
      </c>
      <c r="U15" s="29"/>
      <c r="V15" s="22" t="s">
        <v>119</v>
      </c>
      <c r="W15" s="22" t="s">
        <v>397</v>
      </c>
      <c r="X15" s="22" t="s">
        <v>398</v>
      </c>
      <c r="Y15" s="22" t="s">
        <v>121</v>
      </c>
      <c r="Z15" s="13" t="s">
        <v>371</v>
      </c>
      <c r="AA15" s="13" t="s">
        <v>400</v>
      </c>
      <c r="AB15" s="13" t="s">
        <v>401</v>
      </c>
      <c r="AC15" s="13" t="s">
        <v>402</v>
      </c>
      <c r="AD15" s="13" t="s">
        <v>375</v>
      </c>
      <c r="AE15" s="6"/>
      <c r="AF15" s="6"/>
      <c r="AG15" s="6"/>
      <c r="AH15" s="6"/>
      <c r="AI15" s="6"/>
      <c r="AJ15" s="6"/>
      <c r="AK15" s="57"/>
    </row>
    <row r="16" spans="1:37" x14ac:dyDescent="0.25">
      <c r="A16" s="44">
        <v>5</v>
      </c>
      <c r="B16" s="72">
        <v>0</v>
      </c>
      <c r="C16" s="72">
        <v>1</v>
      </c>
      <c r="D16" s="44">
        <f>B16</f>
        <v>0</v>
      </c>
      <c r="E16" s="44" t="str">
        <f>A16&amp;"_"&amp;D16</f>
        <v>5_0</v>
      </c>
      <c r="F16" s="44">
        <v>1501</v>
      </c>
      <c r="G16" s="31"/>
      <c r="H16" s="44">
        <v>5</v>
      </c>
      <c r="I16" s="72">
        <v>0</v>
      </c>
      <c r="J16" s="72">
        <v>1</v>
      </c>
      <c r="K16" s="44">
        <f t="shared" ref="K16:K79" si="0">I16</f>
        <v>0</v>
      </c>
      <c r="L16" s="44" t="str">
        <f t="shared" ref="L16:L79" si="1">H16&amp;"_"&amp;K16</f>
        <v>5_0</v>
      </c>
      <c r="M16" s="44">
        <v>1552</v>
      </c>
      <c r="N16" s="31"/>
      <c r="O16" s="44">
        <v>5</v>
      </c>
      <c r="P16" s="72">
        <v>0</v>
      </c>
      <c r="Q16" s="72">
        <v>1</v>
      </c>
      <c r="R16" s="44">
        <f t="shared" ref="R16:R79" si="2">P16</f>
        <v>0</v>
      </c>
      <c r="S16" s="44" t="str">
        <f t="shared" ref="S16:S79" si="3">O16&amp;"_"&amp;R16</f>
        <v>5_0</v>
      </c>
      <c r="T16" s="44">
        <v>1601</v>
      </c>
      <c r="U16" s="31"/>
      <c r="V16" s="44">
        <v>5</v>
      </c>
      <c r="W16" s="72">
        <v>0</v>
      </c>
      <c r="X16" s="72">
        <v>1</v>
      </c>
      <c r="Y16" s="44">
        <f t="shared" ref="Y16:Y79" si="4">W16</f>
        <v>0</v>
      </c>
      <c r="Z16" s="19" t="str">
        <f t="shared" ref="Z16:Z79" si="5">V16&amp;"_"&amp;Y16</f>
        <v>5_0</v>
      </c>
      <c r="AA16" s="17">
        <f>INDEX($M$16:$M$224,MATCH(Z16,$L$16:$L$224,0))</f>
        <v>1552</v>
      </c>
      <c r="AB16" s="17">
        <f>INDEX($T$16:$T$224,MATCH(Z16,$S$16:$S$224,0))</f>
        <v>1601</v>
      </c>
      <c r="AC16" s="54">
        <f>$D$6*AA16+$D$7*AB16</f>
        <v>1601</v>
      </c>
      <c r="AD16" s="40">
        <f>AC16*$D$10/$D$9</f>
        <v>10.230031948881789</v>
      </c>
      <c r="AE16" s="6"/>
      <c r="AF16" s="6"/>
      <c r="AG16" s="6"/>
      <c r="AH16" s="6"/>
      <c r="AI16" s="6"/>
      <c r="AJ16" s="6"/>
      <c r="AK16" s="57"/>
    </row>
    <row r="17" spans="1:37" x14ac:dyDescent="0.25">
      <c r="A17" s="44">
        <v>5</v>
      </c>
      <c r="B17" s="72">
        <v>1</v>
      </c>
      <c r="C17" s="72">
        <v>2</v>
      </c>
      <c r="D17" s="44">
        <f>B17</f>
        <v>1</v>
      </c>
      <c r="E17" s="44" t="str">
        <f t="shared" ref="E17:E80" si="6">A17&amp;"_"&amp;D17</f>
        <v>5_1</v>
      </c>
      <c r="F17" s="44">
        <v>1528</v>
      </c>
      <c r="G17" s="31"/>
      <c r="H17" s="44">
        <v>5</v>
      </c>
      <c r="I17" s="72">
        <v>1</v>
      </c>
      <c r="J17" s="72">
        <v>2</v>
      </c>
      <c r="K17" s="44">
        <f t="shared" si="0"/>
        <v>1</v>
      </c>
      <c r="L17" s="44" t="str">
        <f t="shared" si="1"/>
        <v>5_1</v>
      </c>
      <c r="M17" s="44">
        <v>1580</v>
      </c>
      <c r="N17" s="112"/>
      <c r="O17" s="44">
        <v>5</v>
      </c>
      <c r="P17" s="72">
        <v>1</v>
      </c>
      <c r="Q17" s="72">
        <v>2</v>
      </c>
      <c r="R17" s="44">
        <f t="shared" si="2"/>
        <v>1</v>
      </c>
      <c r="S17" s="44" t="str">
        <f t="shared" si="3"/>
        <v>5_1</v>
      </c>
      <c r="T17" s="44">
        <v>1630</v>
      </c>
      <c r="U17" s="112"/>
      <c r="V17" s="44">
        <v>5</v>
      </c>
      <c r="W17" s="72">
        <v>1</v>
      </c>
      <c r="X17" s="72">
        <v>2</v>
      </c>
      <c r="Y17" s="44">
        <f t="shared" si="4"/>
        <v>1</v>
      </c>
      <c r="Z17" s="19" t="str">
        <f t="shared" si="5"/>
        <v>5_1</v>
      </c>
      <c r="AA17" s="17">
        <f t="shared" ref="AA17:AA80" si="7">INDEX($M$16:$M$224,MATCH(Z17,$L$16:$L$224,0))</f>
        <v>1580</v>
      </c>
      <c r="AB17" s="17">
        <f t="shared" ref="AB17:AB80" si="8">INDEX($T$16:$T$224,MATCH(Z17,$S$16:$S$224,0))</f>
        <v>1630</v>
      </c>
      <c r="AC17" s="54">
        <f>$D$6*AA17+$D$7*AB17</f>
        <v>1630</v>
      </c>
      <c r="AD17" s="40">
        <f t="shared" ref="AD17:AD80" si="9">AC17*$D$10/$D$9</f>
        <v>10.415335463258787</v>
      </c>
      <c r="AE17" s="6"/>
      <c r="AF17" s="6"/>
      <c r="AG17" s="6"/>
      <c r="AH17" s="6"/>
      <c r="AI17" s="6"/>
      <c r="AJ17" s="6"/>
      <c r="AK17" s="57"/>
    </row>
    <row r="18" spans="1:37" x14ac:dyDescent="0.25">
      <c r="A18" s="44">
        <v>5</v>
      </c>
      <c r="B18" s="72">
        <v>2</v>
      </c>
      <c r="C18" s="72">
        <v>3</v>
      </c>
      <c r="D18" s="44">
        <f t="shared" ref="D18:D80" si="10">B18</f>
        <v>2</v>
      </c>
      <c r="E18" s="44" t="str">
        <f t="shared" si="6"/>
        <v>5_2</v>
      </c>
      <c r="F18" s="44">
        <v>1556</v>
      </c>
      <c r="G18" s="31"/>
      <c r="H18" s="44">
        <v>5</v>
      </c>
      <c r="I18" s="72">
        <v>2</v>
      </c>
      <c r="J18" s="72">
        <v>3</v>
      </c>
      <c r="K18" s="44">
        <f t="shared" si="0"/>
        <v>2</v>
      </c>
      <c r="L18" s="44" t="str">
        <f t="shared" si="1"/>
        <v>5_2</v>
      </c>
      <c r="M18" s="44">
        <v>1609</v>
      </c>
      <c r="N18" s="112"/>
      <c r="O18" s="44">
        <v>5</v>
      </c>
      <c r="P18" s="72">
        <v>2</v>
      </c>
      <c r="Q18" s="72">
        <v>3</v>
      </c>
      <c r="R18" s="44">
        <f t="shared" si="2"/>
        <v>2</v>
      </c>
      <c r="S18" s="44" t="str">
        <f t="shared" si="3"/>
        <v>5_2</v>
      </c>
      <c r="T18" s="44">
        <v>1660</v>
      </c>
      <c r="U18" s="112"/>
      <c r="V18" s="44">
        <v>5</v>
      </c>
      <c r="W18" s="72">
        <v>2</v>
      </c>
      <c r="X18" s="72">
        <v>3</v>
      </c>
      <c r="Y18" s="44">
        <f t="shared" si="4"/>
        <v>2</v>
      </c>
      <c r="Z18" s="19" t="str">
        <f t="shared" si="5"/>
        <v>5_2</v>
      </c>
      <c r="AA18" s="17">
        <f t="shared" si="7"/>
        <v>1609</v>
      </c>
      <c r="AB18" s="17">
        <f t="shared" si="8"/>
        <v>1660</v>
      </c>
      <c r="AC18" s="54">
        <f>$D$6*AA18+$D$7*AB18</f>
        <v>1660</v>
      </c>
      <c r="AD18" s="40">
        <f t="shared" si="9"/>
        <v>10.60702875399361</v>
      </c>
      <c r="AE18" s="6"/>
      <c r="AF18" s="6"/>
      <c r="AG18" s="6"/>
      <c r="AH18" s="6"/>
      <c r="AI18" s="6"/>
      <c r="AJ18" s="6"/>
      <c r="AK18" s="57"/>
    </row>
    <row r="19" spans="1:37" x14ac:dyDescent="0.25">
      <c r="A19" s="44">
        <v>5</v>
      </c>
      <c r="B19" s="72">
        <v>3</v>
      </c>
      <c r="C19" s="72">
        <v>4</v>
      </c>
      <c r="D19" s="44">
        <f t="shared" si="10"/>
        <v>3</v>
      </c>
      <c r="E19" s="44" t="str">
        <f t="shared" si="6"/>
        <v>5_3</v>
      </c>
      <c r="F19" s="44">
        <v>1616</v>
      </c>
      <c r="G19" s="31"/>
      <c r="H19" s="44">
        <v>5</v>
      </c>
      <c r="I19" s="72">
        <v>3</v>
      </c>
      <c r="J19" s="72">
        <v>4</v>
      </c>
      <c r="K19" s="44">
        <f t="shared" si="0"/>
        <v>3</v>
      </c>
      <c r="L19" s="44" t="str">
        <f t="shared" si="1"/>
        <v>5_3</v>
      </c>
      <c r="M19" s="44">
        <v>1671</v>
      </c>
      <c r="N19" s="112"/>
      <c r="O19" s="44">
        <v>5</v>
      </c>
      <c r="P19" s="72">
        <v>3</v>
      </c>
      <c r="Q19" s="72">
        <v>4</v>
      </c>
      <c r="R19" s="44">
        <f t="shared" si="2"/>
        <v>3</v>
      </c>
      <c r="S19" s="44" t="str">
        <f t="shared" si="3"/>
        <v>5_3</v>
      </c>
      <c r="T19" s="44">
        <v>1724</v>
      </c>
      <c r="U19" s="112"/>
      <c r="V19" s="44">
        <v>5</v>
      </c>
      <c r="W19" s="72">
        <v>3</v>
      </c>
      <c r="X19" s="72">
        <v>4</v>
      </c>
      <c r="Y19" s="44">
        <f t="shared" si="4"/>
        <v>3</v>
      </c>
      <c r="Z19" s="19" t="str">
        <f t="shared" si="5"/>
        <v>5_3</v>
      </c>
      <c r="AA19" s="17">
        <f t="shared" si="7"/>
        <v>1671</v>
      </c>
      <c r="AB19" s="17">
        <f t="shared" si="8"/>
        <v>1724</v>
      </c>
      <c r="AC19" s="54">
        <f>$D$6*AA19+$D$7*AB19</f>
        <v>1724</v>
      </c>
      <c r="AD19" s="40">
        <f t="shared" si="9"/>
        <v>11.015974440894569</v>
      </c>
      <c r="AE19" s="6"/>
      <c r="AF19" s="6"/>
      <c r="AG19" s="6"/>
      <c r="AH19" s="6"/>
      <c r="AI19" s="6"/>
      <c r="AJ19" s="6"/>
      <c r="AK19" s="57"/>
    </row>
    <row r="20" spans="1:37" x14ac:dyDescent="0.25">
      <c r="A20" s="44">
        <v>5</v>
      </c>
      <c r="B20" s="72">
        <v>4</v>
      </c>
      <c r="C20" s="72">
        <v>5</v>
      </c>
      <c r="D20" s="44">
        <f t="shared" si="10"/>
        <v>4</v>
      </c>
      <c r="E20" s="44" t="str">
        <f t="shared" si="6"/>
        <v>5_4</v>
      </c>
      <c r="F20" s="44">
        <v>1676</v>
      </c>
      <c r="G20" s="31"/>
      <c r="H20" s="44">
        <v>5</v>
      </c>
      <c r="I20" s="72">
        <v>4</v>
      </c>
      <c r="J20" s="72">
        <v>5</v>
      </c>
      <c r="K20" s="44">
        <f t="shared" si="0"/>
        <v>4</v>
      </c>
      <c r="L20" s="44" t="str">
        <f t="shared" si="1"/>
        <v>5_4</v>
      </c>
      <c r="M20" s="44">
        <v>1733</v>
      </c>
      <c r="N20" s="112"/>
      <c r="O20" s="44">
        <v>5</v>
      </c>
      <c r="P20" s="72">
        <v>4</v>
      </c>
      <c r="Q20" s="72">
        <v>5</v>
      </c>
      <c r="R20" s="44">
        <f t="shared" si="2"/>
        <v>4</v>
      </c>
      <c r="S20" s="44" t="str">
        <f t="shared" si="3"/>
        <v>5_4</v>
      </c>
      <c r="T20" s="44">
        <v>1788</v>
      </c>
      <c r="U20" s="112"/>
      <c r="V20" s="44">
        <v>5</v>
      </c>
      <c r="W20" s="72">
        <v>4</v>
      </c>
      <c r="X20" s="72">
        <v>5</v>
      </c>
      <c r="Y20" s="44">
        <f t="shared" si="4"/>
        <v>4</v>
      </c>
      <c r="Z20" s="19" t="str">
        <f t="shared" si="5"/>
        <v>5_4</v>
      </c>
      <c r="AA20" s="17">
        <f t="shared" si="7"/>
        <v>1733</v>
      </c>
      <c r="AB20" s="17">
        <f t="shared" si="8"/>
        <v>1788</v>
      </c>
      <c r="AC20" s="54">
        <f>$D$6*AA20+$D$7*AB20</f>
        <v>1788</v>
      </c>
      <c r="AD20" s="40">
        <f t="shared" si="9"/>
        <v>11.424920127795527</v>
      </c>
      <c r="AE20" s="6"/>
      <c r="AF20" s="6"/>
      <c r="AG20" s="6"/>
      <c r="AH20" s="6"/>
      <c r="AI20" s="6"/>
      <c r="AJ20" s="6"/>
      <c r="AK20" s="57"/>
    </row>
    <row r="21" spans="1:37" x14ac:dyDescent="0.25">
      <c r="A21" s="44">
        <v>5</v>
      </c>
      <c r="B21" s="72">
        <v>5</v>
      </c>
      <c r="C21" s="72">
        <v>6</v>
      </c>
      <c r="D21" s="44">
        <f t="shared" si="10"/>
        <v>5</v>
      </c>
      <c r="E21" s="44" t="str">
        <f t="shared" si="6"/>
        <v>5_5</v>
      </c>
      <c r="F21" s="44">
        <v>1707</v>
      </c>
      <c r="G21" s="31"/>
      <c r="H21" s="44">
        <v>5</v>
      </c>
      <c r="I21" s="72">
        <v>5</v>
      </c>
      <c r="J21" s="72">
        <v>6</v>
      </c>
      <c r="K21" s="44">
        <f t="shared" si="0"/>
        <v>5</v>
      </c>
      <c r="L21" s="44" t="str">
        <f t="shared" si="1"/>
        <v>5_5</v>
      </c>
      <c r="M21" s="44">
        <v>1765</v>
      </c>
      <c r="N21" s="112"/>
      <c r="O21" s="44">
        <v>5</v>
      </c>
      <c r="P21" s="72">
        <v>5</v>
      </c>
      <c r="Q21" s="72">
        <v>6</v>
      </c>
      <c r="R21" s="44">
        <f t="shared" si="2"/>
        <v>5</v>
      </c>
      <c r="S21" s="44" t="str">
        <f t="shared" si="3"/>
        <v>5_5</v>
      </c>
      <c r="T21" s="44">
        <v>1821</v>
      </c>
      <c r="U21" s="112"/>
      <c r="V21" s="44">
        <v>5</v>
      </c>
      <c r="W21" s="72">
        <v>5</v>
      </c>
      <c r="X21" s="72">
        <v>6</v>
      </c>
      <c r="Y21" s="44">
        <f t="shared" si="4"/>
        <v>5</v>
      </c>
      <c r="Z21" s="19" t="str">
        <f t="shared" si="5"/>
        <v>5_5</v>
      </c>
      <c r="AA21" s="17">
        <f t="shared" si="7"/>
        <v>1765</v>
      </c>
      <c r="AB21" s="17">
        <f t="shared" si="8"/>
        <v>1821</v>
      </c>
      <c r="AC21" s="54">
        <f t="shared" ref="AC21:AC80" si="11">$D$6*AA21+$D$7*AB21</f>
        <v>1821</v>
      </c>
      <c r="AD21" s="40">
        <f t="shared" si="9"/>
        <v>11.635782747603834</v>
      </c>
      <c r="AE21" s="6"/>
      <c r="AF21" s="6"/>
      <c r="AG21" s="6"/>
      <c r="AH21" s="6"/>
      <c r="AI21" s="6"/>
      <c r="AJ21" s="6"/>
      <c r="AK21" s="57"/>
    </row>
    <row r="22" spans="1:37" x14ac:dyDescent="0.25">
      <c r="A22" s="44">
        <v>5</v>
      </c>
      <c r="B22" s="72">
        <v>6</v>
      </c>
      <c r="C22" s="72">
        <v>7</v>
      </c>
      <c r="D22" s="44">
        <f t="shared" si="10"/>
        <v>6</v>
      </c>
      <c r="E22" s="44" t="str">
        <f t="shared" si="6"/>
        <v>5_6</v>
      </c>
      <c r="F22" s="44">
        <v>1755</v>
      </c>
      <c r="G22" s="31"/>
      <c r="H22" s="44">
        <v>5</v>
      </c>
      <c r="I22" s="72">
        <v>6</v>
      </c>
      <c r="J22" s="72">
        <v>7</v>
      </c>
      <c r="K22" s="44">
        <f t="shared" si="0"/>
        <v>6</v>
      </c>
      <c r="L22" s="44" t="str">
        <f t="shared" si="1"/>
        <v>5_6</v>
      </c>
      <c r="M22" s="44">
        <v>1815</v>
      </c>
      <c r="N22" s="112"/>
      <c r="O22" s="44">
        <v>5</v>
      </c>
      <c r="P22" s="72">
        <v>6</v>
      </c>
      <c r="Q22" s="72">
        <v>7</v>
      </c>
      <c r="R22" s="44">
        <f t="shared" si="2"/>
        <v>6</v>
      </c>
      <c r="S22" s="44" t="str">
        <f t="shared" si="3"/>
        <v>5_6</v>
      </c>
      <c r="T22" s="44">
        <v>1872</v>
      </c>
      <c r="U22" s="112"/>
      <c r="V22" s="44">
        <v>5</v>
      </c>
      <c r="W22" s="72">
        <v>6</v>
      </c>
      <c r="X22" s="72">
        <v>7</v>
      </c>
      <c r="Y22" s="44">
        <f t="shared" si="4"/>
        <v>6</v>
      </c>
      <c r="Z22" s="19" t="str">
        <f t="shared" si="5"/>
        <v>5_6</v>
      </c>
      <c r="AA22" s="17">
        <f t="shared" si="7"/>
        <v>1815</v>
      </c>
      <c r="AB22" s="17">
        <f t="shared" si="8"/>
        <v>1872</v>
      </c>
      <c r="AC22" s="54">
        <f t="shared" si="11"/>
        <v>1872</v>
      </c>
      <c r="AD22" s="40">
        <f t="shared" si="9"/>
        <v>11.961661341853036</v>
      </c>
      <c r="AE22" s="6"/>
      <c r="AF22" s="6"/>
      <c r="AG22" s="6"/>
      <c r="AH22" s="6"/>
      <c r="AI22" s="6"/>
      <c r="AJ22" s="6"/>
      <c r="AK22" s="57"/>
    </row>
    <row r="23" spans="1:37" x14ac:dyDescent="0.25">
      <c r="A23" s="44">
        <v>5</v>
      </c>
      <c r="B23" s="72">
        <v>7</v>
      </c>
      <c r="C23" s="72">
        <v>8</v>
      </c>
      <c r="D23" s="44">
        <f t="shared" si="10"/>
        <v>7</v>
      </c>
      <c r="E23" s="44" t="str">
        <f t="shared" si="6"/>
        <v>5_7</v>
      </c>
      <c r="F23" s="44">
        <v>1800</v>
      </c>
      <c r="G23" s="31"/>
      <c r="H23" s="44">
        <v>5</v>
      </c>
      <c r="I23" s="72">
        <v>7</v>
      </c>
      <c r="J23" s="72">
        <v>8</v>
      </c>
      <c r="K23" s="44">
        <f t="shared" si="0"/>
        <v>7</v>
      </c>
      <c r="L23" s="44" t="str">
        <f t="shared" si="1"/>
        <v>5_7</v>
      </c>
      <c r="M23" s="44">
        <v>1861</v>
      </c>
      <c r="N23" s="112"/>
      <c r="O23" s="44">
        <v>5</v>
      </c>
      <c r="P23" s="72">
        <v>7</v>
      </c>
      <c r="Q23" s="72">
        <v>8</v>
      </c>
      <c r="R23" s="44">
        <f t="shared" si="2"/>
        <v>7</v>
      </c>
      <c r="S23" s="44" t="str">
        <f t="shared" si="3"/>
        <v>5_7</v>
      </c>
      <c r="T23" s="44">
        <v>1920</v>
      </c>
      <c r="U23" s="112"/>
      <c r="V23" s="44">
        <v>5</v>
      </c>
      <c r="W23" s="72">
        <v>7</v>
      </c>
      <c r="X23" s="72">
        <v>8</v>
      </c>
      <c r="Y23" s="44">
        <f t="shared" si="4"/>
        <v>7</v>
      </c>
      <c r="Z23" s="19" t="str">
        <f t="shared" si="5"/>
        <v>5_7</v>
      </c>
      <c r="AA23" s="17">
        <f t="shared" si="7"/>
        <v>1861</v>
      </c>
      <c r="AB23" s="17">
        <f t="shared" si="8"/>
        <v>1920</v>
      </c>
      <c r="AC23" s="54">
        <f t="shared" si="11"/>
        <v>1920</v>
      </c>
      <c r="AD23" s="40">
        <f t="shared" si="9"/>
        <v>12.268370607028753</v>
      </c>
      <c r="AE23" s="6"/>
      <c r="AF23" s="6"/>
      <c r="AG23" s="6"/>
      <c r="AH23" s="6"/>
      <c r="AI23" s="6"/>
      <c r="AJ23" s="6"/>
      <c r="AK23" s="57"/>
    </row>
    <row r="24" spans="1:37" x14ac:dyDescent="0.25">
      <c r="A24" s="44">
        <v>5</v>
      </c>
      <c r="B24" s="72">
        <v>8</v>
      </c>
      <c r="C24" s="72">
        <v>9</v>
      </c>
      <c r="D24" s="44">
        <f t="shared" si="10"/>
        <v>8</v>
      </c>
      <c r="E24" s="44" t="str">
        <f t="shared" si="6"/>
        <v>5_8</v>
      </c>
      <c r="F24" s="44">
        <v>1846</v>
      </c>
      <c r="G24" s="31"/>
      <c r="H24" s="44">
        <v>5</v>
      </c>
      <c r="I24" s="72">
        <v>8</v>
      </c>
      <c r="J24" s="72">
        <v>9</v>
      </c>
      <c r="K24" s="44">
        <f t="shared" si="0"/>
        <v>8</v>
      </c>
      <c r="L24" s="44" t="str">
        <f t="shared" si="1"/>
        <v>5_8</v>
      </c>
      <c r="M24" s="44">
        <v>1909</v>
      </c>
      <c r="N24" s="112"/>
      <c r="O24" s="44">
        <v>5</v>
      </c>
      <c r="P24" s="72">
        <v>8</v>
      </c>
      <c r="Q24" s="72">
        <v>9</v>
      </c>
      <c r="R24" s="44">
        <f t="shared" si="2"/>
        <v>8</v>
      </c>
      <c r="S24" s="44" t="str">
        <f t="shared" si="3"/>
        <v>5_8</v>
      </c>
      <c r="T24" s="44">
        <v>1969</v>
      </c>
      <c r="U24" s="112"/>
      <c r="V24" s="44">
        <v>5</v>
      </c>
      <c r="W24" s="72">
        <v>8</v>
      </c>
      <c r="X24" s="72">
        <v>9</v>
      </c>
      <c r="Y24" s="44">
        <f t="shared" si="4"/>
        <v>8</v>
      </c>
      <c r="Z24" s="19" t="str">
        <f t="shared" si="5"/>
        <v>5_8</v>
      </c>
      <c r="AA24" s="17">
        <f t="shared" si="7"/>
        <v>1909</v>
      </c>
      <c r="AB24" s="17">
        <f t="shared" si="8"/>
        <v>1969</v>
      </c>
      <c r="AC24" s="54">
        <f t="shared" si="11"/>
        <v>1969</v>
      </c>
      <c r="AD24" s="40">
        <f t="shared" si="9"/>
        <v>12.581469648562301</v>
      </c>
      <c r="AE24" s="6"/>
      <c r="AF24" s="6"/>
      <c r="AG24" s="6"/>
      <c r="AH24" s="6"/>
      <c r="AI24" s="6"/>
      <c r="AJ24" s="6"/>
      <c r="AK24" s="57"/>
    </row>
    <row r="25" spans="1:37" x14ac:dyDescent="0.25">
      <c r="A25" s="44">
        <v>5</v>
      </c>
      <c r="B25" s="72">
        <v>9</v>
      </c>
      <c r="C25" s="72">
        <v>10</v>
      </c>
      <c r="D25" s="44">
        <f t="shared" si="10"/>
        <v>9</v>
      </c>
      <c r="E25" s="44" t="str">
        <f t="shared" si="6"/>
        <v>5_9</v>
      </c>
      <c r="F25" s="44">
        <v>1898</v>
      </c>
      <c r="G25" s="31"/>
      <c r="H25" s="44">
        <v>5</v>
      </c>
      <c r="I25" s="72">
        <v>9</v>
      </c>
      <c r="J25" s="72">
        <v>10</v>
      </c>
      <c r="K25" s="44">
        <f t="shared" si="0"/>
        <v>9</v>
      </c>
      <c r="L25" s="44" t="str">
        <f t="shared" si="1"/>
        <v>5_9</v>
      </c>
      <c r="M25" s="44">
        <v>1963</v>
      </c>
      <c r="N25" s="112"/>
      <c r="O25" s="44">
        <v>5</v>
      </c>
      <c r="P25" s="72">
        <v>9</v>
      </c>
      <c r="Q25" s="72">
        <v>10</v>
      </c>
      <c r="R25" s="44">
        <f t="shared" si="2"/>
        <v>9</v>
      </c>
      <c r="S25" s="44" t="str">
        <f t="shared" si="3"/>
        <v>5_9</v>
      </c>
      <c r="T25" s="44">
        <v>2025</v>
      </c>
      <c r="U25" s="112"/>
      <c r="V25" s="44">
        <v>5</v>
      </c>
      <c r="W25" s="72">
        <v>9</v>
      </c>
      <c r="X25" s="72">
        <v>10</v>
      </c>
      <c r="Y25" s="44">
        <f t="shared" si="4"/>
        <v>9</v>
      </c>
      <c r="Z25" s="19" t="str">
        <f t="shared" si="5"/>
        <v>5_9</v>
      </c>
      <c r="AA25" s="17">
        <f t="shared" si="7"/>
        <v>1963</v>
      </c>
      <c r="AB25" s="17">
        <f t="shared" si="8"/>
        <v>2025</v>
      </c>
      <c r="AC25" s="54">
        <f t="shared" si="11"/>
        <v>2025</v>
      </c>
      <c r="AD25" s="40">
        <f t="shared" si="9"/>
        <v>12.939297124600639</v>
      </c>
      <c r="AE25" s="6"/>
      <c r="AF25" s="6"/>
      <c r="AG25" s="6"/>
      <c r="AH25" s="6"/>
      <c r="AI25" s="6"/>
      <c r="AJ25" s="6"/>
      <c r="AK25" s="57"/>
    </row>
    <row r="26" spans="1:37" x14ac:dyDescent="0.25">
      <c r="A26" s="44">
        <v>10</v>
      </c>
      <c r="B26" s="72">
        <v>0</v>
      </c>
      <c r="C26" s="72">
        <v>2</v>
      </c>
      <c r="D26" s="44">
        <f t="shared" si="10"/>
        <v>0</v>
      </c>
      <c r="E26" s="44" t="str">
        <f t="shared" si="6"/>
        <v>10_0</v>
      </c>
      <c r="F26" s="44">
        <v>1528</v>
      </c>
      <c r="G26" s="31"/>
      <c r="H26" s="44">
        <v>10</v>
      </c>
      <c r="I26" s="72">
        <v>0</v>
      </c>
      <c r="J26" s="72">
        <v>2</v>
      </c>
      <c r="K26" s="44">
        <f t="shared" si="0"/>
        <v>0</v>
      </c>
      <c r="L26" s="44" t="str">
        <f t="shared" si="1"/>
        <v>10_0</v>
      </c>
      <c r="M26" s="44">
        <v>1580</v>
      </c>
      <c r="N26" s="112"/>
      <c r="O26" s="44">
        <v>10</v>
      </c>
      <c r="P26" s="72">
        <v>0</v>
      </c>
      <c r="Q26" s="72">
        <v>2</v>
      </c>
      <c r="R26" s="44">
        <f t="shared" si="2"/>
        <v>0</v>
      </c>
      <c r="S26" s="44" t="str">
        <f t="shared" si="3"/>
        <v>10_0</v>
      </c>
      <c r="T26" s="44">
        <v>1630</v>
      </c>
      <c r="U26" s="112"/>
      <c r="V26" s="44">
        <v>10</v>
      </c>
      <c r="W26" s="72">
        <v>0</v>
      </c>
      <c r="X26" s="72">
        <v>2</v>
      </c>
      <c r="Y26" s="44">
        <f t="shared" si="4"/>
        <v>0</v>
      </c>
      <c r="Z26" s="19" t="str">
        <f t="shared" si="5"/>
        <v>10_0</v>
      </c>
      <c r="AA26" s="17">
        <f t="shared" si="7"/>
        <v>1580</v>
      </c>
      <c r="AB26" s="17">
        <f t="shared" si="8"/>
        <v>1630</v>
      </c>
      <c r="AC26" s="54">
        <f t="shared" si="11"/>
        <v>1630</v>
      </c>
      <c r="AD26" s="40">
        <f t="shared" si="9"/>
        <v>10.415335463258787</v>
      </c>
      <c r="AE26" s="6"/>
      <c r="AF26" s="6"/>
      <c r="AG26" s="6"/>
      <c r="AH26" s="6"/>
      <c r="AI26" s="6"/>
      <c r="AJ26" s="6"/>
      <c r="AK26" s="57"/>
    </row>
    <row r="27" spans="1:37" x14ac:dyDescent="0.25">
      <c r="A27" s="44">
        <v>10</v>
      </c>
      <c r="B27" s="72">
        <v>1</v>
      </c>
      <c r="C27" s="72">
        <v>3</v>
      </c>
      <c r="D27" s="44">
        <f t="shared" si="10"/>
        <v>1</v>
      </c>
      <c r="E27" s="44" t="str">
        <f t="shared" si="6"/>
        <v>10_1</v>
      </c>
      <c r="F27" s="44">
        <v>1556</v>
      </c>
      <c r="G27" s="31"/>
      <c r="H27" s="44">
        <v>10</v>
      </c>
      <c r="I27" s="72">
        <v>1</v>
      </c>
      <c r="J27" s="72">
        <v>3</v>
      </c>
      <c r="K27" s="44">
        <f t="shared" si="0"/>
        <v>1</v>
      </c>
      <c r="L27" s="44" t="str">
        <f t="shared" si="1"/>
        <v>10_1</v>
      </c>
      <c r="M27" s="44">
        <v>1609</v>
      </c>
      <c r="N27" s="112"/>
      <c r="O27" s="44">
        <v>10</v>
      </c>
      <c r="P27" s="72">
        <v>1</v>
      </c>
      <c r="Q27" s="72">
        <v>3</v>
      </c>
      <c r="R27" s="44">
        <f t="shared" si="2"/>
        <v>1</v>
      </c>
      <c r="S27" s="44" t="str">
        <f t="shared" si="3"/>
        <v>10_1</v>
      </c>
      <c r="T27" s="44">
        <v>1660</v>
      </c>
      <c r="U27" s="112"/>
      <c r="V27" s="44">
        <v>10</v>
      </c>
      <c r="W27" s="72">
        <v>1</v>
      </c>
      <c r="X27" s="72">
        <v>3</v>
      </c>
      <c r="Y27" s="44">
        <f t="shared" si="4"/>
        <v>1</v>
      </c>
      <c r="Z27" s="19" t="str">
        <f t="shared" si="5"/>
        <v>10_1</v>
      </c>
      <c r="AA27" s="17">
        <f t="shared" si="7"/>
        <v>1609</v>
      </c>
      <c r="AB27" s="17">
        <f t="shared" si="8"/>
        <v>1660</v>
      </c>
      <c r="AC27" s="54">
        <f t="shared" si="11"/>
        <v>1660</v>
      </c>
      <c r="AD27" s="40">
        <f t="shared" si="9"/>
        <v>10.60702875399361</v>
      </c>
      <c r="AE27" s="6"/>
      <c r="AF27" s="6"/>
      <c r="AG27" s="6"/>
      <c r="AH27" s="6"/>
      <c r="AI27" s="6"/>
      <c r="AJ27" s="6"/>
      <c r="AK27" s="57"/>
    </row>
    <row r="28" spans="1:37" x14ac:dyDescent="0.25">
      <c r="A28" s="44">
        <v>10</v>
      </c>
      <c r="B28" s="72">
        <v>2</v>
      </c>
      <c r="C28" s="72">
        <v>4</v>
      </c>
      <c r="D28" s="44">
        <f t="shared" si="10"/>
        <v>2</v>
      </c>
      <c r="E28" s="44" t="str">
        <f t="shared" si="6"/>
        <v>10_2</v>
      </c>
      <c r="F28" s="44">
        <v>1616</v>
      </c>
      <c r="G28" s="31"/>
      <c r="H28" s="44">
        <v>10</v>
      </c>
      <c r="I28" s="72">
        <v>2</v>
      </c>
      <c r="J28" s="72">
        <v>4</v>
      </c>
      <c r="K28" s="44">
        <f t="shared" si="0"/>
        <v>2</v>
      </c>
      <c r="L28" s="44" t="str">
        <f t="shared" si="1"/>
        <v>10_2</v>
      </c>
      <c r="M28" s="44">
        <v>1671</v>
      </c>
      <c r="N28" s="112"/>
      <c r="O28" s="44">
        <v>10</v>
      </c>
      <c r="P28" s="72">
        <v>2</v>
      </c>
      <c r="Q28" s="72">
        <v>4</v>
      </c>
      <c r="R28" s="44">
        <f t="shared" si="2"/>
        <v>2</v>
      </c>
      <c r="S28" s="44" t="str">
        <f t="shared" si="3"/>
        <v>10_2</v>
      </c>
      <c r="T28" s="44">
        <v>1724</v>
      </c>
      <c r="U28" s="112"/>
      <c r="V28" s="44">
        <v>10</v>
      </c>
      <c r="W28" s="72">
        <v>2</v>
      </c>
      <c r="X28" s="72">
        <v>4</v>
      </c>
      <c r="Y28" s="44">
        <f t="shared" si="4"/>
        <v>2</v>
      </c>
      <c r="Z28" s="19" t="str">
        <f t="shared" si="5"/>
        <v>10_2</v>
      </c>
      <c r="AA28" s="17">
        <f t="shared" si="7"/>
        <v>1671</v>
      </c>
      <c r="AB28" s="17">
        <f t="shared" si="8"/>
        <v>1724</v>
      </c>
      <c r="AC28" s="54">
        <f t="shared" si="11"/>
        <v>1724</v>
      </c>
      <c r="AD28" s="40">
        <f t="shared" si="9"/>
        <v>11.015974440894569</v>
      </c>
      <c r="AE28" s="6"/>
      <c r="AF28" s="6"/>
      <c r="AG28" s="6"/>
      <c r="AH28" s="6"/>
      <c r="AI28" s="6"/>
      <c r="AJ28" s="6"/>
      <c r="AK28" s="57"/>
    </row>
    <row r="29" spans="1:37" x14ac:dyDescent="0.25">
      <c r="A29" s="44">
        <v>10</v>
      </c>
      <c r="B29" s="72">
        <v>3</v>
      </c>
      <c r="C29" s="72">
        <v>5</v>
      </c>
      <c r="D29" s="44">
        <f t="shared" si="10"/>
        <v>3</v>
      </c>
      <c r="E29" s="44" t="str">
        <f t="shared" si="6"/>
        <v>10_3</v>
      </c>
      <c r="F29" s="44">
        <v>1676</v>
      </c>
      <c r="G29" s="31"/>
      <c r="H29" s="44">
        <v>10</v>
      </c>
      <c r="I29" s="72">
        <v>3</v>
      </c>
      <c r="J29" s="72">
        <v>5</v>
      </c>
      <c r="K29" s="44">
        <f t="shared" si="0"/>
        <v>3</v>
      </c>
      <c r="L29" s="44" t="str">
        <f t="shared" si="1"/>
        <v>10_3</v>
      </c>
      <c r="M29" s="44">
        <v>1733</v>
      </c>
      <c r="N29" s="112"/>
      <c r="O29" s="44">
        <v>10</v>
      </c>
      <c r="P29" s="72">
        <v>3</v>
      </c>
      <c r="Q29" s="72">
        <v>5</v>
      </c>
      <c r="R29" s="44">
        <f t="shared" si="2"/>
        <v>3</v>
      </c>
      <c r="S29" s="44" t="str">
        <f t="shared" si="3"/>
        <v>10_3</v>
      </c>
      <c r="T29" s="44">
        <v>1788</v>
      </c>
      <c r="U29" s="112"/>
      <c r="V29" s="44">
        <v>10</v>
      </c>
      <c r="W29" s="72">
        <v>3</v>
      </c>
      <c r="X29" s="72">
        <v>5</v>
      </c>
      <c r="Y29" s="44">
        <f t="shared" si="4"/>
        <v>3</v>
      </c>
      <c r="Z29" s="19" t="str">
        <f t="shared" si="5"/>
        <v>10_3</v>
      </c>
      <c r="AA29" s="17">
        <f t="shared" si="7"/>
        <v>1733</v>
      </c>
      <c r="AB29" s="17">
        <f t="shared" si="8"/>
        <v>1788</v>
      </c>
      <c r="AC29" s="54">
        <f t="shared" si="11"/>
        <v>1788</v>
      </c>
      <c r="AD29" s="40">
        <f t="shared" si="9"/>
        <v>11.424920127795527</v>
      </c>
      <c r="AE29" s="6"/>
      <c r="AF29" s="6"/>
      <c r="AG29" s="6"/>
      <c r="AH29" s="6"/>
      <c r="AI29" s="6"/>
      <c r="AJ29" s="6"/>
      <c r="AK29" s="57"/>
    </row>
    <row r="30" spans="1:37" x14ac:dyDescent="0.25">
      <c r="A30" s="44">
        <v>10</v>
      </c>
      <c r="B30" s="72">
        <v>4</v>
      </c>
      <c r="C30" s="72">
        <v>6</v>
      </c>
      <c r="D30" s="44">
        <f t="shared" si="10"/>
        <v>4</v>
      </c>
      <c r="E30" s="44" t="str">
        <f t="shared" si="6"/>
        <v>10_4</v>
      </c>
      <c r="F30" s="44">
        <v>1707</v>
      </c>
      <c r="G30" s="31"/>
      <c r="H30" s="44">
        <v>10</v>
      </c>
      <c r="I30" s="72">
        <v>4</v>
      </c>
      <c r="J30" s="72">
        <v>6</v>
      </c>
      <c r="K30" s="44">
        <f t="shared" si="0"/>
        <v>4</v>
      </c>
      <c r="L30" s="44" t="str">
        <f t="shared" si="1"/>
        <v>10_4</v>
      </c>
      <c r="M30" s="44">
        <v>1765</v>
      </c>
      <c r="N30" s="112"/>
      <c r="O30" s="44">
        <v>10</v>
      </c>
      <c r="P30" s="72">
        <v>4</v>
      </c>
      <c r="Q30" s="72">
        <v>6</v>
      </c>
      <c r="R30" s="44">
        <f t="shared" si="2"/>
        <v>4</v>
      </c>
      <c r="S30" s="44" t="str">
        <f t="shared" si="3"/>
        <v>10_4</v>
      </c>
      <c r="T30" s="44">
        <v>1821</v>
      </c>
      <c r="U30" s="112"/>
      <c r="V30" s="44">
        <v>10</v>
      </c>
      <c r="W30" s="72">
        <v>4</v>
      </c>
      <c r="X30" s="72">
        <v>6</v>
      </c>
      <c r="Y30" s="44">
        <f t="shared" si="4"/>
        <v>4</v>
      </c>
      <c r="Z30" s="19" t="str">
        <f t="shared" si="5"/>
        <v>10_4</v>
      </c>
      <c r="AA30" s="17">
        <f t="shared" si="7"/>
        <v>1765</v>
      </c>
      <c r="AB30" s="17">
        <f t="shared" si="8"/>
        <v>1821</v>
      </c>
      <c r="AC30" s="54">
        <f t="shared" si="11"/>
        <v>1821</v>
      </c>
      <c r="AD30" s="40">
        <f t="shared" si="9"/>
        <v>11.635782747603834</v>
      </c>
      <c r="AE30" s="6"/>
      <c r="AF30" s="6"/>
      <c r="AG30" s="6"/>
      <c r="AH30" s="6"/>
      <c r="AI30" s="6"/>
      <c r="AJ30" s="6"/>
      <c r="AK30" s="57"/>
    </row>
    <row r="31" spans="1:37" x14ac:dyDescent="0.25">
      <c r="A31" s="44">
        <v>10</v>
      </c>
      <c r="B31" s="72">
        <v>5</v>
      </c>
      <c r="C31" s="72">
        <v>7</v>
      </c>
      <c r="D31" s="44">
        <f t="shared" si="10"/>
        <v>5</v>
      </c>
      <c r="E31" s="44" t="str">
        <f t="shared" si="6"/>
        <v>10_5</v>
      </c>
      <c r="F31" s="44">
        <v>1755</v>
      </c>
      <c r="G31" s="31"/>
      <c r="H31" s="44">
        <v>10</v>
      </c>
      <c r="I31" s="72">
        <v>5</v>
      </c>
      <c r="J31" s="72">
        <v>7</v>
      </c>
      <c r="K31" s="44">
        <f t="shared" si="0"/>
        <v>5</v>
      </c>
      <c r="L31" s="44" t="str">
        <f t="shared" si="1"/>
        <v>10_5</v>
      </c>
      <c r="M31" s="44">
        <v>1815</v>
      </c>
      <c r="N31" s="31"/>
      <c r="O31" s="44">
        <v>10</v>
      </c>
      <c r="P31" s="72">
        <v>5</v>
      </c>
      <c r="Q31" s="72">
        <v>7</v>
      </c>
      <c r="R31" s="44">
        <f t="shared" si="2"/>
        <v>5</v>
      </c>
      <c r="S31" s="44" t="str">
        <f t="shared" si="3"/>
        <v>10_5</v>
      </c>
      <c r="T31" s="44">
        <v>1872</v>
      </c>
      <c r="U31" s="31"/>
      <c r="V31" s="44">
        <v>10</v>
      </c>
      <c r="W31" s="72">
        <v>5</v>
      </c>
      <c r="X31" s="72">
        <v>7</v>
      </c>
      <c r="Y31" s="44">
        <f t="shared" si="4"/>
        <v>5</v>
      </c>
      <c r="Z31" s="19" t="str">
        <f t="shared" si="5"/>
        <v>10_5</v>
      </c>
      <c r="AA31" s="17">
        <f t="shared" si="7"/>
        <v>1815</v>
      </c>
      <c r="AB31" s="17">
        <f t="shared" si="8"/>
        <v>1872</v>
      </c>
      <c r="AC31" s="54">
        <f t="shared" si="11"/>
        <v>1872</v>
      </c>
      <c r="AD31" s="40">
        <f t="shared" si="9"/>
        <v>11.961661341853036</v>
      </c>
      <c r="AE31" s="6"/>
      <c r="AF31" s="6"/>
      <c r="AG31" s="6"/>
      <c r="AH31" s="6"/>
      <c r="AI31" s="6"/>
      <c r="AJ31" s="6"/>
      <c r="AK31" s="57"/>
    </row>
    <row r="32" spans="1:37" x14ac:dyDescent="0.25">
      <c r="A32" s="44">
        <v>10</v>
      </c>
      <c r="B32" s="72">
        <v>6</v>
      </c>
      <c r="C32" s="72">
        <v>8</v>
      </c>
      <c r="D32" s="44">
        <f t="shared" si="10"/>
        <v>6</v>
      </c>
      <c r="E32" s="44" t="str">
        <f t="shared" si="6"/>
        <v>10_6</v>
      </c>
      <c r="F32" s="44">
        <v>1800</v>
      </c>
      <c r="G32" s="31"/>
      <c r="H32" s="44">
        <v>10</v>
      </c>
      <c r="I32" s="72">
        <v>6</v>
      </c>
      <c r="J32" s="72">
        <v>8</v>
      </c>
      <c r="K32" s="44">
        <f t="shared" si="0"/>
        <v>6</v>
      </c>
      <c r="L32" s="44" t="str">
        <f t="shared" si="1"/>
        <v>10_6</v>
      </c>
      <c r="M32" s="44">
        <v>1861</v>
      </c>
      <c r="N32" s="31"/>
      <c r="O32" s="44">
        <v>10</v>
      </c>
      <c r="P32" s="72">
        <v>6</v>
      </c>
      <c r="Q32" s="72">
        <v>8</v>
      </c>
      <c r="R32" s="44">
        <f t="shared" si="2"/>
        <v>6</v>
      </c>
      <c r="S32" s="44" t="str">
        <f t="shared" si="3"/>
        <v>10_6</v>
      </c>
      <c r="T32" s="44">
        <v>1920</v>
      </c>
      <c r="U32" s="31"/>
      <c r="V32" s="44">
        <v>10</v>
      </c>
      <c r="W32" s="72">
        <v>6</v>
      </c>
      <c r="X32" s="72">
        <v>8</v>
      </c>
      <c r="Y32" s="44">
        <f t="shared" si="4"/>
        <v>6</v>
      </c>
      <c r="Z32" s="19" t="str">
        <f t="shared" si="5"/>
        <v>10_6</v>
      </c>
      <c r="AA32" s="17">
        <f t="shared" si="7"/>
        <v>1861</v>
      </c>
      <c r="AB32" s="17">
        <f t="shared" si="8"/>
        <v>1920</v>
      </c>
      <c r="AC32" s="54">
        <f t="shared" si="11"/>
        <v>1920</v>
      </c>
      <c r="AD32" s="40">
        <f t="shared" si="9"/>
        <v>12.268370607028753</v>
      </c>
      <c r="AE32" s="6"/>
      <c r="AF32" s="6"/>
      <c r="AG32" s="6"/>
      <c r="AH32" s="6"/>
      <c r="AI32" s="6"/>
      <c r="AJ32" s="6"/>
      <c r="AK32" s="57"/>
    </row>
    <row r="33" spans="1:37" x14ac:dyDescent="0.25">
      <c r="A33" s="44">
        <v>10</v>
      </c>
      <c r="B33" s="72">
        <v>7</v>
      </c>
      <c r="C33" s="72">
        <v>9</v>
      </c>
      <c r="D33" s="44">
        <f t="shared" si="10"/>
        <v>7</v>
      </c>
      <c r="E33" s="44" t="str">
        <f t="shared" si="6"/>
        <v>10_7</v>
      </c>
      <c r="F33" s="44">
        <v>1846</v>
      </c>
      <c r="G33" s="31"/>
      <c r="H33" s="44">
        <v>10</v>
      </c>
      <c r="I33" s="72">
        <v>7</v>
      </c>
      <c r="J33" s="72">
        <v>9</v>
      </c>
      <c r="K33" s="44">
        <f t="shared" si="0"/>
        <v>7</v>
      </c>
      <c r="L33" s="44" t="str">
        <f t="shared" si="1"/>
        <v>10_7</v>
      </c>
      <c r="M33" s="44">
        <v>1909</v>
      </c>
      <c r="N33" s="31"/>
      <c r="O33" s="44">
        <v>10</v>
      </c>
      <c r="P33" s="72">
        <v>7</v>
      </c>
      <c r="Q33" s="72">
        <v>9</v>
      </c>
      <c r="R33" s="44">
        <f t="shared" si="2"/>
        <v>7</v>
      </c>
      <c r="S33" s="44" t="str">
        <f t="shared" si="3"/>
        <v>10_7</v>
      </c>
      <c r="T33" s="44">
        <v>1969</v>
      </c>
      <c r="U33" s="31"/>
      <c r="V33" s="44">
        <v>10</v>
      </c>
      <c r="W33" s="72">
        <v>7</v>
      </c>
      <c r="X33" s="72">
        <v>9</v>
      </c>
      <c r="Y33" s="44">
        <f t="shared" si="4"/>
        <v>7</v>
      </c>
      <c r="Z33" s="19" t="str">
        <f t="shared" si="5"/>
        <v>10_7</v>
      </c>
      <c r="AA33" s="17">
        <f t="shared" si="7"/>
        <v>1909</v>
      </c>
      <c r="AB33" s="17">
        <f t="shared" si="8"/>
        <v>1969</v>
      </c>
      <c r="AC33" s="54">
        <f t="shared" si="11"/>
        <v>1969</v>
      </c>
      <c r="AD33" s="40">
        <f t="shared" si="9"/>
        <v>12.581469648562301</v>
      </c>
      <c r="AE33" s="6"/>
      <c r="AF33" s="6"/>
      <c r="AG33" s="6"/>
      <c r="AH33" s="6"/>
      <c r="AI33" s="6"/>
      <c r="AJ33" s="6"/>
      <c r="AK33" s="57"/>
    </row>
    <row r="34" spans="1:37" x14ac:dyDescent="0.25">
      <c r="A34" s="44">
        <v>10</v>
      </c>
      <c r="B34" s="72">
        <v>8</v>
      </c>
      <c r="C34" s="72">
        <v>10</v>
      </c>
      <c r="D34" s="44">
        <f t="shared" si="10"/>
        <v>8</v>
      </c>
      <c r="E34" s="44" t="str">
        <f t="shared" si="6"/>
        <v>10_8</v>
      </c>
      <c r="F34" s="44">
        <v>1898</v>
      </c>
      <c r="G34" s="31"/>
      <c r="H34" s="44">
        <v>10</v>
      </c>
      <c r="I34" s="72">
        <v>8</v>
      </c>
      <c r="J34" s="72">
        <v>10</v>
      </c>
      <c r="K34" s="44">
        <f t="shared" si="0"/>
        <v>8</v>
      </c>
      <c r="L34" s="44" t="str">
        <f t="shared" si="1"/>
        <v>10_8</v>
      </c>
      <c r="M34" s="44">
        <v>1963</v>
      </c>
      <c r="N34" s="112"/>
      <c r="O34" s="44">
        <v>10</v>
      </c>
      <c r="P34" s="72">
        <v>8</v>
      </c>
      <c r="Q34" s="72">
        <v>10</v>
      </c>
      <c r="R34" s="44">
        <f t="shared" si="2"/>
        <v>8</v>
      </c>
      <c r="S34" s="44" t="str">
        <f t="shared" si="3"/>
        <v>10_8</v>
      </c>
      <c r="T34" s="44">
        <v>2025</v>
      </c>
      <c r="U34" s="112"/>
      <c r="V34" s="44">
        <v>10</v>
      </c>
      <c r="W34" s="72">
        <v>8</v>
      </c>
      <c r="X34" s="72">
        <v>10</v>
      </c>
      <c r="Y34" s="44">
        <f t="shared" si="4"/>
        <v>8</v>
      </c>
      <c r="Z34" s="19" t="str">
        <f t="shared" si="5"/>
        <v>10_8</v>
      </c>
      <c r="AA34" s="17">
        <f t="shared" si="7"/>
        <v>1963</v>
      </c>
      <c r="AB34" s="17">
        <f t="shared" si="8"/>
        <v>2025</v>
      </c>
      <c r="AC34" s="54">
        <f t="shared" si="11"/>
        <v>2025</v>
      </c>
      <c r="AD34" s="40">
        <f t="shared" si="9"/>
        <v>12.939297124600639</v>
      </c>
      <c r="AE34" s="6"/>
      <c r="AF34" s="6"/>
      <c r="AG34" s="6"/>
      <c r="AH34" s="6"/>
      <c r="AI34" s="6"/>
      <c r="AJ34" s="6"/>
      <c r="AK34" s="57"/>
    </row>
    <row r="35" spans="1:37" x14ac:dyDescent="0.25">
      <c r="A35" s="44">
        <v>10</v>
      </c>
      <c r="B35" s="72">
        <v>9</v>
      </c>
      <c r="C35" s="72">
        <v>11</v>
      </c>
      <c r="D35" s="44">
        <f t="shared" si="10"/>
        <v>9</v>
      </c>
      <c r="E35" s="44" t="str">
        <f t="shared" si="6"/>
        <v>10_9</v>
      </c>
      <c r="F35" s="44">
        <v>1956</v>
      </c>
      <c r="G35" s="31"/>
      <c r="H35" s="44">
        <v>10</v>
      </c>
      <c r="I35" s="72">
        <v>9</v>
      </c>
      <c r="J35" s="72">
        <v>11</v>
      </c>
      <c r="K35" s="44">
        <f t="shared" si="0"/>
        <v>9</v>
      </c>
      <c r="L35" s="44" t="str">
        <f t="shared" si="1"/>
        <v>10_9</v>
      </c>
      <c r="M35" s="44">
        <v>2023</v>
      </c>
      <c r="N35" s="112"/>
      <c r="O35" s="44">
        <v>10</v>
      </c>
      <c r="P35" s="72">
        <v>9</v>
      </c>
      <c r="Q35" s="72">
        <v>11</v>
      </c>
      <c r="R35" s="44">
        <f t="shared" si="2"/>
        <v>9</v>
      </c>
      <c r="S35" s="44" t="str">
        <f t="shared" si="3"/>
        <v>10_9</v>
      </c>
      <c r="T35" s="44">
        <v>2087</v>
      </c>
      <c r="U35" s="112"/>
      <c r="V35" s="44">
        <v>10</v>
      </c>
      <c r="W35" s="72">
        <v>9</v>
      </c>
      <c r="X35" s="72">
        <v>11</v>
      </c>
      <c r="Y35" s="44">
        <f t="shared" si="4"/>
        <v>9</v>
      </c>
      <c r="Z35" s="19" t="str">
        <f t="shared" si="5"/>
        <v>10_9</v>
      </c>
      <c r="AA35" s="17">
        <f t="shared" si="7"/>
        <v>2023</v>
      </c>
      <c r="AB35" s="17">
        <f t="shared" si="8"/>
        <v>2087</v>
      </c>
      <c r="AC35" s="54">
        <f t="shared" si="11"/>
        <v>2087</v>
      </c>
      <c r="AD35" s="40">
        <f t="shared" si="9"/>
        <v>13.335463258785943</v>
      </c>
      <c r="AE35" s="6"/>
      <c r="AF35" s="6"/>
      <c r="AG35" s="6"/>
      <c r="AH35" s="6"/>
      <c r="AI35" s="6"/>
      <c r="AJ35" s="6"/>
      <c r="AK35" s="57"/>
    </row>
    <row r="36" spans="1:37" x14ac:dyDescent="0.25">
      <c r="A36" s="44">
        <v>10</v>
      </c>
      <c r="B36" s="72">
        <v>10</v>
      </c>
      <c r="C36" s="72">
        <v>12</v>
      </c>
      <c r="D36" s="44">
        <f t="shared" si="10"/>
        <v>10</v>
      </c>
      <c r="E36" s="44" t="str">
        <f t="shared" si="6"/>
        <v>10_10</v>
      </c>
      <c r="F36" s="44">
        <v>2016</v>
      </c>
      <c r="G36" s="31"/>
      <c r="H36" s="44">
        <v>10</v>
      </c>
      <c r="I36" s="72">
        <v>10</v>
      </c>
      <c r="J36" s="72">
        <v>12</v>
      </c>
      <c r="K36" s="44">
        <f t="shared" si="0"/>
        <v>10</v>
      </c>
      <c r="L36" s="44" t="str">
        <f t="shared" si="1"/>
        <v>10_10</v>
      </c>
      <c r="M36" s="44">
        <v>2085</v>
      </c>
      <c r="N36" s="112"/>
      <c r="O36" s="44">
        <v>10</v>
      </c>
      <c r="P36" s="72">
        <v>10</v>
      </c>
      <c r="Q36" s="72">
        <v>12</v>
      </c>
      <c r="R36" s="44">
        <f t="shared" si="2"/>
        <v>10</v>
      </c>
      <c r="S36" s="44" t="str">
        <f t="shared" si="3"/>
        <v>10_10</v>
      </c>
      <c r="T36" s="44">
        <v>2151</v>
      </c>
      <c r="U36" s="112"/>
      <c r="V36" s="44">
        <v>10</v>
      </c>
      <c r="W36" s="72">
        <v>10</v>
      </c>
      <c r="X36" s="72">
        <v>12</v>
      </c>
      <c r="Y36" s="44">
        <f t="shared" si="4"/>
        <v>10</v>
      </c>
      <c r="Z36" s="19" t="str">
        <f t="shared" si="5"/>
        <v>10_10</v>
      </c>
      <c r="AA36" s="17">
        <f t="shared" si="7"/>
        <v>2085</v>
      </c>
      <c r="AB36" s="17">
        <f t="shared" si="8"/>
        <v>2151</v>
      </c>
      <c r="AC36" s="54">
        <f t="shared" si="11"/>
        <v>2151</v>
      </c>
      <c r="AD36" s="40">
        <f t="shared" si="9"/>
        <v>13.744408945686901</v>
      </c>
      <c r="AE36" s="6"/>
      <c r="AF36" s="6"/>
      <c r="AG36" s="6"/>
      <c r="AH36" s="6"/>
      <c r="AI36" s="6"/>
      <c r="AJ36" s="6"/>
      <c r="AK36" s="57"/>
    </row>
    <row r="37" spans="1:37" x14ac:dyDescent="0.25">
      <c r="A37" s="44">
        <v>15</v>
      </c>
      <c r="B37" s="72">
        <v>0</v>
      </c>
      <c r="C37" s="72">
        <v>3</v>
      </c>
      <c r="D37" s="44">
        <f t="shared" si="10"/>
        <v>0</v>
      </c>
      <c r="E37" s="44" t="str">
        <f t="shared" si="6"/>
        <v>15_0</v>
      </c>
      <c r="F37" s="44">
        <v>1556</v>
      </c>
      <c r="G37" s="31"/>
      <c r="H37" s="44">
        <v>15</v>
      </c>
      <c r="I37" s="72">
        <v>0</v>
      </c>
      <c r="J37" s="72">
        <v>3</v>
      </c>
      <c r="K37" s="44">
        <f t="shared" si="0"/>
        <v>0</v>
      </c>
      <c r="L37" s="44" t="str">
        <f t="shared" si="1"/>
        <v>15_0</v>
      </c>
      <c r="M37" s="44">
        <v>1609</v>
      </c>
      <c r="N37" s="112"/>
      <c r="O37" s="44">
        <v>15</v>
      </c>
      <c r="P37" s="72">
        <v>0</v>
      </c>
      <c r="Q37" s="72">
        <v>3</v>
      </c>
      <c r="R37" s="44">
        <f t="shared" si="2"/>
        <v>0</v>
      </c>
      <c r="S37" s="44" t="str">
        <f t="shared" si="3"/>
        <v>15_0</v>
      </c>
      <c r="T37" s="44">
        <v>1660</v>
      </c>
      <c r="U37" s="112"/>
      <c r="V37" s="44">
        <v>15</v>
      </c>
      <c r="W37" s="72">
        <v>0</v>
      </c>
      <c r="X37" s="72">
        <v>3</v>
      </c>
      <c r="Y37" s="44">
        <f t="shared" si="4"/>
        <v>0</v>
      </c>
      <c r="Z37" s="19" t="str">
        <f t="shared" si="5"/>
        <v>15_0</v>
      </c>
      <c r="AA37" s="17">
        <f t="shared" si="7"/>
        <v>1609</v>
      </c>
      <c r="AB37" s="17">
        <f t="shared" si="8"/>
        <v>1660</v>
      </c>
      <c r="AC37" s="54">
        <f t="shared" si="11"/>
        <v>1660</v>
      </c>
      <c r="AD37" s="40">
        <f t="shared" si="9"/>
        <v>10.60702875399361</v>
      </c>
      <c r="AE37" s="6"/>
      <c r="AF37" s="6"/>
      <c r="AG37" s="6"/>
      <c r="AH37" s="6"/>
      <c r="AI37" s="6"/>
      <c r="AJ37" s="6"/>
      <c r="AK37" s="57"/>
    </row>
    <row r="38" spans="1:37" x14ac:dyDescent="0.25">
      <c r="A38" s="44">
        <v>15</v>
      </c>
      <c r="B38" s="72">
        <v>1</v>
      </c>
      <c r="C38" s="72">
        <v>4</v>
      </c>
      <c r="D38" s="44">
        <f t="shared" si="10"/>
        <v>1</v>
      </c>
      <c r="E38" s="44" t="str">
        <f t="shared" si="6"/>
        <v>15_1</v>
      </c>
      <c r="F38" s="44">
        <v>1616</v>
      </c>
      <c r="G38" s="31"/>
      <c r="H38" s="44">
        <v>15</v>
      </c>
      <c r="I38" s="72">
        <v>1</v>
      </c>
      <c r="J38" s="72">
        <v>4</v>
      </c>
      <c r="K38" s="44">
        <f t="shared" si="0"/>
        <v>1</v>
      </c>
      <c r="L38" s="44" t="str">
        <f t="shared" si="1"/>
        <v>15_1</v>
      </c>
      <c r="M38" s="44">
        <v>1671</v>
      </c>
      <c r="N38" s="112"/>
      <c r="O38" s="44">
        <v>15</v>
      </c>
      <c r="P38" s="72">
        <v>1</v>
      </c>
      <c r="Q38" s="72">
        <v>4</v>
      </c>
      <c r="R38" s="44">
        <f t="shared" si="2"/>
        <v>1</v>
      </c>
      <c r="S38" s="44" t="str">
        <f t="shared" si="3"/>
        <v>15_1</v>
      </c>
      <c r="T38" s="44">
        <v>1724</v>
      </c>
      <c r="U38" s="112"/>
      <c r="V38" s="44">
        <v>15</v>
      </c>
      <c r="W38" s="72">
        <v>1</v>
      </c>
      <c r="X38" s="72">
        <v>4</v>
      </c>
      <c r="Y38" s="44">
        <f t="shared" si="4"/>
        <v>1</v>
      </c>
      <c r="Z38" s="19" t="str">
        <f t="shared" si="5"/>
        <v>15_1</v>
      </c>
      <c r="AA38" s="17">
        <f t="shared" si="7"/>
        <v>1671</v>
      </c>
      <c r="AB38" s="17">
        <f t="shared" si="8"/>
        <v>1724</v>
      </c>
      <c r="AC38" s="54">
        <f t="shared" si="11"/>
        <v>1724</v>
      </c>
      <c r="AD38" s="40">
        <f t="shared" si="9"/>
        <v>11.015974440894569</v>
      </c>
      <c r="AE38" s="6"/>
      <c r="AF38" s="6"/>
      <c r="AG38" s="6"/>
      <c r="AH38" s="6"/>
      <c r="AI38" s="6"/>
      <c r="AJ38" s="6"/>
      <c r="AK38" s="57"/>
    </row>
    <row r="39" spans="1:37" x14ac:dyDescent="0.25">
      <c r="A39" s="44">
        <v>15</v>
      </c>
      <c r="B39" s="72">
        <v>2</v>
      </c>
      <c r="C39" s="72">
        <v>5</v>
      </c>
      <c r="D39" s="44">
        <f t="shared" si="10"/>
        <v>2</v>
      </c>
      <c r="E39" s="44" t="str">
        <f t="shared" si="6"/>
        <v>15_2</v>
      </c>
      <c r="F39" s="44">
        <v>1676</v>
      </c>
      <c r="G39" s="31"/>
      <c r="H39" s="44">
        <v>15</v>
      </c>
      <c r="I39" s="72">
        <v>2</v>
      </c>
      <c r="J39" s="72">
        <v>5</v>
      </c>
      <c r="K39" s="44">
        <f t="shared" si="0"/>
        <v>2</v>
      </c>
      <c r="L39" s="44" t="str">
        <f t="shared" si="1"/>
        <v>15_2</v>
      </c>
      <c r="M39" s="44">
        <v>1733</v>
      </c>
      <c r="N39" s="112"/>
      <c r="O39" s="44">
        <v>15</v>
      </c>
      <c r="P39" s="72">
        <v>2</v>
      </c>
      <c r="Q39" s="72">
        <v>5</v>
      </c>
      <c r="R39" s="44">
        <f t="shared" si="2"/>
        <v>2</v>
      </c>
      <c r="S39" s="44" t="str">
        <f t="shared" si="3"/>
        <v>15_2</v>
      </c>
      <c r="T39" s="44">
        <v>1788</v>
      </c>
      <c r="U39" s="112"/>
      <c r="V39" s="44">
        <v>15</v>
      </c>
      <c r="W39" s="72">
        <v>2</v>
      </c>
      <c r="X39" s="72">
        <v>5</v>
      </c>
      <c r="Y39" s="44">
        <f t="shared" si="4"/>
        <v>2</v>
      </c>
      <c r="Z39" s="19" t="str">
        <f t="shared" si="5"/>
        <v>15_2</v>
      </c>
      <c r="AA39" s="17">
        <f t="shared" si="7"/>
        <v>1733</v>
      </c>
      <c r="AB39" s="17">
        <f t="shared" si="8"/>
        <v>1788</v>
      </c>
      <c r="AC39" s="54">
        <f t="shared" si="11"/>
        <v>1788</v>
      </c>
      <c r="AD39" s="40">
        <f t="shared" si="9"/>
        <v>11.424920127795527</v>
      </c>
      <c r="AE39" s="6"/>
      <c r="AF39" s="6"/>
      <c r="AG39" s="6"/>
      <c r="AH39" s="6"/>
      <c r="AI39" s="6"/>
      <c r="AJ39" s="6"/>
      <c r="AK39" s="57"/>
    </row>
    <row r="40" spans="1:37" x14ac:dyDescent="0.25">
      <c r="A40" s="44">
        <v>15</v>
      </c>
      <c r="B40" s="72">
        <v>3</v>
      </c>
      <c r="C40" s="72">
        <v>6</v>
      </c>
      <c r="D40" s="44">
        <f t="shared" si="10"/>
        <v>3</v>
      </c>
      <c r="E40" s="44" t="str">
        <f t="shared" si="6"/>
        <v>15_3</v>
      </c>
      <c r="F40" s="44">
        <v>1707</v>
      </c>
      <c r="G40" s="31"/>
      <c r="H40" s="44">
        <v>15</v>
      </c>
      <c r="I40" s="72">
        <v>3</v>
      </c>
      <c r="J40" s="72">
        <v>6</v>
      </c>
      <c r="K40" s="44">
        <f t="shared" si="0"/>
        <v>3</v>
      </c>
      <c r="L40" s="44" t="str">
        <f t="shared" si="1"/>
        <v>15_3</v>
      </c>
      <c r="M40" s="44">
        <v>1765</v>
      </c>
      <c r="N40" s="112"/>
      <c r="O40" s="44">
        <v>15</v>
      </c>
      <c r="P40" s="72">
        <v>3</v>
      </c>
      <c r="Q40" s="72">
        <v>6</v>
      </c>
      <c r="R40" s="44">
        <f t="shared" si="2"/>
        <v>3</v>
      </c>
      <c r="S40" s="44" t="str">
        <f t="shared" si="3"/>
        <v>15_3</v>
      </c>
      <c r="T40" s="44">
        <v>1821</v>
      </c>
      <c r="U40" s="112"/>
      <c r="V40" s="44">
        <v>15</v>
      </c>
      <c r="W40" s="72">
        <v>3</v>
      </c>
      <c r="X40" s="72">
        <v>6</v>
      </c>
      <c r="Y40" s="44">
        <f t="shared" si="4"/>
        <v>3</v>
      </c>
      <c r="Z40" s="19" t="str">
        <f t="shared" si="5"/>
        <v>15_3</v>
      </c>
      <c r="AA40" s="17">
        <f t="shared" si="7"/>
        <v>1765</v>
      </c>
      <c r="AB40" s="17">
        <f t="shared" si="8"/>
        <v>1821</v>
      </c>
      <c r="AC40" s="54">
        <f t="shared" si="11"/>
        <v>1821</v>
      </c>
      <c r="AD40" s="40">
        <f t="shared" si="9"/>
        <v>11.635782747603834</v>
      </c>
      <c r="AE40" s="6"/>
      <c r="AF40" s="6"/>
      <c r="AG40" s="6"/>
      <c r="AH40" s="6"/>
      <c r="AI40" s="6"/>
      <c r="AJ40" s="6"/>
      <c r="AK40" s="57"/>
    </row>
    <row r="41" spans="1:37" x14ac:dyDescent="0.25">
      <c r="A41" s="44">
        <v>15</v>
      </c>
      <c r="B41" s="72">
        <v>4</v>
      </c>
      <c r="C41" s="72">
        <v>7</v>
      </c>
      <c r="D41" s="44">
        <f t="shared" si="10"/>
        <v>4</v>
      </c>
      <c r="E41" s="44" t="str">
        <f t="shared" si="6"/>
        <v>15_4</v>
      </c>
      <c r="F41" s="44">
        <v>1755</v>
      </c>
      <c r="G41" s="31"/>
      <c r="H41" s="44">
        <v>15</v>
      </c>
      <c r="I41" s="72">
        <v>4</v>
      </c>
      <c r="J41" s="72">
        <v>7</v>
      </c>
      <c r="K41" s="44">
        <f t="shared" si="0"/>
        <v>4</v>
      </c>
      <c r="L41" s="44" t="str">
        <f t="shared" si="1"/>
        <v>15_4</v>
      </c>
      <c r="M41" s="44">
        <v>1815</v>
      </c>
      <c r="N41" s="112"/>
      <c r="O41" s="44">
        <v>15</v>
      </c>
      <c r="P41" s="72">
        <v>4</v>
      </c>
      <c r="Q41" s="72">
        <v>7</v>
      </c>
      <c r="R41" s="44">
        <f t="shared" si="2"/>
        <v>4</v>
      </c>
      <c r="S41" s="44" t="str">
        <f t="shared" si="3"/>
        <v>15_4</v>
      </c>
      <c r="T41" s="44">
        <v>1872</v>
      </c>
      <c r="U41" s="112"/>
      <c r="V41" s="44">
        <v>15</v>
      </c>
      <c r="W41" s="72">
        <v>4</v>
      </c>
      <c r="X41" s="72">
        <v>7</v>
      </c>
      <c r="Y41" s="44">
        <f t="shared" si="4"/>
        <v>4</v>
      </c>
      <c r="Z41" s="19" t="str">
        <f t="shared" si="5"/>
        <v>15_4</v>
      </c>
      <c r="AA41" s="17">
        <f t="shared" si="7"/>
        <v>1815</v>
      </c>
      <c r="AB41" s="17">
        <f t="shared" si="8"/>
        <v>1872</v>
      </c>
      <c r="AC41" s="54">
        <f t="shared" si="11"/>
        <v>1872</v>
      </c>
      <c r="AD41" s="40">
        <f t="shared" si="9"/>
        <v>11.961661341853036</v>
      </c>
      <c r="AE41" s="6"/>
      <c r="AF41" s="6"/>
      <c r="AG41" s="6"/>
      <c r="AH41" s="6"/>
      <c r="AI41" s="6"/>
      <c r="AJ41" s="6"/>
      <c r="AK41" s="57"/>
    </row>
    <row r="42" spans="1:37" x14ac:dyDescent="0.25">
      <c r="A42" s="44">
        <v>15</v>
      </c>
      <c r="B42" s="72">
        <v>5</v>
      </c>
      <c r="C42" s="72">
        <v>8</v>
      </c>
      <c r="D42" s="44">
        <f t="shared" si="10"/>
        <v>5</v>
      </c>
      <c r="E42" s="44" t="str">
        <f t="shared" si="6"/>
        <v>15_5</v>
      </c>
      <c r="F42" s="44">
        <v>1800</v>
      </c>
      <c r="G42" s="31"/>
      <c r="H42" s="44">
        <v>15</v>
      </c>
      <c r="I42" s="72">
        <v>5</v>
      </c>
      <c r="J42" s="72">
        <v>8</v>
      </c>
      <c r="K42" s="44">
        <f t="shared" si="0"/>
        <v>5</v>
      </c>
      <c r="L42" s="44" t="str">
        <f t="shared" si="1"/>
        <v>15_5</v>
      </c>
      <c r="M42" s="44">
        <v>1861</v>
      </c>
      <c r="N42" s="112"/>
      <c r="O42" s="44">
        <v>15</v>
      </c>
      <c r="P42" s="72">
        <v>5</v>
      </c>
      <c r="Q42" s="72">
        <v>8</v>
      </c>
      <c r="R42" s="44">
        <f t="shared" si="2"/>
        <v>5</v>
      </c>
      <c r="S42" s="44" t="str">
        <f t="shared" si="3"/>
        <v>15_5</v>
      </c>
      <c r="T42" s="44">
        <v>1920</v>
      </c>
      <c r="U42" s="112"/>
      <c r="V42" s="44">
        <v>15</v>
      </c>
      <c r="W42" s="72">
        <v>5</v>
      </c>
      <c r="X42" s="72">
        <v>8</v>
      </c>
      <c r="Y42" s="44">
        <f t="shared" si="4"/>
        <v>5</v>
      </c>
      <c r="Z42" s="19" t="str">
        <f t="shared" si="5"/>
        <v>15_5</v>
      </c>
      <c r="AA42" s="17">
        <f t="shared" si="7"/>
        <v>1861</v>
      </c>
      <c r="AB42" s="17">
        <f t="shared" si="8"/>
        <v>1920</v>
      </c>
      <c r="AC42" s="54">
        <f t="shared" si="11"/>
        <v>1920</v>
      </c>
      <c r="AD42" s="40">
        <f t="shared" si="9"/>
        <v>12.268370607028753</v>
      </c>
      <c r="AE42" s="6"/>
      <c r="AF42" s="6"/>
      <c r="AG42" s="6"/>
      <c r="AH42" s="6"/>
      <c r="AI42" s="6"/>
      <c r="AJ42" s="6"/>
      <c r="AK42" s="57"/>
    </row>
    <row r="43" spans="1:37" x14ac:dyDescent="0.25">
      <c r="A43" s="44">
        <v>15</v>
      </c>
      <c r="B43" s="72">
        <v>6</v>
      </c>
      <c r="C43" s="72">
        <v>9</v>
      </c>
      <c r="D43" s="44">
        <f t="shared" si="10"/>
        <v>6</v>
      </c>
      <c r="E43" s="44" t="str">
        <f t="shared" si="6"/>
        <v>15_6</v>
      </c>
      <c r="F43" s="44">
        <v>1846</v>
      </c>
      <c r="G43" s="31"/>
      <c r="H43" s="44">
        <v>15</v>
      </c>
      <c r="I43" s="72">
        <v>6</v>
      </c>
      <c r="J43" s="72">
        <v>9</v>
      </c>
      <c r="K43" s="44">
        <f t="shared" si="0"/>
        <v>6</v>
      </c>
      <c r="L43" s="44" t="str">
        <f t="shared" si="1"/>
        <v>15_6</v>
      </c>
      <c r="M43" s="44">
        <v>1909</v>
      </c>
      <c r="N43" s="112"/>
      <c r="O43" s="44">
        <v>15</v>
      </c>
      <c r="P43" s="72">
        <v>6</v>
      </c>
      <c r="Q43" s="72">
        <v>9</v>
      </c>
      <c r="R43" s="44">
        <f t="shared" si="2"/>
        <v>6</v>
      </c>
      <c r="S43" s="44" t="str">
        <f t="shared" si="3"/>
        <v>15_6</v>
      </c>
      <c r="T43" s="44">
        <v>1969</v>
      </c>
      <c r="U43" s="112"/>
      <c r="V43" s="44">
        <v>15</v>
      </c>
      <c r="W43" s="72">
        <v>6</v>
      </c>
      <c r="X43" s="72">
        <v>9</v>
      </c>
      <c r="Y43" s="44">
        <f t="shared" si="4"/>
        <v>6</v>
      </c>
      <c r="Z43" s="19" t="str">
        <f t="shared" si="5"/>
        <v>15_6</v>
      </c>
      <c r="AA43" s="17">
        <f t="shared" si="7"/>
        <v>1909</v>
      </c>
      <c r="AB43" s="17">
        <f t="shared" si="8"/>
        <v>1969</v>
      </c>
      <c r="AC43" s="54">
        <f t="shared" si="11"/>
        <v>1969</v>
      </c>
      <c r="AD43" s="40">
        <f t="shared" si="9"/>
        <v>12.581469648562301</v>
      </c>
      <c r="AE43" s="6"/>
      <c r="AF43" s="6"/>
      <c r="AG43" s="6"/>
      <c r="AH43" s="6"/>
      <c r="AI43" s="6"/>
      <c r="AJ43" s="6"/>
      <c r="AK43" s="57"/>
    </row>
    <row r="44" spans="1:37" x14ac:dyDescent="0.25">
      <c r="A44" s="44">
        <v>15</v>
      </c>
      <c r="B44" s="72">
        <v>7</v>
      </c>
      <c r="C44" s="72">
        <v>10</v>
      </c>
      <c r="D44" s="44">
        <f t="shared" si="10"/>
        <v>7</v>
      </c>
      <c r="E44" s="44" t="str">
        <f t="shared" si="6"/>
        <v>15_7</v>
      </c>
      <c r="F44" s="44">
        <v>1898</v>
      </c>
      <c r="G44" s="31"/>
      <c r="H44" s="44">
        <v>15</v>
      </c>
      <c r="I44" s="72">
        <v>7</v>
      </c>
      <c r="J44" s="72">
        <v>10</v>
      </c>
      <c r="K44" s="44">
        <f t="shared" si="0"/>
        <v>7</v>
      </c>
      <c r="L44" s="44" t="str">
        <f t="shared" si="1"/>
        <v>15_7</v>
      </c>
      <c r="M44" s="44">
        <v>1963</v>
      </c>
      <c r="N44" s="112"/>
      <c r="O44" s="44">
        <v>15</v>
      </c>
      <c r="P44" s="72">
        <v>7</v>
      </c>
      <c r="Q44" s="72">
        <v>10</v>
      </c>
      <c r="R44" s="44">
        <f t="shared" si="2"/>
        <v>7</v>
      </c>
      <c r="S44" s="44" t="str">
        <f t="shared" si="3"/>
        <v>15_7</v>
      </c>
      <c r="T44" s="44">
        <v>2025</v>
      </c>
      <c r="U44" s="112"/>
      <c r="V44" s="44">
        <v>15</v>
      </c>
      <c r="W44" s="72">
        <v>7</v>
      </c>
      <c r="X44" s="72">
        <v>10</v>
      </c>
      <c r="Y44" s="44">
        <f t="shared" si="4"/>
        <v>7</v>
      </c>
      <c r="Z44" s="19" t="str">
        <f t="shared" si="5"/>
        <v>15_7</v>
      </c>
      <c r="AA44" s="17">
        <f t="shared" si="7"/>
        <v>1963</v>
      </c>
      <c r="AB44" s="17">
        <f t="shared" si="8"/>
        <v>2025</v>
      </c>
      <c r="AC44" s="54">
        <f t="shared" si="11"/>
        <v>2025</v>
      </c>
      <c r="AD44" s="40">
        <f t="shared" si="9"/>
        <v>12.939297124600639</v>
      </c>
      <c r="AE44" s="6"/>
      <c r="AF44" s="6"/>
      <c r="AG44" s="6"/>
      <c r="AH44" s="6"/>
      <c r="AI44" s="6"/>
      <c r="AJ44" s="6"/>
      <c r="AK44" s="57"/>
    </row>
    <row r="45" spans="1:37" x14ac:dyDescent="0.25">
      <c r="A45" s="44">
        <v>15</v>
      </c>
      <c r="B45" s="72">
        <v>8</v>
      </c>
      <c r="C45" s="72">
        <v>11</v>
      </c>
      <c r="D45" s="44">
        <f t="shared" si="10"/>
        <v>8</v>
      </c>
      <c r="E45" s="44" t="str">
        <f t="shared" si="6"/>
        <v>15_8</v>
      </c>
      <c r="F45" s="44">
        <v>1956</v>
      </c>
      <c r="G45" s="31"/>
      <c r="H45" s="44">
        <v>15</v>
      </c>
      <c r="I45" s="72">
        <v>8</v>
      </c>
      <c r="J45" s="72">
        <v>11</v>
      </c>
      <c r="K45" s="44">
        <f t="shared" si="0"/>
        <v>8</v>
      </c>
      <c r="L45" s="44" t="str">
        <f t="shared" si="1"/>
        <v>15_8</v>
      </c>
      <c r="M45" s="44">
        <v>2023</v>
      </c>
      <c r="N45" s="112"/>
      <c r="O45" s="44">
        <v>15</v>
      </c>
      <c r="P45" s="72">
        <v>8</v>
      </c>
      <c r="Q45" s="72">
        <v>11</v>
      </c>
      <c r="R45" s="44">
        <f t="shared" si="2"/>
        <v>8</v>
      </c>
      <c r="S45" s="44" t="str">
        <f t="shared" si="3"/>
        <v>15_8</v>
      </c>
      <c r="T45" s="44">
        <v>2087</v>
      </c>
      <c r="U45" s="112"/>
      <c r="V45" s="44">
        <v>15</v>
      </c>
      <c r="W45" s="72">
        <v>8</v>
      </c>
      <c r="X45" s="72">
        <v>11</v>
      </c>
      <c r="Y45" s="44">
        <f t="shared" si="4"/>
        <v>8</v>
      </c>
      <c r="Z45" s="19" t="str">
        <f t="shared" si="5"/>
        <v>15_8</v>
      </c>
      <c r="AA45" s="17">
        <f t="shared" si="7"/>
        <v>2023</v>
      </c>
      <c r="AB45" s="17">
        <f t="shared" si="8"/>
        <v>2087</v>
      </c>
      <c r="AC45" s="54">
        <f t="shared" si="11"/>
        <v>2087</v>
      </c>
      <c r="AD45" s="40">
        <f t="shared" si="9"/>
        <v>13.335463258785943</v>
      </c>
      <c r="AE45" s="6"/>
      <c r="AF45" s="6"/>
      <c r="AG45" s="6"/>
      <c r="AH45" s="6"/>
      <c r="AI45" s="6"/>
      <c r="AJ45" s="6"/>
      <c r="AK45" s="57"/>
    </row>
    <row r="46" spans="1:37" x14ac:dyDescent="0.25">
      <c r="A46" s="44">
        <v>15</v>
      </c>
      <c r="B46" s="72">
        <v>9</v>
      </c>
      <c r="C46" s="72">
        <v>12</v>
      </c>
      <c r="D46" s="44">
        <f t="shared" si="10"/>
        <v>9</v>
      </c>
      <c r="E46" s="44" t="str">
        <f t="shared" si="6"/>
        <v>15_9</v>
      </c>
      <c r="F46" s="44">
        <v>2016</v>
      </c>
      <c r="G46" s="31"/>
      <c r="H46" s="44">
        <v>15</v>
      </c>
      <c r="I46" s="72">
        <v>9</v>
      </c>
      <c r="J46" s="72">
        <v>12</v>
      </c>
      <c r="K46" s="44">
        <f t="shared" si="0"/>
        <v>9</v>
      </c>
      <c r="L46" s="44" t="str">
        <f t="shared" si="1"/>
        <v>15_9</v>
      </c>
      <c r="M46" s="44">
        <v>2085</v>
      </c>
      <c r="N46" s="112"/>
      <c r="O46" s="44">
        <v>15</v>
      </c>
      <c r="P46" s="72">
        <v>9</v>
      </c>
      <c r="Q46" s="72">
        <v>12</v>
      </c>
      <c r="R46" s="44">
        <f t="shared" si="2"/>
        <v>9</v>
      </c>
      <c r="S46" s="44" t="str">
        <f t="shared" si="3"/>
        <v>15_9</v>
      </c>
      <c r="T46" s="44">
        <v>2151</v>
      </c>
      <c r="U46" s="112"/>
      <c r="V46" s="44">
        <v>15</v>
      </c>
      <c r="W46" s="72">
        <v>9</v>
      </c>
      <c r="X46" s="72">
        <v>12</v>
      </c>
      <c r="Y46" s="44">
        <f t="shared" si="4"/>
        <v>9</v>
      </c>
      <c r="Z46" s="19" t="str">
        <f t="shared" si="5"/>
        <v>15_9</v>
      </c>
      <c r="AA46" s="17">
        <f t="shared" si="7"/>
        <v>2085</v>
      </c>
      <c r="AB46" s="17">
        <f t="shared" si="8"/>
        <v>2151</v>
      </c>
      <c r="AC46" s="54">
        <f t="shared" si="11"/>
        <v>2151</v>
      </c>
      <c r="AD46" s="40">
        <f t="shared" si="9"/>
        <v>13.744408945686901</v>
      </c>
      <c r="AE46" s="6"/>
      <c r="AF46" s="6"/>
      <c r="AG46" s="6"/>
      <c r="AH46" s="6"/>
      <c r="AI46" s="6"/>
      <c r="AJ46" s="6"/>
      <c r="AK46" s="57"/>
    </row>
    <row r="47" spans="1:37" x14ac:dyDescent="0.25">
      <c r="A47" s="44">
        <v>15</v>
      </c>
      <c r="B47" s="72">
        <v>10</v>
      </c>
      <c r="C47" s="72">
        <v>13</v>
      </c>
      <c r="D47" s="44">
        <f t="shared" si="10"/>
        <v>10</v>
      </c>
      <c r="E47" s="44" t="str">
        <f t="shared" si="6"/>
        <v>15_10</v>
      </c>
      <c r="F47" s="44">
        <v>2083</v>
      </c>
      <c r="G47" s="31"/>
      <c r="H47" s="44">
        <v>15</v>
      </c>
      <c r="I47" s="72">
        <v>10</v>
      </c>
      <c r="J47" s="72">
        <v>13</v>
      </c>
      <c r="K47" s="44">
        <f t="shared" si="0"/>
        <v>10</v>
      </c>
      <c r="L47" s="44" t="str">
        <f t="shared" si="1"/>
        <v>15_10</v>
      </c>
      <c r="M47" s="44">
        <v>2154</v>
      </c>
      <c r="N47" s="112"/>
      <c r="O47" s="44">
        <v>15</v>
      </c>
      <c r="P47" s="72">
        <v>10</v>
      </c>
      <c r="Q47" s="72">
        <v>13</v>
      </c>
      <c r="R47" s="44">
        <f t="shared" si="2"/>
        <v>10</v>
      </c>
      <c r="S47" s="44" t="str">
        <f t="shared" si="3"/>
        <v>15_10</v>
      </c>
      <c r="T47" s="44">
        <v>2222</v>
      </c>
      <c r="U47" s="112"/>
      <c r="V47" s="44">
        <v>15</v>
      </c>
      <c r="W47" s="72">
        <v>10</v>
      </c>
      <c r="X47" s="72">
        <v>13</v>
      </c>
      <c r="Y47" s="44">
        <f t="shared" si="4"/>
        <v>10</v>
      </c>
      <c r="Z47" s="19" t="str">
        <f t="shared" si="5"/>
        <v>15_10</v>
      </c>
      <c r="AA47" s="17">
        <f t="shared" si="7"/>
        <v>2154</v>
      </c>
      <c r="AB47" s="17">
        <f t="shared" si="8"/>
        <v>2222</v>
      </c>
      <c r="AC47" s="54">
        <f t="shared" si="11"/>
        <v>2222</v>
      </c>
      <c r="AD47" s="40">
        <f t="shared" si="9"/>
        <v>14.198083067092652</v>
      </c>
      <c r="AE47" s="6"/>
      <c r="AF47" s="6"/>
      <c r="AG47" s="6"/>
      <c r="AH47" s="6"/>
      <c r="AI47" s="6"/>
      <c r="AJ47" s="6"/>
      <c r="AK47" s="57"/>
    </row>
    <row r="48" spans="1:37" x14ac:dyDescent="0.25">
      <c r="A48" s="44">
        <v>15</v>
      </c>
      <c r="B48" s="72">
        <v>11</v>
      </c>
      <c r="C48" s="72">
        <v>14</v>
      </c>
      <c r="D48" s="44">
        <f t="shared" si="10"/>
        <v>11</v>
      </c>
      <c r="E48" s="44" t="str">
        <f t="shared" si="6"/>
        <v>15_11</v>
      </c>
      <c r="F48" s="44">
        <v>2153</v>
      </c>
      <c r="G48" s="31"/>
      <c r="H48" s="44">
        <v>15</v>
      </c>
      <c r="I48" s="72">
        <v>11</v>
      </c>
      <c r="J48" s="72">
        <v>14</v>
      </c>
      <c r="K48" s="44">
        <f t="shared" si="0"/>
        <v>11</v>
      </c>
      <c r="L48" s="44" t="str">
        <f t="shared" si="1"/>
        <v>15_11</v>
      </c>
      <c r="M48" s="44">
        <v>2226</v>
      </c>
      <c r="N48" s="31"/>
      <c r="O48" s="44">
        <v>15</v>
      </c>
      <c r="P48" s="72">
        <v>11</v>
      </c>
      <c r="Q48" s="72">
        <v>14</v>
      </c>
      <c r="R48" s="44">
        <f t="shared" si="2"/>
        <v>11</v>
      </c>
      <c r="S48" s="44" t="str">
        <f t="shared" si="3"/>
        <v>15_11</v>
      </c>
      <c r="T48" s="44">
        <v>2296</v>
      </c>
      <c r="U48" s="31"/>
      <c r="V48" s="44">
        <v>15</v>
      </c>
      <c r="W48" s="72">
        <v>11</v>
      </c>
      <c r="X48" s="72">
        <v>14</v>
      </c>
      <c r="Y48" s="44">
        <f t="shared" si="4"/>
        <v>11</v>
      </c>
      <c r="Z48" s="19" t="str">
        <f t="shared" si="5"/>
        <v>15_11</v>
      </c>
      <c r="AA48" s="17">
        <f t="shared" si="7"/>
        <v>2226</v>
      </c>
      <c r="AB48" s="17">
        <f t="shared" si="8"/>
        <v>2296</v>
      </c>
      <c r="AC48" s="54">
        <f t="shared" si="11"/>
        <v>2296</v>
      </c>
      <c r="AD48" s="40">
        <f t="shared" si="9"/>
        <v>14.670926517571885</v>
      </c>
      <c r="AE48" s="6"/>
      <c r="AF48" s="6"/>
      <c r="AG48" s="6"/>
      <c r="AH48" s="6"/>
      <c r="AI48" s="6"/>
      <c r="AJ48" s="6"/>
      <c r="AK48" s="57"/>
    </row>
    <row r="49" spans="1:37" x14ac:dyDescent="0.25">
      <c r="A49" s="44">
        <v>20</v>
      </c>
      <c r="B49" s="72">
        <v>0</v>
      </c>
      <c r="C49" s="72">
        <v>4</v>
      </c>
      <c r="D49" s="44">
        <f t="shared" si="10"/>
        <v>0</v>
      </c>
      <c r="E49" s="44" t="str">
        <f t="shared" si="6"/>
        <v>20_0</v>
      </c>
      <c r="F49" s="44">
        <v>1616</v>
      </c>
      <c r="G49" s="31"/>
      <c r="H49" s="72">
        <v>20</v>
      </c>
      <c r="I49" s="72">
        <v>0</v>
      </c>
      <c r="J49" s="72">
        <v>4</v>
      </c>
      <c r="K49" s="44">
        <f t="shared" si="0"/>
        <v>0</v>
      </c>
      <c r="L49" s="44" t="str">
        <f t="shared" si="1"/>
        <v>20_0</v>
      </c>
      <c r="M49" s="44">
        <v>1671</v>
      </c>
      <c r="N49" s="31"/>
      <c r="O49" s="72">
        <v>20</v>
      </c>
      <c r="P49" s="72">
        <v>0</v>
      </c>
      <c r="Q49" s="72">
        <v>4</v>
      </c>
      <c r="R49" s="44">
        <f t="shared" si="2"/>
        <v>0</v>
      </c>
      <c r="S49" s="44" t="str">
        <f t="shared" si="3"/>
        <v>20_0</v>
      </c>
      <c r="T49" s="44">
        <v>1724</v>
      </c>
      <c r="U49" s="31"/>
      <c r="V49" s="72">
        <v>20</v>
      </c>
      <c r="W49" s="72">
        <v>0</v>
      </c>
      <c r="X49" s="72">
        <v>4</v>
      </c>
      <c r="Y49" s="44">
        <f t="shared" si="4"/>
        <v>0</v>
      </c>
      <c r="Z49" s="19" t="str">
        <f t="shared" si="5"/>
        <v>20_0</v>
      </c>
      <c r="AA49" s="17">
        <f t="shared" si="7"/>
        <v>1671</v>
      </c>
      <c r="AB49" s="17">
        <f t="shared" si="8"/>
        <v>1724</v>
      </c>
      <c r="AC49" s="54">
        <f t="shared" si="11"/>
        <v>1724</v>
      </c>
      <c r="AD49" s="40">
        <f t="shared" si="9"/>
        <v>11.015974440894569</v>
      </c>
      <c r="AE49" s="6"/>
      <c r="AF49" s="6"/>
      <c r="AG49" s="6"/>
      <c r="AH49" s="6"/>
      <c r="AI49" s="6"/>
      <c r="AJ49" s="6"/>
      <c r="AK49" s="57"/>
    </row>
    <row r="50" spans="1:37" x14ac:dyDescent="0.25">
      <c r="A50" s="44">
        <v>20</v>
      </c>
      <c r="B50" s="72">
        <v>1</v>
      </c>
      <c r="C50" s="72">
        <v>6</v>
      </c>
      <c r="D50" s="44">
        <f t="shared" si="10"/>
        <v>1</v>
      </c>
      <c r="E50" s="44" t="str">
        <f t="shared" si="6"/>
        <v>20_1</v>
      </c>
      <c r="F50" s="44">
        <v>1707</v>
      </c>
      <c r="G50" s="31"/>
      <c r="H50" s="72">
        <v>20</v>
      </c>
      <c r="I50" s="72">
        <v>1</v>
      </c>
      <c r="J50" s="72">
        <v>6</v>
      </c>
      <c r="K50" s="44">
        <f t="shared" si="0"/>
        <v>1</v>
      </c>
      <c r="L50" s="44" t="str">
        <f t="shared" si="1"/>
        <v>20_1</v>
      </c>
      <c r="M50" s="44">
        <v>1765</v>
      </c>
      <c r="N50" s="31"/>
      <c r="O50" s="72">
        <v>20</v>
      </c>
      <c r="P50" s="72">
        <v>1</v>
      </c>
      <c r="Q50" s="72">
        <v>6</v>
      </c>
      <c r="R50" s="44">
        <f t="shared" si="2"/>
        <v>1</v>
      </c>
      <c r="S50" s="44" t="str">
        <f t="shared" si="3"/>
        <v>20_1</v>
      </c>
      <c r="T50" s="44">
        <v>1821</v>
      </c>
      <c r="U50" s="31"/>
      <c r="V50" s="72">
        <v>20</v>
      </c>
      <c r="W50" s="72">
        <v>1</v>
      </c>
      <c r="X50" s="72">
        <v>6</v>
      </c>
      <c r="Y50" s="44">
        <f t="shared" si="4"/>
        <v>1</v>
      </c>
      <c r="Z50" s="19" t="str">
        <f t="shared" si="5"/>
        <v>20_1</v>
      </c>
      <c r="AA50" s="17">
        <f t="shared" si="7"/>
        <v>1765</v>
      </c>
      <c r="AB50" s="17">
        <f t="shared" si="8"/>
        <v>1821</v>
      </c>
      <c r="AC50" s="54">
        <f t="shared" si="11"/>
        <v>1821</v>
      </c>
      <c r="AD50" s="40">
        <f t="shared" si="9"/>
        <v>11.635782747603834</v>
      </c>
      <c r="AE50" s="6"/>
      <c r="AF50" s="6"/>
      <c r="AG50" s="6"/>
      <c r="AH50" s="6"/>
      <c r="AI50" s="6"/>
      <c r="AJ50" s="6"/>
      <c r="AK50" s="57"/>
    </row>
    <row r="51" spans="1:37" x14ac:dyDescent="0.25">
      <c r="A51" s="44">
        <v>20</v>
      </c>
      <c r="B51" s="72">
        <v>2</v>
      </c>
      <c r="C51" s="72">
        <v>7</v>
      </c>
      <c r="D51" s="44">
        <f t="shared" si="10"/>
        <v>2</v>
      </c>
      <c r="E51" s="44" t="str">
        <f t="shared" si="6"/>
        <v>20_2</v>
      </c>
      <c r="F51" s="44">
        <v>1755</v>
      </c>
      <c r="G51" s="31"/>
      <c r="H51" s="72">
        <v>20</v>
      </c>
      <c r="I51" s="72">
        <v>2</v>
      </c>
      <c r="J51" s="72">
        <v>7</v>
      </c>
      <c r="K51" s="44">
        <f t="shared" si="0"/>
        <v>2</v>
      </c>
      <c r="L51" s="44" t="str">
        <f t="shared" si="1"/>
        <v>20_2</v>
      </c>
      <c r="M51" s="44">
        <v>1815</v>
      </c>
      <c r="N51" s="112"/>
      <c r="O51" s="72">
        <v>20</v>
      </c>
      <c r="P51" s="72">
        <v>2</v>
      </c>
      <c r="Q51" s="72">
        <v>7</v>
      </c>
      <c r="R51" s="44">
        <f t="shared" si="2"/>
        <v>2</v>
      </c>
      <c r="S51" s="44" t="str">
        <f t="shared" si="3"/>
        <v>20_2</v>
      </c>
      <c r="T51" s="44">
        <v>1872</v>
      </c>
      <c r="U51" s="112"/>
      <c r="V51" s="72">
        <v>20</v>
      </c>
      <c r="W51" s="72">
        <v>2</v>
      </c>
      <c r="X51" s="72">
        <v>7</v>
      </c>
      <c r="Y51" s="44">
        <f t="shared" si="4"/>
        <v>2</v>
      </c>
      <c r="Z51" s="19" t="str">
        <f t="shared" si="5"/>
        <v>20_2</v>
      </c>
      <c r="AA51" s="17">
        <f t="shared" si="7"/>
        <v>1815</v>
      </c>
      <c r="AB51" s="17">
        <f t="shared" si="8"/>
        <v>1872</v>
      </c>
      <c r="AC51" s="54">
        <f t="shared" si="11"/>
        <v>1872</v>
      </c>
      <c r="AD51" s="40">
        <f t="shared" si="9"/>
        <v>11.961661341853036</v>
      </c>
      <c r="AE51" s="6"/>
      <c r="AF51" s="6"/>
      <c r="AG51" s="6"/>
      <c r="AH51" s="6"/>
      <c r="AI51" s="6"/>
      <c r="AJ51" s="6"/>
      <c r="AK51" s="57"/>
    </row>
    <row r="52" spans="1:37" x14ac:dyDescent="0.25">
      <c r="A52" s="44">
        <v>20</v>
      </c>
      <c r="B52" s="72">
        <v>3</v>
      </c>
      <c r="C52" s="72">
        <v>8</v>
      </c>
      <c r="D52" s="44">
        <f t="shared" si="10"/>
        <v>3</v>
      </c>
      <c r="E52" s="44" t="str">
        <f t="shared" si="6"/>
        <v>20_3</v>
      </c>
      <c r="F52" s="44">
        <v>1800</v>
      </c>
      <c r="G52" s="31"/>
      <c r="H52" s="72">
        <v>20</v>
      </c>
      <c r="I52" s="72">
        <v>3</v>
      </c>
      <c r="J52" s="72">
        <v>8</v>
      </c>
      <c r="K52" s="44">
        <f t="shared" si="0"/>
        <v>3</v>
      </c>
      <c r="L52" s="44" t="str">
        <f t="shared" si="1"/>
        <v>20_3</v>
      </c>
      <c r="M52" s="44">
        <v>1861</v>
      </c>
      <c r="N52" s="112"/>
      <c r="O52" s="72">
        <v>20</v>
      </c>
      <c r="P52" s="72">
        <v>3</v>
      </c>
      <c r="Q52" s="72">
        <v>8</v>
      </c>
      <c r="R52" s="44">
        <f t="shared" si="2"/>
        <v>3</v>
      </c>
      <c r="S52" s="44" t="str">
        <f t="shared" si="3"/>
        <v>20_3</v>
      </c>
      <c r="T52" s="44">
        <v>1920</v>
      </c>
      <c r="U52" s="112"/>
      <c r="V52" s="72">
        <v>20</v>
      </c>
      <c r="W52" s="72">
        <v>3</v>
      </c>
      <c r="X52" s="72">
        <v>8</v>
      </c>
      <c r="Y52" s="44">
        <f t="shared" si="4"/>
        <v>3</v>
      </c>
      <c r="Z52" s="19" t="str">
        <f t="shared" si="5"/>
        <v>20_3</v>
      </c>
      <c r="AA52" s="17">
        <f t="shared" si="7"/>
        <v>1861</v>
      </c>
      <c r="AB52" s="17">
        <f t="shared" si="8"/>
        <v>1920</v>
      </c>
      <c r="AC52" s="54">
        <f t="shared" si="11"/>
        <v>1920</v>
      </c>
      <c r="AD52" s="40">
        <f t="shared" si="9"/>
        <v>12.268370607028753</v>
      </c>
      <c r="AE52" s="6"/>
      <c r="AF52" s="6"/>
      <c r="AG52" s="6"/>
      <c r="AH52" s="6"/>
      <c r="AI52" s="6"/>
      <c r="AJ52" s="6"/>
      <c r="AK52" s="57"/>
    </row>
    <row r="53" spans="1:37" x14ac:dyDescent="0.25">
      <c r="A53" s="44">
        <v>20</v>
      </c>
      <c r="B53" s="72">
        <v>4</v>
      </c>
      <c r="C53" s="72">
        <v>9</v>
      </c>
      <c r="D53" s="44">
        <f t="shared" si="10"/>
        <v>4</v>
      </c>
      <c r="E53" s="44" t="str">
        <f t="shared" si="6"/>
        <v>20_4</v>
      </c>
      <c r="F53" s="44">
        <v>1846</v>
      </c>
      <c r="G53" s="31"/>
      <c r="H53" s="72">
        <v>20</v>
      </c>
      <c r="I53" s="72">
        <v>4</v>
      </c>
      <c r="J53" s="72">
        <v>9</v>
      </c>
      <c r="K53" s="44">
        <f t="shared" si="0"/>
        <v>4</v>
      </c>
      <c r="L53" s="44" t="str">
        <f t="shared" si="1"/>
        <v>20_4</v>
      </c>
      <c r="M53" s="44">
        <v>1909</v>
      </c>
      <c r="N53" s="112"/>
      <c r="O53" s="72">
        <v>20</v>
      </c>
      <c r="P53" s="72">
        <v>4</v>
      </c>
      <c r="Q53" s="72">
        <v>9</v>
      </c>
      <c r="R53" s="44">
        <f t="shared" si="2"/>
        <v>4</v>
      </c>
      <c r="S53" s="44" t="str">
        <f t="shared" si="3"/>
        <v>20_4</v>
      </c>
      <c r="T53" s="44">
        <v>1969</v>
      </c>
      <c r="U53" s="112"/>
      <c r="V53" s="72">
        <v>20</v>
      </c>
      <c r="W53" s="72">
        <v>4</v>
      </c>
      <c r="X53" s="72">
        <v>9</v>
      </c>
      <c r="Y53" s="44">
        <f t="shared" si="4"/>
        <v>4</v>
      </c>
      <c r="Z53" s="19" t="str">
        <f t="shared" si="5"/>
        <v>20_4</v>
      </c>
      <c r="AA53" s="17">
        <f t="shared" si="7"/>
        <v>1909</v>
      </c>
      <c r="AB53" s="17">
        <f t="shared" si="8"/>
        <v>1969</v>
      </c>
      <c r="AC53" s="54">
        <f t="shared" si="11"/>
        <v>1969</v>
      </c>
      <c r="AD53" s="40">
        <f t="shared" si="9"/>
        <v>12.581469648562301</v>
      </c>
      <c r="AE53" s="6"/>
      <c r="AF53" s="6"/>
      <c r="AG53" s="6"/>
      <c r="AH53" s="6"/>
      <c r="AI53" s="6"/>
      <c r="AJ53" s="6"/>
      <c r="AK53" s="57"/>
    </row>
    <row r="54" spans="1:37" x14ac:dyDescent="0.25">
      <c r="A54" s="44">
        <v>20</v>
      </c>
      <c r="B54" s="72">
        <v>5</v>
      </c>
      <c r="C54" s="72">
        <v>10</v>
      </c>
      <c r="D54" s="44">
        <f t="shared" si="10"/>
        <v>5</v>
      </c>
      <c r="E54" s="44" t="str">
        <f t="shared" si="6"/>
        <v>20_5</v>
      </c>
      <c r="F54" s="44">
        <v>1898</v>
      </c>
      <c r="G54" s="31"/>
      <c r="H54" s="72">
        <v>20</v>
      </c>
      <c r="I54" s="72">
        <v>5</v>
      </c>
      <c r="J54" s="72">
        <v>10</v>
      </c>
      <c r="K54" s="44">
        <f t="shared" si="0"/>
        <v>5</v>
      </c>
      <c r="L54" s="44" t="str">
        <f t="shared" si="1"/>
        <v>20_5</v>
      </c>
      <c r="M54" s="44">
        <v>1963</v>
      </c>
      <c r="N54" s="112"/>
      <c r="O54" s="72">
        <v>20</v>
      </c>
      <c r="P54" s="72">
        <v>5</v>
      </c>
      <c r="Q54" s="72">
        <v>10</v>
      </c>
      <c r="R54" s="44">
        <f t="shared" si="2"/>
        <v>5</v>
      </c>
      <c r="S54" s="44" t="str">
        <f t="shared" si="3"/>
        <v>20_5</v>
      </c>
      <c r="T54" s="44">
        <v>2025</v>
      </c>
      <c r="U54" s="112"/>
      <c r="V54" s="72">
        <v>20</v>
      </c>
      <c r="W54" s="72">
        <v>5</v>
      </c>
      <c r="X54" s="72">
        <v>10</v>
      </c>
      <c r="Y54" s="44">
        <f t="shared" si="4"/>
        <v>5</v>
      </c>
      <c r="Z54" s="19" t="str">
        <f t="shared" si="5"/>
        <v>20_5</v>
      </c>
      <c r="AA54" s="17">
        <f t="shared" si="7"/>
        <v>1963</v>
      </c>
      <c r="AB54" s="17">
        <f t="shared" si="8"/>
        <v>2025</v>
      </c>
      <c r="AC54" s="54">
        <f t="shared" si="11"/>
        <v>2025</v>
      </c>
      <c r="AD54" s="40">
        <f t="shared" si="9"/>
        <v>12.939297124600639</v>
      </c>
      <c r="AE54" s="6"/>
      <c r="AF54" s="6"/>
      <c r="AG54" s="6"/>
      <c r="AH54" s="6"/>
      <c r="AI54" s="6"/>
      <c r="AJ54" s="6"/>
      <c r="AK54" s="57"/>
    </row>
    <row r="55" spans="1:37" x14ac:dyDescent="0.25">
      <c r="A55" s="44">
        <v>20</v>
      </c>
      <c r="B55" s="72">
        <v>6</v>
      </c>
      <c r="C55" s="72">
        <v>11</v>
      </c>
      <c r="D55" s="44">
        <f t="shared" si="10"/>
        <v>6</v>
      </c>
      <c r="E55" s="44" t="str">
        <f t="shared" si="6"/>
        <v>20_6</v>
      </c>
      <c r="F55" s="44">
        <v>1956</v>
      </c>
      <c r="G55" s="31"/>
      <c r="H55" s="72">
        <v>20</v>
      </c>
      <c r="I55" s="72">
        <v>6</v>
      </c>
      <c r="J55" s="72">
        <v>11</v>
      </c>
      <c r="K55" s="44">
        <f t="shared" si="0"/>
        <v>6</v>
      </c>
      <c r="L55" s="44" t="str">
        <f t="shared" si="1"/>
        <v>20_6</v>
      </c>
      <c r="M55" s="44">
        <v>2023</v>
      </c>
      <c r="N55" s="112"/>
      <c r="O55" s="72">
        <v>20</v>
      </c>
      <c r="P55" s="72">
        <v>6</v>
      </c>
      <c r="Q55" s="72">
        <v>11</v>
      </c>
      <c r="R55" s="44">
        <f t="shared" si="2"/>
        <v>6</v>
      </c>
      <c r="S55" s="44" t="str">
        <f t="shared" si="3"/>
        <v>20_6</v>
      </c>
      <c r="T55" s="44">
        <v>2087</v>
      </c>
      <c r="U55" s="112"/>
      <c r="V55" s="72">
        <v>20</v>
      </c>
      <c r="W55" s="72">
        <v>6</v>
      </c>
      <c r="X55" s="72">
        <v>11</v>
      </c>
      <c r="Y55" s="44">
        <f t="shared" si="4"/>
        <v>6</v>
      </c>
      <c r="Z55" s="19" t="str">
        <f t="shared" si="5"/>
        <v>20_6</v>
      </c>
      <c r="AA55" s="17">
        <f t="shared" si="7"/>
        <v>2023</v>
      </c>
      <c r="AB55" s="17">
        <f t="shared" si="8"/>
        <v>2087</v>
      </c>
      <c r="AC55" s="54">
        <f t="shared" si="11"/>
        <v>2087</v>
      </c>
      <c r="AD55" s="40">
        <f t="shared" si="9"/>
        <v>13.335463258785943</v>
      </c>
      <c r="AE55" s="6"/>
      <c r="AF55" s="6"/>
      <c r="AG55" s="6"/>
      <c r="AH55" s="6"/>
      <c r="AI55" s="6"/>
      <c r="AJ55" s="6"/>
      <c r="AK55" s="57"/>
    </row>
    <row r="56" spans="1:37" x14ac:dyDescent="0.25">
      <c r="A56" s="44">
        <v>20</v>
      </c>
      <c r="B56" s="72">
        <v>7</v>
      </c>
      <c r="C56" s="72">
        <v>12</v>
      </c>
      <c r="D56" s="44">
        <f t="shared" si="10"/>
        <v>7</v>
      </c>
      <c r="E56" s="44" t="str">
        <f t="shared" si="6"/>
        <v>20_7</v>
      </c>
      <c r="F56" s="44">
        <v>2016</v>
      </c>
      <c r="G56" s="31"/>
      <c r="H56" s="72">
        <v>20</v>
      </c>
      <c r="I56" s="72">
        <v>7</v>
      </c>
      <c r="J56" s="72">
        <v>12</v>
      </c>
      <c r="K56" s="44">
        <f t="shared" si="0"/>
        <v>7</v>
      </c>
      <c r="L56" s="44" t="str">
        <f t="shared" si="1"/>
        <v>20_7</v>
      </c>
      <c r="M56" s="44">
        <v>2085</v>
      </c>
      <c r="N56" s="112"/>
      <c r="O56" s="72">
        <v>20</v>
      </c>
      <c r="P56" s="72">
        <v>7</v>
      </c>
      <c r="Q56" s="72">
        <v>12</v>
      </c>
      <c r="R56" s="44">
        <f t="shared" si="2"/>
        <v>7</v>
      </c>
      <c r="S56" s="44" t="str">
        <f t="shared" si="3"/>
        <v>20_7</v>
      </c>
      <c r="T56" s="44">
        <v>2151</v>
      </c>
      <c r="U56" s="112"/>
      <c r="V56" s="72">
        <v>20</v>
      </c>
      <c r="W56" s="72">
        <v>7</v>
      </c>
      <c r="X56" s="72">
        <v>12</v>
      </c>
      <c r="Y56" s="44">
        <f t="shared" si="4"/>
        <v>7</v>
      </c>
      <c r="Z56" s="19" t="str">
        <f t="shared" si="5"/>
        <v>20_7</v>
      </c>
      <c r="AA56" s="17">
        <f t="shared" si="7"/>
        <v>2085</v>
      </c>
      <c r="AB56" s="17">
        <f t="shared" si="8"/>
        <v>2151</v>
      </c>
      <c r="AC56" s="54">
        <f t="shared" si="11"/>
        <v>2151</v>
      </c>
      <c r="AD56" s="40">
        <f t="shared" si="9"/>
        <v>13.744408945686901</v>
      </c>
      <c r="AE56" s="6"/>
      <c r="AF56" s="6"/>
      <c r="AG56" s="6"/>
      <c r="AH56" s="6"/>
      <c r="AI56" s="6"/>
      <c r="AJ56" s="6"/>
      <c r="AK56" s="57"/>
    </row>
    <row r="57" spans="1:37" x14ac:dyDescent="0.25">
      <c r="A57" s="44">
        <v>20</v>
      </c>
      <c r="B57" s="72">
        <v>8</v>
      </c>
      <c r="C57" s="72">
        <v>13</v>
      </c>
      <c r="D57" s="44">
        <f t="shared" si="10"/>
        <v>8</v>
      </c>
      <c r="E57" s="44" t="str">
        <f t="shared" si="6"/>
        <v>20_8</v>
      </c>
      <c r="F57" s="44">
        <v>2083</v>
      </c>
      <c r="G57" s="31"/>
      <c r="H57" s="72">
        <v>20</v>
      </c>
      <c r="I57" s="72">
        <v>8</v>
      </c>
      <c r="J57" s="72">
        <v>13</v>
      </c>
      <c r="K57" s="44">
        <f t="shared" si="0"/>
        <v>8</v>
      </c>
      <c r="L57" s="44" t="str">
        <f t="shared" si="1"/>
        <v>20_8</v>
      </c>
      <c r="M57" s="44">
        <v>2154</v>
      </c>
      <c r="N57" s="112"/>
      <c r="O57" s="72">
        <v>20</v>
      </c>
      <c r="P57" s="72">
        <v>8</v>
      </c>
      <c r="Q57" s="72">
        <v>13</v>
      </c>
      <c r="R57" s="44">
        <f t="shared" si="2"/>
        <v>8</v>
      </c>
      <c r="S57" s="44" t="str">
        <f t="shared" si="3"/>
        <v>20_8</v>
      </c>
      <c r="T57" s="44">
        <v>2222</v>
      </c>
      <c r="U57" s="112"/>
      <c r="V57" s="72">
        <v>20</v>
      </c>
      <c r="W57" s="72">
        <v>8</v>
      </c>
      <c r="X57" s="72">
        <v>13</v>
      </c>
      <c r="Y57" s="44">
        <f t="shared" si="4"/>
        <v>8</v>
      </c>
      <c r="Z57" s="19" t="str">
        <f t="shared" si="5"/>
        <v>20_8</v>
      </c>
      <c r="AA57" s="17">
        <f t="shared" si="7"/>
        <v>2154</v>
      </c>
      <c r="AB57" s="17">
        <f t="shared" si="8"/>
        <v>2222</v>
      </c>
      <c r="AC57" s="54">
        <f t="shared" si="11"/>
        <v>2222</v>
      </c>
      <c r="AD57" s="40">
        <f t="shared" si="9"/>
        <v>14.198083067092652</v>
      </c>
      <c r="AE57" s="6"/>
      <c r="AF57" s="6"/>
      <c r="AG57" s="6"/>
      <c r="AH57" s="6"/>
      <c r="AI57" s="6"/>
      <c r="AJ57" s="6"/>
      <c r="AK57" s="57"/>
    </row>
    <row r="58" spans="1:37" x14ac:dyDescent="0.25">
      <c r="A58" s="44">
        <v>20</v>
      </c>
      <c r="B58" s="72">
        <v>9</v>
      </c>
      <c r="C58" s="72">
        <v>14</v>
      </c>
      <c r="D58" s="44">
        <f t="shared" si="10"/>
        <v>9</v>
      </c>
      <c r="E58" s="44" t="str">
        <f t="shared" si="6"/>
        <v>20_9</v>
      </c>
      <c r="F58" s="44">
        <v>2153</v>
      </c>
      <c r="G58" s="31"/>
      <c r="H58" s="72">
        <v>20</v>
      </c>
      <c r="I58" s="72">
        <v>9</v>
      </c>
      <c r="J58" s="72">
        <v>14</v>
      </c>
      <c r="K58" s="44">
        <f t="shared" si="0"/>
        <v>9</v>
      </c>
      <c r="L58" s="44" t="str">
        <f t="shared" si="1"/>
        <v>20_9</v>
      </c>
      <c r="M58" s="44">
        <v>2226</v>
      </c>
      <c r="N58" s="112"/>
      <c r="O58" s="72">
        <v>20</v>
      </c>
      <c r="P58" s="72">
        <v>9</v>
      </c>
      <c r="Q58" s="72">
        <v>14</v>
      </c>
      <c r="R58" s="44">
        <f t="shared" si="2"/>
        <v>9</v>
      </c>
      <c r="S58" s="44" t="str">
        <f t="shared" si="3"/>
        <v>20_9</v>
      </c>
      <c r="T58" s="44">
        <v>2296</v>
      </c>
      <c r="U58" s="112"/>
      <c r="V58" s="72">
        <v>20</v>
      </c>
      <c r="W58" s="72">
        <v>9</v>
      </c>
      <c r="X58" s="72">
        <v>14</v>
      </c>
      <c r="Y58" s="44">
        <f t="shared" si="4"/>
        <v>9</v>
      </c>
      <c r="Z58" s="19" t="str">
        <f t="shared" si="5"/>
        <v>20_9</v>
      </c>
      <c r="AA58" s="17">
        <f t="shared" si="7"/>
        <v>2226</v>
      </c>
      <c r="AB58" s="17">
        <f t="shared" si="8"/>
        <v>2296</v>
      </c>
      <c r="AC58" s="54">
        <f t="shared" si="11"/>
        <v>2296</v>
      </c>
      <c r="AD58" s="40">
        <f t="shared" si="9"/>
        <v>14.670926517571885</v>
      </c>
      <c r="AE58" s="6"/>
      <c r="AF58" s="6"/>
      <c r="AG58" s="6"/>
      <c r="AH58" s="6"/>
      <c r="AI58" s="6"/>
      <c r="AJ58" s="6"/>
      <c r="AK58" s="57"/>
    </row>
    <row r="59" spans="1:37" x14ac:dyDescent="0.25">
      <c r="A59" s="44">
        <v>20</v>
      </c>
      <c r="B59" s="72">
        <v>10</v>
      </c>
      <c r="C59" s="72">
        <v>15</v>
      </c>
      <c r="D59" s="44">
        <f t="shared" si="10"/>
        <v>10</v>
      </c>
      <c r="E59" s="44" t="str">
        <f t="shared" si="6"/>
        <v>20_10</v>
      </c>
      <c r="F59" s="44">
        <v>2216</v>
      </c>
      <c r="G59" s="31"/>
      <c r="H59" s="72">
        <v>20</v>
      </c>
      <c r="I59" s="72">
        <v>10</v>
      </c>
      <c r="J59" s="72">
        <v>15</v>
      </c>
      <c r="K59" s="44">
        <f t="shared" si="0"/>
        <v>10</v>
      </c>
      <c r="L59" s="44" t="str">
        <f t="shared" si="1"/>
        <v>20_10</v>
      </c>
      <c r="M59" s="44">
        <v>2291</v>
      </c>
      <c r="N59" s="112"/>
      <c r="O59" s="72">
        <v>20</v>
      </c>
      <c r="P59" s="72">
        <v>10</v>
      </c>
      <c r="Q59" s="72">
        <v>15</v>
      </c>
      <c r="R59" s="44">
        <f t="shared" si="2"/>
        <v>10</v>
      </c>
      <c r="S59" s="44" t="str">
        <f t="shared" si="3"/>
        <v>20_10</v>
      </c>
      <c r="T59" s="44">
        <v>2363</v>
      </c>
      <c r="U59" s="112"/>
      <c r="V59" s="72">
        <v>20</v>
      </c>
      <c r="W59" s="72">
        <v>10</v>
      </c>
      <c r="X59" s="72">
        <v>15</v>
      </c>
      <c r="Y59" s="44">
        <f t="shared" si="4"/>
        <v>10</v>
      </c>
      <c r="Z59" s="19" t="str">
        <f t="shared" si="5"/>
        <v>20_10</v>
      </c>
      <c r="AA59" s="17">
        <f t="shared" si="7"/>
        <v>2291</v>
      </c>
      <c r="AB59" s="17">
        <f t="shared" si="8"/>
        <v>2363</v>
      </c>
      <c r="AC59" s="54">
        <f t="shared" si="11"/>
        <v>2363</v>
      </c>
      <c r="AD59" s="40">
        <f t="shared" si="9"/>
        <v>15.099041533546325</v>
      </c>
      <c r="AE59" s="6"/>
      <c r="AF59" s="6"/>
      <c r="AG59" s="6"/>
      <c r="AH59" s="6"/>
      <c r="AI59" s="6"/>
      <c r="AJ59" s="6"/>
      <c r="AK59" s="57"/>
    </row>
    <row r="60" spans="1:37" x14ac:dyDescent="0.25">
      <c r="A60" s="44">
        <v>20</v>
      </c>
      <c r="B60" s="72">
        <v>11</v>
      </c>
      <c r="C60" s="72">
        <v>16</v>
      </c>
      <c r="D60" s="44">
        <f t="shared" si="10"/>
        <v>11</v>
      </c>
      <c r="E60" s="44" t="str">
        <f t="shared" si="6"/>
        <v>20_11</v>
      </c>
      <c r="F60" s="44">
        <v>2287</v>
      </c>
      <c r="G60" s="31"/>
      <c r="H60" s="72">
        <v>20</v>
      </c>
      <c r="I60" s="72">
        <v>11</v>
      </c>
      <c r="J60" s="72">
        <v>16</v>
      </c>
      <c r="K60" s="44">
        <f t="shared" si="0"/>
        <v>11</v>
      </c>
      <c r="L60" s="44" t="str">
        <f t="shared" si="1"/>
        <v>20_11</v>
      </c>
      <c r="M60" s="44">
        <v>2365</v>
      </c>
      <c r="N60" s="112"/>
      <c r="O60" s="72">
        <v>20</v>
      </c>
      <c r="P60" s="72">
        <v>11</v>
      </c>
      <c r="Q60" s="72">
        <v>16</v>
      </c>
      <c r="R60" s="44">
        <f t="shared" si="2"/>
        <v>11</v>
      </c>
      <c r="S60" s="44" t="str">
        <f t="shared" si="3"/>
        <v>20_11</v>
      </c>
      <c r="T60" s="44">
        <v>2439</v>
      </c>
      <c r="U60" s="112"/>
      <c r="V60" s="72">
        <v>20</v>
      </c>
      <c r="W60" s="72">
        <v>11</v>
      </c>
      <c r="X60" s="72">
        <v>16</v>
      </c>
      <c r="Y60" s="44">
        <f t="shared" si="4"/>
        <v>11</v>
      </c>
      <c r="Z60" s="19" t="str">
        <f t="shared" si="5"/>
        <v>20_11</v>
      </c>
      <c r="AA60" s="17">
        <f t="shared" si="7"/>
        <v>2365</v>
      </c>
      <c r="AB60" s="17">
        <f t="shared" si="8"/>
        <v>2439</v>
      </c>
      <c r="AC60" s="54">
        <f t="shared" si="11"/>
        <v>2439</v>
      </c>
      <c r="AD60" s="40">
        <f t="shared" si="9"/>
        <v>15.584664536741213</v>
      </c>
      <c r="AE60" s="6"/>
      <c r="AF60" s="6"/>
      <c r="AG60" s="6"/>
      <c r="AH60" s="6"/>
      <c r="AI60" s="6"/>
      <c r="AJ60" s="6"/>
      <c r="AK60" s="57"/>
    </row>
    <row r="61" spans="1:37" x14ac:dyDescent="0.25">
      <c r="A61" s="44">
        <v>25</v>
      </c>
      <c r="B61" s="72">
        <v>0</v>
      </c>
      <c r="C61" s="72">
        <v>5</v>
      </c>
      <c r="D61" s="44">
        <f t="shared" si="10"/>
        <v>0</v>
      </c>
      <c r="E61" s="44" t="str">
        <f t="shared" si="6"/>
        <v>25_0</v>
      </c>
      <c r="F61" s="44">
        <v>1676</v>
      </c>
      <c r="G61" s="31"/>
      <c r="H61" s="44">
        <v>25</v>
      </c>
      <c r="I61" s="72">
        <v>0</v>
      </c>
      <c r="J61" s="72">
        <v>5</v>
      </c>
      <c r="K61" s="44">
        <f t="shared" si="0"/>
        <v>0</v>
      </c>
      <c r="L61" s="44" t="str">
        <f t="shared" si="1"/>
        <v>25_0</v>
      </c>
      <c r="M61" s="44">
        <v>1733</v>
      </c>
      <c r="N61" s="112"/>
      <c r="O61" s="44">
        <v>25</v>
      </c>
      <c r="P61" s="72">
        <v>0</v>
      </c>
      <c r="Q61" s="72">
        <v>5</v>
      </c>
      <c r="R61" s="44">
        <f t="shared" si="2"/>
        <v>0</v>
      </c>
      <c r="S61" s="44" t="str">
        <f t="shared" si="3"/>
        <v>25_0</v>
      </c>
      <c r="T61" s="44">
        <v>1788</v>
      </c>
      <c r="U61" s="112"/>
      <c r="V61" s="44">
        <v>25</v>
      </c>
      <c r="W61" s="72">
        <v>0</v>
      </c>
      <c r="X61" s="72">
        <v>5</v>
      </c>
      <c r="Y61" s="44">
        <f t="shared" si="4"/>
        <v>0</v>
      </c>
      <c r="Z61" s="19" t="str">
        <f t="shared" si="5"/>
        <v>25_0</v>
      </c>
      <c r="AA61" s="17">
        <f t="shared" si="7"/>
        <v>1733</v>
      </c>
      <c r="AB61" s="17">
        <f t="shared" si="8"/>
        <v>1788</v>
      </c>
      <c r="AC61" s="54">
        <f t="shared" si="11"/>
        <v>1788</v>
      </c>
      <c r="AD61" s="40">
        <f t="shared" si="9"/>
        <v>11.424920127795527</v>
      </c>
      <c r="AE61" s="6"/>
      <c r="AF61" s="6"/>
      <c r="AG61" s="6"/>
      <c r="AH61" s="6"/>
      <c r="AI61" s="6"/>
      <c r="AJ61" s="6"/>
      <c r="AK61" s="57"/>
    </row>
    <row r="62" spans="1:37" x14ac:dyDescent="0.25">
      <c r="A62" s="44">
        <v>25</v>
      </c>
      <c r="B62" s="72">
        <v>1</v>
      </c>
      <c r="C62" s="72">
        <v>7</v>
      </c>
      <c r="D62" s="44">
        <f t="shared" si="10"/>
        <v>1</v>
      </c>
      <c r="E62" s="44" t="str">
        <f t="shared" si="6"/>
        <v>25_1</v>
      </c>
      <c r="F62" s="44">
        <v>1755</v>
      </c>
      <c r="G62" s="31"/>
      <c r="H62" s="44">
        <v>25</v>
      </c>
      <c r="I62" s="72">
        <v>1</v>
      </c>
      <c r="J62" s="72">
        <v>7</v>
      </c>
      <c r="K62" s="44">
        <f t="shared" si="0"/>
        <v>1</v>
      </c>
      <c r="L62" s="44" t="str">
        <f t="shared" si="1"/>
        <v>25_1</v>
      </c>
      <c r="M62" s="44">
        <v>1815</v>
      </c>
      <c r="N62" s="112"/>
      <c r="O62" s="44">
        <v>25</v>
      </c>
      <c r="P62" s="72">
        <v>1</v>
      </c>
      <c r="Q62" s="72">
        <v>7</v>
      </c>
      <c r="R62" s="44">
        <f t="shared" si="2"/>
        <v>1</v>
      </c>
      <c r="S62" s="44" t="str">
        <f t="shared" si="3"/>
        <v>25_1</v>
      </c>
      <c r="T62" s="44">
        <v>1872</v>
      </c>
      <c r="U62" s="112"/>
      <c r="V62" s="44">
        <v>25</v>
      </c>
      <c r="W62" s="72">
        <v>1</v>
      </c>
      <c r="X62" s="72">
        <v>7</v>
      </c>
      <c r="Y62" s="44">
        <f t="shared" si="4"/>
        <v>1</v>
      </c>
      <c r="Z62" s="19" t="str">
        <f t="shared" si="5"/>
        <v>25_1</v>
      </c>
      <c r="AA62" s="17">
        <f t="shared" si="7"/>
        <v>1815</v>
      </c>
      <c r="AB62" s="17">
        <f t="shared" si="8"/>
        <v>1872</v>
      </c>
      <c r="AC62" s="54">
        <f t="shared" si="11"/>
        <v>1872</v>
      </c>
      <c r="AD62" s="40">
        <f t="shared" si="9"/>
        <v>11.961661341853036</v>
      </c>
      <c r="AE62" s="6"/>
      <c r="AF62" s="6"/>
      <c r="AG62" s="6"/>
      <c r="AH62" s="6"/>
      <c r="AI62" s="6"/>
      <c r="AJ62" s="6"/>
      <c r="AK62" s="57"/>
    </row>
    <row r="63" spans="1:37" x14ac:dyDescent="0.25">
      <c r="A63" s="44">
        <v>25</v>
      </c>
      <c r="B63" s="72">
        <v>2</v>
      </c>
      <c r="C63" s="72">
        <v>9</v>
      </c>
      <c r="D63" s="44">
        <f t="shared" si="10"/>
        <v>2</v>
      </c>
      <c r="E63" s="44" t="str">
        <f t="shared" si="6"/>
        <v>25_2</v>
      </c>
      <c r="F63" s="44">
        <v>1846</v>
      </c>
      <c r="G63" s="31"/>
      <c r="H63" s="44">
        <v>25</v>
      </c>
      <c r="I63" s="72">
        <v>2</v>
      </c>
      <c r="J63" s="72">
        <v>9</v>
      </c>
      <c r="K63" s="44">
        <f t="shared" si="0"/>
        <v>2</v>
      </c>
      <c r="L63" s="44" t="str">
        <f t="shared" si="1"/>
        <v>25_2</v>
      </c>
      <c r="M63" s="44">
        <v>1909</v>
      </c>
      <c r="N63" s="112"/>
      <c r="O63" s="44">
        <v>25</v>
      </c>
      <c r="P63" s="72">
        <v>2</v>
      </c>
      <c r="Q63" s="72">
        <v>9</v>
      </c>
      <c r="R63" s="44">
        <f t="shared" si="2"/>
        <v>2</v>
      </c>
      <c r="S63" s="44" t="str">
        <f t="shared" si="3"/>
        <v>25_2</v>
      </c>
      <c r="T63" s="44">
        <v>1969</v>
      </c>
      <c r="U63" s="112"/>
      <c r="V63" s="44">
        <v>25</v>
      </c>
      <c r="W63" s="72">
        <v>2</v>
      </c>
      <c r="X63" s="72">
        <v>9</v>
      </c>
      <c r="Y63" s="44">
        <f t="shared" si="4"/>
        <v>2</v>
      </c>
      <c r="Z63" s="19" t="str">
        <f t="shared" si="5"/>
        <v>25_2</v>
      </c>
      <c r="AA63" s="17">
        <f t="shared" si="7"/>
        <v>1909</v>
      </c>
      <c r="AB63" s="17">
        <f t="shared" si="8"/>
        <v>1969</v>
      </c>
      <c r="AC63" s="54">
        <f t="shared" si="11"/>
        <v>1969</v>
      </c>
      <c r="AD63" s="40">
        <f t="shared" si="9"/>
        <v>12.581469648562301</v>
      </c>
      <c r="AE63" s="6"/>
      <c r="AF63" s="6"/>
      <c r="AG63" s="6"/>
      <c r="AH63" s="6"/>
      <c r="AI63" s="6"/>
      <c r="AJ63" s="6"/>
      <c r="AK63" s="57"/>
    </row>
    <row r="64" spans="1:37" x14ac:dyDescent="0.25">
      <c r="A64" s="44">
        <v>25</v>
      </c>
      <c r="B64" s="72">
        <v>3</v>
      </c>
      <c r="C64" s="72">
        <v>10</v>
      </c>
      <c r="D64" s="44">
        <f t="shared" si="10"/>
        <v>3</v>
      </c>
      <c r="E64" s="44" t="str">
        <f t="shared" si="6"/>
        <v>25_3</v>
      </c>
      <c r="F64" s="44">
        <v>1898</v>
      </c>
      <c r="G64" s="31"/>
      <c r="H64" s="44">
        <v>25</v>
      </c>
      <c r="I64" s="72">
        <v>3</v>
      </c>
      <c r="J64" s="72">
        <v>10</v>
      </c>
      <c r="K64" s="44">
        <f t="shared" si="0"/>
        <v>3</v>
      </c>
      <c r="L64" s="44" t="str">
        <f t="shared" si="1"/>
        <v>25_3</v>
      </c>
      <c r="M64" s="44">
        <v>1963</v>
      </c>
      <c r="N64" s="112"/>
      <c r="O64" s="44">
        <v>25</v>
      </c>
      <c r="P64" s="72">
        <v>3</v>
      </c>
      <c r="Q64" s="72">
        <v>10</v>
      </c>
      <c r="R64" s="44">
        <f t="shared" si="2"/>
        <v>3</v>
      </c>
      <c r="S64" s="44" t="str">
        <f t="shared" si="3"/>
        <v>25_3</v>
      </c>
      <c r="T64" s="44">
        <v>2025</v>
      </c>
      <c r="U64" s="112"/>
      <c r="V64" s="44">
        <v>25</v>
      </c>
      <c r="W64" s="72">
        <v>3</v>
      </c>
      <c r="X64" s="72">
        <v>10</v>
      </c>
      <c r="Y64" s="44">
        <f t="shared" si="4"/>
        <v>3</v>
      </c>
      <c r="Z64" s="19" t="str">
        <f t="shared" si="5"/>
        <v>25_3</v>
      </c>
      <c r="AA64" s="17">
        <f t="shared" si="7"/>
        <v>1963</v>
      </c>
      <c r="AB64" s="17">
        <f t="shared" si="8"/>
        <v>2025</v>
      </c>
      <c r="AC64" s="54">
        <f t="shared" si="11"/>
        <v>2025</v>
      </c>
      <c r="AD64" s="40">
        <f t="shared" si="9"/>
        <v>12.939297124600639</v>
      </c>
      <c r="AE64" s="6"/>
      <c r="AF64" s="6"/>
      <c r="AG64" s="6"/>
      <c r="AH64" s="6"/>
      <c r="AI64" s="6"/>
      <c r="AJ64" s="6"/>
      <c r="AK64" s="57"/>
    </row>
    <row r="65" spans="1:37" x14ac:dyDescent="0.25">
      <c r="A65" s="44">
        <v>25</v>
      </c>
      <c r="B65" s="72">
        <v>4</v>
      </c>
      <c r="C65" s="72">
        <v>11</v>
      </c>
      <c r="D65" s="44">
        <f t="shared" si="10"/>
        <v>4</v>
      </c>
      <c r="E65" s="44" t="str">
        <f t="shared" si="6"/>
        <v>25_4</v>
      </c>
      <c r="F65" s="44">
        <v>1956</v>
      </c>
      <c r="G65" s="31"/>
      <c r="H65" s="44">
        <v>25</v>
      </c>
      <c r="I65" s="72">
        <v>4</v>
      </c>
      <c r="J65" s="72">
        <v>11</v>
      </c>
      <c r="K65" s="44">
        <f t="shared" si="0"/>
        <v>4</v>
      </c>
      <c r="L65" s="44" t="str">
        <f t="shared" si="1"/>
        <v>25_4</v>
      </c>
      <c r="M65" s="44">
        <v>2023</v>
      </c>
      <c r="N65" s="112"/>
      <c r="O65" s="44">
        <v>25</v>
      </c>
      <c r="P65" s="72">
        <v>4</v>
      </c>
      <c r="Q65" s="72">
        <v>11</v>
      </c>
      <c r="R65" s="44">
        <f t="shared" si="2"/>
        <v>4</v>
      </c>
      <c r="S65" s="44" t="str">
        <f t="shared" si="3"/>
        <v>25_4</v>
      </c>
      <c r="T65" s="44">
        <v>2087</v>
      </c>
      <c r="U65" s="112"/>
      <c r="V65" s="44">
        <v>25</v>
      </c>
      <c r="W65" s="72">
        <v>4</v>
      </c>
      <c r="X65" s="72">
        <v>11</v>
      </c>
      <c r="Y65" s="44">
        <f t="shared" si="4"/>
        <v>4</v>
      </c>
      <c r="Z65" s="19" t="str">
        <f t="shared" si="5"/>
        <v>25_4</v>
      </c>
      <c r="AA65" s="17">
        <f t="shared" si="7"/>
        <v>2023</v>
      </c>
      <c r="AB65" s="17">
        <f t="shared" si="8"/>
        <v>2087</v>
      </c>
      <c r="AC65" s="54">
        <f t="shared" si="11"/>
        <v>2087</v>
      </c>
      <c r="AD65" s="40">
        <f t="shared" si="9"/>
        <v>13.335463258785943</v>
      </c>
      <c r="AE65" s="6"/>
      <c r="AF65" s="6"/>
      <c r="AG65" s="6"/>
      <c r="AH65" s="6"/>
      <c r="AI65" s="6"/>
      <c r="AJ65" s="6"/>
      <c r="AK65" s="57"/>
    </row>
    <row r="66" spans="1:37" x14ac:dyDescent="0.25">
      <c r="A66" s="44">
        <v>25</v>
      </c>
      <c r="B66" s="72">
        <v>5</v>
      </c>
      <c r="C66" s="72">
        <v>12</v>
      </c>
      <c r="D66" s="44">
        <f t="shared" si="10"/>
        <v>5</v>
      </c>
      <c r="E66" s="44" t="str">
        <f t="shared" si="6"/>
        <v>25_5</v>
      </c>
      <c r="F66" s="44">
        <v>2016</v>
      </c>
      <c r="G66" s="31"/>
      <c r="H66" s="44">
        <v>25</v>
      </c>
      <c r="I66" s="72">
        <v>5</v>
      </c>
      <c r="J66" s="72">
        <v>12</v>
      </c>
      <c r="K66" s="44">
        <f t="shared" si="0"/>
        <v>5</v>
      </c>
      <c r="L66" s="44" t="str">
        <f t="shared" si="1"/>
        <v>25_5</v>
      </c>
      <c r="M66" s="44">
        <v>2085</v>
      </c>
      <c r="N66" s="31"/>
      <c r="O66" s="44">
        <v>25</v>
      </c>
      <c r="P66" s="72">
        <v>5</v>
      </c>
      <c r="Q66" s="72">
        <v>12</v>
      </c>
      <c r="R66" s="44">
        <f t="shared" si="2"/>
        <v>5</v>
      </c>
      <c r="S66" s="44" t="str">
        <f t="shared" si="3"/>
        <v>25_5</v>
      </c>
      <c r="T66" s="44">
        <v>2151</v>
      </c>
      <c r="U66" s="31"/>
      <c r="V66" s="44">
        <v>25</v>
      </c>
      <c r="W66" s="72">
        <v>5</v>
      </c>
      <c r="X66" s="72">
        <v>12</v>
      </c>
      <c r="Y66" s="44">
        <f t="shared" si="4"/>
        <v>5</v>
      </c>
      <c r="Z66" s="19" t="str">
        <f t="shared" si="5"/>
        <v>25_5</v>
      </c>
      <c r="AA66" s="17">
        <f t="shared" si="7"/>
        <v>2085</v>
      </c>
      <c r="AB66" s="17">
        <f t="shared" si="8"/>
        <v>2151</v>
      </c>
      <c r="AC66" s="54">
        <f t="shared" si="11"/>
        <v>2151</v>
      </c>
      <c r="AD66" s="40">
        <f t="shared" si="9"/>
        <v>13.744408945686901</v>
      </c>
      <c r="AE66" s="6"/>
      <c r="AF66" s="6"/>
      <c r="AG66" s="6"/>
      <c r="AH66" s="6"/>
      <c r="AI66" s="6"/>
      <c r="AJ66" s="6"/>
      <c r="AK66" s="57"/>
    </row>
    <row r="67" spans="1:37" x14ac:dyDescent="0.25">
      <c r="A67" s="44">
        <v>25</v>
      </c>
      <c r="B67" s="72">
        <v>6</v>
      </c>
      <c r="C67" s="72">
        <v>13</v>
      </c>
      <c r="D67" s="44">
        <f t="shared" si="10"/>
        <v>6</v>
      </c>
      <c r="E67" s="44" t="str">
        <f t="shared" si="6"/>
        <v>25_6</v>
      </c>
      <c r="F67" s="44">
        <v>2083</v>
      </c>
      <c r="G67" s="31"/>
      <c r="H67" s="44">
        <v>25</v>
      </c>
      <c r="I67" s="72">
        <v>6</v>
      </c>
      <c r="J67" s="72">
        <v>13</v>
      </c>
      <c r="K67" s="44">
        <f t="shared" si="0"/>
        <v>6</v>
      </c>
      <c r="L67" s="44" t="str">
        <f t="shared" si="1"/>
        <v>25_6</v>
      </c>
      <c r="M67" s="44">
        <v>2154</v>
      </c>
      <c r="N67" s="31"/>
      <c r="O67" s="44">
        <v>25</v>
      </c>
      <c r="P67" s="72">
        <v>6</v>
      </c>
      <c r="Q67" s="72">
        <v>13</v>
      </c>
      <c r="R67" s="44">
        <f t="shared" si="2"/>
        <v>6</v>
      </c>
      <c r="S67" s="44" t="str">
        <f t="shared" si="3"/>
        <v>25_6</v>
      </c>
      <c r="T67" s="44">
        <v>2222</v>
      </c>
      <c r="U67" s="31"/>
      <c r="V67" s="44">
        <v>25</v>
      </c>
      <c r="W67" s="72">
        <v>6</v>
      </c>
      <c r="X67" s="72">
        <v>13</v>
      </c>
      <c r="Y67" s="44">
        <f t="shared" si="4"/>
        <v>6</v>
      </c>
      <c r="Z67" s="19" t="str">
        <f t="shared" si="5"/>
        <v>25_6</v>
      </c>
      <c r="AA67" s="17">
        <f t="shared" si="7"/>
        <v>2154</v>
      </c>
      <c r="AB67" s="17">
        <f t="shared" si="8"/>
        <v>2222</v>
      </c>
      <c r="AC67" s="54">
        <f t="shared" si="11"/>
        <v>2222</v>
      </c>
      <c r="AD67" s="40">
        <f t="shared" si="9"/>
        <v>14.198083067092652</v>
      </c>
      <c r="AE67" s="6"/>
      <c r="AF67" s="6"/>
      <c r="AG67" s="6"/>
      <c r="AH67" s="6"/>
      <c r="AI67" s="6"/>
      <c r="AJ67" s="6"/>
      <c r="AK67" s="57"/>
    </row>
    <row r="68" spans="1:37" x14ac:dyDescent="0.25">
      <c r="A68" s="44">
        <v>25</v>
      </c>
      <c r="B68" s="72">
        <v>7</v>
      </c>
      <c r="C68" s="72">
        <v>14</v>
      </c>
      <c r="D68" s="44">
        <f t="shared" si="10"/>
        <v>7</v>
      </c>
      <c r="E68" s="44" t="str">
        <f t="shared" si="6"/>
        <v>25_7</v>
      </c>
      <c r="F68" s="44">
        <v>2153</v>
      </c>
      <c r="G68" s="31"/>
      <c r="H68" s="44">
        <v>25</v>
      </c>
      <c r="I68" s="72">
        <v>7</v>
      </c>
      <c r="J68" s="72">
        <v>14</v>
      </c>
      <c r="K68" s="44">
        <f t="shared" si="0"/>
        <v>7</v>
      </c>
      <c r="L68" s="44" t="str">
        <f t="shared" si="1"/>
        <v>25_7</v>
      </c>
      <c r="M68" s="44">
        <v>2226</v>
      </c>
      <c r="N68" s="31"/>
      <c r="O68" s="44">
        <v>25</v>
      </c>
      <c r="P68" s="72">
        <v>7</v>
      </c>
      <c r="Q68" s="72">
        <v>14</v>
      </c>
      <c r="R68" s="44">
        <f t="shared" si="2"/>
        <v>7</v>
      </c>
      <c r="S68" s="44" t="str">
        <f t="shared" si="3"/>
        <v>25_7</v>
      </c>
      <c r="T68" s="44">
        <v>2296</v>
      </c>
      <c r="U68" s="31"/>
      <c r="V68" s="44">
        <v>25</v>
      </c>
      <c r="W68" s="72">
        <v>7</v>
      </c>
      <c r="X68" s="72">
        <v>14</v>
      </c>
      <c r="Y68" s="44">
        <f t="shared" si="4"/>
        <v>7</v>
      </c>
      <c r="Z68" s="19" t="str">
        <f t="shared" si="5"/>
        <v>25_7</v>
      </c>
      <c r="AA68" s="17">
        <f t="shared" si="7"/>
        <v>2226</v>
      </c>
      <c r="AB68" s="17">
        <f t="shared" si="8"/>
        <v>2296</v>
      </c>
      <c r="AC68" s="54">
        <f t="shared" si="11"/>
        <v>2296</v>
      </c>
      <c r="AD68" s="40">
        <f t="shared" si="9"/>
        <v>14.670926517571885</v>
      </c>
      <c r="AE68" s="6"/>
      <c r="AF68" s="6"/>
      <c r="AG68" s="6"/>
      <c r="AH68" s="6"/>
      <c r="AI68" s="6"/>
      <c r="AJ68" s="6"/>
      <c r="AK68" s="57"/>
    </row>
    <row r="69" spans="1:37" ht="19.5" customHeight="1" x14ac:dyDescent="0.25">
      <c r="A69" s="44">
        <v>25</v>
      </c>
      <c r="B69" s="72">
        <v>8</v>
      </c>
      <c r="C69" s="72">
        <v>15</v>
      </c>
      <c r="D69" s="44">
        <f t="shared" si="10"/>
        <v>8</v>
      </c>
      <c r="E69" s="44" t="str">
        <f t="shared" si="6"/>
        <v>25_8</v>
      </c>
      <c r="F69" s="44">
        <v>2216</v>
      </c>
      <c r="G69" s="31"/>
      <c r="H69" s="44">
        <v>25</v>
      </c>
      <c r="I69" s="72">
        <v>8</v>
      </c>
      <c r="J69" s="72">
        <v>15</v>
      </c>
      <c r="K69" s="44">
        <f t="shared" si="0"/>
        <v>8</v>
      </c>
      <c r="L69" s="44" t="str">
        <f t="shared" si="1"/>
        <v>25_8</v>
      </c>
      <c r="M69" s="44">
        <v>2291</v>
      </c>
      <c r="N69" s="113"/>
      <c r="O69" s="114">
        <v>25</v>
      </c>
      <c r="P69" s="72">
        <v>8</v>
      </c>
      <c r="Q69" s="72">
        <v>15</v>
      </c>
      <c r="R69" s="114">
        <f t="shared" si="2"/>
        <v>8</v>
      </c>
      <c r="S69" s="114" t="str">
        <f t="shared" si="3"/>
        <v>25_8</v>
      </c>
      <c r="T69" s="114">
        <v>2363</v>
      </c>
      <c r="U69" s="113"/>
      <c r="V69" s="44">
        <v>25</v>
      </c>
      <c r="W69" s="72">
        <v>8</v>
      </c>
      <c r="X69" s="72">
        <v>15</v>
      </c>
      <c r="Y69" s="44">
        <f t="shared" si="4"/>
        <v>8</v>
      </c>
      <c r="Z69" s="19" t="str">
        <f t="shared" si="5"/>
        <v>25_8</v>
      </c>
      <c r="AA69" s="17">
        <f t="shared" si="7"/>
        <v>2291</v>
      </c>
      <c r="AB69" s="17">
        <f t="shared" si="8"/>
        <v>2363</v>
      </c>
      <c r="AC69" s="54">
        <f t="shared" si="11"/>
        <v>2363</v>
      </c>
      <c r="AD69" s="40">
        <f t="shared" si="9"/>
        <v>15.099041533546325</v>
      </c>
      <c r="AE69" s="6"/>
      <c r="AF69" s="6"/>
      <c r="AG69" s="6"/>
      <c r="AH69" s="6"/>
      <c r="AI69" s="6"/>
      <c r="AJ69" s="6"/>
      <c r="AK69" s="57"/>
    </row>
    <row r="70" spans="1:37" x14ac:dyDescent="0.25">
      <c r="A70" s="44">
        <v>25</v>
      </c>
      <c r="B70" s="72">
        <v>9</v>
      </c>
      <c r="C70" s="72">
        <v>16</v>
      </c>
      <c r="D70" s="44">
        <f t="shared" si="10"/>
        <v>9</v>
      </c>
      <c r="E70" s="44" t="str">
        <f t="shared" si="6"/>
        <v>25_9</v>
      </c>
      <c r="F70" s="44">
        <v>2287</v>
      </c>
      <c r="G70" s="31"/>
      <c r="H70" s="44">
        <v>25</v>
      </c>
      <c r="I70" s="72">
        <v>9</v>
      </c>
      <c r="J70" s="72">
        <v>16</v>
      </c>
      <c r="K70" s="44">
        <f t="shared" si="0"/>
        <v>9</v>
      </c>
      <c r="L70" s="44" t="str">
        <f t="shared" si="1"/>
        <v>25_9</v>
      </c>
      <c r="M70" s="44">
        <v>2365</v>
      </c>
      <c r="N70" s="112"/>
      <c r="O70" s="44">
        <v>25</v>
      </c>
      <c r="P70" s="72">
        <v>9</v>
      </c>
      <c r="Q70" s="72">
        <v>16</v>
      </c>
      <c r="R70" s="44">
        <f t="shared" si="2"/>
        <v>9</v>
      </c>
      <c r="S70" s="44" t="str">
        <f t="shared" si="3"/>
        <v>25_9</v>
      </c>
      <c r="T70" s="44">
        <v>2439</v>
      </c>
      <c r="U70" s="112"/>
      <c r="V70" s="44">
        <v>25</v>
      </c>
      <c r="W70" s="72">
        <v>9</v>
      </c>
      <c r="X70" s="72">
        <v>16</v>
      </c>
      <c r="Y70" s="44">
        <f t="shared" si="4"/>
        <v>9</v>
      </c>
      <c r="Z70" s="19" t="str">
        <f t="shared" si="5"/>
        <v>25_9</v>
      </c>
      <c r="AA70" s="17">
        <f t="shared" si="7"/>
        <v>2365</v>
      </c>
      <c r="AB70" s="17">
        <f t="shared" si="8"/>
        <v>2439</v>
      </c>
      <c r="AC70" s="54">
        <f t="shared" si="11"/>
        <v>2439</v>
      </c>
      <c r="AD70" s="40">
        <f t="shared" si="9"/>
        <v>15.584664536741213</v>
      </c>
      <c r="AE70" s="6"/>
      <c r="AF70" s="6"/>
      <c r="AG70" s="6"/>
      <c r="AH70" s="6"/>
      <c r="AI70" s="6"/>
      <c r="AJ70" s="6"/>
      <c r="AK70" s="57"/>
    </row>
    <row r="71" spans="1:37" x14ac:dyDescent="0.25">
      <c r="A71" s="44">
        <v>25</v>
      </c>
      <c r="B71" s="72">
        <v>10</v>
      </c>
      <c r="C71" s="72">
        <v>17</v>
      </c>
      <c r="D71" s="44">
        <f t="shared" si="10"/>
        <v>10</v>
      </c>
      <c r="E71" s="44" t="str">
        <f t="shared" si="6"/>
        <v>25_10</v>
      </c>
      <c r="F71" s="44">
        <v>2345</v>
      </c>
      <c r="G71" s="31"/>
      <c r="H71" s="44">
        <v>25</v>
      </c>
      <c r="I71" s="72">
        <v>10</v>
      </c>
      <c r="J71" s="72">
        <v>17</v>
      </c>
      <c r="K71" s="44">
        <f t="shared" si="0"/>
        <v>10</v>
      </c>
      <c r="L71" s="44" t="str">
        <f t="shared" si="1"/>
        <v>25_10</v>
      </c>
      <c r="M71" s="44">
        <v>2425</v>
      </c>
      <c r="N71" s="112"/>
      <c r="O71" s="44">
        <v>25</v>
      </c>
      <c r="P71" s="72">
        <v>10</v>
      </c>
      <c r="Q71" s="72">
        <v>17</v>
      </c>
      <c r="R71" s="44">
        <f t="shared" si="2"/>
        <v>10</v>
      </c>
      <c r="S71" s="44" t="str">
        <f t="shared" si="3"/>
        <v>25_10</v>
      </c>
      <c r="T71" s="44">
        <v>2501</v>
      </c>
      <c r="U71" s="112"/>
      <c r="V71" s="44">
        <v>25</v>
      </c>
      <c r="W71" s="72">
        <v>10</v>
      </c>
      <c r="X71" s="72">
        <v>17</v>
      </c>
      <c r="Y71" s="44">
        <f t="shared" si="4"/>
        <v>10</v>
      </c>
      <c r="Z71" s="19" t="str">
        <f t="shared" si="5"/>
        <v>25_10</v>
      </c>
      <c r="AA71" s="17">
        <f t="shared" si="7"/>
        <v>2425</v>
      </c>
      <c r="AB71" s="17">
        <f t="shared" si="8"/>
        <v>2501</v>
      </c>
      <c r="AC71" s="54">
        <f t="shared" si="11"/>
        <v>2501</v>
      </c>
      <c r="AD71" s="40">
        <f t="shared" si="9"/>
        <v>15.980830670926517</v>
      </c>
      <c r="AE71" s="6"/>
      <c r="AF71" s="6"/>
      <c r="AG71" s="6"/>
      <c r="AH71" s="6"/>
      <c r="AI71" s="6"/>
      <c r="AJ71" s="6"/>
      <c r="AK71" s="57"/>
    </row>
    <row r="72" spans="1:37" x14ac:dyDescent="0.25">
      <c r="A72" s="44">
        <v>25</v>
      </c>
      <c r="B72" s="72">
        <v>11</v>
      </c>
      <c r="C72" s="72">
        <v>18</v>
      </c>
      <c r="D72" s="44">
        <f t="shared" si="10"/>
        <v>11</v>
      </c>
      <c r="E72" s="44" t="str">
        <f t="shared" si="6"/>
        <v>25_11</v>
      </c>
      <c r="F72" s="44">
        <v>2413</v>
      </c>
      <c r="G72" s="31"/>
      <c r="H72" s="44">
        <v>25</v>
      </c>
      <c r="I72" s="72">
        <v>11</v>
      </c>
      <c r="J72" s="72">
        <v>18</v>
      </c>
      <c r="K72" s="44">
        <f t="shared" si="0"/>
        <v>11</v>
      </c>
      <c r="L72" s="44" t="str">
        <f t="shared" si="1"/>
        <v>25_11</v>
      </c>
      <c r="M72" s="44">
        <v>2495</v>
      </c>
      <c r="N72" s="112"/>
      <c r="O72" s="44">
        <v>25</v>
      </c>
      <c r="P72" s="72">
        <v>11</v>
      </c>
      <c r="Q72" s="72">
        <v>18</v>
      </c>
      <c r="R72" s="44">
        <f t="shared" si="2"/>
        <v>11</v>
      </c>
      <c r="S72" s="44" t="str">
        <f t="shared" si="3"/>
        <v>25_11</v>
      </c>
      <c r="T72" s="44">
        <v>2574</v>
      </c>
      <c r="U72" s="112"/>
      <c r="V72" s="44">
        <v>25</v>
      </c>
      <c r="W72" s="72">
        <v>11</v>
      </c>
      <c r="X72" s="72">
        <v>18</v>
      </c>
      <c r="Y72" s="44">
        <f t="shared" si="4"/>
        <v>11</v>
      </c>
      <c r="Z72" s="19" t="str">
        <f t="shared" si="5"/>
        <v>25_11</v>
      </c>
      <c r="AA72" s="17">
        <f t="shared" si="7"/>
        <v>2495</v>
      </c>
      <c r="AB72" s="17">
        <f t="shared" si="8"/>
        <v>2574</v>
      </c>
      <c r="AC72" s="54">
        <f t="shared" si="11"/>
        <v>2574</v>
      </c>
      <c r="AD72" s="40">
        <f t="shared" si="9"/>
        <v>16.447284345047922</v>
      </c>
      <c r="AE72" s="6"/>
      <c r="AF72" s="6"/>
      <c r="AG72" s="6"/>
      <c r="AH72" s="6"/>
      <c r="AI72" s="6"/>
      <c r="AJ72" s="6"/>
      <c r="AK72" s="57"/>
    </row>
    <row r="73" spans="1:37" x14ac:dyDescent="0.25">
      <c r="A73" s="44">
        <v>30</v>
      </c>
      <c r="B73" s="72">
        <v>0</v>
      </c>
      <c r="C73" s="72">
        <v>6</v>
      </c>
      <c r="D73" s="44">
        <f t="shared" si="10"/>
        <v>0</v>
      </c>
      <c r="E73" s="44" t="str">
        <f t="shared" si="6"/>
        <v>30_0</v>
      </c>
      <c r="F73" s="44">
        <v>1707</v>
      </c>
      <c r="G73" s="31"/>
      <c r="H73" s="44">
        <v>30</v>
      </c>
      <c r="I73" s="72">
        <v>0</v>
      </c>
      <c r="J73" s="72">
        <v>6</v>
      </c>
      <c r="K73" s="44">
        <f t="shared" si="0"/>
        <v>0</v>
      </c>
      <c r="L73" s="44" t="str">
        <f t="shared" si="1"/>
        <v>30_0</v>
      </c>
      <c r="M73" s="44">
        <v>1765</v>
      </c>
      <c r="N73" s="112"/>
      <c r="O73" s="44">
        <v>30</v>
      </c>
      <c r="P73" s="72">
        <v>0</v>
      </c>
      <c r="Q73" s="72">
        <v>6</v>
      </c>
      <c r="R73" s="44">
        <f t="shared" si="2"/>
        <v>0</v>
      </c>
      <c r="S73" s="44" t="str">
        <f t="shared" si="3"/>
        <v>30_0</v>
      </c>
      <c r="T73" s="44">
        <v>1821</v>
      </c>
      <c r="U73" s="112"/>
      <c r="V73" s="44">
        <v>30</v>
      </c>
      <c r="W73" s="72">
        <v>0</v>
      </c>
      <c r="X73" s="72">
        <v>6</v>
      </c>
      <c r="Y73" s="44">
        <f t="shared" si="4"/>
        <v>0</v>
      </c>
      <c r="Z73" s="19" t="str">
        <f t="shared" si="5"/>
        <v>30_0</v>
      </c>
      <c r="AA73" s="17">
        <f t="shared" si="7"/>
        <v>1765</v>
      </c>
      <c r="AB73" s="17">
        <f t="shared" si="8"/>
        <v>1821</v>
      </c>
      <c r="AC73" s="54">
        <f t="shared" si="11"/>
        <v>1821</v>
      </c>
      <c r="AD73" s="40">
        <f t="shared" si="9"/>
        <v>11.635782747603834</v>
      </c>
      <c r="AE73" s="6"/>
      <c r="AF73" s="6"/>
      <c r="AG73" s="6"/>
      <c r="AH73" s="6"/>
      <c r="AI73" s="6"/>
      <c r="AJ73" s="6"/>
      <c r="AK73" s="57"/>
    </row>
    <row r="74" spans="1:37" x14ac:dyDescent="0.25">
      <c r="A74" s="44">
        <v>30</v>
      </c>
      <c r="B74" s="72">
        <v>1</v>
      </c>
      <c r="C74" s="72">
        <v>8</v>
      </c>
      <c r="D74" s="44">
        <f t="shared" si="10"/>
        <v>1</v>
      </c>
      <c r="E74" s="44" t="str">
        <f t="shared" si="6"/>
        <v>30_1</v>
      </c>
      <c r="F74" s="44">
        <v>1800</v>
      </c>
      <c r="G74" s="31"/>
      <c r="H74" s="44">
        <v>30</v>
      </c>
      <c r="I74" s="72">
        <v>1</v>
      </c>
      <c r="J74" s="72">
        <v>8</v>
      </c>
      <c r="K74" s="44">
        <f t="shared" si="0"/>
        <v>1</v>
      </c>
      <c r="L74" s="44" t="str">
        <f t="shared" si="1"/>
        <v>30_1</v>
      </c>
      <c r="M74" s="44">
        <v>1861</v>
      </c>
      <c r="N74" s="112"/>
      <c r="O74" s="44">
        <v>30</v>
      </c>
      <c r="P74" s="72">
        <v>1</v>
      </c>
      <c r="Q74" s="72">
        <v>8</v>
      </c>
      <c r="R74" s="44">
        <f t="shared" si="2"/>
        <v>1</v>
      </c>
      <c r="S74" s="44" t="str">
        <f t="shared" si="3"/>
        <v>30_1</v>
      </c>
      <c r="T74" s="44">
        <v>1920</v>
      </c>
      <c r="U74" s="112"/>
      <c r="V74" s="44">
        <v>30</v>
      </c>
      <c r="W74" s="72">
        <v>1</v>
      </c>
      <c r="X74" s="72">
        <v>8</v>
      </c>
      <c r="Y74" s="44">
        <f t="shared" si="4"/>
        <v>1</v>
      </c>
      <c r="Z74" s="19" t="str">
        <f t="shared" si="5"/>
        <v>30_1</v>
      </c>
      <c r="AA74" s="17">
        <f t="shared" si="7"/>
        <v>1861</v>
      </c>
      <c r="AB74" s="17">
        <f t="shared" si="8"/>
        <v>1920</v>
      </c>
      <c r="AC74" s="54">
        <f t="shared" si="11"/>
        <v>1920</v>
      </c>
      <c r="AD74" s="40">
        <f t="shared" si="9"/>
        <v>12.268370607028753</v>
      </c>
      <c r="AE74" s="6"/>
      <c r="AF74" s="6"/>
      <c r="AG74" s="6"/>
      <c r="AH74" s="6"/>
      <c r="AI74" s="6"/>
      <c r="AJ74" s="6"/>
      <c r="AK74" s="57"/>
    </row>
    <row r="75" spans="1:37" x14ac:dyDescent="0.25">
      <c r="A75" s="44">
        <v>30</v>
      </c>
      <c r="B75" s="72">
        <v>2</v>
      </c>
      <c r="C75" s="72">
        <v>10</v>
      </c>
      <c r="D75" s="44">
        <f t="shared" si="10"/>
        <v>2</v>
      </c>
      <c r="E75" s="44" t="str">
        <f t="shared" si="6"/>
        <v>30_2</v>
      </c>
      <c r="F75" s="44">
        <v>1898</v>
      </c>
      <c r="G75" s="31"/>
      <c r="H75" s="44">
        <v>30</v>
      </c>
      <c r="I75" s="72">
        <v>2</v>
      </c>
      <c r="J75" s="72">
        <v>10</v>
      </c>
      <c r="K75" s="44">
        <f t="shared" si="0"/>
        <v>2</v>
      </c>
      <c r="L75" s="44" t="str">
        <f t="shared" si="1"/>
        <v>30_2</v>
      </c>
      <c r="M75" s="44">
        <v>1963</v>
      </c>
      <c r="N75" s="112"/>
      <c r="O75" s="44">
        <v>30</v>
      </c>
      <c r="P75" s="72">
        <v>2</v>
      </c>
      <c r="Q75" s="72">
        <v>10</v>
      </c>
      <c r="R75" s="44">
        <f t="shared" si="2"/>
        <v>2</v>
      </c>
      <c r="S75" s="44" t="str">
        <f t="shared" si="3"/>
        <v>30_2</v>
      </c>
      <c r="T75" s="44">
        <v>2025</v>
      </c>
      <c r="U75" s="112"/>
      <c r="V75" s="44">
        <v>30</v>
      </c>
      <c r="W75" s="72">
        <v>2</v>
      </c>
      <c r="X75" s="72">
        <v>10</v>
      </c>
      <c r="Y75" s="44">
        <f t="shared" si="4"/>
        <v>2</v>
      </c>
      <c r="Z75" s="19" t="str">
        <f t="shared" si="5"/>
        <v>30_2</v>
      </c>
      <c r="AA75" s="17">
        <f t="shared" si="7"/>
        <v>1963</v>
      </c>
      <c r="AB75" s="17">
        <f t="shared" si="8"/>
        <v>2025</v>
      </c>
      <c r="AC75" s="54">
        <f t="shared" si="11"/>
        <v>2025</v>
      </c>
      <c r="AD75" s="40">
        <f t="shared" si="9"/>
        <v>12.939297124600639</v>
      </c>
      <c r="AE75" s="6"/>
      <c r="AF75" s="6"/>
      <c r="AG75" s="6"/>
      <c r="AH75" s="6"/>
      <c r="AI75" s="6"/>
      <c r="AJ75" s="6"/>
      <c r="AK75" s="57"/>
    </row>
    <row r="76" spans="1:37" x14ac:dyDescent="0.25">
      <c r="A76" s="44">
        <v>30</v>
      </c>
      <c r="B76" s="72">
        <v>3</v>
      </c>
      <c r="C76" s="72">
        <v>12</v>
      </c>
      <c r="D76" s="44">
        <f t="shared" si="10"/>
        <v>3</v>
      </c>
      <c r="E76" s="44" t="str">
        <f t="shared" si="6"/>
        <v>30_3</v>
      </c>
      <c r="F76" s="44">
        <v>2016</v>
      </c>
      <c r="G76" s="31"/>
      <c r="H76" s="44">
        <v>30</v>
      </c>
      <c r="I76" s="72">
        <v>3</v>
      </c>
      <c r="J76" s="72">
        <v>12</v>
      </c>
      <c r="K76" s="44">
        <f t="shared" si="0"/>
        <v>3</v>
      </c>
      <c r="L76" s="44" t="str">
        <f t="shared" si="1"/>
        <v>30_3</v>
      </c>
      <c r="M76" s="44">
        <v>2085</v>
      </c>
      <c r="N76" s="112"/>
      <c r="O76" s="44">
        <v>30</v>
      </c>
      <c r="P76" s="72">
        <v>3</v>
      </c>
      <c r="Q76" s="72">
        <v>12</v>
      </c>
      <c r="R76" s="44">
        <f t="shared" si="2"/>
        <v>3</v>
      </c>
      <c r="S76" s="44" t="str">
        <f t="shared" si="3"/>
        <v>30_3</v>
      </c>
      <c r="T76" s="44">
        <v>2151</v>
      </c>
      <c r="U76" s="112"/>
      <c r="V76" s="44">
        <v>30</v>
      </c>
      <c r="W76" s="72">
        <v>3</v>
      </c>
      <c r="X76" s="72">
        <v>12</v>
      </c>
      <c r="Y76" s="44">
        <f t="shared" si="4"/>
        <v>3</v>
      </c>
      <c r="Z76" s="19" t="str">
        <f t="shared" si="5"/>
        <v>30_3</v>
      </c>
      <c r="AA76" s="17">
        <f t="shared" si="7"/>
        <v>2085</v>
      </c>
      <c r="AB76" s="17">
        <f t="shared" si="8"/>
        <v>2151</v>
      </c>
      <c r="AC76" s="54">
        <f t="shared" si="11"/>
        <v>2151</v>
      </c>
      <c r="AD76" s="40">
        <f t="shared" si="9"/>
        <v>13.744408945686901</v>
      </c>
      <c r="AE76" s="6"/>
      <c r="AF76" s="6"/>
      <c r="AG76" s="6"/>
      <c r="AH76" s="6"/>
      <c r="AI76" s="6"/>
      <c r="AJ76" s="6"/>
      <c r="AK76" s="57"/>
    </row>
    <row r="77" spans="1:37" x14ac:dyDescent="0.25">
      <c r="A77" s="44">
        <v>30</v>
      </c>
      <c r="B77" s="72">
        <v>4</v>
      </c>
      <c r="C77" s="72">
        <v>13</v>
      </c>
      <c r="D77" s="44">
        <f t="shared" si="10"/>
        <v>4</v>
      </c>
      <c r="E77" s="44" t="str">
        <f t="shared" si="6"/>
        <v>30_4</v>
      </c>
      <c r="F77" s="44">
        <v>2083</v>
      </c>
      <c r="G77" s="31"/>
      <c r="H77" s="44">
        <v>30</v>
      </c>
      <c r="I77" s="72">
        <v>4</v>
      </c>
      <c r="J77" s="72">
        <v>13</v>
      </c>
      <c r="K77" s="44">
        <f t="shared" si="0"/>
        <v>4</v>
      </c>
      <c r="L77" s="44" t="str">
        <f t="shared" si="1"/>
        <v>30_4</v>
      </c>
      <c r="M77" s="44">
        <v>2154</v>
      </c>
      <c r="N77" s="112"/>
      <c r="O77" s="44">
        <v>30</v>
      </c>
      <c r="P77" s="72">
        <v>4</v>
      </c>
      <c r="Q77" s="72">
        <v>13</v>
      </c>
      <c r="R77" s="44">
        <f t="shared" si="2"/>
        <v>4</v>
      </c>
      <c r="S77" s="44" t="str">
        <f t="shared" si="3"/>
        <v>30_4</v>
      </c>
      <c r="T77" s="44">
        <v>2222</v>
      </c>
      <c r="U77" s="112"/>
      <c r="V77" s="44">
        <v>30</v>
      </c>
      <c r="W77" s="72">
        <v>4</v>
      </c>
      <c r="X77" s="72">
        <v>13</v>
      </c>
      <c r="Y77" s="44">
        <f t="shared" si="4"/>
        <v>4</v>
      </c>
      <c r="Z77" s="19" t="str">
        <f t="shared" si="5"/>
        <v>30_4</v>
      </c>
      <c r="AA77" s="17">
        <f t="shared" si="7"/>
        <v>2154</v>
      </c>
      <c r="AB77" s="17">
        <f t="shared" si="8"/>
        <v>2222</v>
      </c>
      <c r="AC77" s="54">
        <f t="shared" si="11"/>
        <v>2222</v>
      </c>
      <c r="AD77" s="40">
        <f t="shared" si="9"/>
        <v>14.198083067092652</v>
      </c>
      <c r="AE77" s="6"/>
      <c r="AF77" s="6"/>
      <c r="AG77" s="6"/>
      <c r="AH77" s="6"/>
      <c r="AI77" s="6"/>
      <c r="AJ77" s="6"/>
      <c r="AK77" s="57"/>
    </row>
    <row r="78" spans="1:37" x14ac:dyDescent="0.25">
      <c r="A78" s="44">
        <v>30</v>
      </c>
      <c r="B78" s="72">
        <v>5</v>
      </c>
      <c r="C78" s="72">
        <v>14</v>
      </c>
      <c r="D78" s="44">
        <f t="shared" si="10"/>
        <v>5</v>
      </c>
      <c r="E78" s="44" t="str">
        <f t="shared" si="6"/>
        <v>30_5</v>
      </c>
      <c r="F78" s="44">
        <v>2153</v>
      </c>
      <c r="G78" s="31"/>
      <c r="H78" s="44">
        <v>30</v>
      </c>
      <c r="I78" s="72">
        <v>5</v>
      </c>
      <c r="J78" s="72">
        <v>14</v>
      </c>
      <c r="K78" s="44">
        <f t="shared" si="0"/>
        <v>5</v>
      </c>
      <c r="L78" s="44" t="str">
        <f t="shared" si="1"/>
        <v>30_5</v>
      </c>
      <c r="M78" s="44">
        <v>2226</v>
      </c>
      <c r="N78" s="112"/>
      <c r="O78" s="44">
        <v>30</v>
      </c>
      <c r="P78" s="72">
        <v>5</v>
      </c>
      <c r="Q78" s="72">
        <v>14</v>
      </c>
      <c r="R78" s="44">
        <f t="shared" si="2"/>
        <v>5</v>
      </c>
      <c r="S78" s="44" t="str">
        <f t="shared" si="3"/>
        <v>30_5</v>
      </c>
      <c r="T78" s="44">
        <v>2296</v>
      </c>
      <c r="U78" s="112"/>
      <c r="V78" s="44">
        <v>30</v>
      </c>
      <c r="W78" s="72">
        <v>5</v>
      </c>
      <c r="X78" s="72">
        <v>14</v>
      </c>
      <c r="Y78" s="44">
        <f t="shared" si="4"/>
        <v>5</v>
      </c>
      <c r="Z78" s="19" t="str">
        <f t="shared" si="5"/>
        <v>30_5</v>
      </c>
      <c r="AA78" s="17">
        <f t="shared" si="7"/>
        <v>2226</v>
      </c>
      <c r="AB78" s="17">
        <f t="shared" si="8"/>
        <v>2296</v>
      </c>
      <c r="AC78" s="54">
        <f t="shared" si="11"/>
        <v>2296</v>
      </c>
      <c r="AD78" s="40">
        <f t="shared" si="9"/>
        <v>14.670926517571885</v>
      </c>
      <c r="AE78" s="6"/>
      <c r="AF78" s="6"/>
      <c r="AG78" s="6"/>
      <c r="AH78" s="6"/>
      <c r="AI78" s="6"/>
      <c r="AJ78" s="6"/>
      <c r="AK78" s="57"/>
    </row>
    <row r="79" spans="1:37" x14ac:dyDescent="0.25">
      <c r="A79" s="44">
        <v>30</v>
      </c>
      <c r="B79" s="72">
        <v>6</v>
      </c>
      <c r="C79" s="72">
        <v>15</v>
      </c>
      <c r="D79" s="44">
        <f t="shared" si="10"/>
        <v>6</v>
      </c>
      <c r="E79" s="44" t="str">
        <f t="shared" si="6"/>
        <v>30_6</v>
      </c>
      <c r="F79" s="44">
        <v>2216</v>
      </c>
      <c r="G79" s="31"/>
      <c r="H79" s="44">
        <v>30</v>
      </c>
      <c r="I79" s="72">
        <v>6</v>
      </c>
      <c r="J79" s="72">
        <v>15</v>
      </c>
      <c r="K79" s="44">
        <f t="shared" si="0"/>
        <v>6</v>
      </c>
      <c r="L79" s="44" t="str">
        <f t="shared" si="1"/>
        <v>30_6</v>
      </c>
      <c r="M79" s="44">
        <v>2291</v>
      </c>
      <c r="N79" s="112"/>
      <c r="O79" s="44">
        <v>30</v>
      </c>
      <c r="P79" s="72">
        <v>6</v>
      </c>
      <c r="Q79" s="72">
        <v>15</v>
      </c>
      <c r="R79" s="44">
        <f t="shared" si="2"/>
        <v>6</v>
      </c>
      <c r="S79" s="44" t="str">
        <f t="shared" si="3"/>
        <v>30_6</v>
      </c>
      <c r="T79" s="44">
        <v>2363</v>
      </c>
      <c r="U79" s="112"/>
      <c r="V79" s="44">
        <v>30</v>
      </c>
      <c r="W79" s="72">
        <v>6</v>
      </c>
      <c r="X79" s="72">
        <v>15</v>
      </c>
      <c r="Y79" s="44">
        <f t="shared" si="4"/>
        <v>6</v>
      </c>
      <c r="Z79" s="19" t="str">
        <f t="shared" si="5"/>
        <v>30_6</v>
      </c>
      <c r="AA79" s="17">
        <f t="shared" si="7"/>
        <v>2291</v>
      </c>
      <c r="AB79" s="17">
        <f t="shared" si="8"/>
        <v>2363</v>
      </c>
      <c r="AC79" s="54">
        <f t="shared" si="11"/>
        <v>2363</v>
      </c>
      <c r="AD79" s="40">
        <f t="shared" si="9"/>
        <v>15.099041533546325</v>
      </c>
      <c r="AE79" s="6"/>
      <c r="AF79" s="6"/>
      <c r="AG79" s="6"/>
      <c r="AH79" s="6"/>
      <c r="AI79" s="6"/>
      <c r="AJ79" s="6"/>
      <c r="AK79" s="57"/>
    </row>
    <row r="80" spans="1:37" x14ac:dyDescent="0.25">
      <c r="A80" s="44">
        <v>30</v>
      </c>
      <c r="B80" s="72">
        <v>7</v>
      </c>
      <c r="C80" s="72">
        <v>16</v>
      </c>
      <c r="D80" s="44">
        <f t="shared" si="10"/>
        <v>7</v>
      </c>
      <c r="E80" s="44" t="str">
        <f t="shared" si="6"/>
        <v>30_7</v>
      </c>
      <c r="F80" s="44">
        <v>2287</v>
      </c>
      <c r="G80" s="31"/>
      <c r="H80" s="44">
        <v>30</v>
      </c>
      <c r="I80" s="72">
        <v>7</v>
      </c>
      <c r="J80" s="72">
        <v>16</v>
      </c>
      <c r="K80" s="44">
        <f t="shared" ref="K80:K143" si="12">I80</f>
        <v>7</v>
      </c>
      <c r="L80" s="44" t="str">
        <f t="shared" ref="L80:L143" si="13">H80&amp;"_"&amp;K80</f>
        <v>30_7</v>
      </c>
      <c r="M80" s="44">
        <v>2365</v>
      </c>
      <c r="N80" s="112"/>
      <c r="O80" s="44">
        <v>30</v>
      </c>
      <c r="P80" s="72">
        <v>7</v>
      </c>
      <c r="Q80" s="72">
        <v>16</v>
      </c>
      <c r="R80" s="44">
        <f t="shared" ref="R80:R143" si="14">P80</f>
        <v>7</v>
      </c>
      <c r="S80" s="44" t="str">
        <f t="shared" ref="S80:S143" si="15">O80&amp;"_"&amp;R80</f>
        <v>30_7</v>
      </c>
      <c r="T80" s="44">
        <v>2439</v>
      </c>
      <c r="U80" s="112"/>
      <c r="V80" s="44">
        <v>30</v>
      </c>
      <c r="W80" s="72">
        <v>7</v>
      </c>
      <c r="X80" s="72">
        <v>16</v>
      </c>
      <c r="Y80" s="44">
        <f t="shared" ref="Y80:Y143" si="16">W80</f>
        <v>7</v>
      </c>
      <c r="Z80" s="19" t="str">
        <f t="shared" ref="Z80:Z143" si="17">V80&amp;"_"&amp;Y80</f>
        <v>30_7</v>
      </c>
      <c r="AA80" s="17">
        <f t="shared" si="7"/>
        <v>2365</v>
      </c>
      <c r="AB80" s="17">
        <f t="shared" si="8"/>
        <v>2439</v>
      </c>
      <c r="AC80" s="54">
        <f t="shared" si="11"/>
        <v>2439</v>
      </c>
      <c r="AD80" s="40">
        <f t="shared" si="9"/>
        <v>15.584664536741213</v>
      </c>
      <c r="AE80" s="6"/>
      <c r="AF80" s="6"/>
      <c r="AG80" s="6"/>
      <c r="AH80" s="6"/>
      <c r="AI80" s="6"/>
      <c r="AJ80" s="6"/>
      <c r="AK80" s="57"/>
    </row>
    <row r="81" spans="1:37" x14ac:dyDescent="0.25">
      <c r="A81" s="44">
        <v>30</v>
      </c>
      <c r="B81" s="72">
        <v>8</v>
      </c>
      <c r="C81" s="72">
        <v>17</v>
      </c>
      <c r="D81" s="44">
        <f t="shared" ref="D81:D144" si="18">B81</f>
        <v>8</v>
      </c>
      <c r="E81" s="44" t="str">
        <f t="shared" ref="E81:E144" si="19">A81&amp;"_"&amp;D81</f>
        <v>30_8</v>
      </c>
      <c r="F81" s="44">
        <v>2345</v>
      </c>
      <c r="G81" s="31"/>
      <c r="H81" s="44">
        <v>30</v>
      </c>
      <c r="I81" s="72">
        <v>8</v>
      </c>
      <c r="J81" s="72">
        <v>17</v>
      </c>
      <c r="K81" s="44">
        <f t="shared" si="12"/>
        <v>8</v>
      </c>
      <c r="L81" s="44" t="str">
        <f t="shared" si="13"/>
        <v>30_8</v>
      </c>
      <c r="M81" s="44">
        <v>2425</v>
      </c>
      <c r="N81" s="112"/>
      <c r="O81" s="44">
        <v>30</v>
      </c>
      <c r="P81" s="72">
        <v>8</v>
      </c>
      <c r="Q81" s="72">
        <v>17</v>
      </c>
      <c r="R81" s="44">
        <f t="shared" si="14"/>
        <v>8</v>
      </c>
      <c r="S81" s="44" t="str">
        <f t="shared" si="15"/>
        <v>30_8</v>
      </c>
      <c r="T81" s="44">
        <v>2501</v>
      </c>
      <c r="U81" s="112"/>
      <c r="V81" s="44">
        <v>30</v>
      </c>
      <c r="W81" s="72">
        <v>8</v>
      </c>
      <c r="X81" s="72">
        <v>17</v>
      </c>
      <c r="Y81" s="44">
        <f t="shared" si="16"/>
        <v>8</v>
      </c>
      <c r="Z81" s="19" t="str">
        <f t="shared" si="17"/>
        <v>30_8</v>
      </c>
      <c r="AA81" s="17">
        <f t="shared" ref="AA81:AA144" si="20">INDEX($M$16:$M$224,MATCH(Z81,$L$16:$L$224,0))</f>
        <v>2425</v>
      </c>
      <c r="AB81" s="17">
        <f t="shared" ref="AB81:AB144" si="21">INDEX($T$16:$T$224,MATCH(Z81,$S$16:$S$224,0))</f>
        <v>2501</v>
      </c>
      <c r="AC81" s="54">
        <f t="shared" ref="AC81:AC144" si="22">$D$6*AA81+$D$7*AB81</f>
        <v>2501</v>
      </c>
      <c r="AD81" s="40">
        <f t="shared" ref="AD81:AD144" si="23">AC81*$D$10/$D$9</f>
        <v>15.980830670926517</v>
      </c>
      <c r="AE81" s="6"/>
      <c r="AF81" s="6"/>
      <c r="AG81" s="6"/>
      <c r="AH81" s="6"/>
      <c r="AI81" s="6"/>
      <c r="AJ81" s="6"/>
      <c r="AK81" s="57"/>
    </row>
    <row r="82" spans="1:37" x14ac:dyDescent="0.25">
      <c r="A82" s="44">
        <v>30</v>
      </c>
      <c r="B82" s="72">
        <v>9</v>
      </c>
      <c r="C82" s="72">
        <v>18</v>
      </c>
      <c r="D82" s="44">
        <f t="shared" si="18"/>
        <v>9</v>
      </c>
      <c r="E82" s="44" t="str">
        <f t="shared" si="19"/>
        <v>30_9</v>
      </c>
      <c r="F82" s="44">
        <v>2413</v>
      </c>
      <c r="G82" s="31"/>
      <c r="H82" s="44">
        <v>30</v>
      </c>
      <c r="I82" s="72">
        <v>9</v>
      </c>
      <c r="J82" s="72">
        <v>18</v>
      </c>
      <c r="K82" s="44">
        <f t="shared" si="12"/>
        <v>9</v>
      </c>
      <c r="L82" s="44" t="str">
        <f t="shared" si="13"/>
        <v>30_9</v>
      </c>
      <c r="M82" s="44">
        <v>2495</v>
      </c>
      <c r="N82" s="112"/>
      <c r="O82" s="44">
        <v>30</v>
      </c>
      <c r="P82" s="72">
        <v>9</v>
      </c>
      <c r="Q82" s="72">
        <v>18</v>
      </c>
      <c r="R82" s="44">
        <f t="shared" si="14"/>
        <v>9</v>
      </c>
      <c r="S82" s="44" t="str">
        <f t="shared" si="15"/>
        <v>30_9</v>
      </c>
      <c r="T82" s="44">
        <v>2574</v>
      </c>
      <c r="U82" s="112"/>
      <c r="V82" s="44">
        <v>30</v>
      </c>
      <c r="W82" s="72">
        <v>9</v>
      </c>
      <c r="X82" s="72">
        <v>18</v>
      </c>
      <c r="Y82" s="44">
        <f t="shared" si="16"/>
        <v>9</v>
      </c>
      <c r="Z82" s="19" t="str">
        <f t="shared" si="17"/>
        <v>30_9</v>
      </c>
      <c r="AA82" s="17">
        <f t="shared" si="20"/>
        <v>2495</v>
      </c>
      <c r="AB82" s="17">
        <f t="shared" si="21"/>
        <v>2574</v>
      </c>
      <c r="AC82" s="54">
        <f t="shared" si="22"/>
        <v>2574</v>
      </c>
      <c r="AD82" s="40">
        <f t="shared" si="23"/>
        <v>16.447284345047922</v>
      </c>
      <c r="AE82" s="6"/>
      <c r="AF82" s="6"/>
      <c r="AG82" s="6"/>
      <c r="AH82" s="6"/>
      <c r="AI82" s="6"/>
      <c r="AJ82" s="6"/>
      <c r="AK82" s="57"/>
    </row>
    <row r="83" spans="1:37" x14ac:dyDescent="0.25">
      <c r="A83" s="44">
        <v>30</v>
      </c>
      <c r="B83" s="72">
        <v>10</v>
      </c>
      <c r="C83" s="72">
        <v>19</v>
      </c>
      <c r="D83" s="44">
        <f t="shared" si="18"/>
        <v>10</v>
      </c>
      <c r="E83" s="44" t="str">
        <f t="shared" si="19"/>
        <v>30_10</v>
      </c>
      <c r="F83" s="44">
        <v>2478</v>
      </c>
      <c r="G83" s="31"/>
      <c r="H83" s="44">
        <v>30</v>
      </c>
      <c r="I83" s="72">
        <v>10</v>
      </c>
      <c r="J83" s="72">
        <v>19</v>
      </c>
      <c r="K83" s="44">
        <f t="shared" si="12"/>
        <v>10</v>
      </c>
      <c r="L83" s="44" t="str">
        <f t="shared" si="13"/>
        <v>30_10</v>
      </c>
      <c r="M83" s="44">
        <v>2562</v>
      </c>
      <c r="N83" s="112"/>
      <c r="O83" s="44">
        <v>30</v>
      </c>
      <c r="P83" s="72">
        <v>10</v>
      </c>
      <c r="Q83" s="72">
        <v>19</v>
      </c>
      <c r="R83" s="44">
        <f t="shared" si="14"/>
        <v>10</v>
      </c>
      <c r="S83" s="44" t="str">
        <f t="shared" si="15"/>
        <v>30_10</v>
      </c>
      <c r="T83" s="44">
        <v>2643</v>
      </c>
      <c r="U83" s="112"/>
      <c r="V83" s="44">
        <v>30</v>
      </c>
      <c r="W83" s="72">
        <v>10</v>
      </c>
      <c r="X83" s="72">
        <v>19</v>
      </c>
      <c r="Y83" s="44">
        <f t="shared" si="16"/>
        <v>10</v>
      </c>
      <c r="Z83" s="19" t="str">
        <f t="shared" si="17"/>
        <v>30_10</v>
      </c>
      <c r="AA83" s="17">
        <f t="shared" si="20"/>
        <v>2562</v>
      </c>
      <c r="AB83" s="17">
        <f t="shared" si="21"/>
        <v>2643</v>
      </c>
      <c r="AC83" s="54">
        <f t="shared" si="22"/>
        <v>2643</v>
      </c>
      <c r="AD83" s="40">
        <f t="shared" si="23"/>
        <v>16.88817891373802</v>
      </c>
      <c r="AE83" s="6"/>
      <c r="AF83" s="6"/>
      <c r="AG83" s="6"/>
      <c r="AH83" s="6"/>
      <c r="AI83" s="6"/>
      <c r="AJ83" s="6"/>
      <c r="AK83" s="57"/>
    </row>
    <row r="84" spans="1:37" x14ac:dyDescent="0.25">
      <c r="A84" s="44">
        <v>30</v>
      </c>
      <c r="B84" s="72">
        <v>11</v>
      </c>
      <c r="C84" s="72">
        <v>20</v>
      </c>
      <c r="D84" s="44">
        <f t="shared" si="18"/>
        <v>11</v>
      </c>
      <c r="E84" s="44" t="str">
        <f t="shared" si="19"/>
        <v>30_11</v>
      </c>
      <c r="F84" s="44">
        <v>2546</v>
      </c>
      <c r="G84" s="31"/>
      <c r="H84" s="44">
        <v>30</v>
      </c>
      <c r="I84" s="72">
        <v>11</v>
      </c>
      <c r="J84" s="72">
        <v>20</v>
      </c>
      <c r="K84" s="44">
        <f t="shared" si="12"/>
        <v>11</v>
      </c>
      <c r="L84" s="44" t="str">
        <f t="shared" si="13"/>
        <v>30_11</v>
      </c>
      <c r="M84" s="44">
        <v>2633</v>
      </c>
      <c r="N84" s="112"/>
      <c r="O84" s="44">
        <v>30</v>
      </c>
      <c r="P84" s="72">
        <v>11</v>
      </c>
      <c r="Q84" s="72">
        <v>20</v>
      </c>
      <c r="R84" s="44">
        <f t="shared" si="14"/>
        <v>11</v>
      </c>
      <c r="S84" s="44" t="str">
        <f t="shared" si="15"/>
        <v>30_11</v>
      </c>
      <c r="T84" s="44">
        <v>2716</v>
      </c>
      <c r="U84" s="112"/>
      <c r="V84" s="44">
        <v>30</v>
      </c>
      <c r="W84" s="72">
        <v>11</v>
      </c>
      <c r="X84" s="72">
        <v>20</v>
      </c>
      <c r="Y84" s="44">
        <f t="shared" si="16"/>
        <v>11</v>
      </c>
      <c r="Z84" s="19" t="str">
        <f t="shared" si="17"/>
        <v>30_11</v>
      </c>
      <c r="AA84" s="17">
        <f t="shared" si="20"/>
        <v>2633</v>
      </c>
      <c r="AB84" s="17">
        <f t="shared" si="21"/>
        <v>2716</v>
      </c>
      <c r="AC84" s="54">
        <f t="shared" si="22"/>
        <v>2716</v>
      </c>
      <c r="AD84" s="40">
        <f t="shared" si="23"/>
        <v>17.354632587859424</v>
      </c>
      <c r="AE84" s="6"/>
      <c r="AF84" s="6"/>
      <c r="AG84" s="6"/>
      <c r="AH84" s="6"/>
      <c r="AI84" s="6"/>
      <c r="AJ84" s="6"/>
      <c r="AK84" s="57"/>
    </row>
    <row r="85" spans="1:37" x14ac:dyDescent="0.25">
      <c r="A85" s="44">
        <v>35</v>
      </c>
      <c r="B85" s="72">
        <v>0</v>
      </c>
      <c r="C85" s="72">
        <v>8</v>
      </c>
      <c r="D85" s="44">
        <f t="shared" si="18"/>
        <v>0</v>
      </c>
      <c r="E85" s="44" t="str">
        <f t="shared" si="19"/>
        <v>35_0</v>
      </c>
      <c r="F85" s="44">
        <v>1800</v>
      </c>
      <c r="G85" s="31"/>
      <c r="H85" s="72">
        <v>35</v>
      </c>
      <c r="I85" s="72">
        <v>0</v>
      </c>
      <c r="J85" s="72">
        <v>8</v>
      </c>
      <c r="K85" s="44">
        <f t="shared" si="12"/>
        <v>0</v>
      </c>
      <c r="L85" s="44" t="str">
        <f t="shared" si="13"/>
        <v>35_0</v>
      </c>
      <c r="M85" s="44">
        <v>1861</v>
      </c>
      <c r="N85" s="112"/>
      <c r="O85" s="72">
        <v>35</v>
      </c>
      <c r="P85" s="72">
        <v>0</v>
      </c>
      <c r="Q85" s="72">
        <v>8</v>
      </c>
      <c r="R85" s="44">
        <f t="shared" si="14"/>
        <v>0</v>
      </c>
      <c r="S85" s="44" t="str">
        <f t="shared" si="15"/>
        <v>35_0</v>
      </c>
      <c r="T85" s="44">
        <v>1920</v>
      </c>
      <c r="U85" s="112"/>
      <c r="V85" s="72">
        <v>35</v>
      </c>
      <c r="W85" s="72">
        <v>0</v>
      </c>
      <c r="X85" s="72">
        <v>8</v>
      </c>
      <c r="Y85" s="44">
        <f t="shared" si="16"/>
        <v>0</v>
      </c>
      <c r="Z85" s="19" t="str">
        <f t="shared" si="17"/>
        <v>35_0</v>
      </c>
      <c r="AA85" s="17">
        <f t="shared" si="20"/>
        <v>1861</v>
      </c>
      <c r="AB85" s="17">
        <f t="shared" si="21"/>
        <v>1920</v>
      </c>
      <c r="AC85" s="54">
        <f t="shared" si="22"/>
        <v>1920</v>
      </c>
      <c r="AD85" s="40">
        <f t="shared" si="23"/>
        <v>12.268370607028753</v>
      </c>
      <c r="AE85" s="6"/>
      <c r="AF85" s="6"/>
      <c r="AG85" s="6"/>
      <c r="AH85" s="6"/>
      <c r="AI85" s="6"/>
      <c r="AJ85" s="6"/>
      <c r="AK85" s="57"/>
    </row>
    <row r="86" spans="1:37" x14ac:dyDescent="0.25">
      <c r="A86" s="44">
        <v>35</v>
      </c>
      <c r="B86" s="72">
        <v>1</v>
      </c>
      <c r="C86" s="72">
        <v>10</v>
      </c>
      <c r="D86" s="44">
        <f t="shared" si="18"/>
        <v>1</v>
      </c>
      <c r="E86" s="44" t="str">
        <f t="shared" si="19"/>
        <v>35_1</v>
      </c>
      <c r="F86" s="44">
        <v>1898</v>
      </c>
      <c r="G86" s="31"/>
      <c r="H86" s="72">
        <v>35</v>
      </c>
      <c r="I86" s="72">
        <v>1</v>
      </c>
      <c r="J86" s="72">
        <v>10</v>
      </c>
      <c r="K86" s="44">
        <f t="shared" si="12"/>
        <v>1</v>
      </c>
      <c r="L86" s="44" t="str">
        <f t="shared" si="13"/>
        <v>35_1</v>
      </c>
      <c r="M86" s="44">
        <v>1963</v>
      </c>
      <c r="N86" s="112"/>
      <c r="O86" s="72">
        <v>35</v>
      </c>
      <c r="P86" s="72">
        <v>1</v>
      </c>
      <c r="Q86" s="72">
        <v>10</v>
      </c>
      <c r="R86" s="44">
        <f t="shared" si="14"/>
        <v>1</v>
      </c>
      <c r="S86" s="44" t="str">
        <f t="shared" si="15"/>
        <v>35_1</v>
      </c>
      <c r="T86" s="44">
        <v>2025</v>
      </c>
      <c r="U86" s="112"/>
      <c r="V86" s="72">
        <v>35</v>
      </c>
      <c r="W86" s="72">
        <v>1</v>
      </c>
      <c r="X86" s="72">
        <v>10</v>
      </c>
      <c r="Y86" s="44">
        <f t="shared" si="16"/>
        <v>1</v>
      </c>
      <c r="Z86" s="19" t="str">
        <f t="shared" si="17"/>
        <v>35_1</v>
      </c>
      <c r="AA86" s="17">
        <f t="shared" si="20"/>
        <v>1963</v>
      </c>
      <c r="AB86" s="17">
        <f t="shared" si="21"/>
        <v>2025</v>
      </c>
      <c r="AC86" s="54">
        <f t="shared" si="22"/>
        <v>2025</v>
      </c>
      <c r="AD86" s="40">
        <f t="shared" si="23"/>
        <v>12.939297124600639</v>
      </c>
      <c r="AE86" s="6"/>
      <c r="AF86" s="6"/>
      <c r="AG86" s="6"/>
      <c r="AH86" s="6"/>
      <c r="AI86" s="6"/>
      <c r="AJ86" s="6"/>
      <c r="AK86" s="57"/>
    </row>
    <row r="87" spans="1:37" x14ac:dyDescent="0.25">
      <c r="A87" s="44">
        <v>35</v>
      </c>
      <c r="B87" s="72">
        <v>2</v>
      </c>
      <c r="C87" s="72">
        <v>12</v>
      </c>
      <c r="D87" s="44">
        <f t="shared" si="18"/>
        <v>2</v>
      </c>
      <c r="E87" s="44" t="str">
        <f t="shared" si="19"/>
        <v>35_2</v>
      </c>
      <c r="F87" s="44">
        <v>2016</v>
      </c>
      <c r="G87" s="31"/>
      <c r="H87" s="72">
        <v>35</v>
      </c>
      <c r="I87" s="72">
        <v>2</v>
      </c>
      <c r="J87" s="72">
        <v>12</v>
      </c>
      <c r="K87" s="44">
        <f t="shared" si="12"/>
        <v>2</v>
      </c>
      <c r="L87" s="44" t="str">
        <f t="shared" si="13"/>
        <v>35_2</v>
      </c>
      <c r="M87" s="44">
        <v>2085</v>
      </c>
      <c r="N87" s="31"/>
      <c r="O87" s="72">
        <v>35</v>
      </c>
      <c r="P87" s="72">
        <v>2</v>
      </c>
      <c r="Q87" s="72">
        <v>12</v>
      </c>
      <c r="R87" s="44">
        <f t="shared" si="14"/>
        <v>2</v>
      </c>
      <c r="S87" s="44" t="str">
        <f t="shared" si="15"/>
        <v>35_2</v>
      </c>
      <c r="T87" s="44">
        <v>2151</v>
      </c>
      <c r="U87" s="31"/>
      <c r="V87" s="72">
        <v>35</v>
      </c>
      <c r="W87" s="72">
        <v>2</v>
      </c>
      <c r="X87" s="72">
        <v>12</v>
      </c>
      <c r="Y87" s="44">
        <f t="shared" si="16"/>
        <v>2</v>
      </c>
      <c r="Z87" s="19" t="str">
        <f t="shared" si="17"/>
        <v>35_2</v>
      </c>
      <c r="AA87" s="17">
        <f t="shared" si="20"/>
        <v>2085</v>
      </c>
      <c r="AB87" s="17">
        <f t="shared" si="21"/>
        <v>2151</v>
      </c>
      <c r="AC87" s="54">
        <f t="shared" si="22"/>
        <v>2151</v>
      </c>
      <c r="AD87" s="40">
        <f t="shared" si="23"/>
        <v>13.744408945686901</v>
      </c>
      <c r="AE87" s="6"/>
      <c r="AF87" s="6"/>
      <c r="AG87" s="6"/>
      <c r="AH87" s="6"/>
      <c r="AI87" s="6"/>
      <c r="AJ87" s="6"/>
      <c r="AK87" s="57"/>
    </row>
    <row r="88" spans="1:37" x14ac:dyDescent="0.25">
      <c r="A88" s="44">
        <v>35</v>
      </c>
      <c r="B88" s="72">
        <v>3</v>
      </c>
      <c r="C88" s="72">
        <v>14</v>
      </c>
      <c r="D88" s="44">
        <f t="shared" si="18"/>
        <v>3</v>
      </c>
      <c r="E88" s="44" t="str">
        <f t="shared" si="19"/>
        <v>35_3</v>
      </c>
      <c r="F88" s="44">
        <v>2153</v>
      </c>
      <c r="G88" s="31"/>
      <c r="H88" s="72">
        <v>35</v>
      </c>
      <c r="I88" s="72">
        <v>3</v>
      </c>
      <c r="J88" s="72">
        <v>14</v>
      </c>
      <c r="K88" s="44">
        <f t="shared" si="12"/>
        <v>3</v>
      </c>
      <c r="L88" s="44" t="str">
        <f t="shared" si="13"/>
        <v>35_3</v>
      </c>
      <c r="M88" s="44">
        <v>2226</v>
      </c>
      <c r="N88" s="31"/>
      <c r="O88" s="72">
        <v>35</v>
      </c>
      <c r="P88" s="72">
        <v>3</v>
      </c>
      <c r="Q88" s="72">
        <v>14</v>
      </c>
      <c r="R88" s="44">
        <f t="shared" si="14"/>
        <v>3</v>
      </c>
      <c r="S88" s="44" t="str">
        <f t="shared" si="15"/>
        <v>35_3</v>
      </c>
      <c r="T88" s="44">
        <v>2296</v>
      </c>
      <c r="U88" s="31"/>
      <c r="V88" s="72">
        <v>35</v>
      </c>
      <c r="W88" s="72">
        <v>3</v>
      </c>
      <c r="X88" s="72">
        <v>14</v>
      </c>
      <c r="Y88" s="44">
        <f t="shared" si="16"/>
        <v>3</v>
      </c>
      <c r="Z88" s="19" t="str">
        <f t="shared" si="17"/>
        <v>35_3</v>
      </c>
      <c r="AA88" s="17">
        <f t="shared" si="20"/>
        <v>2226</v>
      </c>
      <c r="AB88" s="17">
        <f t="shared" si="21"/>
        <v>2296</v>
      </c>
      <c r="AC88" s="54">
        <f t="shared" si="22"/>
        <v>2296</v>
      </c>
      <c r="AD88" s="40">
        <f t="shared" si="23"/>
        <v>14.670926517571885</v>
      </c>
      <c r="AE88" s="6"/>
      <c r="AF88" s="6"/>
      <c r="AG88" s="6"/>
      <c r="AH88" s="6"/>
      <c r="AI88" s="6"/>
      <c r="AJ88" s="6"/>
      <c r="AK88" s="57"/>
    </row>
    <row r="89" spans="1:37" x14ac:dyDescent="0.25">
      <c r="A89" s="44">
        <v>35</v>
      </c>
      <c r="B89" s="72">
        <v>4</v>
      </c>
      <c r="C89" s="72">
        <v>15</v>
      </c>
      <c r="D89" s="44">
        <f t="shared" si="18"/>
        <v>4</v>
      </c>
      <c r="E89" s="44" t="str">
        <f t="shared" si="19"/>
        <v>35_4</v>
      </c>
      <c r="F89" s="44">
        <v>2216</v>
      </c>
      <c r="G89" s="31"/>
      <c r="H89" s="72">
        <v>35</v>
      </c>
      <c r="I89" s="72">
        <v>4</v>
      </c>
      <c r="J89" s="72">
        <v>15</v>
      </c>
      <c r="K89" s="44">
        <f t="shared" si="12"/>
        <v>4</v>
      </c>
      <c r="L89" s="44" t="str">
        <f t="shared" si="13"/>
        <v>35_4</v>
      </c>
      <c r="M89" s="44">
        <v>2291</v>
      </c>
      <c r="N89" s="31"/>
      <c r="O89" s="72">
        <v>35</v>
      </c>
      <c r="P89" s="72">
        <v>4</v>
      </c>
      <c r="Q89" s="72">
        <v>15</v>
      </c>
      <c r="R89" s="44">
        <f t="shared" si="14"/>
        <v>4</v>
      </c>
      <c r="S89" s="44" t="str">
        <f t="shared" si="15"/>
        <v>35_4</v>
      </c>
      <c r="T89" s="44">
        <v>2363</v>
      </c>
      <c r="U89" s="31"/>
      <c r="V89" s="72">
        <v>35</v>
      </c>
      <c r="W89" s="72">
        <v>4</v>
      </c>
      <c r="X89" s="72">
        <v>15</v>
      </c>
      <c r="Y89" s="44">
        <f t="shared" si="16"/>
        <v>4</v>
      </c>
      <c r="Z89" s="19" t="str">
        <f t="shared" si="17"/>
        <v>35_4</v>
      </c>
      <c r="AA89" s="17">
        <f t="shared" si="20"/>
        <v>2291</v>
      </c>
      <c r="AB89" s="17">
        <f t="shared" si="21"/>
        <v>2363</v>
      </c>
      <c r="AC89" s="54">
        <f t="shared" si="22"/>
        <v>2363</v>
      </c>
      <c r="AD89" s="40">
        <f t="shared" si="23"/>
        <v>15.099041533546325</v>
      </c>
      <c r="AE89" s="6"/>
      <c r="AF89" s="6"/>
      <c r="AG89" s="6"/>
      <c r="AH89" s="6"/>
      <c r="AI89" s="6"/>
      <c r="AJ89" s="6"/>
      <c r="AK89" s="57"/>
    </row>
    <row r="90" spans="1:37" x14ac:dyDescent="0.25">
      <c r="A90" s="44">
        <v>35</v>
      </c>
      <c r="B90" s="72">
        <v>5</v>
      </c>
      <c r="C90" s="72">
        <v>16</v>
      </c>
      <c r="D90" s="44">
        <f t="shared" si="18"/>
        <v>5</v>
      </c>
      <c r="E90" s="44" t="str">
        <f t="shared" si="19"/>
        <v>35_5</v>
      </c>
      <c r="F90" s="44">
        <v>2287</v>
      </c>
      <c r="G90" s="31"/>
      <c r="H90" s="72">
        <v>35</v>
      </c>
      <c r="I90" s="72">
        <v>5</v>
      </c>
      <c r="J90" s="72">
        <v>16</v>
      </c>
      <c r="K90" s="44">
        <f t="shared" si="12"/>
        <v>5</v>
      </c>
      <c r="L90" s="44" t="str">
        <f t="shared" si="13"/>
        <v>35_5</v>
      </c>
      <c r="M90" s="44">
        <v>2365</v>
      </c>
      <c r="N90" s="115"/>
      <c r="O90" s="72">
        <v>35</v>
      </c>
      <c r="P90" s="72">
        <v>5</v>
      </c>
      <c r="Q90" s="72">
        <v>16</v>
      </c>
      <c r="R90" s="44">
        <f t="shared" si="14"/>
        <v>5</v>
      </c>
      <c r="S90" s="44" t="str">
        <f t="shared" si="15"/>
        <v>35_5</v>
      </c>
      <c r="T90" s="44">
        <v>2439</v>
      </c>
      <c r="U90" s="115"/>
      <c r="V90" s="72">
        <v>35</v>
      </c>
      <c r="W90" s="72">
        <v>5</v>
      </c>
      <c r="X90" s="72">
        <v>16</v>
      </c>
      <c r="Y90" s="44">
        <f t="shared" si="16"/>
        <v>5</v>
      </c>
      <c r="Z90" s="19" t="str">
        <f t="shared" si="17"/>
        <v>35_5</v>
      </c>
      <c r="AA90" s="17">
        <f t="shared" si="20"/>
        <v>2365</v>
      </c>
      <c r="AB90" s="17">
        <f t="shared" si="21"/>
        <v>2439</v>
      </c>
      <c r="AC90" s="54">
        <f t="shared" si="22"/>
        <v>2439</v>
      </c>
      <c r="AD90" s="40">
        <f t="shared" si="23"/>
        <v>15.584664536741213</v>
      </c>
      <c r="AE90" s="6"/>
      <c r="AF90" s="6"/>
      <c r="AG90" s="6"/>
      <c r="AH90" s="6"/>
      <c r="AI90" s="6"/>
      <c r="AJ90" s="6"/>
      <c r="AK90" s="57"/>
    </row>
    <row r="91" spans="1:37" x14ac:dyDescent="0.25">
      <c r="A91" s="44">
        <v>35</v>
      </c>
      <c r="B91" s="72">
        <v>6</v>
      </c>
      <c r="C91" s="72">
        <v>17</v>
      </c>
      <c r="D91" s="44">
        <f t="shared" si="18"/>
        <v>6</v>
      </c>
      <c r="E91" s="44" t="str">
        <f t="shared" si="19"/>
        <v>35_6</v>
      </c>
      <c r="F91" s="44">
        <v>2345</v>
      </c>
      <c r="G91" s="31"/>
      <c r="H91" s="72">
        <v>35</v>
      </c>
      <c r="I91" s="72">
        <v>6</v>
      </c>
      <c r="J91" s="72">
        <v>17</v>
      </c>
      <c r="K91" s="44">
        <f t="shared" si="12"/>
        <v>6</v>
      </c>
      <c r="L91" s="44" t="str">
        <f t="shared" si="13"/>
        <v>35_6</v>
      </c>
      <c r="M91" s="44">
        <v>2425</v>
      </c>
      <c r="N91" s="116"/>
      <c r="O91" s="72">
        <v>35</v>
      </c>
      <c r="P91" s="72">
        <v>6</v>
      </c>
      <c r="Q91" s="72">
        <v>17</v>
      </c>
      <c r="R91" s="44">
        <f t="shared" si="14"/>
        <v>6</v>
      </c>
      <c r="S91" s="44" t="str">
        <f t="shared" si="15"/>
        <v>35_6</v>
      </c>
      <c r="T91" s="44">
        <v>2501</v>
      </c>
      <c r="U91" s="116"/>
      <c r="V91" s="72">
        <v>35</v>
      </c>
      <c r="W91" s="72">
        <v>6</v>
      </c>
      <c r="X91" s="72">
        <v>17</v>
      </c>
      <c r="Y91" s="44">
        <f t="shared" si="16"/>
        <v>6</v>
      </c>
      <c r="Z91" s="19" t="str">
        <f t="shared" si="17"/>
        <v>35_6</v>
      </c>
      <c r="AA91" s="17">
        <f t="shared" si="20"/>
        <v>2425</v>
      </c>
      <c r="AB91" s="17">
        <f t="shared" si="21"/>
        <v>2501</v>
      </c>
      <c r="AC91" s="54">
        <f t="shared" si="22"/>
        <v>2501</v>
      </c>
      <c r="AD91" s="40">
        <f t="shared" si="23"/>
        <v>15.980830670926517</v>
      </c>
      <c r="AE91" s="6"/>
      <c r="AF91" s="6"/>
      <c r="AG91" s="6"/>
      <c r="AH91" s="6"/>
      <c r="AI91" s="6"/>
      <c r="AJ91" s="6"/>
      <c r="AK91" s="57"/>
    </row>
    <row r="92" spans="1:37" x14ac:dyDescent="0.25">
      <c r="A92" s="44">
        <v>35</v>
      </c>
      <c r="B92" s="72">
        <v>7</v>
      </c>
      <c r="C92" s="72">
        <v>18</v>
      </c>
      <c r="D92" s="44">
        <f t="shared" si="18"/>
        <v>7</v>
      </c>
      <c r="E92" s="44" t="str">
        <f t="shared" si="19"/>
        <v>35_7</v>
      </c>
      <c r="F92" s="44">
        <v>2413</v>
      </c>
      <c r="G92" s="31"/>
      <c r="H92" s="72">
        <v>35</v>
      </c>
      <c r="I92" s="72">
        <v>7</v>
      </c>
      <c r="J92" s="72">
        <v>18</v>
      </c>
      <c r="K92" s="44">
        <f t="shared" si="12"/>
        <v>7</v>
      </c>
      <c r="L92" s="44" t="str">
        <f t="shared" si="13"/>
        <v>35_7</v>
      </c>
      <c r="M92" s="44">
        <v>2495</v>
      </c>
      <c r="N92" s="117"/>
      <c r="O92" s="72">
        <v>35</v>
      </c>
      <c r="P92" s="72">
        <v>7</v>
      </c>
      <c r="Q92" s="72">
        <v>18</v>
      </c>
      <c r="R92" s="44">
        <f t="shared" si="14"/>
        <v>7</v>
      </c>
      <c r="S92" s="44" t="str">
        <f t="shared" si="15"/>
        <v>35_7</v>
      </c>
      <c r="T92" s="44">
        <v>2574</v>
      </c>
      <c r="U92" s="117"/>
      <c r="V92" s="72">
        <v>35</v>
      </c>
      <c r="W92" s="72">
        <v>7</v>
      </c>
      <c r="X92" s="72">
        <v>18</v>
      </c>
      <c r="Y92" s="44">
        <f t="shared" si="16"/>
        <v>7</v>
      </c>
      <c r="Z92" s="19" t="str">
        <f t="shared" si="17"/>
        <v>35_7</v>
      </c>
      <c r="AA92" s="17">
        <f t="shared" si="20"/>
        <v>2495</v>
      </c>
      <c r="AB92" s="17">
        <f t="shared" si="21"/>
        <v>2574</v>
      </c>
      <c r="AC92" s="54">
        <f t="shared" si="22"/>
        <v>2574</v>
      </c>
      <c r="AD92" s="40">
        <f t="shared" si="23"/>
        <v>16.447284345047922</v>
      </c>
      <c r="AE92" s="6"/>
      <c r="AF92" s="6"/>
      <c r="AG92" s="6"/>
      <c r="AH92" s="6"/>
      <c r="AI92" s="6"/>
      <c r="AJ92" s="6"/>
      <c r="AK92" s="57"/>
    </row>
    <row r="93" spans="1:37" x14ac:dyDescent="0.25">
      <c r="A93" s="44">
        <v>35</v>
      </c>
      <c r="B93" s="72">
        <v>8</v>
      </c>
      <c r="C93" s="72">
        <v>19</v>
      </c>
      <c r="D93" s="44">
        <f t="shared" si="18"/>
        <v>8</v>
      </c>
      <c r="E93" s="44" t="str">
        <f t="shared" si="19"/>
        <v>35_8</v>
      </c>
      <c r="F93" s="44">
        <v>2478</v>
      </c>
      <c r="G93" s="31"/>
      <c r="H93" s="72">
        <v>35</v>
      </c>
      <c r="I93" s="72">
        <v>8</v>
      </c>
      <c r="J93" s="72">
        <v>19</v>
      </c>
      <c r="K93" s="44">
        <f t="shared" si="12"/>
        <v>8</v>
      </c>
      <c r="L93" s="44" t="str">
        <f t="shared" si="13"/>
        <v>35_8</v>
      </c>
      <c r="M93" s="44">
        <v>2562</v>
      </c>
      <c r="N93" s="117"/>
      <c r="O93" s="72">
        <v>35</v>
      </c>
      <c r="P93" s="72">
        <v>8</v>
      </c>
      <c r="Q93" s="72">
        <v>19</v>
      </c>
      <c r="R93" s="44">
        <f t="shared" si="14"/>
        <v>8</v>
      </c>
      <c r="S93" s="44" t="str">
        <f t="shared" si="15"/>
        <v>35_8</v>
      </c>
      <c r="T93" s="44">
        <v>2643</v>
      </c>
      <c r="U93" s="117"/>
      <c r="V93" s="72">
        <v>35</v>
      </c>
      <c r="W93" s="72">
        <v>8</v>
      </c>
      <c r="X93" s="72">
        <v>19</v>
      </c>
      <c r="Y93" s="44">
        <f t="shared" si="16"/>
        <v>8</v>
      </c>
      <c r="Z93" s="19" t="str">
        <f t="shared" si="17"/>
        <v>35_8</v>
      </c>
      <c r="AA93" s="17">
        <f t="shared" si="20"/>
        <v>2562</v>
      </c>
      <c r="AB93" s="17">
        <f t="shared" si="21"/>
        <v>2643</v>
      </c>
      <c r="AC93" s="54">
        <f t="shared" si="22"/>
        <v>2643</v>
      </c>
      <c r="AD93" s="40">
        <f t="shared" si="23"/>
        <v>16.88817891373802</v>
      </c>
      <c r="AE93" s="6"/>
      <c r="AF93" s="6"/>
      <c r="AG93" s="6"/>
      <c r="AH93" s="6"/>
      <c r="AI93" s="6"/>
      <c r="AJ93" s="6"/>
      <c r="AK93" s="57"/>
    </row>
    <row r="94" spans="1:37" ht="16.5" customHeight="1" x14ac:dyDescent="0.25">
      <c r="A94" s="44">
        <v>35</v>
      </c>
      <c r="B94" s="72">
        <v>9</v>
      </c>
      <c r="C94" s="72">
        <v>20</v>
      </c>
      <c r="D94" s="44">
        <f t="shared" si="18"/>
        <v>9</v>
      </c>
      <c r="E94" s="44" t="str">
        <f t="shared" si="19"/>
        <v>35_9</v>
      </c>
      <c r="F94" s="44">
        <v>2546</v>
      </c>
      <c r="G94" s="31"/>
      <c r="H94" s="72">
        <v>35</v>
      </c>
      <c r="I94" s="72">
        <v>9</v>
      </c>
      <c r="J94" s="72">
        <v>20</v>
      </c>
      <c r="K94" s="44">
        <f t="shared" si="12"/>
        <v>9</v>
      </c>
      <c r="L94" s="44" t="str">
        <f t="shared" si="13"/>
        <v>35_9</v>
      </c>
      <c r="M94" s="44">
        <v>2633</v>
      </c>
      <c r="N94" s="118"/>
      <c r="O94" s="72">
        <v>35</v>
      </c>
      <c r="P94" s="72">
        <v>9</v>
      </c>
      <c r="Q94" s="72">
        <v>20</v>
      </c>
      <c r="R94" s="44">
        <f t="shared" si="14"/>
        <v>9</v>
      </c>
      <c r="S94" s="44" t="str">
        <f t="shared" si="15"/>
        <v>35_9</v>
      </c>
      <c r="T94" s="44">
        <v>2716</v>
      </c>
      <c r="U94" s="118"/>
      <c r="V94" s="72">
        <v>35</v>
      </c>
      <c r="W94" s="72">
        <v>9</v>
      </c>
      <c r="X94" s="72">
        <v>20</v>
      </c>
      <c r="Y94" s="44">
        <f t="shared" si="16"/>
        <v>9</v>
      </c>
      <c r="Z94" s="19" t="str">
        <f t="shared" si="17"/>
        <v>35_9</v>
      </c>
      <c r="AA94" s="17">
        <f t="shared" si="20"/>
        <v>2633</v>
      </c>
      <c r="AB94" s="17">
        <f t="shared" si="21"/>
        <v>2716</v>
      </c>
      <c r="AC94" s="54">
        <f t="shared" si="22"/>
        <v>2716</v>
      </c>
      <c r="AD94" s="40">
        <f t="shared" si="23"/>
        <v>17.354632587859424</v>
      </c>
      <c r="AE94" s="6"/>
      <c r="AF94" s="6"/>
      <c r="AG94" s="6"/>
      <c r="AH94" s="6"/>
      <c r="AI94" s="6"/>
      <c r="AJ94" s="6"/>
      <c r="AK94" s="57"/>
    </row>
    <row r="95" spans="1:37" x14ac:dyDescent="0.25">
      <c r="A95" s="44">
        <v>35</v>
      </c>
      <c r="B95" s="72">
        <v>10</v>
      </c>
      <c r="C95" s="72">
        <v>21</v>
      </c>
      <c r="D95" s="44">
        <f t="shared" si="18"/>
        <v>10</v>
      </c>
      <c r="E95" s="44" t="str">
        <f t="shared" si="19"/>
        <v>35_10</v>
      </c>
      <c r="F95" s="44">
        <v>2610</v>
      </c>
      <c r="G95" s="31"/>
      <c r="H95" s="72">
        <v>35</v>
      </c>
      <c r="I95" s="72">
        <v>10</v>
      </c>
      <c r="J95" s="72">
        <v>21</v>
      </c>
      <c r="K95" s="44">
        <f t="shared" si="12"/>
        <v>10</v>
      </c>
      <c r="L95" s="44" t="str">
        <f t="shared" si="13"/>
        <v>35_10</v>
      </c>
      <c r="M95" s="44">
        <v>2699</v>
      </c>
      <c r="N95" s="119"/>
      <c r="O95" s="72">
        <v>35</v>
      </c>
      <c r="P95" s="72">
        <v>10</v>
      </c>
      <c r="Q95" s="72">
        <v>21</v>
      </c>
      <c r="R95" s="44">
        <f t="shared" si="14"/>
        <v>10</v>
      </c>
      <c r="S95" s="44" t="str">
        <f t="shared" si="15"/>
        <v>35_10</v>
      </c>
      <c r="T95" s="44">
        <v>2784</v>
      </c>
      <c r="U95" s="119"/>
      <c r="V95" s="72">
        <v>35</v>
      </c>
      <c r="W95" s="72">
        <v>10</v>
      </c>
      <c r="X95" s="72">
        <v>21</v>
      </c>
      <c r="Y95" s="44">
        <f t="shared" si="16"/>
        <v>10</v>
      </c>
      <c r="Z95" s="19" t="str">
        <f t="shared" si="17"/>
        <v>35_10</v>
      </c>
      <c r="AA95" s="17">
        <f t="shared" si="20"/>
        <v>2699</v>
      </c>
      <c r="AB95" s="17">
        <f t="shared" si="21"/>
        <v>2784</v>
      </c>
      <c r="AC95" s="54">
        <f t="shared" si="22"/>
        <v>2784</v>
      </c>
      <c r="AD95" s="40">
        <f t="shared" si="23"/>
        <v>17.789137380191693</v>
      </c>
      <c r="AE95" s="6"/>
      <c r="AF95" s="6"/>
      <c r="AG95" s="6"/>
      <c r="AH95" s="6"/>
      <c r="AI95" s="6"/>
      <c r="AJ95" s="6"/>
      <c r="AK95" s="57"/>
    </row>
    <row r="96" spans="1:37" x14ac:dyDescent="0.25">
      <c r="A96" s="44">
        <v>35</v>
      </c>
      <c r="B96" s="72">
        <v>11</v>
      </c>
      <c r="C96" s="72">
        <v>22</v>
      </c>
      <c r="D96" s="44">
        <f t="shared" si="18"/>
        <v>11</v>
      </c>
      <c r="E96" s="44" t="str">
        <f t="shared" si="19"/>
        <v>35_11</v>
      </c>
      <c r="F96" s="44">
        <v>2675</v>
      </c>
      <c r="G96" s="31"/>
      <c r="H96" s="72">
        <v>35</v>
      </c>
      <c r="I96" s="72">
        <v>11</v>
      </c>
      <c r="J96" s="72">
        <v>22</v>
      </c>
      <c r="K96" s="44">
        <f t="shared" si="12"/>
        <v>11</v>
      </c>
      <c r="L96" s="44" t="str">
        <f t="shared" si="13"/>
        <v>35_11</v>
      </c>
      <c r="M96" s="44">
        <v>2766</v>
      </c>
      <c r="N96" s="112"/>
      <c r="O96" s="72">
        <v>35</v>
      </c>
      <c r="P96" s="72">
        <v>11</v>
      </c>
      <c r="Q96" s="72">
        <v>22</v>
      </c>
      <c r="R96" s="44">
        <f t="shared" si="14"/>
        <v>11</v>
      </c>
      <c r="S96" s="44" t="str">
        <f t="shared" si="15"/>
        <v>35_11</v>
      </c>
      <c r="T96" s="44">
        <v>2853</v>
      </c>
      <c r="U96" s="112"/>
      <c r="V96" s="72">
        <v>35</v>
      </c>
      <c r="W96" s="72">
        <v>11</v>
      </c>
      <c r="X96" s="72">
        <v>22</v>
      </c>
      <c r="Y96" s="44">
        <f t="shared" si="16"/>
        <v>11</v>
      </c>
      <c r="Z96" s="19" t="str">
        <f t="shared" si="17"/>
        <v>35_11</v>
      </c>
      <c r="AA96" s="17">
        <f t="shared" si="20"/>
        <v>2766</v>
      </c>
      <c r="AB96" s="17">
        <f t="shared" si="21"/>
        <v>2853</v>
      </c>
      <c r="AC96" s="54">
        <f t="shared" si="22"/>
        <v>2853</v>
      </c>
      <c r="AD96" s="40">
        <f t="shared" si="23"/>
        <v>18.230031948881788</v>
      </c>
      <c r="AE96" s="6"/>
      <c r="AF96" s="6"/>
      <c r="AG96" s="6"/>
      <c r="AH96" s="6"/>
      <c r="AI96" s="6"/>
      <c r="AJ96" s="6"/>
      <c r="AK96" s="57"/>
    </row>
    <row r="97" spans="1:37" x14ac:dyDescent="0.25">
      <c r="A97" s="44">
        <v>40</v>
      </c>
      <c r="B97" s="72">
        <v>0</v>
      </c>
      <c r="C97" s="72">
        <v>10</v>
      </c>
      <c r="D97" s="44">
        <f t="shared" si="18"/>
        <v>0</v>
      </c>
      <c r="E97" s="44" t="str">
        <f t="shared" si="19"/>
        <v>40_0</v>
      </c>
      <c r="F97" s="44">
        <v>1898</v>
      </c>
      <c r="G97" s="31"/>
      <c r="H97" s="72">
        <v>40</v>
      </c>
      <c r="I97" s="72">
        <v>0</v>
      </c>
      <c r="J97" s="72">
        <v>10</v>
      </c>
      <c r="K97" s="44">
        <f t="shared" si="12"/>
        <v>0</v>
      </c>
      <c r="L97" s="44" t="str">
        <f t="shared" si="13"/>
        <v>40_0</v>
      </c>
      <c r="M97" s="44">
        <v>1963</v>
      </c>
      <c r="N97" s="112"/>
      <c r="O97" s="72">
        <v>40</v>
      </c>
      <c r="P97" s="72">
        <v>0</v>
      </c>
      <c r="Q97" s="72">
        <v>10</v>
      </c>
      <c r="R97" s="44">
        <f t="shared" si="14"/>
        <v>0</v>
      </c>
      <c r="S97" s="44" t="str">
        <f t="shared" si="15"/>
        <v>40_0</v>
      </c>
      <c r="T97" s="44">
        <v>2025</v>
      </c>
      <c r="U97" s="112"/>
      <c r="V97" s="72">
        <v>40</v>
      </c>
      <c r="W97" s="72">
        <v>0</v>
      </c>
      <c r="X97" s="72">
        <v>10</v>
      </c>
      <c r="Y97" s="44">
        <f t="shared" si="16"/>
        <v>0</v>
      </c>
      <c r="Z97" s="19" t="str">
        <f t="shared" si="17"/>
        <v>40_0</v>
      </c>
      <c r="AA97" s="17">
        <f t="shared" si="20"/>
        <v>1963</v>
      </c>
      <c r="AB97" s="17">
        <f t="shared" si="21"/>
        <v>2025</v>
      </c>
      <c r="AC97" s="54">
        <f t="shared" si="22"/>
        <v>2025</v>
      </c>
      <c r="AD97" s="40">
        <f t="shared" si="23"/>
        <v>12.939297124600639</v>
      </c>
      <c r="AE97" s="6"/>
      <c r="AF97" s="6"/>
      <c r="AG97" s="6"/>
      <c r="AH97" s="6"/>
      <c r="AI97" s="6"/>
      <c r="AJ97" s="6"/>
      <c r="AK97" s="57"/>
    </row>
    <row r="98" spans="1:37" x14ac:dyDescent="0.25">
      <c r="A98" s="44">
        <v>40</v>
      </c>
      <c r="B98" s="72">
        <v>1</v>
      </c>
      <c r="C98" s="72">
        <v>12</v>
      </c>
      <c r="D98" s="44">
        <f t="shared" si="18"/>
        <v>1</v>
      </c>
      <c r="E98" s="44" t="str">
        <f t="shared" si="19"/>
        <v>40_1</v>
      </c>
      <c r="F98" s="44">
        <v>2016</v>
      </c>
      <c r="G98" s="31"/>
      <c r="H98" s="72">
        <v>40</v>
      </c>
      <c r="I98" s="72">
        <v>1</v>
      </c>
      <c r="J98" s="72">
        <v>12</v>
      </c>
      <c r="K98" s="44">
        <f t="shared" si="12"/>
        <v>1</v>
      </c>
      <c r="L98" s="44" t="str">
        <f t="shared" si="13"/>
        <v>40_1</v>
      </c>
      <c r="M98" s="44">
        <v>2085</v>
      </c>
      <c r="N98" s="112"/>
      <c r="O98" s="72">
        <v>40</v>
      </c>
      <c r="P98" s="72">
        <v>1</v>
      </c>
      <c r="Q98" s="72">
        <v>12</v>
      </c>
      <c r="R98" s="44">
        <f t="shared" si="14"/>
        <v>1</v>
      </c>
      <c r="S98" s="44" t="str">
        <f t="shared" si="15"/>
        <v>40_1</v>
      </c>
      <c r="T98" s="44">
        <v>2151</v>
      </c>
      <c r="U98" s="112"/>
      <c r="V98" s="72">
        <v>40</v>
      </c>
      <c r="W98" s="72">
        <v>1</v>
      </c>
      <c r="X98" s="72">
        <v>12</v>
      </c>
      <c r="Y98" s="44">
        <f t="shared" si="16"/>
        <v>1</v>
      </c>
      <c r="Z98" s="19" t="str">
        <f t="shared" si="17"/>
        <v>40_1</v>
      </c>
      <c r="AA98" s="17">
        <f t="shared" si="20"/>
        <v>2085</v>
      </c>
      <c r="AB98" s="17">
        <f t="shared" si="21"/>
        <v>2151</v>
      </c>
      <c r="AC98" s="54">
        <f t="shared" si="22"/>
        <v>2151</v>
      </c>
      <c r="AD98" s="40">
        <f t="shared" si="23"/>
        <v>13.744408945686901</v>
      </c>
      <c r="AE98" s="6"/>
      <c r="AF98" s="6"/>
      <c r="AG98" s="6"/>
      <c r="AH98" s="6"/>
      <c r="AI98" s="6"/>
      <c r="AJ98" s="6"/>
      <c r="AK98" s="57"/>
    </row>
    <row r="99" spans="1:37" x14ac:dyDescent="0.25">
      <c r="A99" s="44">
        <v>40</v>
      </c>
      <c r="B99" s="72">
        <v>2</v>
      </c>
      <c r="C99" s="72">
        <v>14</v>
      </c>
      <c r="D99" s="44">
        <f t="shared" si="18"/>
        <v>2</v>
      </c>
      <c r="E99" s="44" t="str">
        <f t="shared" si="19"/>
        <v>40_2</v>
      </c>
      <c r="F99" s="44">
        <v>2153</v>
      </c>
      <c r="G99" s="31"/>
      <c r="H99" s="72">
        <v>40</v>
      </c>
      <c r="I99" s="72">
        <v>2</v>
      </c>
      <c r="J99" s="72">
        <v>14</v>
      </c>
      <c r="K99" s="44">
        <f t="shared" si="12"/>
        <v>2</v>
      </c>
      <c r="L99" s="44" t="str">
        <f t="shared" si="13"/>
        <v>40_2</v>
      </c>
      <c r="M99" s="44">
        <v>2226</v>
      </c>
      <c r="N99" s="112"/>
      <c r="O99" s="72">
        <v>40</v>
      </c>
      <c r="P99" s="72">
        <v>2</v>
      </c>
      <c r="Q99" s="72">
        <v>14</v>
      </c>
      <c r="R99" s="44">
        <f t="shared" si="14"/>
        <v>2</v>
      </c>
      <c r="S99" s="44" t="str">
        <f t="shared" si="15"/>
        <v>40_2</v>
      </c>
      <c r="T99" s="44">
        <v>2296</v>
      </c>
      <c r="U99" s="112"/>
      <c r="V99" s="72">
        <v>40</v>
      </c>
      <c r="W99" s="72">
        <v>2</v>
      </c>
      <c r="X99" s="72">
        <v>14</v>
      </c>
      <c r="Y99" s="44">
        <f t="shared" si="16"/>
        <v>2</v>
      </c>
      <c r="Z99" s="19" t="str">
        <f t="shared" si="17"/>
        <v>40_2</v>
      </c>
      <c r="AA99" s="17">
        <f t="shared" si="20"/>
        <v>2226</v>
      </c>
      <c r="AB99" s="17">
        <f t="shared" si="21"/>
        <v>2296</v>
      </c>
      <c r="AC99" s="54">
        <f t="shared" si="22"/>
        <v>2296</v>
      </c>
      <c r="AD99" s="40">
        <f t="shared" si="23"/>
        <v>14.670926517571885</v>
      </c>
      <c r="AE99" s="6"/>
      <c r="AF99" s="6"/>
      <c r="AG99" s="6"/>
      <c r="AH99" s="6"/>
      <c r="AI99" s="6"/>
      <c r="AJ99" s="6"/>
      <c r="AK99" s="57"/>
    </row>
    <row r="100" spans="1:37" x14ac:dyDescent="0.25">
      <c r="A100" s="44">
        <v>40</v>
      </c>
      <c r="B100" s="72">
        <v>3</v>
      </c>
      <c r="C100" s="72">
        <v>16</v>
      </c>
      <c r="D100" s="44">
        <f t="shared" si="18"/>
        <v>3</v>
      </c>
      <c r="E100" s="44" t="str">
        <f t="shared" si="19"/>
        <v>40_3</v>
      </c>
      <c r="F100" s="44">
        <v>2287</v>
      </c>
      <c r="G100" s="31"/>
      <c r="H100" s="72">
        <v>40</v>
      </c>
      <c r="I100" s="72">
        <v>3</v>
      </c>
      <c r="J100" s="72">
        <v>16</v>
      </c>
      <c r="K100" s="44">
        <f t="shared" si="12"/>
        <v>3</v>
      </c>
      <c r="L100" s="44" t="str">
        <f t="shared" si="13"/>
        <v>40_3</v>
      </c>
      <c r="M100" s="44">
        <v>2365</v>
      </c>
      <c r="N100" s="112"/>
      <c r="O100" s="72">
        <v>40</v>
      </c>
      <c r="P100" s="72">
        <v>3</v>
      </c>
      <c r="Q100" s="72">
        <v>16</v>
      </c>
      <c r="R100" s="44">
        <f t="shared" si="14"/>
        <v>3</v>
      </c>
      <c r="S100" s="44" t="str">
        <f t="shared" si="15"/>
        <v>40_3</v>
      </c>
      <c r="T100" s="44">
        <v>2439</v>
      </c>
      <c r="U100" s="112"/>
      <c r="V100" s="72">
        <v>40</v>
      </c>
      <c r="W100" s="72">
        <v>3</v>
      </c>
      <c r="X100" s="72">
        <v>16</v>
      </c>
      <c r="Y100" s="44">
        <f t="shared" si="16"/>
        <v>3</v>
      </c>
      <c r="Z100" s="19" t="str">
        <f t="shared" si="17"/>
        <v>40_3</v>
      </c>
      <c r="AA100" s="17">
        <f t="shared" si="20"/>
        <v>2365</v>
      </c>
      <c r="AB100" s="17">
        <f t="shared" si="21"/>
        <v>2439</v>
      </c>
      <c r="AC100" s="54">
        <f t="shared" si="22"/>
        <v>2439</v>
      </c>
      <c r="AD100" s="40">
        <f t="shared" si="23"/>
        <v>15.584664536741213</v>
      </c>
      <c r="AE100" s="6"/>
      <c r="AF100" s="6"/>
      <c r="AG100" s="6"/>
      <c r="AH100" s="6"/>
      <c r="AI100" s="6"/>
      <c r="AJ100" s="6"/>
      <c r="AK100" s="57"/>
    </row>
    <row r="101" spans="1:37" x14ac:dyDescent="0.25">
      <c r="A101" s="44">
        <v>40</v>
      </c>
      <c r="B101" s="72">
        <v>4</v>
      </c>
      <c r="C101" s="72">
        <v>17</v>
      </c>
      <c r="D101" s="44">
        <f t="shared" si="18"/>
        <v>4</v>
      </c>
      <c r="E101" s="44" t="str">
        <f t="shared" si="19"/>
        <v>40_4</v>
      </c>
      <c r="F101" s="44">
        <v>2345</v>
      </c>
      <c r="G101" s="31"/>
      <c r="H101" s="72">
        <v>40</v>
      </c>
      <c r="I101" s="72">
        <v>4</v>
      </c>
      <c r="J101" s="72">
        <v>17</v>
      </c>
      <c r="K101" s="44">
        <f t="shared" si="12"/>
        <v>4</v>
      </c>
      <c r="L101" s="44" t="str">
        <f t="shared" si="13"/>
        <v>40_4</v>
      </c>
      <c r="M101" s="44">
        <v>2425</v>
      </c>
      <c r="N101" s="112"/>
      <c r="O101" s="72">
        <v>40</v>
      </c>
      <c r="P101" s="72">
        <v>4</v>
      </c>
      <c r="Q101" s="72">
        <v>17</v>
      </c>
      <c r="R101" s="44">
        <f t="shared" si="14"/>
        <v>4</v>
      </c>
      <c r="S101" s="44" t="str">
        <f t="shared" si="15"/>
        <v>40_4</v>
      </c>
      <c r="T101" s="44">
        <v>2501</v>
      </c>
      <c r="U101" s="112"/>
      <c r="V101" s="72">
        <v>40</v>
      </c>
      <c r="W101" s="72">
        <v>4</v>
      </c>
      <c r="X101" s="72">
        <v>17</v>
      </c>
      <c r="Y101" s="44">
        <f t="shared" si="16"/>
        <v>4</v>
      </c>
      <c r="Z101" s="19" t="str">
        <f t="shared" si="17"/>
        <v>40_4</v>
      </c>
      <c r="AA101" s="17">
        <f t="shared" si="20"/>
        <v>2425</v>
      </c>
      <c r="AB101" s="17">
        <f t="shared" si="21"/>
        <v>2501</v>
      </c>
      <c r="AC101" s="54">
        <f t="shared" si="22"/>
        <v>2501</v>
      </c>
      <c r="AD101" s="40">
        <f t="shared" si="23"/>
        <v>15.980830670926517</v>
      </c>
      <c r="AE101" s="6"/>
      <c r="AF101" s="6"/>
      <c r="AG101" s="6"/>
      <c r="AH101" s="6"/>
      <c r="AI101" s="6"/>
      <c r="AJ101" s="6"/>
      <c r="AK101" s="57"/>
    </row>
    <row r="102" spans="1:37" x14ac:dyDescent="0.25">
      <c r="A102" s="44">
        <v>40</v>
      </c>
      <c r="B102" s="72">
        <v>5</v>
      </c>
      <c r="C102" s="72">
        <v>18</v>
      </c>
      <c r="D102" s="44">
        <f t="shared" si="18"/>
        <v>5</v>
      </c>
      <c r="E102" s="44" t="str">
        <f t="shared" si="19"/>
        <v>40_5</v>
      </c>
      <c r="F102" s="44">
        <v>2413</v>
      </c>
      <c r="G102" s="31"/>
      <c r="H102" s="72">
        <v>40</v>
      </c>
      <c r="I102" s="72">
        <v>5</v>
      </c>
      <c r="J102" s="72">
        <v>18</v>
      </c>
      <c r="K102" s="44">
        <f t="shared" si="12"/>
        <v>5</v>
      </c>
      <c r="L102" s="44" t="str">
        <f t="shared" si="13"/>
        <v>40_5</v>
      </c>
      <c r="M102" s="44">
        <v>2495</v>
      </c>
      <c r="N102" s="112"/>
      <c r="O102" s="72">
        <v>40</v>
      </c>
      <c r="P102" s="72">
        <v>5</v>
      </c>
      <c r="Q102" s="72">
        <v>18</v>
      </c>
      <c r="R102" s="44">
        <f t="shared" si="14"/>
        <v>5</v>
      </c>
      <c r="S102" s="44" t="str">
        <f t="shared" si="15"/>
        <v>40_5</v>
      </c>
      <c r="T102" s="44">
        <v>2574</v>
      </c>
      <c r="U102" s="112"/>
      <c r="V102" s="72">
        <v>40</v>
      </c>
      <c r="W102" s="72">
        <v>5</v>
      </c>
      <c r="X102" s="72">
        <v>18</v>
      </c>
      <c r="Y102" s="44">
        <f t="shared" si="16"/>
        <v>5</v>
      </c>
      <c r="Z102" s="19" t="str">
        <f t="shared" si="17"/>
        <v>40_5</v>
      </c>
      <c r="AA102" s="17">
        <f t="shared" si="20"/>
        <v>2495</v>
      </c>
      <c r="AB102" s="17">
        <f t="shared" si="21"/>
        <v>2574</v>
      </c>
      <c r="AC102" s="54">
        <f t="shared" si="22"/>
        <v>2574</v>
      </c>
      <c r="AD102" s="40">
        <f t="shared" si="23"/>
        <v>16.447284345047922</v>
      </c>
      <c r="AE102" s="6"/>
      <c r="AF102" s="6"/>
      <c r="AG102" s="6"/>
      <c r="AH102" s="6"/>
      <c r="AI102" s="6"/>
      <c r="AJ102" s="6"/>
      <c r="AK102" s="57"/>
    </row>
    <row r="103" spans="1:37" x14ac:dyDescent="0.25">
      <c r="A103" s="44">
        <v>40</v>
      </c>
      <c r="B103" s="72">
        <v>6</v>
      </c>
      <c r="C103" s="72">
        <v>19</v>
      </c>
      <c r="D103" s="44">
        <f t="shared" si="18"/>
        <v>6</v>
      </c>
      <c r="E103" s="44" t="str">
        <f t="shared" si="19"/>
        <v>40_6</v>
      </c>
      <c r="F103" s="44">
        <v>2478</v>
      </c>
      <c r="G103" s="31"/>
      <c r="H103" s="72">
        <v>40</v>
      </c>
      <c r="I103" s="72">
        <v>6</v>
      </c>
      <c r="J103" s="72">
        <v>19</v>
      </c>
      <c r="K103" s="44">
        <f t="shared" si="12"/>
        <v>6</v>
      </c>
      <c r="L103" s="44" t="str">
        <f t="shared" si="13"/>
        <v>40_6</v>
      </c>
      <c r="M103" s="44">
        <v>2562</v>
      </c>
      <c r="N103" s="112"/>
      <c r="O103" s="72">
        <v>40</v>
      </c>
      <c r="P103" s="72">
        <v>6</v>
      </c>
      <c r="Q103" s="72">
        <v>19</v>
      </c>
      <c r="R103" s="44">
        <f t="shared" si="14"/>
        <v>6</v>
      </c>
      <c r="S103" s="44" t="str">
        <f t="shared" si="15"/>
        <v>40_6</v>
      </c>
      <c r="T103" s="44">
        <v>2643</v>
      </c>
      <c r="U103" s="112"/>
      <c r="V103" s="72">
        <v>40</v>
      </c>
      <c r="W103" s="72">
        <v>6</v>
      </c>
      <c r="X103" s="72">
        <v>19</v>
      </c>
      <c r="Y103" s="44">
        <f t="shared" si="16"/>
        <v>6</v>
      </c>
      <c r="Z103" s="19" t="str">
        <f t="shared" si="17"/>
        <v>40_6</v>
      </c>
      <c r="AA103" s="17">
        <f t="shared" si="20"/>
        <v>2562</v>
      </c>
      <c r="AB103" s="17">
        <f t="shared" si="21"/>
        <v>2643</v>
      </c>
      <c r="AC103" s="54">
        <f t="shared" si="22"/>
        <v>2643</v>
      </c>
      <c r="AD103" s="40">
        <f t="shared" si="23"/>
        <v>16.88817891373802</v>
      </c>
      <c r="AE103" s="6"/>
      <c r="AF103" s="6"/>
      <c r="AG103" s="6"/>
      <c r="AH103" s="6"/>
      <c r="AI103" s="6"/>
      <c r="AJ103" s="6"/>
      <c r="AK103" s="57"/>
    </row>
    <row r="104" spans="1:37" x14ac:dyDescent="0.25">
      <c r="A104" s="44">
        <v>40</v>
      </c>
      <c r="B104" s="72">
        <v>7</v>
      </c>
      <c r="C104" s="72">
        <v>20</v>
      </c>
      <c r="D104" s="44">
        <f t="shared" si="18"/>
        <v>7</v>
      </c>
      <c r="E104" s="44" t="str">
        <f t="shared" si="19"/>
        <v>40_7</v>
      </c>
      <c r="F104" s="44">
        <v>2546</v>
      </c>
      <c r="G104" s="31"/>
      <c r="H104" s="72">
        <v>40</v>
      </c>
      <c r="I104" s="72">
        <v>7</v>
      </c>
      <c r="J104" s="72">
        <v>20</v>
      </c>
      <c r="K104" s="44">
        <f t="shared" si="12"/>
        <v>7</v>
      </c>
      <c r="L104" s="44" t="str">
        <f t="shared" si="13"/>
        <v>40_7</v>
      </c>
      <c r="M104" s="44">
        <v>2633</v>
      </c>
      <c r="N104" s="112"/>
      <c r="O104" s="72">
        <v>40</v>
      </c>
      <c r="P104" s="72">
        <v>7</v>
      </c>
      <c r="Q104" s="72">
        <v>20</v>
      </c>
      <c r="R104" s="44">
        <f t="shared" si="14"/>
        <v>7</v>
      </c>
      <c r="S104" s="44" t="str">
        <f t="shared" si="15"/>
        <v>40_7</v>
      </c>
      <c r="T104" s="44">
        <v>2716</v>
      </c>
      <c r="U104" s="112"/>
      <c r="V104" s="72">
        <v>40</v>
      </c>
      <c r="W104" s="72">
        <v>7</v>
      </c>
      <c r="X104" s="72">
        <v>20</v>
      </c>
      <c r="Y104" s="44">
        <f t="shared" si="16"/>
        <v>7</v>
      </c>
      <c r="Z104" s="19" t="str">
        <f t="shared" si="17"/>
        <v>40_7</v>
      </c>
      <c r="AA104" s="17">
        <f t="shared" si="20"/>
        <v>2633</v>
      </c>
      <c r="AB104" s="17">
        <f t="shared" si="21"/>
        <v>2716</v>
      </c>
      <c r="AC104" s="54">
        <f t="shared" si="22"/>
        <v>2716</v>
      </c>
      <c r="AD104" s="40">
        <f t="shared" si="23"/>
        <v>17.354632587859424</v>
      </c>
      <c r="AE104" s="6"/>
      <c r="AF104" s="6"/>
      <c r="AG104" s="6"/>
      <c r="AH104" s="6"/>
      <c r="AI104" s="6"/>
      <c r="AJ104" s="6"/>
      <c r="AK104" s="57"/>
    </row>
    <row r="105" spans="1:37" x14ac:dyDescent="0.25">
      <c r="A105" s="44">
        <v>40</v>
      </c>
      <c r="B105" s="72">
        <v>8</v>
      </c>
      <c r="C105" s="72">
        <v>21</v>
      </c>
      <c r="D105" s="44">
        <f t="shared" si="18"/>
        <v>8</v>
      </c>
      <c r="E105" s="44" t="str">
        <f t="shared" si="19"/>
        <v>40_8</v>
      </c>
      <c r="F105" s="44">
        <v>2610</v>
      </c>
      <c r="G105" s="31"/>
      <c r="H105" s="72">
        <v>40</v>
      </c>
      <c r="I105" s="72">
        <v>8</v>
      </c>
      <c r="J105" s="72">
        <v>21</v>
      </c>
      <c r="K105" s="44">
        <f t="shared" si="12"/>
        <v>8</v>
      </c>
      <c r="L105" s="44" t="str">
        <f t="shared" si="13"/>
        <v>40_8</v>
      </c>
      <c r="M105" s="44">
        <v>2699</v>
      </c>
      <c r="N105" s="112"/>
      <c r="O105" s="72">
        <v>40</v>
      </c>
      <c r="P105" s="72">
        <v>8</v>
      </c>
      <c r="Q105" s="72">
        <v>21</v>
      </c>
      <c r="R105" s="44">
        <f t="shared" si="14"/>
        <v>8</v>
      </c>
      <c r="S105" s="44" t="str">
        <f t="shared" si="15"/>
        <v>40_8</v>
      </c>
      <c r="T105" s="44">
        <v>2784</v>
      </c>
      <c r="U105" s="112"/>
      <c r="V105" s="72">
        <v>40</v>
      </c>
      <c r="W105" s="72">
        <v>8</v>
      </c>
      <c r="X105" s="72">
        <v>21</v>
      </c>
      <c r="Y105" s="44">
        <f t="shared" si="16"/>
        <v>8</v>
      </c>
      <c r="Z105" s="19" t="str">
        <f t="shared" si="17"/>
        <v>40_8</v>
      </c>
      <c r="AA105" s="17">
        <f t="shared" si="20"/>
        <v>2699</v>
      </c>
      <c r="AB105" s="17">
        <f t="shared" si="21"/>
        <v>2784</v>
      </c>
      <c r="AC105" s="54">
        <f t="shared" si="22"/>
        <v>2784</v>
      </c>
      <c r="AD105" s="40">
        <f t="shared" si="23"/>
        <v>17.789137380191693</v>
      </c>
      <c r="AE105" s="6"/>
      <c r="AF105" s="6"/>
      <c r="AG105" s="6"/>
      <c r="AH105" s="6"/>
      <c r="AI105" s="6"/>
      <c r="AJ105" s="6"/>
      <c r="AK105" s="57"/>
    </row>
    <row r="106" spans="1:37" x14ac:dyDescent="0.25">
      <c r="A106" s="44">
        <v>40</v>
      </c>
      <c r="B106" s="72">
        <v>9</v>
      </c>
      <c r="C106" s="72">
        <v>22</v>
      </c>
      <c r="D106" s="44">
        <f t="shared" si="18"/>
        <v>9</v>
      </c>
      <c r="E106" s="44" t="str">
        <f t="shared" si="19"/>
        <v>40_9</v>
      </c>
      <c r="F106" s="44">
        <v>2675</v>
      </c>
      <c r="G106" s="31"/>
      <c r="H106" s="72">
        <v>40</v>
      </c>
      <c r="I106" s="72">
        <v>9</v>
      </c>
      <c r="J106" s="72">
        <v>22</v>
      </c>
      <c r="K106" s="44">
        <f t="shared" si="12"/>
        <v>9</v>
      </c>
      <c r="L106" s="44" t="str">
        <f t="shared" si="13"/>
        <v>40_9</v>
      </c>
      <c r="M106" s="44">
        <v>2766</v>
      </c>
      <c r="N106" s="112"/>
      <c r="O106" s="72">
        <v>40</v>
      </c>
      <c r="P106" s="72">
        <v>9</v>
      </c>
      <c r="Q106" s="72">
        <v>22</v>
      </c>
      <c r="R106" s="44">
        <f t="shared" si="14"/>
        <v>9</v>
      </c>
      <c r="S106" s="44" t="str">
        <f t="shared" si="15"/>
        <v>40_9</v>
      </c>
      <c r="T106" s="44">
        <v>2853</v>
      </c>
      <c r="U106" s="112"/>
      <c r="V106" s="72">
        <v>40</v>
      </c>
      <c r="W106" s="72">
        <v>9</v>
      </c>
      <c r="X106" s="72">
        <v>22</v>
      </c>
      <c r="Y106" s="44">
        <f t="shared" si="16"/>
        <v>9</v>
      </c>
      <c r="Z106" s="19" t="str">
        <f t="shared" si="17"/>
        <v>40_9</v>
      </c>
      <c r="AA106" s="17">
        <f t="shared" si="20"/>
        <v>2766</v>
      </c>
      <c r="AB106" s="17">
        <f t="shared" si="21"/>
        <v>2853</v>
      </c>
      <c r="AC106" s="54">
        <f t="shared" si="22"/>
        <v>2853</v>
      </c>
      <c r="AD106" s="40">
        <f t="shared" si="23"/>
        <v>18.230031948881788</v>
      </c>
      <c r="AE106" s="6"/>
      <c r="AF106" s="6"/>
      <c r="AG106" s="6"/>
      <c r="AH106" s="6"/>
      <c r="AI106" s="6"/>
      <c r="AJ106" s="6"/>
      <c r="AK106" s="57"/>
    </row>
    <row r="107" spans="1:37" x14ac:dyDescent="0.25">
      <c r="A107" s="44">
        <v>40</v>
      </c>
      <c r="B107" s="72">
        <v>10</v>
      </c>
      <c r="C107" s="72">
        <v>23</v>
      </c>
      <c r="D107" s="44">
        <f t="shared" si="18"/>
        <v>10</v>
      </c>
      <c r="E107" s="44" t="str">
        <f t="shared" si="19"/>
        <v>40_10</v>
      </c>
      <c r="F107" s="44">
        <v>2742</v>
      </c>
      <c r="G107" s="31"/>
      <c r="H107" s="72">
        <v>40</v>
      </c>
      <c r="I107" s="72">
        <v>10</v>
      </c>
      <c r="J107" s="72">
        <v>23</v>
      </c>
      <c r="K107" s="44">
        <f t="shared" si="12"/>
        <v>10</v>
      </c>
      <c r="L107" s="44" t="str">
        <f t="shared" si="13"/>
        <v>40_10</v>
      </c>
      <c r="M107" s="44">
        <v>2835</v>
      </c>
      <c r="N107" s="112"/>
      <c r="O107" s="72">
        <v>40</v>
      </c>
      <c r="P107" s="72">
        <v>10</v>
      </c>
      <c r="Q107" s="72">
        <v>23</v>
      </c>
      <c r="R107" s="44">
        <f t="shared" si="14"/>
        <v>10</v>
      </c>
      <c r="S107" s="44" t="str">
        <f t="shared" si="15"/>
        <v>40_10</v>
      </c>
      <c r="T107" s="44">
        <v>2924</v>
      </c>
      <c r="U107" s="112"/>
      <c r="V107" s="72">
        <v>40</v>
      </c>
      <c r="W107" s="72">
        <v>10</v>
      </c>
      <c r="X107" s="72">
        <v>23</v>
      </c>
      <c r="Y107" s="44">
        <f t="shared" si="16"/>
        <v>10</v>
      </c>
      <c r="Z107" s="19" t="str">
        <f t="shared" si="17"/>
        <v>40_10</v>
      </c>
      <c r="AA107" s="17">
        <f t="shared" si="20"/>
        <v>2835</v>
      </c>
      <c r="AB107" s="17">
        <f t="shared" si="21"/>
        <v>2924</v>
      </c>
      <c r="AC107" s="54">
        <f t="shared" si="22"/>
        <v>2924</v>
      </c>
      <c r="AD107" s="40">
        <f t="shared" si="23"/>
        <v>18.683706070287538</v>
      </c>
      <c r="AE107" s="6"/>
      <c r="AF107" s="6"/>
      <c r="AG107" s="6"/>
      <c r="AH107" s="6"/>
      <c r="AI107" s="6"/>
      <c r="AJ107" s="6"/>
      <c r="AK107" s="57"/>
    </row>
    <row r="108" spans="1:37" x14ac:dyDescent="0.25">
      <c r="A108" s="44">
        <v>40</v>
      </c>
      <c r="B108" s="72">
        <v>11</v>
      </c>
      <c r="C108" s="72">
        <v>24</v>
      </c>
      <c r="D108" s="44">
        <f t="shared" si="18"/>
        <v>11</v>
      </c>
      <c r="E108" s="44" t="str">
        <f t="shared" si="19"/>
        <v>40_11</v>
      </c>
      <c r="F108" s="44">
        <v>2807</v>
      </c>
      <c r="G108" s="31"/>
      <c r="H108" s="72">
        <v>40</v>
      </c>
      <c r="I108" s="72">
        <v>11</v>
      </c>
      <c r="J108" s="72">
        <v>24</v>
      </c>
      <c r="K108" s="44">
        <f t="shared" si="12"/>
        <v>11</v>
      </c>
      <c r="L108" s="44" t="str">
        <f t="shared" si="13"/>
        <v>40_11</v>
      </c>
      <c r="M108" s="44">
        <v>2902</v>
      </c>
      <c r="N108" s="113"/>
      <c r="O108" s="72">
        <v>40</v>
      </c>
      <c r="P108" s="72">
        <v>11</v>
      </c>
      <c r="Q108" s="72">
        <v>24</v>
      </c>
      <c r="R108" s="44">
        <f t="shared" si="14"/>
        <v>11</v>
      </c>
      <c r="S108" s="44" t="str">
        <f t="shared" si="15"/>
        <v>40_11</v>
      </c>
      <c r="T108" s="44">
        <v>2993</v>
      </c>
      <c r="U108" s="113"/>
      <c r="V108" s="72">
        <v>40</v>
      </c>
      <c r="W108" s="72">
        <v>11</v>
      </c>
      <c r="X108" s="72">
        <v>24</v>
      </c>
      <c r="Y108" s="44">
        <f t="shared" si="16"/>
        <v>11</v>
      </c>
      <c r="Z108" s="19" t="str">
        <f t="shared" si="17"/>
        <v>40_11</v>
      </c>
      <c r="AA108" s="17">
        <f t="shared" si="20"/>
        <v>2902</v>
      </c>
      <c r="AB108" s="17">
        <f t="shared" si="21"/>
        <v>2993</v>
      </c>
      <c r="AC108" s="54">
        <f t="shared" si="22"/>
        <v>2993</v>
      </c>
      <c r="AD108" s="40">
        <f t="shared" si="23"/>
        <v>19.124600638977636</v>
      </c>
      <c r="AE108" s="6"/>
      <c r="AF108" s="6"/>
      <c r="AG108" s="6"/>
      <c r="AH108" s="6"/>
      <c r="AI108" s="6"/>
      <c r="AJ108" s="6"/>
      <c r="AK108" s="57"/>
    </row>
    <row r="109" spans="1:37" x14ac:dyDescent="0.25">
      <c r="A109" s="72">
        <v>45</v>
      </c>
      <c r="B109" s="72">
        <v>0</v>
      </c>
      <c r="C109" s="72">
        <v>12</v>
      </c>
      <c r="D109" s="44">
        <f t="shared" si="18"/>
        <v>0</v>
      </c>
      <c r="E109" s="44" t="str">
        <f t="shared" si="19"/>
        <v>45_0</v>
      </c>
      <c r="F109" s="44">
        <v>2016</v>
      </c>
      <c r="G109" s="31"/>
      <c r="H109" s="72">
        <v>45</v>
      </c>
      <c r="I109" s="72">
        <v>0</v>
      </c>
      <c r="J109" s="72">
        <v>12</v>
      </c>
      <c r="K109" s="44">
        <f t="shared" si="12"/>
        <v>0</v>
      </c>
      <c r="L109" s="44" t="str">
        <f t="shared" si="13"/>
        <v>45_0</v>
      </c>
      <c r="M109" s="44">
        <v>2085</v>
      </c>
      <c r="N109" s="112"/>
      <c r="O109" s="72">
        <v>45</v>
      </c>
      <c r="P109" s="72">
        <v>0</v>
      </c>
      <c r="Q109" s="72">
        <v>12</v>
      </c>
      <c r="R109" s="44">
        <f t="shared" si="14"/>
        <v>0</v>
      </c>
      <c r="S109" s="44" t="str">
        <f t="shared" si="15"/>
        <v>45_0</v>
      </c>
      <c r="T109" s="44">
        <v>2151</v>
      </c>
      <c r="U109" s="112"/>
      <c r="V109" s="72">
        <v>45</v>
      </c>
      <c r="W109" s="72">
        <v>0</v>
      </c>
      <c r="X109" s="72">
        <v>12</v>
      </c>
      <c r="Y109" s="44">
        <f t="shared" si="16"/>
        <v>0</v>
      </c>
      <c r="Z109" s="19" t="str">
        <f t="shared" si="17"/>
        <v>45_0</v>
      </c>
      <c r="AA109" s="17">
        <f t="shared" si="20"/>
        <v>2085</v>
      </c>
      <c r="AB109" s="17">
        <f t="shared" si="21"/>
        <v>2151</v>
      </c>
      <c r="AC109" s="54">
        <f t="shared" si="22"/>
        <v>2151</v>
      </c>
      <c r="AD109" s="40">
        <f t="shared" si="23"/>
        <v>13.744408945686901</v>
      </c>
      <c r="AE109" s="6"/>
      <c r="AF109" s="6"/>
      <c r="AG109" s="6"/>
      <c r="AH109" s="6"/>
      <c r="AI109" s="6"/>
      <c r="AJ109" s="6"/>
      <c r="AK109" s="57"/>
    </row>
    <row r="110" spans="1:37" x14ac:dyDescent="0.25">
      <c r="A110" s="72">
        <v>45</v>
      </c>
      <c r="B110" s="72">
        <v>1</v>
      </c>
      <c r="C110" s="72">
        <v>14</v>
      </c>
      <c r="D110" s="44">
        <f t="shared" si="18"/>
        <v>1</v>
      </c>
      <c r="E110" s="44" t="str">
        <f t="shared" si="19"/>
        <v>45_1</v>
      </c>
      <c r="F110" s="44">
        <v>2153</v>
      </c>
      <c r="G110" s="31"/>
      <c r="H110" s="72">
        <v>45</v>
      </c>
      <c r="I110" s="72">
        <v>0</v>
      </c>
      <c r="J110" s="72">
        <v>14</v>
      </c>
      <c r="K110" s="44">
        <f t="shared" si="12"/>
        <v>0</v>
      </c>
      <c r="L110" s="44" t="str">
        <f t="shared" si="13"/>
        <v>45_0</v>
      </c>
      <c r="M110" s="44">
        <v>2226</v>
      </c>
      <c r="N110" s="118"/>
      <c r="O110" s="72">
        <v>45</v>
      </c>
      <c r="P110" s="72">
        <v>0</v>
      </c>
      <c r="Q110" s="72">
        <v>14</v>
      </c>
      <c r="R110" s="44">
        <f t="shared" si="14"/>
        <v>0</v>
      </c>
      <c r="S110" s="44" t="str">
        <f t="shared" si="15"/>
        <v>45_0</v>
      </c>
      <c r="T110" s="44">
        <v>2296</v>
      </c>
      <c r="U110" s="118"/>
      <c r="V110" s="72">
        <v>45</v>
      </c>
      <c r="W110" s="72">
        <v>0</v>
      </c>
      <c r="X110" s="72">
        <v>14</v>
      </c>
      <c r="Y110" s="44">
        <f t="shared" si="16"/>
        <v>0</v>
      </c>
      <c r="Z110" s="19" t="str">
        <f t="shared" si="17"/>
        <v>45_0</v>
      </c>
      <c r="AA110" s="17">
        <f t="shared" si="20"/>
        <v>2085</v>
      </c>
      <c r="AB110" s="17">
        <f t="shared" si="21"/>
        <v>2151</v>
      </c>
      <c r="AC110" s="54">
        <f t="shared" si="22"/>
        <v>2151</v>
      </c>
      <c r="AD110" s="40">
        <f t="shared" si="23"/>
        <v>13.744408945686901</v>
      </c>
      <c r="AE110" s="6"/>
      <c r="AF110" s="6"/>
      <c r="AG110" s="6"/>
      <c r="AH110" s="6"/>
      <c r="AI110" s="6"/>
      <c r="AJ110" s="6"/>
      <c r="AK110" s="57"/>
    </row>
    <row r="111" spans="1:37" x14ac:dyDescent="0.25">
      <c r="A111" s="72">
        <v>45</v>
      </c>
      <c r="B111" s="72">
        <v>2</v>
      </c>
      <c r="C111" s="72">
        <v>16</v>
      </c>
      <c r="D111" s="44">
        <f t="shared" si="18"/>
        <v>2</v>
      </c>
      <c r="E111" s="44" t="str">
        <f t="shared" si="19"/>
        <v>45_2</v>
      </c>
      <c r="F111" s="44">
        <v>2287</v>
      </c>
      <c r="G111" s="31"/>
      <c r="H111" s="72">
        <v>45</v>
      </c>
      <c r="I111" s="72">
        <v>2</v>
      </c>
      <c r="J111" s="72">
        <v>16</v>
      </c>
      <c r="K111" s="44">
        <f t="shared" si="12"/>
        <v>2</v>
      </c>
      <c r="L111" s="44" t="str">
        <f t="shared" si="13"/>
        <v>45_2</v>
      </c>
      <c r="M111" s="44">
        <v>2365</v>
      </c>
      <c r="N111" s="112"/>
      <c r="O111" s="72">
        <v>45</v>
      </c>
      <c r="P111" s="72">
        <v>2</v>
      </c>
      <c r="Q111" s="72">
        <v>16</v>
      </c>
      <c r="R111" s="44">
        <f t="shared" si="14"/>
        <v>2</v>
      </c>
      <c r="S111" s="44" t="str">
        <f t="shared" si="15"/>
        <v>45_2</v>
      </c>
      <c r="T111" s="44">
        <v>2439</v>
      </c>
      <c r="U111" s="112"/>
      <c r="V111" s="72">
        <v>45</v>
      </c>
      <c r="W111" s="72">
        <v>2</v>
      </c>
      <c r="X111" s="72">
        <v>16</v>
      </c>
      <c r="Y111" s="44">
        <f t="shared" si="16"/>
        <v>2</v>
      </c>
      <c r="Z111" s="19" t="str">
        <f t="shared" si="17"/>
        <v>45_2</v>
      </c>
      <c r="AA111" s="17">
        <f t="shared" si="20"/>
        <v>2365</v>
      </c>
      <c r="AB111" s="17">
        <f t="shared" si="21"/>
        <v>2439</v>
      </c>
      <c r="AC111" s="54">
        <f t="shared" si="22"/>
        <v>2439</v>
      </c>
      <c r="AD111" s="40">
        <f t="shared" si="23"/>
        <v>15.584664536741213</v>
      </c>
      <c r="AE111" s="6"/>
      <c r="AF111" s="6"/>
      <c r="AG111" s="6"/>
      <c r="AH111" s="6"/>
      <c r="AI111" s="6"/>
      <c r="AJ111" s="6"/>
      <c r="AK111" s="57"/>
    </row>
    <row r="112" spans="1:37" x14ac:dyDescent="0.25">
      <c r="A112" s="72">
        <v>45</v>
      </c>
      <c r="B112" s="72">
        <v>3</v>
      </c>
      <c r="C112" s="72">
        <v>18</v>
      </c>
      <c r="D112" s="44">
        <f t="shared" si="18"/>
        <v>3</v>
      </c>
      <c r="E112" s="44" t="str">
        <f t="shared" si="19"/>
        <v>45_3</v>
      </c>
      <c r="F112" s="44">
        <v>2413</v>
      </c>
      <c r="G112" s="31"/>
      <c r="H112" s="72">
        <v>45</v>
      </c>
      <c r="I112" s="72">
        <v>3</v>
      </c>
      <c r="J112" s="72">
        <v>18</v>
      </c>
      <c r="K112" s="44">
        <f t="shared" si="12"/>
        <v>3</v>
      </c>
      <c r="L112" s="44" t="str">
        <f t="shared" si="13"/>
        <v>45_3</v>
      </c>
      <c r="M112" s="44">
        <v>2495</v>
      </c>
      <c r="N112" s="112"/>
      <c r="O112" s="72">
        <v>45</v>
      </c>
      <c r="P112" s="72">
        <v>3</v>
      </c>
      <c r="Q112" s="72">
        <v>18</v>
      </c>
      <c r="R112" s="44">
        <f t="shared" si="14"/>
        <v>3</v>
      </c>
      <c r="S112" s="44" t="str">
        <f t="shared" si="15"/>
        <v>45_3</v>
      </c>
      <c r="T112" s="44">
        <v>2574</v>
      </c>
      <c r="U112" s="112"/>
      <c r="V112" s="72">
        <v>45</v>
      </c>
      <c r="W112" s="72">
        <v>3</v>
      </c>
      <c r="X112" s="72">
        <v>18</v>
      </c>
      <c r="Y112" s="44">
        <f t="shared" si="16"/>
        <v>3</v>
      </c>
      <c r="Z112" s="19" t="str">
        <f t="shared" si="17"/>
        <v>45_3</v>
      </c>
      <c r="AA112" s="17">
        <f t="shared" si="20"/>
        <v>2495</v>
      </c>
      <c r="AB112" s="17">
        <f t="shared" si="21"/>
        <v>2574</v>
      </c>
      <c r="AC112" s="54">
        <f t="shared" si="22"/>
        <v>2574</v>
      </c>
      <c r="AD112" s="40">
        <f t="shared" si="23"/>
        <v>16.447284345047922</v>
      </c>
      <c r="AE112" s="6"/>
      <c r="AF112" s="6"/>
      <c r="AG112" s="6"/>
      <c r="AH112" s="6"/>
      <c r="AI112" s="6"/>
      <c r="AJ112" s="6"/>
      <c r="AK112" s="57"/>
    </row>
    <row r="113" spans="1:37" x14ac:dyDescent="0.25">
      <c r="A113" s="72">
        <v>45</v>
      </c>
      <c r="B113" s="72">
        <v>4</v>
      </c>
      <c r="C113" s="72">
        <v>20</v>
      </c>
      <c r="D113" s="44">
        <f t="shared" si="18"/>
        <v>4</v>
      </c>
      <c r="E113" s="44" t="str">
        <f t="shared" si="19"/>
        <v>45_4</v>
      </c>
      <c r="F113" s="44">
        <v>2546</v>
      </c>
      <c r="G113" s="31"/>
      <c r="H113" s="72">
        <v>45</v>
      </c>
      <c r="I113" s="72">
        <v>4</v>
      </c>
      <c r="J113" s="72">
        <v>20</v>
      </c>
      <c r="K113" s="44">
        <f t="shared" si="12"/>
        <v>4</v>
      </c>
      <c r="L113" s="44" t="str">
        <f t="shared" si="13"/>
        <v>45_4</v>
      </c>
      <c r="M113" s="44">
        <v>2633</v>
      </c>
      <c r="N113" s="112"/>
      <c r="O113" s="72">
        <v>45</v>
      </c>
      <c r="P113" s="72">
        <v>4</v>
      </c>
      <c r="Q113" s="72">
        <v>20</v>
      </c>
      <c r="R113" s="44">
        <f t="shared" si="14"/>
        <v>4</v>
      </c>
      <c r="S113" s="44" t="str">
        <f t="shared" si="15"/>
        <v>45_4</v>
      </c>
      <c r="T113" s="44">
        <v>2716</v>
      </c>
      <c r="U113" s="112"/>
      <c r="V113" s="72">
        <v>45</v>
      </c>
      <c r="W113" s="72">
        <v>4</v>
      </c>
      <c r="X113" s="72">
        <v>20</v>
      </c>
      <c r="Y113" s="44">
        <f t="shared" si="16"/>
        <v>4</v>
      </c>
      <c r="Z113" s="19" t="str">
        <f t="shared" si="17"/>
        <v>45_4</v>
      </c>
      <c r="AA113" s="17">
        <f t="shared" si="20"/>
        <v>2633</v>
      </c>
      <c r="AB113" s="17">
        <f t="shared" si="21"/>
        <v>2716</v>
      </c>
      <c r="AC113" s="54">
        <f t="shared" si="22"/>
        <v>2716</v>
      </c>
      <c r="AD113" s="40">
        <f t="shared" si="23"/>
        <v>17.354632587859424</v>
      </c>
      <c r="AE113" s="6"/>
      <c r="AF113" s="6"/>
      <c r="AG113" s="6"/>
      <c r="AH113" s="6"/>
      <c r="AI113" s="6"/>
      <c r="AJ113" s="6"/>
      <c r="AK113" s="57"/>
    </row>
    <row r="114" spans="1:37" x14ac:dyDescent="0.25">
      <c r="A114" s="72">
        <v>45</v>
      </c>
      <c r="B114" s="72">
        <v>5</v>
      </c>
      <c r="C114" s="72">
        <v>21</v>
      </c>
      <c r="D114" s="44">
        <f t="shared" si="18"/>
        <v>5</v>
      </c>
      <c r="E114" s="44" t="str">
        <f t="shared" si="19"/>
        <v>45_5</v>
      </c>
      <c r="F114" s="44">
        <v>2610</v>
      </c>
      <c r="G114" s="31"/>
      <c r="H114" s="72">
        <v>45</v>
      </c>
      <c r="I114" s="72">
        <v>5</v>
      </c>
      <c r="J114" s="72">
        <v>21</v>
      </c>
      <c r="K114" s="44">
        <f t="shared" si="12"/>
        <v>5</v>
      </c>
      <c r="L114" s="44" t="str">
        <f t="shared" si="13"/>
        <v>45_5</v>
      </c>
      <c r="M114" s="44">
        <v>2699</v>
      </c>
      <c r="N114" s="112"/>
      <c r="O114" s="72">
        <v>45</v>
      </c>
      <c r="P114" s="72">
        <v>5</v>
      </c>
      <c r="Q114" s="72">
        <v>21</v>
      </c>
      <c r="R114" s="44">
        <f t="shared" si="14"/>
        <v>5</v>
      </c>
      <c r="S114" s="44" t="str">
        <f t="shared" si="15"/>
        <v>45_5</v>
      </c>
      <c r="T114" s="44">
        <v>2784</v>
      </c>
      <c r="U114" s="112"/>
      <c r="V114" s="72">
        <v>45</v>
      </c>
      <c r="W114" s="72">
        <v>5</v>
      </c>
      <c r="X114" s="72">
        <v>21</v>
      </c>
      <c r="Y114" s="44">
        <f t="shared" si="16"/>
        <v>5</v>
      </c>
      <c r="Z114" s="19" t="str">
        <f t="shared" si="17"/>
        <v>45_5</v>
      </c>
      <c r="AA114" s="17">
        <f t="shared" si="20"/>
        <v>2699</v>
      </c>
      <c r="AB114" s="17">
        <f t="shared" si="21"/>
        <v>2784</v>
      </c>
      <c r="AC114" s="54">
        <f t="shared" si="22"/>
        <v>2784</v>
      </c>
      <c r="AD114" s="40">
        <f t="shared" si="23"/>
        <v>17.789137380191693</v>
      </c>
      <c r="AE114" s="6"/>
      <c r="AF114" s="6"/>
      <c r="AG114" s="6"/>
      <c r="AH114" s="6"/>
      <c r="AI114" s="6"/>
      <c r="AJ114" s="6"/>
      <c r="AK114" s="57"/>
    </row>
    <row r="115" spans="1:37" x14ac:dyDescent="0.25">
      <c r="A115" s="72">
        <v>45</v>
      </c>
      <c r="B115" s="72">
        <v>6</v>
      </c>
      <c r="C115" s="72">
        <v>22</v>
      </c>
      <c r="D115" s="44">
        <f t="shared" si="18"/>
        <v>6</v>
      </c>
      <c r="E115" s="44" t="str">
        <f t="shared" si="19"/>
        <v>45_6</v>
      </c>
      <c r="F115" s="44">
        <v>2675</v>
      </c>
      <c r="G115" s="31"/>
      <c r="H115" s="72">
        <v>45</v>
      </c>
      <c r="I115" s="72">
        <v>6</v>
      </c>
      <c r="J115" s="72">
        <v>22</v>
      </c>
      <c r="K115" s="44">
        <f t="shared" si="12"/>
        <v>6</v>
      </c>
      <c r="L115" s="44" t="str">
        <f t="shared" si="13"/>
        <v>45_6</v>
      </c>
      <c r="M115" s="44">
        <v>2766</v>
      </c>
      <c r="N115" s="112"/>
      <c r="O115" s="72">
        <v>45</v>
      </c>
      <c r="P115" s="72">
        <v>6</v>
      </c>
      <c r="Q115" s="72">
        <v>22</v>
      </c>
      <c r="R115" s="44">
        <f t="shared" si="14"/>
        <v>6</v>
      </c>
      <c r="S115" s="44" t="str">
        <f t="shared" si="15"/>
        <v>45_6</v>
      </c>
      <c r="T115" s="44">
        <v>2853</v>
      </c>
      <c r="U115" s="112"/>
      <c r="V115" s="72">
        <v>45</v>
      </c>
      <c r="W115" s="72">
        <v>6</v>
      </c>
      <c r="X115" s="72">
        <v>22</v>
      </c>
      <c r="Y115" s="44">
        <f t="shared" si="16"/>
        <v>6</v>
      </c>
      <c r="Z115" s="19" t="str">
        <f t="shared" si="17"/>
        <v>45_6</v>
      </c>
      <c r="AA115" s="17">
        <f t="shared" si="20"/>
        <v>2766</v>
      </c>
      <c r="AB115" s="17">
        <f t="shared" si="21"/>
        <v>2853</v>
      </c>
      <c r="AC115" s="54">
        <f t="shared" si="22"/>
        <v>2853</v>
      </c>
      <c r="AD115" s="40">
        <f t="shared" si="23"/>
        <v>18.230031948881788</v>
      </c>
      <c r="AE115" s="6"/>
      <c r="AF115" s="6"/>
      <c r="AG115" s="6"/>
      <c r="AH115" s="6"/>
      <c r="AI115" s="6"/>
      <c r="AJ115" s="6"/>
      <c r="AK115" s="57"/>
    </row>
    <row r="116" spans="1:37" x14ac:dyDescent="0.25">
      <c r="A116" s="72">
        <v>45</v>
      </c>
      <c r="B116" s="72">
        <v>7</v>
      </c>
      <c r="C116" s="72">
        <v>23</v>
      </c>
      <c r="D116" s="44">
        <f t="shared" si="18"/>
        <v>7</v>
      </c>
      <c r="E116" s="44" t="str">
        <f t="shared" si="19"/>
        <v>45_7</v>
      </c>
      <c r="F116" s="44">
        <v>2742</v>
      </c>
      <c r="G116" s="31"/>
      <c r="H116" s="72">
        <v>45</v>
      </c>
      <c r="I116" s="72">
        <v>7</v>
      </c>
      <c r="J116" s="72">
        <v>23</v>
      </c>
      <c r="K116" s="44">
        <f t="shared" si="12"/>
        <v>7</v>
      </c>
      <c r="L116" s="44" t="str">
        <f t="shared" si="13"/>
        <v>45_7</v>
      </c>
      <c r="M116" s="44">
        <v>2835</v>
      </c>
      <c r="N116" s="112"/>
      <c r="O116" s="72">
        <v>45</v>
      </c>
      <c r="P116" s="72">
        <v>7</v>
      </c>
      <c r="Q116" s="72">
        <v>23</v>
      </c>
      <c r="R116" s="44">
        <f t="shared" si="14"/>
        <v>7</v>
      </c>
      <c r="S116" s="44" t="str">
        <f t="shared" si="15"/>
        <v>45_7</v>
      </c>
      <c r="T116" s="44">
        <v>2924</v>
      </c>
      <c r="U116" s="112"/>
      <c r="V116" s="72">
        <v>45</v>
      </c>
      <c r="W116" s="72">
        <v>7</v>
      </c>
      <c r="X116" s="72">
        <v>23</v>
      </c>
      <c r="Y116" s="44">
        <f t="shared" si="16"/>
        <v>7</v>
      </c>
      <c r="Z116" s="19" t="str">
        <f t="shared" si="17"/>
        <v>45_7</v>
      </c>
      <c r="AA116" s="17">
        <f t="shared" si="20"/>
        <v>2835</v>
      </c>
      <c r="AB116" s="17">
        <f t="shared" si="21"/>
        <v>2924</v>
      </c>
      <c r="AC116" s="54">
        <f t="shared" si="22"/>
        <v>2924</v>
      </c>
      <c r="AD116" s="40">
        <f t="shared" si="23"/>
        <v>18.683706070287538</v>
      </c>
      <c r="AE116" s="6"/>
      <c r="AF116" s="6"/>
      <c r="AG116" s="6"/>
      <c r="AH116" s="6"/>
      <c r="AI116" s="6"/>
      <c r="AJ116" s="6"/>
      <c r="AK116" s="57"/>
    </row>
    <row r="117" spans="1:37" x14ac:dyDescent="0.25">
      <c r="A117" s="72">
        <v>45</v>
      </c>
      <c r="B117" s="72">
        <v>8</v>
      </c>
      <c r="C117" s="72">
        <v>24</v>
      </c>
      <c r="D117" s="44">
        <f t="shared" si="18"/>
        <v>8</v>
      </c>
      <c r="E117" s="44" t="str">
        <f t="shared" si="19"/>
        <v>45_8</v>
      </c>
      <c r="F117" s="44">
        <v>2807</v>
      </c>
      <c r="G117" s="31"/>
      <c r="H117" s="72">
        <v>45</v>
      </c>
      <c r="I117" s="72">
        <v>8</v>
      </c>
      <c r="J117" s="72">
        <v>24</v>
      </c>
      <c r="K117" s="44">
        <f t="shared" si="12"/>
        <v>8</v>
      </c>
      <c r="L117" s="44" t="str">
        <f t="shared" si="13"/>
        <v>45_8</v>
      </c>
      <c r="M117" s="44">
        <v>2902</v>
      </c>
      <c r="N117" s="112"/>
      <c r="O117" s="72">
        <v>45</v>
      </c>
      <c r="P117" s="72">
        <v>8</v>
      </c>
      <c r="Q117" s="72">
        <v>24</v>
      </c>
      <c r="R117" s="44">
        <f t="shared" si="14"/>
        <v>8</v>
      </c>
      <c r="S117" s="44" t="str">
        <f t="shared" si="15"/>
        <v>45_8</v>
      </c>
      <c r="T117" s="44">
        <v>2993</v>
      </c>
      <c r="U117" s="112"/>
      <c r="V117" s="72">
        <v>45</v>
      </c>
      <c r="W117" s="72">
        <v>8</v>
      </c>
      <c r="X117" s="72">
        <v>24</v>
      </c>
      <c r="Y117" s="44">
        <f t="shared" si="16"/>
        <v>8</v>
      </c>
      <c r="Z117" s="19" t="str">
        <f t="shared" si="17"/>
        <v>45_8</v>
      </c>
      <c r="AA117" s="17">
        <f t="shared" si="20"/>
        <v>2902</v>
      </c>
      <c r="AB117" s="17">
        <f t="shared" si="21"/>
        <v>2993</v>
      </c>
      <c r="AC117" s="54">
        <f t="shared" si="22"/>
        <v>2993</v>
      </c>
      <c r="AD117" s="40">
        <f t="shared" si="23"/>
        <v>19.124600638977636</v>
      </c>
      <c r="AE117" s="6"/>
      <c r="AF117" s="6"/>
      <c r="AG117" s="6"/>
      <c r="AH117" s="6"/>
      <c r="AI117" s="6"/>
      <c r="AJ117" s="6"/>
      <c r="AK117" s="57"/>
    </row>
    <row r="118" spans="1:37" x14ac:dyDescent="0.25">
      <c r="A118" s="72">
        <v>45</v>
      </c>
      <c r="B118" s="72">
        <v>9</v>
      </c>
      <c r="C118" s="72">
        <v>25</v>
      </c>
      <c r="D118" s="44">
        <f t="shared" si="18"/>
        <v>9</v>
      </c>
      <c r="E118" s="44" t="str">
        <f t="shared" si="19"/>
        <v>45_9</v>
      </c>
      <c r="F118" s="44">
        <v>2877</v>
      </c>
      <c r="G118" s="31"/>
      <c r="H118" s="72">
        <v>45</v>
      </c>
      <c r="I118" s="72">
        <v>9</v>
      </c>
      <c r="J118" s="72">
        <v>25</v>
      </c>
      <c r="K118" s="44">
        <f t="shared" si="12"/>
        <v>9</v>
      </c>
      <c r="L118" s="44" t="str">
        <f t="shared" si="13"/>
        <v>45_9</v>
      </c>
      <c r="M118" s="44">
        <v>2975</v>
      </c>
      <c r="N118" s="112"/>
      <c r="O118" s="72">
        <v>45</v>
      </c>
      <c r="P118" s="72">
        <v>9</v>
      </c>
      <c r="Q118" s="72">
        <v>25</v>
      </c>
      <c r="R118" s="44">
        <f t="shared" si="14"/>
        <v>9</v>
      </c>
      <c r="S118" s="44" t="str">
        <f t="shared" si="15"/>
        <v>45_9</v>
      </c>
      <c r="T118" s="44">
        <v>3069</v>
      </c>
      <c r="U118" s="112"/>
      <c r="V118" s="72">
        <v>45</v>
      </c>
      <c r="W118" s="72">
        <v>9</v>
      </c>
      <c r="X118" s="72">
        <v>25</v>
      </c>
      <c r="Y118" s="44">
        <f t="shared" si="16"/>
        <v>9</v>
      </c>
      <c r="Z118" s="19" t="str">
        <f t="shared" si="17"/>
        <v>45_9</v>
      </c>
      <c r="AA118" s="17">
        <f t="shared" si="20"/>
        <v>2975</v>
      </c>
      <c r="AB118" s="17">
        <f t="shared" si="21"/>
        <v>3069</v>
      </c>
      <c r="AC118" s="54">
        <f t="shared" si="22"/>
        <v>3069</v>
      </c>
      <c r="AD118" s="40">
        <f t="shared" si="23"/>
        <v>19.610223642172524</v>
      </c>
      <c r="AE118" s="6"/>
      <c r="AF118" s="6"/>
      <c r="AG118" s="6"/>
      <c r="AH118" s="6"/>
      <c r="AI118" s="6"/>
      <c r="AJ118" s="6"/>
      <c r="AK118" s="57"/>
    </row>
    <row r="119" spans="1:37" x14ac:dyDescent="0.25">
      <c r="A119" s="72">
        <v>45</v>
      </c>
      <c r="B119" s="72">
        <v>10</v>
      </c>
      <c r="C119" s="72">
        <v>26</v>
      </c>
      <c r="D119" s="44">
        <f t="shared" si="18"/>
        <v>10</v>
      </c>
      <c r="E119" s="44" t="str">
        <f t="shared" si="19"/>
        <v>45_10</v>
      </c>
      <c r="F119" s="44">
        <v>2948</v>
      </c>
      <c r="G119" s="31"/>
      <c r="H119" s="72">
        <v>45</v>
      </c>
      <c r="I119" s="72">
        <v>10</v>
      </c>
      <c r="J119" s="72">
        <v>26</v>
      </c>
      <c r="K119" s="44">
        <f t="shared" si="12"/>
        <v>10</v>
      </c>
      <c r="L119" s="44" t="str">
        <f t="shared" si="13"/>
        <v>45_10</v>
      </c>
      <c r="M119" s="44">
        <v>3048</v>
      </c>
      <c r="N119" s="112"/>
      <c r="O119" s="72">
        <v>45</v>
      </c>
      <c r="P119" s="72">
        <v>10</v>
      </c>
      <c r="Q119" s="72">
        <v>26</v>
      </c>
      <c r="R119" s="44">
        <f t="shared" si="14"/>
        <v>10</v>
      </c>
      <c r="S119" s="44" t="str">
        <f t="shared" si="15"/>
        <v>45_10</v>
      </c>
      <c r="T119" s="44">
        <v>3144</v>
      </c>
      <c r="U119" s="112"/>
      <c r="V119" s="72">
        <v>45</v>
      </c>
      <c r="W119" s="72">
        <v>10</v>
      </c>
      <c r="X119" s="72">
        <v>26</v>
      </c>
      <c r="Y119" s="44">
        <f t="shared" si="16"/>
        <v>10</v>
      </c>
      <c r="Z119" s="19" t="str">
        <f t="shared" si="17"/>
        <v>45_10</v>
      </c>
      <c r="AA119" s="17">
        <f t="shared" si="20"/>
        <v>3048</v>
      </c>
      <c r="AB119" s="17">
        <f t="shared" si="21"/>
        <v>3144</v>
      </c>
      <c r="AC119" s="54">
        <f t="shared" si="22"/>
        <v>3144</v>
      </c>
      <c r="AD119" s="40">
        <f t="shared" si="23"/>
        <v>20.089456869009584</v>
      </c>
      <c r="AE119" s="6"/>
      <c r="AF119" s="6"/>
      <c r="AG119" s="6"/>
      <c r="AH119" s="6"/>
      <c r="AI119" s="6"/>
      <c r="AJ119" s="6"/>
      <c r="AK119" s="57"/>
    </row>
    <row r="120" spans="1:37" x14ac:dyDescent="0.25">
      <c r="A120" s="72">
        <v>45</v>
      </c>
      <c r="B120" s="72">
        <v>11</v>
      </c>
      <c r="C120" s="72">
        <v>27</v>
      </c>
      <c r="D120" s="44">
        <f t="shared" si="18"/>
        <v>11</v>
      </c>
      <c r="E120" s="44" t="str">
        <f t="shared" si="19"/>
        <v>45_11</v>
      </c>
      <c r="F120" s="44">
        <v>3021</v>
      </c>
      <c r="G120" s="31"/>
      <c r="H120" s="72">
        <v>45</v>
      </c>
      <c r="I120" s="72">
        <v>11</v>
      </c>
      <c r="J120" s="72">
        <v>27</v>
      </c>
      <c r="K120" s="44">
        <f t="shared" si="12"/>
        <v>11</v>
      </c>
      <c r="L120" s="44" t="str">
        <f t="shared" si="13"/>
        <v>45_11</v>
      </c>
      <c r="M120" s="44">
        <v>3124</v>
      </c>
      <c r="N120" s="112"/>
      <c r="O120" s="72">
        <v>45</v>
      </c>
      <c r="P120" s="72">
        <v>11</v>
      </c>
      <c r="Q120" s="72">
        <v>27</v>
      </c>
      <c r="R120" s="44">
        <f t="shared" si="14"/>
        <v>11</v>
      </c>
      <c r="S120" s="44" t="str">
        <f t="shared" si="15"/>
        <v>45_11</v>
      </c>
      <c r="T120" s="44">
        <v>3222</v>
      </c>
      <c r="U120" s="112"/>
      <c r="V120" s="72">
        <v>45</v>
      </c>
      <c r="W120" s="72">
        <v>11</v>
      </c>
      <c r="X120" s="72">
        <v>27</v>
      </c>
      <c r="Y120" s="44">
        <f t="shared" si="16"/>
        <v>11</v>
      </c>
      <c r="Z120" s="19" t="str">
        <f t="shared" si="17"/>
        <v>45_11</v>
      </c>
      <c r="AA120" s="17">
        <f t="shared" si="20"/>
        <v>3124</v>
      </c>
      <c r="AB120" s="17">
        <f t="shared" si="21"/>
        <v>3222</v>
      </c>
      <c r="AC120" s="54">
        <f t="shared" si="22"/>
        <v>3222</v>
      </c>
      <c r="AD120" s="40">
        <f t="shared" si="23"/>
        <v>20.587859424920129</v>
      </c>
      <c r="AE120" s="6"/>
      <c r="AF120" s="6"/>
      <c r="AG120" s="6"/>
      <c r="AH120" s="6"/>
      <c r="AI120" s="6"/>
      <c r="AJ120" s="6"/>
      <c r="AK120" s="57"/>
    </row>
    <row r="121" spans="1:37" x14ac:dyDescent="0.25">
      <c r="A121" s="72">
        <v>45</v>
      </c>
      <c r="B121" s="72">
        <v>12</v>
      </c>
      <c r="C121" s="72">
        <v>28</v>
      </c>
      <c r="D121" s="44">
        <f t="shared" si="18"/>
        <v>12</v>
      </c>
      <c r="E121" s="44" t="str">
        <f t="shared" si="19"/>
        <v>45_12</v>
      </c>
      <c r="F121" s="44">
        <v>3084</v>
      </c>
      <c r="G121" s="31"/>
      <c r="H121" s="72">
        <v>45</v>
      </c>
      <c r="I121" s="72">
        <v>12</v>
      </c>
      <c r="J121" s="72">
        <v>28</v>
      </c>
      <c r="K121" s="44">
        <f t="shared" si="12"/>
        <v>12</v>
      </c>
      <c r="L121" s="44" t="str">
        <f t="shared" si="13"/>
        <v>45_12</v>
      </c>
      <c r="M121" s="44">
        <v>3189</v>
      </c>
      <c r="N121" s="112"/>
      <c r="O121" s="72">
        <v>45</v>
      </c>
      <c r="P121" s="72">
        <v>12</v>
      </c>
      <c r="Q121" s="72">
        <v>28</v>
      </c>
      <c r="R121" s="44">
        <f t="shared" si="14"/>
        <v>12</v>
      </c>
      <c r="S121" s="44" t="str">
        <f t="shared" si="15"/>
        <v>45_12</v>
      </c>
      <c r="T121" s="44">
        <v>3289</v>
      </c>
      <c r="U121" s="112"/>
      <c r="V121" s="72">
        <v>45</v>
      </c>
      <c r="W121" s="72">
        <v>12</v>
      </c>
      <c r="X121" s="72">
        <v>28</v>
      </c>
      <c r="Y121" s="44">
        <f t="shared" si="16"/>
        <v>12</v>
      </c>
      <c r="Z121" s="19" t="str">
        <f t="shared" si="17"/>
        <v>45_12</v>
      </c>
      <c r="AA121" s="17">
        <f t="shared" si="20"/>
        <v>3189</v>
      </c>
      <c r="AB121" s="17">
        <f t="shared" si="21"/>
        <v>3289</v>
      </c>
      <c r="AC121" s="54">
        <f t="shared" si="22"/>
        <v>3289</v>
      </c>
      <c r="AD121" s="40">
        <f t="shared" si="23"/>
        <v>21.015974440894567</v>
      </c>
      <c r="AE121" s="6"/>
      <c r="AF121" s="6"/>
      <c r="AG121" s="6"/>
      <c r="AH121" s="6"/>
      <c r="AI121" s="6"/>
      <c r="AJ121" s="6"/>
      <c r="AK121" s="57"/>
    </row>
    <row r="122" spans="1:37" x14ac:dyDescent="0.25">
      <c r="A122" s="44">
        <v>50</v>
      </c>
      <c r="B122" s="72">
        <v>0</v>
      </c>
      <c r="C122" s="72">
        <v>17</v>
      </c>
      <c r="D122" s="44">
        <f t="shared" si="18"/>
        <v>0</v>
      </c>
      <c r="E122" s="44" t="str">
        <f t="shared" si="19"/>
        <v>50_0</v>
      </c>
      <c r="F122" s="44">
        <v>2345</v>
      </c>
      <c r="G122" s="31"/>
      <c r="H122" s="72">
        <v>50</v>
      </c>
      <c r="I122" s="72">
        <v>0</v>
      </c>
      <c r="J122" s="72">
        <v>17</v>
      </c>
      <c r="K122" s="44">
        <f t="shared" si="12"/>
        <v>0</v>
      </c>
      <c r="L122" s="44" t="str">
        <f t="shared" si="13"/>
        <v>50_0</v>
      </c>
      <c r="M122" s="44">
        <v>2425</v>
      </c>
      <c r="N122" s="112"/>
      <c r="O122" s="72">
        <v>50</v>
      </c>
      <c r="P122" s="72">
        <v>0</v>
      </c>
      <c r="Q122" s="72">
        <v>17</v>
      </c>
      <c r="R122" s="44">
        <f t="shared" si="14"/>
        <v>0</v>
      </c>
      <c r="S122" s="44" t="str">
        <f t="shared" si="15"/>
        <v>50_0</v>
      </c>
      <c r="T122" s="44">
        <v>2501</v>
      </c>
      <c r="U122" s="112"/>
      <c r="V122" s="72">
        <v>50</v>
      </c>
      <c r="W122" s="72">
        <v>0</v>
      </c>
      <c r="X122" s="72">
        <v>17</v>
      </c>
      <c r="Y122" s="44">
        <f t="shared" si="16"/>
        <v>0</v>
      </c>
      <c r="Z122" s="19" t="str">
        <f t="shared" si="17"/>
        <v>50_0</v>
      </c>
      <c r="AA122" s="17">
        <f t="shared" si="20"/>
        <v>2425</v>
      </c>
      <c r="AB122" s="17">
        <f t="shared" si="21"/>
        <v>2501</v>
      </c>
      <c r="AC122" s="54">
        <f t="shared" si="22"/>
        <v>2501</v>
      </c>
      <c r="AD122" s="40">
        <f t="shared" si="23"/>
        <v>15.980830670926517</v>
      </c>
      <c r="AE122" s="6"/>
      <c r="AF122" s="6"/>
      <c r="AG122" s="6"/>
      <c r="AH122" s="6"/>
      <c r="AI122" s="6"/>
      <c r="AJ122" s="6"/>
      <c r="AK122" s="57"/>
    </row>
    <row r="123" spans="1:37" x14ac:dyDescent="0.25">
      <c r="A123" s="44">
        <v>50</v>
      </c>
      <c r="B123" s="72">
        <v>1</v>
      </c>
      <c r="C123" s="72">
        <v>19</v>
      </c>
      <c r="D123" s="44">
        <f t="shared" si="18"/>
        <v>1</v>
      </c>
      <c r="E123" s="44" t="str">
        <f t="shared" si="19"/>
        <v>50_1</v>
      </c>
      <c r="F123" s="44">
        <v>2478</v>
      </c>
      <c r="G123" s="31"/>
      <c r="H123" s="72">
        <v>50</v>
      </c>
      <c r="I123" s="72">
        <v>1</v>
      </c>
      <c r="J123" s="72">
        <v>19</v>
      </c>
      <c r="K123" s="44">
        <f t="shared" si="12"/>
        <v>1</v>
      </c>
      <c r="L123" s="44" t="str">
        <f t="shared" si="13"/>
        <v>50_1</v>
      </c>
      <c r="M123" s="44">
        <v>2562</v>
      </c>
      <c r="N123" s="31"/>
      <c r="O123" s="72">
        <v>50</v>
      </c>
      <c r="P123" s="72">
        <v>1</v>
      </c>
      <c r="Q123" s="72">
        <v>19</v>
      </c>
      <c r="R123" s="44">
        <f t="shared" si="14"/>
        <v>1</v>
      </c>
      <c r="S123" s="44" t="str">
        <f t="shared" si="15"/>
        <v>50_1</v>
      </c>
      <c r="T123" s="44">
        <v>2643</v>
      </c>
      <c r="U123" s="31"/>
      <c r="V123" s="72">
        <v>50</v>
      </c>
      <c r="W123" s="72">
        <v>1</v>
      </c>
      <c r="X123" s="72">
        <v>19</v>
      </c>
      <c r="Y123" s="44">
        <f t="shared" si="16"/>
        <v>1</v>
      </c>
      <c r="Z123" s="19" t="str">
        <f t="shared" si="17"/>
        <v>50_1</v>
      </c>
      <c r="AA123" s="17">
        <f t="shared" si="20"/>
        <v>2562</v>
      </c>
      <c r="AB123" s="17">
        <f t="shared" si="21"/>
        <v>2643</v>
      </c>
      <c r="AC123" s="54">
        <f t="shared" si="22"/>
        <v>2643</v>
      </c>
      <c r="AD123" s="40">
        <f t="shared" si="23"/>
        <v>16.88817891373802</v>
      </c>
      <c r="AE123" s="6"/>
      <c r="AF123" s="6"/>
      <c r="AG123" s="6"/>
      <c r="AH123" s="6"/>
      <c r="AI123" s="6"/>
      <c r="AJ123" s="6"/>
      <c r="AK123" s="57"/>
    </row>
    <row r="124" spans="1:37" x14ac:dyDescent="0.25">
      <c r="A124" s="44">
        <v>50</v>
      </c>
      <c r="B124" s="72">
        <v>2</v>
      </c>
      <c r="C124" s="72">
        <v>21</v>
      </c>
      <c r="D124" s="44">
        <f t="shared" si="18"/>
        <v>2</v>
      </c>
      <c r="E124" s="44" t="str">
        <f t="shared" si="19"/>
        <v>50_2</v>
      </c>
      <c r="F124" s="44">
        <v>2610</v>
      </c>
      <c r="G124" s="31"/>
      <c r="H124" s="72">
        <v>50</v>
      </c>
      <c r="I124" s="72">
        <v>2</v>
      </c>
      <c r="J124" s="72">
        <v>21</v>
      </c>
      <c r="K124" s="44">
        <f t="shared" si="12"/>
        <v>2</v>
      </c>
      <c r="L124" s="44" t="str">
        <f t="shared" si="13"/>
        <v>50_2</v>
      </c>
      <c r="M124" s="44">
        <v>2699</v>
      </c>
      <c r="N124" s="117"/>
      <c r="O124" s="72">
        <v>50</v>
      </c>
      <c r="P124" s="72">
        <v>2</v>
      </c>
      <c r="Q124" s="72">
        <v>21</v>
      </c>
      <c r="R124" s="44">
        <f t="shared" si="14"/>
        <v>2</v>
      </c>
      <c r="S124" s="44" t="str">
        <f t="shared" si="15"/>
        <v>50_2</v>
      </c>
      <c r="T124" s="44">
        <v>2784</v>
      </c>
      <c r="U124" s="117"/>
      <c r="V124" s="72">
        <v>50</v>
      </c>
      <c r="W124" s="72">
        <v>2</v>
      </c>
      <c r="X124" s="72">
        <v>21</v>
      </c>
      <c r="Y124" s="44">
        <f t="shared" si="16"/>
        <v>2</v>
      </c>
      <c r="Z124" s="19" t="str">
        <f t="shared" si="17"/>
        <v>50_2</v>
      </c>
      <c r="AA124" s="17">
        <f t="shared" si="20"/>
        <v>2699</v>
      </c>
      <c r="AB124" s="17">
        <f t="shared" si="21"/>
        <v>2784</v>
      </c>
      <c r="AC124" s="54">
        <f t="shared" si="22"/>
        <v>2784</v>
      </c>
      <c r="AD124" s="40">
        <f t="shared" si="23"/>
        <v>17.789137380191693</v>
      </c>
      <c r="AE124" s="6"/>
      <c r="AF124" s="6"/>
      <c r="AG124" s="6"/>
      <c r="AH124" s="6"/>
      <c r="AI124" s="6"/>
      <c r="AJ124" s="6"/>
      <c r="AK124" s="57"/>
    </row>
    <row r="125" spans="1:37" x14ac:dyDescent="0.25">
      <c r="A125" s="44">
        <v>50</v>
      </c>
      <c r="B125" s="72">
        <v>3</v>
      </c>
      <c r="C125" s="72">
        <v>23</v>
      </c>
      <c r="D125" s="44">
        <f t="shared" si="18"/>
        <v>3</v>
      </c>
      <c r="E125" s="44" t="str">
        <f t="shared" si="19"/>
        <v>50_3</v>
      </c>
      <c r="F125" s="44">
        <v>2742</v>
      </c>
      <c r="G125" s="31"/>
      <c r="H125" s="72">
        <v>50</v>
      </c>
      <c r="I125" s="72">
        <v>3</v>
      </c>
      <c r="J125" s="72">
        <v>23</v>
      </c>
      <c r="K125" s="44">
        <f t="shared" si="12"/>
        <v>3</v>
      </c>
      <c r="L125" s="44" t="str">
        <f t="shared" si="13"/>
        <v>50_3</v>
      </c>
      <c r="M125" s="44">
        <v>2835</v>
      </c>
      <c r="N125" s="117"/>
      <c r="O125" s="72">
        <v>50</v>
      </c>
      <c r="P125" s="72">
        <v>3</v>
      </c>
      <c r="Q125" s="72">
        <v>23</v>
      </c>
      <c r="R125" s="44">
        <f t="shared" si="14"/>
        <v>3</v>
      </c>
      <c r="S125" s="44" t="str">
        <f t="shared" si="15"/>
        <v>50_3</v>
      </c>
      <c r="T125" s="44">
        <v>2924</v>
      </c>
      <c r="U125" s="117"/>
      <c r="V125" s="72">
        <v>50</v>
      </c>
      <c r="W125" s="72">
        <v>3</v>
      </c>
      <c r="X125" s="72">
        <v>23</v>
      </c>
      <c r="Y125" s="44">
        <f t="shared" si="16"/>
        <v>3</v>
      </c>
      <c r="Z125" s="19" t="str">
        <f t="shared" si="17"/>
        <v>50_3</v>
      </c>
      <c r="AA125" s="17">
        <f t="shared" si="20"/>
        <v>2835</v>
      </c>
      <c r="AB125" s="17">
        <f t="shared" si="21"/>
        <v>2924</v>
      </c>
      <c r="AC125" s="54">
        <f t="shared" si="22"/>
        <v>2924</v>
      </c>
      <c r="AD125" s="40">
        <f t="shared" si="23"/>
        <v>18.683706070287538</v>
      </c>
      <c r="AE125" s="6"/>
      <c r="AF125" s="6"/>
      <c r="AG125" s="6"/>
      <c r="AH125" s="6"/>
      <c r="AI125" s="6"/>
      <c r="AJ125" s="6"/>
      <c r="AK125" s="57"/>
    </row>
    <row r="126" spans="1:37" ht="16.5" customHeight="1" x14ac:dyDescent="0.25">
      <c r="A126" s="44">
        <v>50</v>
      </c>
      <c r="B126" s="72">
        <v>4</v>
      </c>
      <c r="C126" s="72">
        <v>25</v>
      </c>
      <c r="D126" s="44">
        <f t="shared" si="18"/>
        <v>4</v>
      </c>
      <c r="E126" s="44" t="str">
        <f t="shared" si="19"/>
        <v>50_4</v>
      </c>
      <c r="F126" s="44">
        <v>2877</v>
      </c>
      <c r="G126" s="31"/>
      <c r="H126" s="72">
        <v>50</v>
      </c>
      <c r="I126" s="72">
        <v>4</v>
      </c>
      <c r="J126" s="72">
        <v>25</v>
      </c>
      <c r="K126" s="44">
        <f t="shared" si="12"/>
        <v>4</v>
      </c>
      <c r="L126" s="44" t="str">
        <f t="shared" si="13"/>
        <v>50_4</v>
      </c>
      <c r="M126" s="44">
        <v>2975</v>
      </c>
      <c r="N126" s="118"/>
      <c r="O126" s="72">
        <v>50</v>
      </c>
      <c r="P126" s="72">
        <v>4</v>
      </c>
      <c r="Q126" s="72">
        <v>25</v>
      </c>
      <c r="R126" s="44">
        <f t="shared" si="14"/>
        <v>4</v>
      </c>
      <c r="S126" s="44" t="str">
        <f t="shared" si="15"/>
        <v>50_4</v>
      </c>
      <c r="T126" s="44">
        <v>3069</v>
      </c>
      <c r="U126" s="118"/>
      <c r="V126" s="72">
        <v>50</v>
      </c>
      <c r="W126" s="72">
        <v>4</v>
      </c>
      <c r="X126" s="72">
        <v>25</v>
      </c>
      <c r="Y126" s="44">
        <f t="shared" si="16"/>
        <v>4</v>
      </c>
      <c r="Z126" s="19" t="str">
        <f t="shared" si="17"/>
        <v>50_4</v>
      </c>
      <c r="AA126" s="17">
        <f t="shared" si="20"/>
        <v>2975</v>
      </c>
      <c r="AB126" s="17">
        <f t="shared" si="21"/>
        <v>3069</v>
      </c>
      <c r="AC126" s="54">
        <f t="shared" si="22"/>
        <v>3069</v>
      </c>
      <c r="AD126" s="40">
        <f t="shared" si="23"/>
        <v>19.610223642172524</v>
      </c>
      <c r="AE126" s="6"/>
      <c r="AF126" s="6"/>
      <c r="AG126" s="6"/>
      <c r="AH126" s="6"/>
      <c r="AI126" s="6"/>
      <c r="AJ126" s="6"/>
      <c r="AK126" s="57"/>
    </row>
    <row r="127" spans="1:37" x14ac:dyDescent="0.25">
      <c r="A127" s="44">
        <v>50</v>
      </c>
      <c r="B127" s="72">
        <v>5</v>
      </c>
      <c r="C127" s="72">
        <v>27</v>
      </c>
      <c r="D127" s="44">
        <f t="shared" si="18"/>
        <v>5</v>
      </c>
      <c r="E127" s="44" t="str">
        <f t="shared" si="19"/>
        <v>50_5</v>
      </c>
      <c r="F127" s="44">
        <v>3021</v>
      </c>
      <c r="G127" s="31"/>
      <c r="H127" s="72">
        <v>50</v>
      </c>
      <c r="I127" s="72">
        <v>5</v>
      </c>
      <c r="J127" s="72">
        <v>27</v>
      </c>
      <c r="K127" s="44">
        <f t="shared" si="12"/>
        <v>5</v>
      </c>
      <c r="L127" s="44" t="str">
        <f t="shared" si="13"/>
        <v>50_5</v>
      </c>
      <c r="M127" s="44">
        <v>3124</v>
      </c>
      <c r="N127" s="119"/>
      <c r="O127" s="72">
        <v>50</v>
      </c>
      <c r="P127" s="72">
        <v>5</v>
      </c>
      <c r="Q127" s="72">
        <v>27</v>
      </c>
      <c r="R127" s="44">
        <f t="shared" si="14"/>
        <v>5</v>
      </c>
      <c r="S127" s="44" t="str">
        <f t="shared" si="15"/>
        <v>50_5</v>
      </c>
      <c r="T127" s="44">
        <v>3222</v>
      </c>
      <c r="U127" s="119"/>
      <c r="V127" s="72">
        <v>50</v>
      </c>
      <c r="W127" s="72">
        <v>5</v>
      </c>
      <c r="X127" s="72">
        <v>27</v>
      </c>
      <c r="Y127" s="44">
        <f t="shared" si="16"/>
        <v>5</v>
      </c>
      <c r="Z127" s="19" t="str">
        <f t="shared" si="17"/>
        <v>50_5</v>
      </c>
      <c r="AA127" s="17">
        <f t="shared" si="20"/>
        <v>3124</v>
      </c>
      <c r="AB127" s="17">
        <f t="shared" si="21"/>
        <v>3222</v>
      </c>
      <c r="AC127" s="54">
        <f t="shared" si="22"/>
        <v>3222</v>
      </c>
      <c r="AD127" s="40">
        <f t="shared" si="23"/>
        <v>20.587859424920129</v>
      </c>
      <c r="AE127" s="6"/>
      <c r="AF127" s="6"/>
      <c r="AG127" s="6"/>
      <c r="AH127" s="6"/>
      <c r="AI127" s="6"/>
      <c r="AJ127" s="6"/>
      <c r="AK127" s="57"/>
    </row>
    <row r="128" spans="1:37" x14ac:dyDescent="0.25">
      <c r="A128" s="44">
        <v>50</v>
      </c>
      <c r="B128" s="72">
        <v>6</v>
      </c>
      <c r="C128" s="72">
        <v>28</v>
      </c>
      <c r="D128" s="44">
        <f t="shared" si="18"/>
        <v>6</v>
      </c>
      <c r="E128" s="44" t="str">
        <f t="shared" si="19"/>
        <v>50_6</v>
      </c>
      <c r="F128" s="44">
        <v>3084</v>
      </c>
      <c r="G128" s="31"/>
      <c r="H128" s="72">
        <v>50</v>
      </c>
      <c r="I128" s="72">
        <v>6</v>
      </c>
      <c r="J128" s="72">
        <v>28</v>
      </c>
      <c r="K128" s="44">
        <f t="shared" si="12"/>
        <v>6</v>
      </c>
      <c r="L128" s="44" t="str">
        <f t="shared" si="13"/>
        <v>50_6</v>
      </c>
      <c r="M128" s="44">
        <v>3189</v>
      </c>
      <c r="N128" s="112"/>
      <c r="O128" s="72">
        <v>50</v>
      </c>
      <c r="P128" s="72">
        <v>6</v>
      </c>
      <c r="Q128" s="72">
        <v>28</v>
      </c>
      <c r="R128" s="44">
        <f t="shared" si="14"/>
        <v>6</v>
      </c>
      <c r="S128" s="44" t="str">
        <f t="shared" si="15"/>
        <v>50_6</v>
      </c>
      <c r="T128" s="44">
        <v>3289</v>
      </c>
      <c r="U128" s="112"/>
      <c r="V128" s="72">
        <v>50</v>
      </c>
      <c r="W128" s="72">
        <v>6</v>
      </c>
      <c r="X128" s="72">
        <v>28</v>
      </c>
      <c r="Y128" s="44">
        <f t="shared" si="16"/>
        <v>6</v>
      </c>
      <c r="Z128" s="19" t="str">
        <f t="shared" si="17"/>
        <v>50_6</v>
      </c>
      <c r="AA128" s="17">
        <f t="shared" si="20"/>
        <v>3189</v>
      </c>
      <c r="AB128" s="17">
        <f t="shared" si="21"/>
        <v>3289</v>
      </c>
      <c r="AC128" s="54">
        <f t="shared" si="22"/>
        <v>3289</v>
      </c>
      <c r="AD128" s="40">
        <f t="shared" si="23"/>
        <v>21.015974440894567</v>
      </c>
      <c r="AE128" s="6"/>
      <c r="AF128" s="6"/>
      <c r="AG128" s="6"/>
      <c r="AH128" s="6"/>
      <c r="AI128" s="6"/>
      <c r="AJ128" s="6"/>
      <c r="AK128" s="57"/>
    </row>
    <row r="129" spans="1:37" x14ac:dyDescent="0.25">
      <c r="A129" s="44">
        <v>50</v>
      </c>
      <c r="B129" s="72">
        <v>7</v>
      </c>
      <c r="C129" s="72">
        <v>29</v>
      </c>
      <c r="D129" s="44">
        <f t="shared" si="18"/>
        <v>7</v>
      </c>
      <c r="E129" s="44" t="str">
        <f t="shared" si="19"/>
        <v>50_7</v>
      </c>
      <c r="F129" s="44">
        <v>3157</v>
      </c>
      <c r="G129" s="31"/>
      <c r="H129" s="72">
        <v>50</v>
      </c>
      <c r="I129" s="72">
        <v>7</v>
      </c>
      <c r="J129" s="72">
        <v>29</v>
      </c>
      <c r="K129" s="44">
        <f t="shared" si="12"/>
        <v>7</v>
      </c>
      <c r="L129" s="44" t="str">
        <f t="shared" si="13"/>
        <v>50_7</v>
      </c>
      <c r="M129" s="44">
        <v>3264</v>
      </c>
      <c r="N129" s="112"/>
      <c r="O129" s="72">
        <v>50</v>
      </c>
      <c r="P129" s="72">
        <v>7</v>
      </c>
      <c r="Q129" s="72">
        <v>29</v>
      </c>
      <c r="R129" s="44">
        <f t="shared" si="14"/>
        <v>7</v>
      </c>
      <c r="S129" s="44" t="str">
        <f t="shared" si="15"/>
        <v>50_7</v>
      </c>
      <c r="T129" s="44">
        <v>3367</v>
      </c>
      <c r="U129" s="112"/>
      <c r="V129" s="72">
        <v>50</v>
      </c>
      <c r="W129" s="72">
        <v>7</v>
      </c>
      <c r="X129" s="72">
        <v>29</v>
      </c>
      <c r="Y129" s="44">
        <f t="shared" si="16"/>
        <v>7</v>
      </c>
      <c r="Z129" s="19" t="str">
        <f t="shared" si="17"/>
        <v>50_7</v>
      </c>
      <c r="AA129" s="17">
        <f t="shared" si="20"/>
        <v>3264</v>
      </c>
      <c r="AB129" s="17">
        <f t="shared" si="21"/>
        <v>3367</v>
      </c>
      <c r="AC129" s="54">
        <f t="shared" si="22"/>
        <v>3367</v>
      </c>
      <c r="AD129" s="40">
        <f t="shared" si="23"/>
        <v>21.514376996805112</v>
      </c>
      <c r="AE129" s="6"/>
      <c r="AF129" s="6"/>
      <c r="AG129" s="6"/>
      <c r="AH129" s="6"/>
      <c r="AI129" s="6"/>
      <c r="AJ129" s="6"/>
      <c r="AK129" s="57"/>
    </row>
    <row r="130" spans="1:37" x14ac:dyDescent="0.25">
      <c r="A130" s="44">
        <v>50</v>
      </c>
      <c r="B130" s="72">
        <v>8</v>
      </c>
      <c r="C130" s="72">
        <v>30</v>
      </c>
      <c r="D130" s="44">
        <f t="shared" si="18"/>
        <v>8</v>
      </c>
      <c r="E130" s="44" t="str">
        <f t="shared" si="19"/>
        <v>50_8</v>
      </c>
      <c r="F130" s="44">
        <v>3227</v>
      </c>
      <c r="G130" s="31"/>
      <c r="H130" s="72">
        <v>50</v>
      </c>
      <c r="I130" s="72">
        <v>8</v>
      </c>
      <c r="J130" s="72">
        <v>30</v>
      </c>
      <c r="K130" s="44">
        <f t="shared" si="12"/>
        <v>8</v>
      </c>
      <c r="L130" s="44" t="str">
        <f t="shared" si="13"/>
        <v>50_8</v>
      </c>
      <c r="M130" s="44">
        <v>3337</v>
      </c>
      <c r="N130" s="112"/>
      <c r="O130" s="72">
        <v>50</v>
      </c>
      <c r="P130" s="72">
        <v>8</v>
      </c>
      <c r="Q130" s="72">
        <v>30</v>
      </c>
      <c r="R130" s="44">
        <f t="shared" si="14"/>
        <v>8</v>
      </c>
      <c r="S130" s="44" t="str">
        <f t="shared" si="15"/>
        <v>50_8</v>
      </c>
      <c r="T130" s="44">
        <v>3442</v>
      </c>
      <c r="U130" s="112"/>
      <c r="V130" s="72">
        <v>50</v>
      </c>
      <c r="W130" s="72">
        <v>8</v>
      </c>
      <c r="X130" s="72">
        <v>30</v>
      </c>
      <c r="Y130" s="44">
        <f t="shared" si="16"/>
        <v>8</v>
      </c>
      <c r="Z130" s="19" t="str">
        <f t="shared" si="17"/>
        <v>50_8</v>
      </c>
      <c r="AA130" s="17">
        <f t="shared" si="20"/>
        <v>3337</v>
      </c>
      <c r="AB130" s="17">
        <f t="shared" si="21"/>
        <v>3442</v>
      </c>
      <c r="AC130" s="54">
        <f t="shared" si="22"/>
        <v>3442</v>
      </c>
      <c r="AD130" s="40">
        <f t="shared" si="23"/>
        <v>21.993610223642172</v>
      </c>
      <c r="AE130" s="6"/>
      <c r="AF130" s="6"/>
      <c r="AG130" s="6"/>
      <c r="AH130" s="6"/>
      <c r="AI130" s="6"/>
      <c r="AJ130" s="6"/>
      <c r="AK130" s="57"/>
    </row>
    <row r="131" spans="1:37" x14ac:dyDescent="0.25">
      <c r="A131" s="44">
        <v>50</v>
      </c>
      <c r="B131" s="72">
        <v>9</v>
      </c>
      <c r="C131" s="72">
        <v>31</v>
      </c>
      <c r="D131" s="44">
        <f t="shared" si="18"/>
        <v>9</v>
      </c>
      <c r="E131" s="44" t="str">
        <f t="shared" si="19"/>
        <v>50_9</v>
      </c>
      <c r="F131" s="44">
        <v>3294</v>
      </c>
      <c r="G131" s="31"/>
      <c r="H131" s="72">
        <v>50</v>
      </c>
      <c r="I131" s="72">
        <v>9</v>
      </c>
      <c r="J131" s="72">
        <v>31</v>
      </c>
      <c r="K131" s="44">
        <f t="shared" si="12"/>
        <v>9</v>
      </c>
      <c r="L131" s="44" t="str">
        <f t="shared" si="13"/>
        <v>50_9</v>
      </c>
      <c r="M131" s="44">
        <v>3406</v>
      </c>
      <c r="N131" s="112"/>
      <c r="O131" s="72">
        <v>50</v>
      </c>
      <c r="P131" s="72">
        <v>9</v>
      </c>
      <c r="Q131" s="72">
        <v>31</v>
      </c>
      <c r="R131" s="44">
        <f t="shared" si="14"/>
        <v>9</v>
      </c>
      <c r="S131" s="44" t="str">
        <f t="shared" si="15"/>
        <v>50_9</v>
      </c>
      <c r="T131" s="44">
        <v>3513</v>
      </c>
      <c r="U131" s="112"/>
      <c r="V131" s="72">
        <v>50</v>
      </c>
      <c r="W131" s="72">
        <v>9</v>
      </c>
      <c r="X131" s="72">
        <v>31</v>
      </c>
      <c r="Y131" s="44">
        <f t="shared" si="16"/>
        <v>9</v>
      </c>
      <c r="Z131" s="19" t="str">
        <f t="shared" si="17"/>
        <v>50_9</v>
      </c>
      <c r="AA131" s="17">
        <f t="shared" si="20"/>
        <v>3406</v>
      </c>
      <c r="AB131" s="17">
        <f t="shared" si="21"/>
        <v>3513</v>
      </c>
      <c r="AC131" s="54">
        <f t="shared" si="22"/>
        <v>3513</v>
      </c>
      <c r="AD131" s="40">
        <f t="shared" si="23"/>
        <v>22.447284345047922</v>
      </c>
      <c r="AE131" s="6"/>
      <c r="AF131" s="6"/>
      <c r="AG131" s="6"/>
      <c r="AH131" s="6"/>
      <c r="AI131" s="6"/>
      <c r="AJ131" s="6"/>
      <c r="AK131" s="57"/>
    </row>
    <row r="132" spans="1:37" x14ac:dyDescent="0.25">
      <c r="A132" s="44">
        <v>50</v>
      </c>
      <c r="B132" s="72">
        <v>10</v>
      </c>
      <c r="C132" s="72">
        <v>32</v>
      </c>
      <c r="D132" s="44">
        <f t="shared" si="18"/>
        <v>10</v>
      </c>
      <c r="E132" s="44" t="str">
        <f t="shared" si="19"/>
        <v>50_10</v>
      </c>
      <c r="F132" s="44">
        <v>3364</v>
      </c>
      <c r="G132" s="31"/>
      <c r="H132" s="72">
        <v>50</v>
      </c>
      <c r="I132" s="72">
        <v>10</v>
      </c>
      <c r="J132" s="72">
        <v>32</v>
      </c>
      <c r="K132" s="44">
        <f t="shared" si="12"/>
        <v>10</v>
      </c>
      <c r="L132" s="44" t="str">
        <f t="shared" si="13"/>
        <v>50_10</v>
      </c>
      <c r="M132" s="44">
        <v>3478</v>
      </c>
      <c r="N132" s="112"/>
      <c r="O132" s="72">
        <v>50</v>
      </c>
      <c r="P132" s="72">
        <v>10</v>
      </c>
      <c r="Q132" s="72">
        <v>32</v>
      </c>
      <c r="R132" s="44">
        <f t="shared" si="14"/>
        <v>10</v>
      </c>
      <c r="S132" s="44" t="str">
        <f t="shared" si="15"/>
        <v>50_10</v>
      </c>
      <c r="T132" s="44">
        <v>3588</v>
      </c>
      <c r="U132" s="112"/>
      <c r="V132" s="72">
        <v>50</v>
      </c>
      <c r="W132" s="72">
        <v>10</v>
      </c>
      <c r="X132" s="72">
        <v>32</v>
      </c>
      <c r="Y132" s="44">
        <f t="shared" si="16"/>
        <v>10</v>
      </c>
      <c r="Z132" s="19" t="str">
        <f t="shared" si="17"/>
        <v>50_10</v>
      </c>
      <c r="AA132" s="17">
        <f t="shared" si="20"/>
        <v>3478</v>
      </c>
      <c r="AB132" s="17">
        <f t="shared" si="21"/>
        <v>3588</v>
      </c>
      <c r="AC132" s="54">
        <f t="shared" si="22"/>
        <v>3588</v>
      </c>
      <c r="AD132" s="40">
        <f t="shared" si="23"/>
        <v>22.926517571884983</v>
      </c>
      <c r="AE132" s="6"/>
      <c r="AF132" s="6"/>
      <c r="AG132" s="6"/>
      <c r="AH132" s="6"/>
      <c r="AI132" s="6"/>
      <c r="AJ132" s="6"/>
      <c r="AK132" s="57"/>
    </row>
    <row r="133" spans="1:37" x14ac:dyDescent="0.25">
      <c r="A133" s="44">
        <v>50</v>
      </c>
      <c r="B133" s="72">
        <v>11</v>
      </c>
      <c r="C133" s="72">
        <v>33</v>
      </c>
      <c r="D133" s="44">
        <f t="shared" si="18"/>
        <v>11</v>
      </c>
      <c r="E133" s="44" t="str">
        <f t="shared" si="19"/>
        <v>50_11</v>
      </c>
      <c r="F133" s="44">
        <v>3432</v>
      </c>
      <c r="G133" s="31"/>
      <c r="H133" s="72">
        <v>50</v>
      </c>
      <c r="I133" s="72">
        <v>11</v>
      </c>
      <c r="J133" s="72">
        <v>33</v>
      </c>
      <c r="K133" s="44">
        <f t="shared" si="12"/>
        <v>11</v>
      </c>
      <c r="L133" s="44" t="str">
        <f t="shared" si="13"/>
        <v>50_11</v>
      </c>
      <c r="M133" s="44">
        <v>3549</v>
      </c>
      <c r="N133" s="112"/>
      <c r="O133" s="72">
        <v>50</v>
      </c>
      <c r="P133" s="72">
        <v>11</v>
      </c>
      <c r="Q133" s="72">
        <v>33</v>
      </c>
      <c r="R133" s="44">
        <f t="shared" si="14"/>
        <v>11</v>
      </c>
      <c r="S133" s="44" t="str">
        <f t="shared" si="15"/>
        <v>50_11</v>
      </c>
      <c r="T133" s="44">
        <v>3661</v>
      </c>
      <c r="U133" s="112"/>
      <c r="V133" s="72">
        <v>50</v>
      </c>
      <c r="W133" s="72">
        <v>11</v>
      </c>
      <c r="X133" s="72">
        <v>33</v>
      </c>
      <c r="Y133" s="44">
        <f t="shared" si="16"/>
        <v>11</v>
      </c>
      <c r="Z133" s="19" t="str">
        <f t="shared" si="17"/>
        <v>50_11</v>
      </c>
      <c r="AA133" s="17">
        <f t="shared" si="20"/>
        <v>3549</v>
      </c>
      <c r="AB133" s="17">
        <f t="shared" si="21"/>
        <v>3661</v>
      </c>
      <c r="AC133" s="54">
        <f t="shared" si="22"/>
        <v>3661</v>
      </c>
      <c r="AD133" s="40">
        <f t="shared" si="23"/>
        <v>23.39297124600639</v>
      </c>
      <c r="AE133" s="6"/>
      <c r="AF133" s="6"/>
      <c r="AG133" s="6"/>
      <c r="AH133" s="6"/>
      <c r="AI133" s="6"/>
      <c r="AJ133" s="6"/>
      <c r="AK133" s="57"/>
    </row>
    <row r="134" spans="1:37" x14ac:dyDescent="0.25">
      <c r="A134" s="44">
        <v>50</v>
      </c>
      <c r="B134" s="72">
        <v>12</v>
      </c>
      <c r="C134" s="72">
        <v>34</v>
      </c>
      <c r="D134" s="44">
        <f t="shared" si="18"/>
        <v>12</v>
      </c>
      <c r="E134" s="44" t="str">
        <f t="shared" si="19"/>
        <v>50_12</v>
      </c>
      <c r="F134" s="44">
        <v>3505</v>
      </c>
      <c r="G134" s="31"/>
      <c r="H134" s="72">
        <v>50</v>
      </c>
      <c r="I134" s="72">
        <v>12</v>
      </c>
      <c r="J134" s="72">
        <v>34</v>
      </c>
      <c r="K134" s="44">
        <f t="shared" si="12"/>
        <v>12</v>
      </c>
      <c r="L134" s="44" t="str">
        <f t="shared" si="13"/>
        <v>50_12</v>
      </c>
      <c r="M134" s="44">
        <v>3624</v>
      </c>
      <c r="N134" s="112"/>
      <c r="O134" s="72">
        <v>50</v>
      </c>
      <c r="P134" s="72">
        <v>12</v>
      </c>
      <c r="Q134" s="72">
        <v>34</v>
      </c>
      <c r="R134" s="44">
        <f t="shared" si="14"/>
        <v>12</v>
      </c>
      <c r="S134" s="44" t="str">
        <f t="shared" si="15"/>
        <v>50_12</v>
      </c>
      <c r="T134" s="44">
        <v>3738</v>
      </c>
      <c r="U134" s="112"/>
      <c r="V134" s="72">
        <v>50</v>
      </c>
      <c r="W134" s="72">
        <v>12</v>
      </c>
      <c r="X134" s="72">
        <v>34</v>
      </c>
      <c r="Y134" s="44">
        <f t="shared" si="16"/>
        <v>12</v>
      </c>
      <c r="Z134" s="19" t="str">
        <f t="shared" si="17"/>
        <v>50_12</v>
      </c>
      <c r="AA134" s="17">
        <f t="shared" si="20"/>
        <v>3624</v>
      </c>
      <c r="AB134" s="17">
        <f t="shared" si="21"/>
        <v>3738</v>
      </c>
      <c r="AC134" s="54">
        <f t="shared" si="22"/>
        <v>3738</v>
      </c>
      <c r="AD134" s="40">
        <f t="shared" si="23"/>
        <v>23.884984025559106</v>
      </c>
      <c r="AE134" s="6"/>
      <c r="AF134" s="6"/>
      <c r="AG134" s="6"/>
      <c r="AH134" s="6"/>
      <c r="AI134" s="6"/>
      <c r="AJ134" s="6"/>
      <c r="AK134" s="57"/>
    </row>
    <row r="135" spans="1:37" x14ac:dyDescent="0.25">
      <c r="A135" s="72">
        <v>55</v>
      </c>
      <c r="B135" s="72">
        <v>0</v>
      </c>
      <c r="C135" s="72">
        <v>22</v>
      </c>
      <c r="D135" s="44">
        <f t="shared" si="18"/>
        <v>0</v>
      </c>
      <c r="E135" s="44" t="str">
        <f t="shared" si="19"/>
        <v>55_0</v>
      </c>
      <c r="F135" s="44">
        <v>2675</v>
      </c>
      <c r="G135" s="31"/>
      <c r="H135" s="72">
        <v>55</v>
      </c>
      <c r="I135" s="72">
        <v>0</v>
      </c>
      <c r="J135" s="72">
        <v>22</v>
      </c>
      <c r="K135" s="44">
        <f t="shared" si="12"/>
        <v>0</v>
      </c>
      <c r="L135" s="44" t="str">
        <f t="shared" si="13"/>
        <v>55_0</v>
      </c>
      <c r="M135" s="44">
        <v>2766</v>
      </c>
      <c r="N135" s="112"/>
      <c r="O135" s="72">
        <v>55</v>
      </c>
      <c r="P135" s="72">
        <v>0</v>
      </c>
      <c r="Q135" s="72">
        <v>22</v>
      </c>
      <c r="R135" s="44">
        <f t="shared" si="14"/>
        <v>0</v>
      </c>
      <c r="S135" s="44" t="str">
        <f t="shared" si="15"/>
        <v>55_0</v>
      </c>
      <c r="T135" s="44">
        <v>2853</v>
      </c>
      <c r="U135" s="112"/>
      <c r="V135" s="72">
        <v>55</v>
      </c>
      <c r="W135" s="72">
        <v>0</v>
      </c>
      <c r="X135" s="72">
        <v>22</v>
      </c>
      <c r="Y135" s="44">
        <f t="shared" si="16"/>
        <v>0</v>
      </c>
      <c r="Z135" s="19" t="str">
        <f t="shared" si="17"/>
        <v>55_0</v>
      </c>
      <c r="AA135" s="17">
        <f t="shared" si="20"/>
        <v>2766</v>
      </c>
      <c r="AB135" s="17">
        <f t="shared" si="21"/>
        <v>2853</v>
      </c>
      <c r="AC135" s="54">
        <f t="shared" si="22"/>
        <v>2853</v>
      </c>
      <c r="AD135" s="40">
        <f t="shared" si="23"/>
        <v>18.230031948881788</v>
      </c>
      <c r="AE135" s="6"/>
      <c r="AF135" s="6"/>
      <c r="AG135" s="6"/>
      <c r="AH135" s="6"/>
      <c r="AI135" s="6"/>
      <c r="AJ135" s="6"/>
      <c r="AK135" s="57"/>
    </row>
    <row r="136" spans="1:37" x14ac:dyDescent="0.25">
      <c r="A136" s="72">
        <v>55</v>
      </c>
      <c r="B136" s="72">
        <v>1</v>
      </c>
      <c r="C136" s="72">
        <v>24</v>
      </c>
      <c r="D136" s="44">
        <f t="shared" si="18"/>
        <v>1</v>
      </c>
      <c r="E136" s="44" t="str">
        <f t="shared" si="19"/>
        <v>55_1</v>
      </c>
      <c r="F136" s="44">
        <v>2807</v>
      </c>
      <c r="G136" s="31"/>
      <c r="H136" s="72">
        <v>55</v>
      </c>
      <c r="I136" s="72">
        <v>1</v>
      </c>
      <c r="J136" s="72">
        <v>24</v>
      </c>
      <c r="K136" s="44">
        <f t="shared" si="12"/>
        <v>1</v>
      </c>
      <c r="L136" s="44" t="str">
        <f t="shared" si="13"/>
        <v>55_1</v>
      </c>
      <c r="M136" s="44">
        <v>2902</v>
      </c>
      <c r="N136" s="112"/>
      <c r="O136" s="72">
        <v>55</v>
      </c>
      <c r="P136" s="72">
        <v>1</v>
      </c>
      <c r="Q136" s="72">
        <v>24</v>
      </c>
      <c r="R136" s="44">
        <f t="shared" si="14"/>
        <v>1</v>
      </c>
      <c r="S136" s="44" t="str">
        <f t="shared" si="15"/>
        <v>55_1</v>
      </c>
      <c r="T136" s="44">
        <v>2993</v>
      </c>
      <c r="U136" s="112"/>
      <c r="V136" s="72">
        <v>55</v>
      </c>
      <c r="W136" s="72">
        <v>1</v>
      </c>
      <c r="X136" s="72">
        <v>24</v>
      </c>
      <c r="Y136" s="44">
        <f t="shared" si="16"/>
        <v>1</v>
      </c>
      <c r="Z136" s="19" t="str">
        <f t="shared" si="17"/>
        <v>55_1</v>
      </c>
      <c r="AA136" s="17">
        <f t="shared" si="20"/>
        <v>2902</v>
      </c>
      <c r="AB136" s="17">
        <f t="shared" si="21"/>
        <v>2993</v>
      </c>
      <c r="AC136" s="54">
        <f t="shared" si="22"/>
        <v>2993</v>
      </c>
      <c r="AD136" s="40">
        <f t="shared" si="23"/>
        <v>19.124600638977636</v>
      </c>
      <c r="AE136" s="6"/>
      <c r="AF136" s="6"/>
      <c r="AG136" s="6"/>
      <c r="AH136" s="6"/>
      <c r="AI136" s="6"/>
      <c r="AJ136" s="6"/>
      <c r="AK136" s="57"/>
    </row>
    <row r="137" spans="1:37" x14ac:dyDescent="0.25">
      <c r="A137" s="72">
        <v>55</v>
      </c>
      <c r="B137" s="72">
        <v>2</v>
      </c>
      <c r="C137" s="72">
        <v>26</v>
      </c>
      <c r="D137" s="44">
        <f t="shared" si="18"/>
        <v>2</v>
      </c>
      <c r="E137" s="44" t="str">
        <f t="shared" si="19"/>
        <v>55_2</v>
      </c>
      <c r="F137" s="44">
        <v>2948</v>
      </c>
      <c r="G137" s="31"/>
      <c r="H137" s="72">
        <v>55</v>
      </c>
      <c r="I137" s="72">
        <v>2</v>
      </c>
      <c r="J137" s="72">
        <v>26</v>
      </c>
      <c r="K137" s="44">
        <f t="shared" si="12"/>
        <v>2</v>
      </c>
      <c r="L137" s="44" t="str">
        <f t="shared" si="13"/>
        <v>55_2</v>
      </c>
      <c r="M137" s="44">
        <v>3048</v>
      </c>
      <c r="N137" s="112"/>
      <c r="O137" s="72">
        <v>55</v>
      </c>
      <c r="P137" s="72">
        <v>2</v>
      </c>
      <c r="Q137" s="72">
        <v>26</v>
      </c>
      <c r="R137" s="44">
        <f t="shared" si="14"/>
        <v>2</v>
      </c>
      <c r="S137" s="44" t="str">
        <f t="shared" si="15"/>
        <v>55_2</v>
      </c>
      <c r="T137" s="44">
        <v>3144</v>
      </c>
      <c r="U137" s="112"/>
      <c r="V137" s="72">
        <v>55</v>
      </c>
      <c r="W137" s="72">
        <v>2</v>
      </c>
      <c r="X137" s="72">
        <v>26</v>
      </c>
      <c r="Y137" s="44">
        <f t="shared" si="16"/>
        <v>2</v>
      </c>
      <c r="Z137" s="19" t="str">
        <f t="shared" si="17"/>
        <v>55_2</v>
      </c>
      <c r="AA137" s="17">
        <f t="shared" si="20"/>
        <v>3048</v>
      </c>
      <c r="AB137" s="17">
        <f t="shared" si="21"/>
        <v>3144</v>
      </c>
      <c r="AC137" s="54">
        <f t="shared" si="22"/>
        <v>3144</v>
      </c>
      <c r="AD137" s="40">
        <f t="shared" si="23"/>
        <v>20.089456869009584</v>
      </c>
      <c r="AE137" s="6"/>
      <c r="AF137" s="6"/>
      <c r="AG137" s="6"/>
      <c r="AH137" s="6"/>
      <c r="AI137" s="6"/>
      <c r="AJ137" s="6"/>
      <c r="AK137" s="57"/>
    </row>
    <row r="138" spans="1:37" x14ac:dyDescent="0.25">
      <c r="A138" s="72">
        <v>55</v>
      </c>
      <c r="B138" s="72">
        <v>3</v>
      </c>
      <c r="C138" s="72">
        <v>28</v>
      </c>
      <c r="D138" s="44">
        <f t="shared" si="18"/>
        <v>3</v>
      </c>
      <c r="E138" s="44" t="str">
        <f t="shared" si="19"/>
        <v>55_3</v>
      </c>
      <c r="F138" s="44">
        <v>3084</v>
      </c>
      <c r="G138" s="31"/>
      <c r="H138" s="72">
        <v>55</v>
      </c>
      <c r="I138" s="72">
        <v>3</v>
      </c>
      <c r="J138" s="72">
        <v>28</v>
      </c>
      <c r="K138" s="44">
        <f t="shared" si="12"/>
        <v>3</v>
      </c>
      <c r="L138" s="44" t="str">
        <f t="shared" si="13"/>
        <v>55_3</v>
      </c>
      <c r="M138" s="44">
        <v>3189</v>
      </c>
      <c r="N138" s="112"/>
      <c r="O138" s="72">
        <v>55</v>
      </c>
      <c r="P138" s="72">
        <v>3</v>
      </c>
      <c r="Q138" s="72">
        <v>28</v>
      </c>
      <c r="R138" s="44">
        <f t="shared" si="14"/>
        <v>3</v>
      </c>
      <c r="S138" s="44" t="str">
        <f t="shared" si="15"/>
        <v>55_3</v>
      </c>
      <c r="T138" s="44">
        <v>3289</v>
      </c>
      <c r="U138" s="112"/>
      <c r="V138" s="72">
        <v>55</v>
      </c>
      <c r="W138" s="72">
        <v>3</v>
      </c>
      <c r="X138" s="72">
        <v>28</v>
      </c>
      <c r="Y138" s="44">
        <f t="shared" si="16"/>
        <v>3</v>
      </c>
      <c r="Z138" s="19" t="str">
        <f t="shared" si="17"/>
        <v>55_3</v>
      </c>
      <c r="AA138" s="17">
        <f t="shared" si="20"/>
        <v>3189</v>
      </c>
      <c r="AB138" s="17">
        <f t="shared" si="21"/>
        <v>3289</v>
      </c>
      <c r="AC138" s="54">
        <f t="shared" si="22"/>
        <v>3289</v>
      </c>
      <c r="AD138" s="40">
        <f t="shared" si="23"/>
        <v>21.015974440894567</v>
      </c>
      <c r="AE138" s="6"/>
      <c r="AF138" s="6"/>
      <c r="AG138" s="6"/>
      <c r="AH138" s="6"/>
      <c r="AI138" s="6"/>
      <c r="AJ138" s="6"/>
      <c r="AK138" s="57"/>
    </row>
    <row r="139" spans="1:37" x14ac:dyDescent="0.25">
      <c r="A139" s="72">
        <v>55</v>
      </c>
      <c r="B139" s="72">
        <v>4</v>
      </c>
      <c r="C139" s="72">
        <v>30</v>
      </c>
      <c r="D139" s="44">
        <f t="shared" si="18"/>
        <v>4</v>
      </c>
      <c r="E139" s="44" t="str">
        <f t="shared" si="19"/>
        <v>55_4</v>
      </c>
      <c r="F139" s="44">
        <v>3227</v>
      </c>
      <c r="G139" s="31"/>
      <c r="H139" s="72">
        <v>55</v>
      </c>
      <c r="I139" s="72">
        <v>4</v>
      </c>
      <c r="J139" s="72">
        <v>30</v>
      </c>
      <c r="K139" s="44">
        <f t="shared" si="12"/>
        <v>4</v>
      </c>
      <c r="L139" s="44" t="str">
        <f t="shared" si="13"/>
        <v>55_4</v>
      </c>
      <c r="M139" s="44">
        <v>3337</v>
      </c>
      <c r="N139" s="112"/>
      <c r="O139" s="72">
        <v>55</v>
      </c>
      <c r="P139" s="72">
        <v>4</v>
      </c>
      <c r="Q139" s="72">
        <v>30</v>
      </c>
      <c r="R139" s="44">
        <f t="shared" si="14"/>
        <v>4</v>
      </c>
      <c r="S139" s="44" t="str">
        <f t="shared" si="15"/>
        <v>55_4</v>
      </c>
      <c r="T139" s="44">
        <v>3442</v>
      </c>
      <c r="U139" s="112"/>
      <c r="V139" s="72">
        <v>55</v>
      </c>
      <c r="W139" s="72">
        <v>4</v>
      </c>
      <c r="X139" s="72">
        <v>30</v>
      </c>
      <c r="Y139" s="44">
        <f t="shared" si="16"/>
        <v>4</v>
      </c>
      <c r="Z139" s="19" t="str">
        <f t="shared" si="17"/>
        <v>55_4</v>
      </c>
      <c r="AA139" s="17">
        <f t="shared" si="20"/>
        <v>3337</v>
      </c>
      <c r="AB139" s="17">
        <f t="shared" si="21"/>
        <v>3442</v>
      </c>
      <c r="AC139" s="54">
        <f t="shared" si="22"/>
        <v>3442</v>
      </c>
      <c r="AD139" s="40">
        <f t="shared" si="23"/>
        <v>21.993610223642172</v>
      </c>
      <c r="AE139" s="6"/>
      <c r="AF139" s="6"/>
      <c r="AG139" s="6"/>
      <c r="AH139" s="6"/>
      <c r="AI139" s="6"/>
      <c r="AJ139" s="6"/>
      <c r="AK139" s="57"/>
    </row>
    <row r="140" spans="1:37" x14ac:dyDescent="0.25">
      <c r="A140" s="72">
        <v>55</v>
      </c>
      <c r="B140" s="72">
        <v>5</v>
      </c>
      <c r="C140" s="72">
        <v>32</v>
      </c>
      <c r="D140" s="44">
        <f t="shared" si="18"/>
        <v>5</v>
      </c>
      <c r="E140" s="44" t="str">
        <f t="shared" si="19"/>
        <v>55_5</v>
      </c>
      <c r="F140" s="44">
        <v>3364</v>
      </c>
      <c r="G140" s="31"/>
      <c r="H140" s="72">
        <v>55</v>
      </c>
      <c r="I140" s="72">
        <v>5</v>
      </c>
      <c r="J140" s="72">
        <v>32</v>
      </c>
      <c r="K140" s="44">
        <f t="shared" si="12"/>
        <v>5</v>
      </c>
      <c r="L140" s="44" t="str">
        <f t="shared" si="13"/>
        <v>55_5</v>
      </c>
      <c r="M140" s="44">
        <v>3478</v>
      </c>
      <c r="N140" s="112"/>
      <c r="O140" s="72">
        <v>55</v>
      </c>
      <c r="P140" s="72">
        <v>5</v>
      </c>
      <c r="Q140" s="72">
        <v>32</v>
      </c>
      <c r="R140" s="44">
        <f t="shared" si="14"/>
        <v>5</v>
      </c>
      <c r="S140" s="44" t="str">
        <f t="shared" si="15"/>
        <v>55_5</v>
      </c>
      <c r="T140" s="44">
        <v>3588</v>
      </c>
      <c r="U140" s="112"/>
      <c r="V140" s="72">
        <v>55</v>
      </c>
      <c r="W140" s="72">
        <v>5</v>
      </c>
      <c r="X140" s="72">
        <v>32</v>
      </c>
      <c r="Y140" s="44">
        <f t="shared" si="16"/>
        <v>5</v>
      </c>
      <c r="Z140" s="19" t="str">
        <f t="shared" si="17"/>
        <v>55_5</v>
      </c>
      <c r="AA140" s="17">
        <f t="shared" si="20"/>
        <v>3478</v>
      </c>
      <c r="AB140" s="17">
        <f t="shared" si="21"/>
        <v>3588</v>
      </c>
      <c r="AC140" s="54">
        <f t="shared" si="22"/>
        <v>3588</v>
      </c>
      <c r="AD140" s="40">
        <f t="shared" si="23"/>
        <v>22.926517571884983</v>
      </c>
      <c r="AE140" s="6"/>
      <c r="AF140" s="6"/>
      <c r="AG140" s="6"/>
      <c r="AH140" s="6"/>
      <c r="AI140" s="6"/>
      <c r="AJ140" s="6"/>
      <c r="AK140" s="57"/>
    </row>
    <row r="141" spans="1:37" x14ac:dyDescent="0.25">
      <c r="A141" s="72">
        <v>55</v>
      </c>
      <c r="B141" s="72">
        <v>6</v>
      </c>
      <c r="C141" s="72">
        <v>34</v>
      </c>
      <c r="D141" s="44">
        <f t="shared" si="18"/>
        <v>6</v>
      </c>
      <c r="E141" s="44" t="str">
        <f t="shared" si="19"/>
        <v>55_6</v>
      </c>
      <c r="F141" s="44">
        <v>3505</v>
      </c>
      <c r="G141" s="31"/>
      <c r="H141" s="72">
        <v>55</v>
      </c>
      <c r="I141" s="72">
        <v>6</v>
      </c>
      <c r="J141" s="72">
        <v>34</v>
      </c>
      <c r="K141" s="44">
        <f t="shared" si="12"/>
        <v>6</v>
      </c>
      <c r="L141" s="44" t="str">
        <f t="shared" si="13"/>
        <v>55_6</v>
      </c>
      <c r="M141" s="44">
        <v>3624</v>
      </c>
      <c r="N141" s="31"/>
      <c r="O141" s="72">
        <v>55</v>
      </c>
      <c r="P141" s="72">
        <v>6</v>
      </c>
      <c r="Q141" s="72">
        <v>34</v>
      </c>
      <c r="R141" s="44">
        <f t="shared" si="14"/>
        <v>6</v>
      </c>
      <c r="S141" s="44" t="str">
        <f t="shared" si="15"/>
        <v>55_6</v>
      </c>
      <c r="T141" s="44">
        <v>3738</v>
      </c>
      <c r="U141" s="31"/>
      <c r="V141" s="72">
        <v>55</v>
      </c>
      <c r="W141" s="72">
        <v>6</v>
      </c>
      <c r="X141" s="72">
        <v>34</v>
      </c>
      <c r="Y141" s="44">
        <f t="shared" si="16"/>
        <v>6</v>
      </c>
      <c r="Z141" s="19" t="str">
        <f t="shared" si="17"/>
        <v>55_6</v>
      </c>
      <c r="AA141" s="17">
        <f t="shared" si="20"/>
        <v>3624</v>
      </c>
      <c r="AB141" s="17">
        <f t="shared" si="21"/>
        <v>3738</v>
      </c>
      <c r="AC141" s="54">
        <f t="shared" si="22"/>
        <v>3738</v>
      </c>
      <c r="AD141" s="40">
        <f t="shared" si="23"/>
        <v>23.884984025559106</v>
      </c>
      <c r="AE141" s="6"/>
      <c r="AF141" s="6"/>
      <c r="AG141" s="6"/>
      <c r="AH141" s="6"/>
      <c r="AI141" s="6"/>
      <c r="AJ141" s="6"/>
      <c r="AK141" s="57"/>
    </row>
    <row r="142" spans="1:37" x14ac:dyDescent="0.25">
      <c r="A142" s="72">
        <v>55</v>
      </c>
      <c r="B142" s="72">
        <v>7</v>
      </c>
      <c r="C142" s="72">
        <v>35</v>
      </c>
      <c r="D142" s="44">
        <f t="shared" si="18"/>
        <v>7</v>
      </c>
      <c r="E142" s="44" t="str">
        <f t="shared" si="19"/>
        <v>55_7</v>
      </c>
      <c r="F142" s="44">
        <v>3572</v>
      </c>
      <c r="G142" s="31"/>
      <c r="H142" s="72">
        <v>55</v>
      </c>
      <c r="I142" s="72">
        <v>7</v>
      </c>
      <c r="J142" s="72">
        <v>35</v>
      </c>
      <c r="K142" s="44">
        <f t="shared" si="12"/>
        <v>7</v>
      </c>
      <c r="L142" s="44" t="str">
        <f t="shared" si="13"/>
        <v>55_7</v>
      </c>
      <c r="M142" s="44">
        <v>3693</v>
      </c>
      <c r="N142" s="31"/>
      <c r="O142" s="72">
        <v>55</v>
      </c>
      <c r="P142" s="72">
        <v>7</v>
      </c>
      <c r="Q142" s="72">
        <v>35</v>
      </c>
      <c r="R142" s="44">
        <f t="shared" si="14"/>
        <v>7</v>
      </c>
      <c r="S142" s="44" t="str">
        <f t="shared" si="15"/>
        <v>55_7</v>
      </c>
      <c r="T142" s="44">
        <v>3809</v>
      </c>
      <c r="U142" s="31"/>
      <c r="V142" s="72">
        <v>55</v>
      </c>
      <c r="W142" s="72">
        <v>7</v>
      </c>
      <c r="X142" s="72">
        <v>35</v>
      </c>
      <c r="Y142" s="44">
        <f t="shared" si="16"/>
        <v>7</v>
      </c>
      <c r="Z142" s="19" t="str">
        <f t="shared" si="17"/>
        <v>55_7</v>
      </c>
      <c r="AA142" s="17">
        <f t="shared" si="20"/>
        <v>3693</v>
      </c>
      <c r="AB142" s="17">
        <f t="shared" si="21"/>
        <v>3809</v>
      </c>
      <c r="AC142" s="54">
        <f t="shared" si="22"/>
        <v>3809</v>
      </c>
      <c r="AD142" s="40">
        <f t="shared" si="23"/>
        <v>24.338658146964857</v>
      </c>
      <c r="AE142" s="6"/>
      <c r="AF142" s="6"/>
      <c r="AG142" s="6"/>
      <c r="AH142" s="6"/>
      <c r="AI142" s="6"/>
      <c r="AJ142" s="6"/>
      <c r="AK142" s="57"/>
    </row>
    <row r="143" spans="1:37" x14ac:dyDescent="0.25">
      <c r="A143" s="72">
        <v>55</v>
      </c>
      <c r="B143" s="72">
        <v>8</v>
      </c>
      <c r="C143" s="72">
        <v>36</v>
      </c>
      <c r="D143" s="44">
        <f t="shared" si="18"/>
        <v>8</v>
      </c>
      <c r="E143" s="44" t="str">
        <f t="shared" si="19"/>
        <v>55_8</v>
      </c>
      <c r="F143" s="44">
        <v>3650</v>
      </c>
      <c r="G143" s="31"/>
      <c r="H143" s="72">
        <v>55</v>
      </c>
      <c r="I143" s="72">
        <v>8</v>
      </c>
      <c r="J143" s="72">
        <v>36</v>
      </c>
      <c r="K143" s="44">
        <f t="shared" si="12"/>
        <v>8</v>
      </c>
      <c r="L143" s="44" t="str">
        <f t="shared" si="13"/>
        <v>55_8</v>
      </c>
      <c r="M143" s="44">
        <v>3774</v>
      </c>
      <c r="N143" s="31"/>
      <c r="O143" s="72">
        <v>55</v>
      </c>
      <c r="P143" s="72">
        <v>8</v>
      </c>
      <c r="Q143" s="72">
        <v>36</v>
      </c>
      <c r="R143" s="44">
        <f t="shared" si="14"/>
        <v>8</v>
      </c>
      <c r="S143" s="44" t="str">
        <f t="shared" si="15"/>
        <v>55_8</v>
      </c>
      <c r="T143" s="44">
        <v>3893</v>
      </c>
      <c r="U143" s="31"/>
      <c r="V143" s="72">
        <v>55</v>
      </c>
      <c r="W143" s="72">
        <v>8</v>
      </c>
      <c r="X143" s="72">
        <v>36</v>
      </c>
      <c r="Y143" s="44">
        <f t="shared" si="16"/>
        <v>8</v>
      </c>
      <c r="Z143" s="19" t="str">
        <f t="shared" si="17"/>
        <v>55_8</v>
      </c>
      <c r="AA143" s="17">
        <f t="shared" si="20"/>
        <v>3774</v>
      </c>
      <c r="AB143" s="17">
        <f t="shared" si="21"/>
        <v>3893</v>
      </c>
      <c r="AC143" s="54">
        <f t="shared" si="22"/>
        <v>3893</v>
      </c>
      <c r="AD143" s="40">
        <f t="shared" si="23"/>
        <v>24.875399361022364</v>
      </c>
      <c r="AE143" s="6"/>
      <c r="AF143" s="6"/>
      <c r="AG143" s="6"/>
      <c r="AH143" s="6"/>
      <c r="AI143" s="6"/>
      <c r="AJ143" s="6"/>
      <c r="AK143" s="57"/>
    </row>
    <row r="144" spans="1:37" x14ac:dyDescent="0.25">
      <c r="A144" s="72">
        <v>55</v>
      </c>
      <c r="B144" s="72">
        <v>9</v>
      </c>
      <c r="C144" s="72">
        <v>37</v>
      </c>
      <c r="D144" s="44">
        <f t="shared" si="18"/>
        <v>9</v>
      </c>
      <c r="E144" s="44" t="str">
        <f t="shared" si="19"/>
        <v>55_9</v>
      </c>
      <c r="F144" s="44">
        <v>3728</v>
      </c>
      <c r="G144" s="31"/>
      <c r="H144" s="72">
        <v>55</v>
      </c>
      <c r="I144" s="72">
        <v>9</v>
      </c>
      <c r="J144" s="72">
        <v>37</v>
      </c>
      <c r="K144" s="44">
        <f t="shared" ref="K144:K207" si="24">I144</f>
        <v>9</v>
      </c>
      <c r="L144" s="44" t="str">
        <f t="shared" ref="L144:L207" si="25">H144&amp;"_"&amp;K144</f>
        <v>55_9</v>
      </c>
      <c r="M144" s="44">
        <v>3855</v>
      </c>
      <c r="N144" s="112"/>
      <c r="O144" s="72">
        <v>55</v>
      </c>
      <c r="P144" s="72">
        <v>9</v>
      </c>
      <c r="Q144" s="72">
        <v>37</v>
      </c>
      <c r="R144" s="44">
        <f t="shared" ref="R144:R207" si="26">P144</f>
        <v>9</v>
      </c>
      <c r="S144" s="44" t="str">
        <f t="shared" ref="S144:S207" si="27">O144&amp;"_"&amp;R144</f>
        <v>55_9</v>
      </c>
      <c r="T144" s="44">
        <v>3976</v>
      </c>
      <c r="U144" s="112"/>
      <c r="V144" s="72">
        <v>55</v>
      </c>
      <c r="W144" s="72">
        <v>9</v>
      </c>
      <c r="X144" s="72">
        <v>37</v>
      </c>
      <c r="Y144" s="44">
        <f t="shared" ref="Y144:Y207" si="28">W144</f>
        <v>9</v>
      </c>
      <c r="Z144" s="19" t="str">
        <f t="shared" ref="Z144:Z207" si="29">V144&amp;"_"&amp;Y144</f>
        <v>55_9</v>
      </c>
      <c r="AA144" s="17">
        <f t="shared" si="20"/>
        <v>3855</v>
      </c>
      <c r="AB144" s="17">
        <f t="shared" si="21"/>
        <v>3976</v>
      </c>
      <c r="AC144" s="54">
        <f t="shared" si="22"/>
        <v>3976</v>
      </c>
      <c r="AD144" s="40">
        <f t="shared" si="23"/>
        <v>25.405750798722046</v>
      </c>
      <c r="AE144" s="6"/>
      <c r="AF144" s="6"/>
      <c r="AG144" s="6"/>
      <c r="AH144" s="6"/>
      <c r="AI144" s="6"/>
      <c r="AJ144" s="6"/>
      <c r="AK144" s="57"/>
    </row>
    <row r="145" spans="1:37" x14ac:dyDescent="0.25">
      <c r="A145" s="72">
        <v>55</v>
      </c>
      <c r="B145" s="72">
        <v>10</v>
      </c>
      <c r="C145" s="72">
        <v>38</v>
      </c>
      <c r="D145" s="44">
        <f t="shared" ref="D145:D208" si="30">B145</f>
        <v>10</v>
      </c>
      <c r="E145" s="44" t="str">
        <f t="shared" ref="E145:E208" si="31">A145&amp;"_"&amp;D145</f>
        <v>55_10</v>
      </c>
      <c r="F145" s="44">
        <v>3806</v>
      </c>
      <c r="G145" s="31"/>
      <c r="H145" s="72">
        <v>55</v>
      </c>
      <c r="I145" s="72">
        <v>10</v>
      </c>
      <c r="J145" s="72">
        <v>38</v>
      </c>
      <c r="K145" s="44">
        <f t="shared" si="24"/>
        <v>10</v>
      </c>
      <c r="L145" s="44" t="str">
        <f t="shared" si="25"/>
        <v>55_10</v>
      </c>
      <c r="M145" s="44">
        <v>3935</v>
      </c>
      <c r="N145" s="117"/>
      <c r="O145" s="72">
        <v>55</v>
      </c>
      <c r="P145" s="72">
        <v>10</v>
      </c>
      <c r="Q145" s="72">
        <v>38</v>
      </c>
      <c r="R145" s="44">
        <f t="shared" si="26"/>
        <v>10</v>
      </c>
      <c r="S145" s="44" t="str">
        <f t="shared" si="27"/>
        <v>55_10</v>
      </c>
      <c r="T145" s="44">
        <v>4059</v>
      </c>
      <c r="U145" s="117"/>
      <c r="V145" s="72">
        <v>55</v>
      </c>
      <c r="W145" s="72">
        <v>10</v>
      </c>
      <c r="X145" s="72">
        <v>38</v>
      </c>
      <c r="Y145" s="44">
        <f t="shared" si="28"/>
        <v>10</v>
      </c>
      <c r="Z145" s="19" t="str">
        <f t="shared" si="29"/>
        <v>55_10</v>
      </c>
      <c r="AA145" s="17">
        <f t="shared" ref="AA145:AA208" si="32">INDEX($M$16:$M$224,MATCH(Z145,$L$16:$L$224,0))</f>
        <v>3935</v>
      </c>
      <c r="AB145" s="17">
        <f t="shared" ref="AB145:AB208" si="33">INDEX($T$16:$T$224,MATCH(Z145,$S$16:$S$224,0))</f>
        <v>4059</v>
      </c>
      <c r="AC145" s="54">
        <f t="shared" ref="AC145:AC208" si="34">$D$6*AA145+$D$7*AB145</f>
        <v>4059</v>
      </c>
      <c r="AD145" s="40">
        <f t="shared" ref="AD145:AD208" si="35">AC145*$D$10/$D$9</f>
        <v>25.936102236421725</v>
      </c>
      <c r="AE145" s="6"/>
      <c r="AF145" s="6"/>
      <c r="AG145" s="6"/>
      <c r="AH145" s="6"/>
      <c r="AI145" s="6"/>
      <c r="AJ145" s="6"/>
      <c r="AK145" s="57"/>
    </row>
    <row r="146" spans="1:37" ht="16.5" customHeight="1" x14ac:dyDescent="0.25">
      <c r="A146" s="72">
        <v>55</v>
      </c>
      <c r="B146" s="72">
        <v>11</v>
      </c>
      <c r="C146" s="72">
        <v>39</v>
      </c>
      <c r="D146" s="44">
        <f t="shared" si="30"/>
        <v>11</v>
      </c>
      <c r="E146" s="44" t="str">
        <f t="shared" si="31"/>
        <v>55_11</v>
      </c>
      <c r="F146" s="44">
        <v>3879</v>
      </c>
      <c r="G146" s="31"/>
      <c r="H146" s="72">
        <v>55</v>
      </c>
      <c r="I146" s="72">
        <v>11</v>
      </c>
      <c r="J146" s="72">
        <v>39</v>
      </c>
      <c r="K146" s="44">
        <f t="shared" si="24"/>
        <v>11</v>
      </c>
      <c r="L146" s="44" t="str">
        <f t="shared" si="25"/>
        <v>55_11</v>
      </c>
      <c r="M146" s="44">
        <v>4011</v>
      </c>
      <c r="N146" s="120"/>
      <c r="O146" s="72">
        <v>55</v>
      </c>
      <c r="P146" s="72">
        <v>11</v>
      </c>
      <c r="Q146" s="72">
        <v>39</v>
      </c>
      <c r="R146" s="44">
        <f t="shared" si="26"/>
        <v>11</v>
      </c>
      <c r="S146" s="44" t="str">
        <f t="shared" si="27"/>
        <v>55_11</v>
      </c>
      <c r="T146" s="44">
        <v>4137</v>
      </c>
      <c r="U146" s="120"/>
      <c r="V146" s="72">
        <v>55</v>
      </c>
      <c r="W146" s="72">
        <v>11</v>
      </c>
      <c r="X146" s="72">
        <v>39</v>
      </c>
      <c r="Y146" s="44">
        <f t="shared" si="28"/>
        <v>11</v>
      </c>
      <c r="Z146" s="19" t="str">
        <f t="shared" si="29"/>
        <v>55_11</v>
      </c>
      <c r="AA146" s="17">
        <f t="shared" si="32"/>
        <v>4011</v>
      </c>
      <c r="AB146" s="17">
        <f t="shared" si="33"/>
        <v>4137</v>
      </c>
      <c r="AC146" s="54">
        <f t="shared" si="34"/>
        <v>4137</v>
      </c>
      <c r="AD146" s="40">
        <f t="shared" si="35"/>
        <v>26.43450479233227</v>
      </c>
      <c r="AE146" s="6"/>
      <c r="AF146" s="6"/>
      <c r="AG146" s="6"/>
      <c r="AH146" s="6"/>
      <c r="AI146" s="6"/>
      <c r="AJ146" s="6"/>
      <c r="AK146" s="57"/>
    </row>
    <row r="147" spans="1:37" x14ac:dyDescent="0.25">
      <c r="A147" s="72">
        <v>55</v>
      </c>
      <c r="B147" s="72">
        <v>12</v>
      </c>
      <c r="C147" s="72">
        <v>40</v>
      </c>
      <c r="D147" s="44">
        <f t="shared" si="30"/>
        <v>12</v>
      </c>
      <c r="E147" s="44" t="str">
        <f t="shared" si="31"/>
        <v>55_12</v>
      </c>
      <c r="F147" s="44">
        <v>3948</v>
      </c>
      <c r="G147" s="31"/>
      <c r="H147" s="72">
        <v>55</v>
      </c>
      <c r="I147" s="72">
        <v>12</v>
      </c>
      <c r="J147" s="72">
        <v>40</v>
      </c>
      <c r="K147" s="44">
        <f t="shared" si="24"/>
        <v>12</v>
      </c>
      <c r="L147" s="44" t="str">
        <f t="shared" si="25"/>
        <v>55_12</v>
      </c>
      <c r="M147" s="44">
        <v>4082</v>
      </c>
      <c r="N147" s="119"/>
      <c r="O147" s="72">
        <v>55</v>
      </c>
      <c r="P147" s="72">
        <v>12</v>
      </c>
      <c r="Q147" s="72">
        <v>40</v>
      </c>
      <c r="R147" s="44">
        <f t="shared" si="26"/>
        <v>12</v>
      </c>
      <c r="S147" s="44" t="str">
        <f t="shared" si="27"/>
        <v>55_12</v>
      </c>
      <c r="T147" s="44">
        <v>4211</v>
      </c>
      <c r="U147" s="119"/>
      <c r="V147" s="72">
        <v>55</v>
      </c>
      <c r="W147" s="72">
        <v>12</v>
      </c>
      <c r="X147" s="72">
        <v>40</v>
      </c>
      <c r="Y147" s="44">
        <f t="shared" si="28"/>
        <v>12</v>
      </c>
      <c r="Z147" s="19" t="str">
        <f t="shared" si="29"/>
        <v>55_12</v>
      </c>
      <c r="AA147" s="17">
        <f t="shared" si="32"/>
        <v>4082</v>
      </c>
      <c r="AB147" s="17">
        <f t="shared" si="33"/>
        <v>4211</v>
      </c>
      <c r="AC147" s="54">
        <f t="shared" si="34"/>
        <v>4211</v>
      </c>
      <c r="AD147" s="40">
        <f t="shared" si="35"/>
        <v>26.907348242811501</v>
      </c>
      <c r="AE147" s="6"/>
      <c r="AF147" s="6"/>
      <c r="AG147" s="6"/>
      <c r="AH147" s="6"/>
      <c r="AI147" s="6"/>
      <c r="AJ147" s="6"/>
      <c r="AK147" s="57"/>
    </row>
    <row r="148" spans="1:37" x14ac:dyDescent="0.25">
      <c r="A148" s="44">
        <v>60</v>
      </c>
      <c r="B148" s="72">
        <v>0</v>
      </c>
      <c r="C148" s="72">
        <v>28</v>
      </c>
      <c r="D148" s="44">
        <f t="shared" si="30"/>
        <v>0</v>
      </c>
      <c r="E148" s="44" t="str">
        <f t="shared" si="31"/>
        <v>60_0</v>
      </c>
      <c r="F148" s="44">
        <v>3084</v>
      </c>
      <c r="G148" s="31"/>
      <c r="H148" s="72">
        <v>60</v>
      </c>
      <c r="I148" s="72">
        <v>0</v>
      </c>
      <c r="J148" s="72">
        <v>28</v>
      </c>
      <c r="K148" s="44">
        <f t="shared" si="24"/>
        <v>0</v>
      </c>
      <c r="L148" s="44" t="str">
        <f t="shared" si="25"/>
        <v>60_0</v>
      </c>
      <c r="M148" s="44">
        <v>3189</v>
      </c>
      <c r="N148" s="112"/>
      <c r="O148" s="72">
        <v>60</v>
      </c>
      <c r="P148" s="72">
        <v>0</v>
      </c>
      <c r="Q148" s="72">
        <v>28</v>
      </c>
      <c r="R148" s="44">
        <f t="shared" si="26"/>
        <v>0</v>
      </c>
      <c r="S148" s="44" t="str">
        <f t="shared" si="27"/>
        <v>60_0</v>
      </c>
      <c r="T148" s="44">
        <v>3289</v>
      </c>
      <c r="U148" s="112"/>
      <c r="V148" s="72">
        <v>60</v>
      </c>
      <c r="W148" s="72">
        <v>0</v>
      </c>
      <c r="X148" s="72">
        <v>28</v>
      </c>
      <c r="Y148" s="44">
        <f t="shared" si="28"/>
        <v>0</v>
      </c>
      <c r="Z148" s="19" t="str">
        <f t="shared" si="29"/>
        <v>60_0</v>
      </c>
      <c r="AA148" s="17">
        <f t="shared" si="32"/>
        <v>3189</v>
      </c>
      <c r="AB148" s="17">
        <f t="shared" si="33"/>
        <v>3289</v>
      </c>
      <c r="AC148" s="54">
        <f t="shared" si="34"/>
        <v>3289</v>
      </c>
      <c r="AD148" s="40">
        <f t="shared" si="35"/>
        <v>21.015974440894567</v>
      </c>
      <c r="AE148" s="6"/>
      <c r="AF148" s="6"/>
      <c r="AG148" s="6"/>
      <c r="AH148" s="6"/>
      <c r="AI148" s="6"/>
      <c r="AJ148" s="6"/>
      <c r="AK148" s="57"/>
    </row>
    <row r="149" spans="1:37" x14ac:dyDescent="0.25">
      <c r="A149" s="44">
        <v>60</v>
      </c>
      <c r="B149" s="72">
        <v>1</v>
      </c>
      <c r="C149" s="72">
        <v>30</v>
      </c>
      <c r="D149" s="44">
        <f t="shared" si="30"/>
        <v>1</v>
      </c>
      <c r="E149" s="44" t="str">
        <f t="shared" si="31"/>
        <v>60_1</v>
      </c>
      <c r="F149" s="44">
        <v>3227</v>
      </c>
      <c r="G149" s="31"/>
      <c r="H149" s="72">
        <v>60</v>
      </c>
      <c r="I149" s="72">
        <v>1</v>
      </c>
      <c r="J149" s="72">
        <v>30</v>
      </c>
      <c r="K149" s="44">
        <f t="shared" si="24"/>
        <v>1</v>
      </c>
      <c r="L149" s="44" t="str">
        <f t="shared" si="25"/>
        <v>60_1</v>
      </c>
      <c r="M149" s="44">
        <v>3337</v>
      </c>
      <c r="N149" s="112"/>
      <c r="O149" s="72">
        <v>60</v>
      </c>
      <c r="P149" s="72">
        <v>1</v>
      </c>
      <c r="Q149" s="72">
        <v>30</v>
      </c>
      <c r="R149" s="44">
        <f t="shared" si="26"/>
        <v>1</v>
      </c>
      <c r="S149" s="44" t="str">
        <f t="shared" si="27"/>
        <v>60_1</v>
      </c>
      <c r="T149" s="44">
        <v>3442</v>
      </c>
      <c r="U149" s="112"/>
      <c r="V149" s="72">
        <v>60</v>
      </c>
      <c r="W149" s="72">
        <v>1</v>
      </c>
      <c r="X149" s="72">
        <v>30</v>
      </c>
      <c r="Y149" s="44">
        <f t="shared" si="28"/>
        <v>1</v>
      </c>
      <c r="Z149" s="19" t="str">
        <f t="shared" si="29"/>
        <v>60_1</v>
      </c>
      <c r="AA149" s="17">
        <f t="shared" si="32"/>
        <v>3337</v>
      </c>
      <c r="AB149" s="17">
        <f t="shared" si="33"/>
        <v>3442</v>
      </c>
      <c r="AC149" s="54">
        <f t="shared" si="34"/>
        <v>3442</v>
      </c>
      <c r="AD149" s="40">
        <f t="shared" si="35"/>
        <v>21.993610223642172</v>
      </c>
      <c r="AE149" s="6"/>
      <c r="AF149" s="6"/>
      <c r="AG149" s="6"/>
      <c r="AH149" s="6"/>
      <c r="AI149" s="6"/>
      <c r="AJ149" s="6"/>
      <c r="AK149" s="57"/>
    </row>
    <row r="150" spans="1:37" x14ac:dyDescent="0.25">
      <c r="A150" s="44">
        <v>60</v>
      </c>
      <c r="B150" s="72">
        <v>2</v>
      </c>
      <c r="C150" s="72">
        <v>32</v>
      </c>
      <c r="D150" s="44">
        <f t="shared" si="30"/>
        <v>2</v>
      </c>
      <c r="E150" s="44" t="str">
        <f t="shared" si="31"/>
        <v>60_2</v>
      </c>
      <c r="F150" s="44">
        <v>3364</v>
      </c>
      <c r="G150" s="31"/>
      <c r="H150" s="72">
        <v>60</v>
      </c>
      <c r="I150" s="72">
        <v>2</v>
      </c>
      <c r="J150" s="72">
        <v>32</v>
      </c>
      <c r="K150" s="44">
        <f t="shared" si="24"/>
        <v>2</v>
      </c>
      <c r="L150" s="44" t="str">
        <f t="shared" si="25"/>
        <v>60_2</v>
      </c>
      <c r="M150" s="44">
        <v>3478</v>
      </c>
      <c r="N150" s="112"/>
      <c r="O150" s="72">
        <v>60</v>
      </c>
      <c r="P150" s="72">
        <v>2</v>
      </c>
      <c r="Q150" s="72">
        <v>32</v>
      </c>
      <c r="R150" s="44">
        <f t="shared" si="26"/>
        <v>2</v>
      </c>
      <c r="S150" s="44" t="str">
        <f t="shared" si="27"/>
        <v>60_2</v>
      </c>
      <c r="T150" s="44">
        <v>3588</v>
      </c>
      <c r="U150" s="112"/>
      <c r="V150" s="72">
        <v>60</v>
      </c>
      <c r="W150" s="72">
        <v>2</v>
      </c>
      <c r="X150" s="72">
        <v>32</v>
      </c>
      <c r="Y150" s="44">
        <f t="shared" si="28"/>
        <v>2</v>
      </c>
      <c r="Z150" s="19" t="str">
        <f t="shared" si="29"/>
        <v>60_2</v>
      </c>
      <c r="AA150" s="17">
        <f t="shared" si="32"/>
        <v>3478</v>
      </c>
      <c r="AB150" s="17">
        <f t="shared" si="33"/>
        <v>3588</v>
      </c>
      <c r="AC150" s="54">
        <f t="shared" si="34"/>
        <v>3588</v>
      </c>
      <c r="AD150" s="40">
        <f t="shared" si="35"/>
        <v>22.926517571884983</v>
      </c>
      <c r="AE150" s="6"/>
      <c r="AF150" s="6"/>
      <c r="AG150" s="6"/>
      <c r="AH150" s="6"/>
      <c r="AI150" s="6"/>
      <c r="AJ150" s="6"/>
      <c r="AK150" s="57"/>
    </row>
    <row r="151" spans="1:37" x14ac:dyDescent="0.25">
      <c r="A151" s="44">
        <v>60</v>
      </c>
      <c r="B151" s="72">
        <v>3</v>
      </c>
      <c r="C151" s="72">
        <v>34</v>
      </c>
      <c r="D151" s="44">
        <f t="shared" si="30"/>
        <v>3</v>
      </c>
      <c r="E151" s="44" t="str">
        <f t="shared" si="31"/>
        <v>60_3</v>
      </c>
      <c r="F151" s="44">
        <v>3505</v>
      </c>
      <c r="G151" s="31"/>
      <c r="H151" s="72">
        <v>60</v>
      </c>
      <c r="I151" s="72">
        <v>3</v>
      </c>
      <c r="J151" s="72">
        <v>34</v>
      </c>
      <c r="K151" s="44">
        <f t="shared" si="24"/>
        <v>3</v>
      </c>
      <c r="L151" s="44" t="str">
        <f t="shared" si="25"/>
        <v>60_3</v>
      </c>
      <c r="M151" s="44">
        <v>3624</v>
      </c>
      <c r="N151" s="112"/>
      <c r="O151" s="72">
        <v>60</v>
      </c>
      <c r="P151" s="72">
        <v>3</v>
      </c>
      <c r="Q151" s="72">
        <v>34</v>
      </c>
      <c r="R151" s="44">
        <f t="shared" si="26"/>
        <v>3</v>
      </c>
      <c r="S151" s="44" t="str">
        <f t="shared" si="27"/>
        <v>60_3</v>
      </c>
      <c r="T151" s="44">
        <v>3738</v>
      </c>
      <c r="U151" s="112"/>
      <c r="V151" s="72">
        <v>60</v>
      </c>
      <c r="W151" s="72">
        <v>3</v>
      </c>
      <c r="X151" s="72">
        <v>34</v>
      </c>
      <c r="Y151" s="44">
        <f t="shared" si="28"/>
        <v>3</v>
      </c>
      <c r="Z151" s="19" t="str">
        <f t="shared" si="29"/>
        <v>60_3</v>
      </c>
      <c r="AA151" s="17">
        <f t="shared" si="32"/>
        <v>3624</v>
      </c>
      <c r="AB151" s="17">
        <f t="shared" si="33"/>
        <v>3738</v>
      </c>
      <c r="AC151" s="54">
        <f t="shared" si="34"/>
        <v>3738</v>
      </c>
      <c r="AD151" s="40">
        <f t="shared" si="35"/>
        <v>23.884984025559106</v>
      </c>
      <c r="AE151" s="6"/>
      <c r="AF151" s="6"/>
      <c r="AG151" s="6"/>
      <c r="AH151" s="6"/>
      <c r="AI151" s="6"/>
      <c r="AJ151" s="6"/>
      <c r="AK151" s="57"/>
    </row>
    <row r="152" spans="1:37" x14ac:dyDescent="0.25">
      <c r="A152" s="44">
        <v>60</v>
      </c>
      <c r="B152" s="72">
        <v>4</v>
      </c>
      <c r="C152" s="72">
        <v>36</v>
      </c>
      <c r="D152" s="44">
        <f t="shared" si="30"/>
        <v>4</v>
      </c>
      <c r="E152" s="44" t="str">
        <f t="shared" si="31"/>
        <v>60_4</v>
      </c>
      <c r="F152" s="44">
        <v>3650</v>
      </c>
      <c r="G152" s="31"/>
      <c r="H152" s="72">
        <v>60</v>
      </c>
      <c r="I152" s="72">
        <v>4</v>
      </c>
      <c r="J152" s="72">
        <v>36</v>
      </c>
      <c r="K152" s="44">
        <f t="shared" si="24"/>
        <v>4</v>
      </c>
      <c r="L152" s="44" t="str">
        <f t="shared" si="25"/>
        <v>60_4</v>
      </c>
      <c r="M152" s="44">
        <v>3774</v>
      </c>
      <c r="N152" s="112"/>
      <c r="O152" s="72">
        <v>60</v>
      </c>
      <c r="P152" s="72">
        <v>4</v>
      </c>
      <c r="Q152" s="72">
        <v>36</v>
      </c>
      <c r="R152" s="44">
        <f t="shared" si="26"/>
        <v>4</v>
      </c>
      <c r="S152" s="44" t="str">
        <f t="shared" si="27"/>
        <v>60_4</v>
      </c>
      <c r="T152" s="44">
        <v>3893</v>
      </c>
      <c r="U152" s="112"/>
      <c r="V152" s="72">
        <v>60</v>
      </c>
      <c r="W152" s="72">
        <v>4</v>
      </c>
      <c r="X152" s="72">
        <v>36</v>
      </c>
      <c r="Y152" s="44">
        <f t="shared" si="28"/>
        <v>4</v>
      </c>
      <c r="Z152" s="19" t="str">
        <f t="shared" si="29"/>
        <v>60_4</v>
      </c>
      <c r="AA152" s="17">
        <f t="shared" si="32"/>
        <v>3774</v>
      </c>
      <c r="AB152" s="17">
        <f t="shared" si="33"/>
        <v>3893</v>
      </c>
      <c r="AC152" s="54">
        <f t="shared" si="34"/>
        <v>3893</v>
      </c>
      <c r="AD152" s="40">
        <f t="shared" si="35"/>
        <v>24.875399361022364</v>
      </c>
      <c r="AE152" s="6"/>
      <c r="AF152" s="6"/>
      <c r="AG152" s="6"/>
      <c r="AH152" s="6"/>
      <c r="AI152" s="6"/>
      <c r="AJ152" s="6"/>
      <c r="AK152" s="57"/>
    </row>
    <row r="153" spans="1:37" x14ac:dyDescent="0.25">
      <c r="A153" s="44">
        <v>60</v>
      </c>
      <c r="B153" s="72">
        <v>5</v>
      </c>
      <c r="C153" s="72">
        <v>38</v>
      </c>
      <c r="D153" s="44">
        <f t="shared" si="30"/>
        <v>5</v>
      </c>
      <c r="E153" s="44" t="str">
        <f t="shared" si="31"/>
        <v>60_5</v>
      </c>
      <c r="F153" s="44">
        <v>3806</v>
      </c>
      <c r="G153" s="31"/>
      <c r="H153" s="72">
        <v>60</v>
      </c>
      <c r="I153" s="72">
        <v>5</v>
      </c>
      <c r="J153" s="72">
        <v>38</v>
      </c>
      <c r="K153" s="44">
        <f t="shared" si="24"/>
        <v>5</v>
      </c>
      <c r="L153" s="44" t="str">
        <f t="shared" si="25"/>
        <v>60_5</v>
      </c>
      <c r="M153" s="44">
        <v>3935</v>
      </c>
      <c r="N153" s="112"/>
      <c r="O153" s="72">
        <v>60</v>
      </c>
      <c r="P153" s="72">
        <v>5</v>
      </c>
      <c r="Q153" s="72">
        <v>38</v>
      </c>
      <c r="R153" s="44">
        <f t="shared" si="26"/>
        <v>5</v>
      </c>
      <c r="S153" s="44" t="str">
        <f t="shared" si="27"/>
        <v>60_5</v>
      </c>
      <c r="T153" s="44">
        <v>4059</v>
      </c>
      <c r="U153" s="112"/>
      <c r="V153" s="72">
        <v>60</v>
      </c>
      <c r="W153" s="72">
        <v>5</v>
      </c>
      <c r="X153" s="72">
        <v>38</v>
      </c>
      <c r="Y153" s="44">
        <f t="shared" si="28"/>
        <v>5</v>
      </c>
      <c r="Z153" s="19" t="str">
        <f t="shared" si="29"/>
        <v>60_5</v>
      </c>
      <c r="AA153" s="17">
        <f t="shared" si="32"/>
        <v>3935</v>
      </c>
      <c r="AB153" s="17">
        <f t="shared" si="33"/>
        <v>4059</v>
      </c>
      <c r="AC153" s="54">
        <f t="shared" si="34"/>
        <v>4059</v>
      </c>
      <c r="AD153" s="40">
        <f t="shared" si="35"/>
        <v>25.936102236421725</v>
      </c>
      <c r="AE153" s="6"/>
      <c r="AF153" s="6"/>
      <c r="AG153" s="6"/>
      <c r="AH153" s="6"/>
      <c r="AI153" s="6"/>
      <c r="AJ153" s="6"/>
      <c r="AK153" s="57"/>
    </row>
    <row r="154" spans="1:37" x14ac:dyDescent="0.25">
      <c r="A154" s="44">
        <v>60</v>
      </c>
      <c r="B154" s="72">
        <v>6</v>
      </c>
      <c r="C154" s="72">
        <v>40</v>
      </c>
      <c r="D154" s="44">
        <f t="shared" si="30"/>
        <v>6</v>
      </c>
      <c r="E154" s="44" t="str">
        <f t="shared" si="31"/>
        <v>60_6</v>
      </c>
      <c r="F154" s="44">
        <v>3948</v>
      </c>
      <c r="G154" s="31"/>
      <c r="H154" s="72">
        <v>60</v>
      </c>
      <c r="I154" s="72">
        <v>6</v>
      </c>
      <c r="J154" s="72">
        <v>40</v>
      </c>
      <c r="K154" s="44">
        <f t="shared" si="24"/>
        <v>6</v>
      </c>
      <c r="L154" s="44" t="str">
        <f t="shared" si="25"/>
        <v>60_6</v>
      </c>
      <c r="M154" s="44">
        <v>4082</v>
      </c>
      <c r="N154" s="112"/>
      <c r="O154" s="72">
        <v>60</v>
      </c>
      <c r="P154" s="72">
        <v>6</v>
      </c>
      <c r="Q154" s="72">
        <v>40</v>
      </c>
      <c r="R154" s="44">
        <f t="shared" si="26"/>
        <v>6</v>
      </c>
      <c r="S154" s="44" t="str">
        <f t="shared" si="27"/>
        <v>60_6</v>
      </c>
      <c r="T154" s="44">
        <v>4211</v>
      </c>
      <c r="U154" s="112"/>
      <c r="V154" s="72">
        <v>60</v>
      </c>
      <c r="W154" s="72">
        <v>6</v>
      </c>
      <c r="X154" s="72">
        <v>40</v>
      </c>
      <c r="Y154" s="44">
        <f t="shared" si="28"/>
        <v>6</v>
      </c>
      <c r="Z154" s="19" t="str">
        <f t="shared" si="29"/>
        <v>60_6</v>
      </c>
      <c r="AA154" s="17">
        <f t="shared" si="32"/>
        <v>4082</v>
      </c>
      <c r="AB154" s="17">
        <f t="shared" si="33"/>
        <v>4211</v>
      </c>
      <c r="AC154" s="54">
        <f t="shared" si="34"/>
        <v>4211</v>
      </c>
      <c r="AD154" s="40">
        <f t="shared" si="35"/>
        <v>26.907348242811501</v>
      </c>
      <c r="AE154" s="6"/>
      <c r="AF154" s="6"/>
      <c r="AG154" s="6"/>
      <c r="AH154" s="6"/>
      <c r="AI154" s="6"/>
      <c r="AJ154" s="6"/>
      <c r="AK154" s="57"/>
    </row>
    <row r="155" spans="1:37" x14ac:dyDescent="0.25">
      <c r="A155" s="44">
        <v>60</v>
      </c>
      <c r="B155" s="72">
        <v>7</v>
      </c>
      <c r="C155" s="72">
        <v>42</v>
      </c>
      <c r="D155" s="44">
        <f t="shared" si="30"/>
        <v>7</v>
      </c>
      <c r="E155" s="44" t="str">
        <f t="shared" si="31"/>
        <v>60_7</v>
      </c>
      <c r="F155" s="44">
        <v>4096</v>
      </c>
      <c r="G155" s="31"/>
      <c r="H155" s="72">
        <v>60</v>
      </c>
      <c r="I155" s="72">
        <v>7</v>
      </c>
      <c r="J155" s="72">
        <v>42</v>
      </c>
      <c r="K155" s="44">
        <f t="shared" si="24"/>
        <v>7</v>
      </c>
      <c r="L155" s="44" t="str">
        <f t="shared" si="25"/>
        <v>60_7</v>
      </c>
      <c r="M155" s="44">
        <v>4235</v>
      </c>
      <c r="N155" s="112"/>
      <c r="O155" s="72">
        <v>60</v>
      </c>
      <c r="P155" s="72">
        <v>7</v>
      </c>
      <c r="Q155" s="72">
        <v>42</v>
      </c>
      <c r="R155" s="44">
        <f t="shared" si="26"/>
        <v>7</v>
      </c>
      <c r="S155" s="44" t="str">
        <f t="shared" si="27"/>
        <v>60_7</v>
      </c>
      <c r="T155" s="44">
        <v>4368</v>
      </c>
      <c r="U155" s="112"/>
      <c r="V155" s="72">
        <v>60</v>
      </c>
      <c r="W155" s="72">
        <v>7</v>
      </c>
      <c r="X155" s="72">
        <v>42</v>
      </c>
      <c r="Y155" s="44">
        <f t="shared" si="28"/>
        <v>7</v>
      </c>
      <c r="Z155" s="19" t="str">
        <f t="shared" si="29"/>
        <v>60_7</v>
      </c>
      <c r="AA155" s="17">
        <f t="shared" si="32"/>
        <v>4235</v>
      </c>
      <c r="AB155" s="17">
        <f t="shared" si="33"/>
        <v>4368</v>
      </c>
      <c r="AC155" s="54">
        <f t="shared" si="34"/>
        <v>4368</v>
      </c>
      <c r="AD155" s="40">
        <f t="shared" si="35"/>
        <v>27.910543130990416</v>
      </c>
      <c r="AE155" s="6"/>
      <c r="AF155" s="6"/>
      <c r="AG155" s="6"/>
      <c r="AH155" s="6"/>
      <c r="AI155" s="6"/>
      <c r="AJ155" s="6"/>
      <c r="AK155" s="57"/>
    </row>
    <row r="156" spans="1:37" x14ac:dyDescent="0.25">
      <c r="A156" s="44">
        <v>60</v>
      </c>
      <c r="B156" s="72">
        <v>8</v>
      </c>
      <c r="C156" s="72">
        <v>44</v>
      </c>
      <c r="D156" s="44">
        <f t="shared" si="30"/>
        <v>8</v>
      </c>
      <c r="E156" s="44" t="str">
        <f t="shared" si="31"/>
        <v>60_8</v>
      </c>
      <c r="F156" s="44">
        <v>4243</v>
      </c>
      <c r="G156" s="31"/>
      <c r="H156" s="72">
        <v>60</v>
      </c>
      <c r="I156" s="72">
        <v>8</v>
      </c>
      <c r="J156" s="72">
        <v>44</v>
      </c>
      <c r="K156" s="44">
        <f t="shared" si="24"/>
        <v>8</v>
      </c>
      <c r="L156" s="44" t="str">
        <f t="shared" si="25"/>
        <v>60_8</v>
      </c>
      <c r="M156" s="44">
        <v>4387</v>
      </c>
      <c r="N156" s="112"/>
      <c r="O156" s="72">
        <v>60</v>
      </c>
      <c r="P156" s="72">
        <v>8</v>
      </c>
      <c r="Q156" s="72">
        <v>44</v>
      </c>
      <c r="R156" s="44">
        <f t="shared" si="26"/>
        <v>8</v>
      </c>
      <c r="S156" s="44" t="str">
        <f t="shared" si="27"/>
        <v>60_8</v>
      </c>
      <c r="T156" s="44">
        <v>4525</v>
      </c>
      <c r="U156" s="112"/>
      <c r="V156" s="72">
        <v>60</v>
      </c>
      <c r="W156" s="72">
        <v>8</v>
      </c>
      <c r="X156" s="72">
        <v>44</v>
      </c>
      <c r="Y156" s="44">
        <f t="shared" si="28"/>
        <v>8</v>
      </c>
      <c r="Z156" s="19" t="str">
        <f t="shared" si="29"/>
        <v>60_8</v>
      </c>
      <c r="AA156" s="17">
        <f t="shared" si="32"/>
        <v>4387</v>
      </c>
      <c r="AB156" s="17">
        <f t="shared" si="33"/>
        <v>4525</v>
      </c>
      <c r="AC156" s="54">
        <f t="shared" si="34"/>
        <v>4525</v>
      </c>
      <c r="AD156" s="40">
        <f t="shared" si="35"/>
        <v>28.91373801916933</v>
      </c>
      <c r="AE156" s="6"/>
      <c r="AF156" s="6"/>
      <c r="AG156" s="6"/>
      <c r="AH156" s="6"/>
      <c r="AI156" s="6"/>
      <c r="AJ156" s="6"/>
      <c r="AK156" s="57"/>
    </row>
    <row r="157" spans="1:37" x14ac:dyDescent="0.25">
      <c r="A157" s="44">
        <v>60</v>
      </c>
      <c r="B157" s="72">
        <v>9</v>
      </c>
      <c r="C157" s="72">
        <v>45</v>
      </c>
      <c r="D157" s="44">
        <f t="shared" si="30"/>
        <v>9</v>
      </c>
      <c r="E157" s="44" t="str">
        <f t="shared" si="31"/>
        <v>60_9</v>
      </c>
      <c r="F157" s="44">
        <v>4303</v>
      </c>
      <c r="G157" s="31"/>
      <c r="H157" s="72">
        <v>60</v>
      </c>
      <c r="I157" s="72">
        <v>9</v>
      </c>
      <c r="J157" s="72">
        <v>45</v>
      </c>
      <c r="K157" s="44">
        <f t="shared" si="24"/>
        <v>9</v>
      </c>
      <c r="L157" s="44" t="str">
        <f t="shared" si="25"/>
        <v>60_9</v>
      </c>
      <c r="M157" s="44">
        <v>4449</v>
      </c>
      <c r="N157" s="112"/>
      <c r="O157" s="72">
        <v>60</v>
      </c>
      <c r="P157" s="72">
        <v>9</v>
      </c>
      <c r="Q157" s="72">
        <v>45</v>
      </c>
      <c r="R157" s="44">
        <f t="shared" si="26"/>
        <v>9</v>
      </c>
      <c r="S157" s="44" t="str">
        <f t="shared" si="27"/>
        <v>60_9</v>
      </c>
      <c r="T157" s="44">
        <v>4589</v>
      </c>
      <c r="U157" s="112"/>
      <c r="V157" s="72">
        <v>60</v>
      </c>
      <c r="W157" s="72">
        <v>9</v>
      </c>
      <c r="X157" s="72">
        <v>45</v>
      </c>
      <c r="Y157" s="44">
        <f t="shared" si="28"/>
        <v>9</v>
      </c>
      <c r="Z157" s="19" t="str">
        <f t="shared" si="29"/>
        <v>60_9</v>
      </c>
      <c r="AA157" s="17">
        <f t="shared" si="32"/>
        <v>4449</v>
      </c>
      <c r="AB157" s="17">
        <f t="shared" si="33"/>
        <v>4589</v>
      </c>
      <c r="AC157" s="54">
        <f t="shared" si="34"/>
        <v>4589</v>
      </c>
      <c r="AD157" s="40">
        <f t="shared" si="35"/>
        <v>29.322683706070286</v>
      </c>
      <c r="AE157" s="6"/>
      <c r="AF157" s="6"/>
      <c r="AG157" s="6"/>
      <c r="AH157" s="6"/>
      <c r="AI157" s="6"/>
      <c r="AJ157" s="6"/>
      <c r="AK157" s="57"/>
    </row>
    <row r="158" spans="1:37" x14ac:dyDescent="0.25">
      <c r="A158" s="44">
        <v>60</v>
      </c>
      <c r="B158" s="72">
        <v>10</v>
      </c>
      <c r="C158" s="72">
        <v>46</v>
      </c>
      <c r="D158" s="44">
        <f t="shared" si="30"/>
        <v>10</v>
      </c>
      <c r="E158" s="44" t="str">
        <f t="shared" si="31"/>
        <v>60_10</v>
      </c>
      <c r="F158" s="44">
        <v>4369</v>
      </c>
      <c r="G158" s="31"/>
      <c r="H158" s="72">
        <v>60</v>
      </c>
      <c r="I158" s="72">
        <v>10</v>
      </c>
      <c r="J158" s="72">
        <v>46</v>
      </c>
      <c r="K158" s="44">
        <f t="shared" si="24"/>
        <v>10</v>
      </c>
      <c r="L158" s="44" t="str">
        <f t="shared" si="25"/>
        <v>60_10</v>
      </c>
      <c r="M158" s="44">
        <v>4518</v>
      </c>
      <c r="N158" s="112"/>
      <c r="O158" s="72">
        <v>60</v>
      </c>
      <c r="P158" s="72">
        <v>10</v>
      </c>
      <c r="Q158" s="72">
        <v>46</v>
      </c>
      <c r="R158" s="44">
        <f t="shared" si="26"/>
        <v>10</v>
      </c>
      <c r="S158" s="44" t="str">
        <f t="shared" si="27"/>
        <v>60_10</v>
      </c>
      <c r="T158" s="44">
        <v>4660</v>
      </c>
      <c r="U158" s="112"/>
      <c r="V158" s="72">
        <v>60</v>
      </c>
      <c r="W158" s="72">
        <v>10</v>
      </c>
      <c r="X158" s="72">
        <v>46</v>
      </c>
      <c r="Y158" s="44">
        <f t="shared" si="28"/>
        <v>10</v>
      </c>
      <c r="Z158" s="19" t="str">
        <f t="shared" si="29"/>
        <v>60_10</v>
      </c>
      <c r="AA158" s="17">
        <f t="shared" si="32"/>
        <v>4518</v>
      </c>
      <c r="AB158" s="17">
        <f t="shared" si="33"/>
        <v>4660</v>
      </c>
      <c r="AC158" s="54">
        <f t="shared" si="34"/>
        <v>4660</v>
      </c>
      <c r="AD158" s="40">
        <f t="shared" si="35"/>
        <v>29.776357827476037</v>
      </c>
      <c r="AE158" s="6"/>
      <c r="AF158" s="6"/>
      <c r="AG158" s="6"/>
      <c r="AH158" s="6"/>
      <c r="AI158" s="6"/>
      <c r="AJ158" s="6"/>
      <c r="AK158" s="57"/>
    </row>
    <row r="159" spans="1:37" x14ac:dyDescent="0.25">
      <c r="A159" s="44">
        <v>60</v>
      </c>
      <c r="B159" s="72">
        <v>11</v>
      </c>
      <c r="C159" s="72">
        <v>47</v>
      </c>
      <c r="D159" s="44">
        <f t="shared" si="30"/>
        <v>11</v>
      </c>
      <c r="E159" s="44" t="str">
        <f t="shared" si="31"/>
        <v>60_11</v>
      </c>
      <c r="F159" s="44">
        <v>4436</v>
      </c>
      <c r="G159" s="31"/>
      <c r="H159" s="72">
        <v>60</v>
      </c>
      <c r="I159" s="72">
        <v>11</v>
      </c>
      <c r="J159" s="72">
        <v>47</v>
      </c>
      <c r="K159" s="44">
        <f t="shared" si="24"/>
        <v>11</v>
      </c>
      <c r="L159" s="44" t="str">
        <f t="shared" si="25"/>
        <v>60_11</v>
      </c>
      <c r="M159" s="44">
        <v>4587</v>
      </c>
      <c r="N159" s="112"/>
      <c r="O159" s="72">
        <v>60</v>
      </c>
      <c r="P159" s="72">
        <v>11</v>
      </c>
      <c r="Q159" s="72">
        <v>47</v>
      </c>
      <c r="R159" s="44">
        <f t="shared" si="26"/>
        <v>11</v>
      </c>
      <c r="S159" s="44" t="str">
        <f t="shared" si="27"/>
        <v>60_11</v>
      </c>
      <c r="T159" s="44">
        <v>4731</v>
      </c>
      <c r="U159" s="112"/>
      <c r="V159" s="72">
        <v>60</v>
      </c>
      <c r="W159" s="72">
        <v>11</v>
      </c>
      <c r="X159" s="72">
        <v>47</v>
      </c>
      <c r="Y159" s="44">
        <f t="shared" si="28"/>
        <v>11</v>
      </c>
      <c r="Z159" s="19" t="str">
        <f t="shared" si="29"/>
        <v>60_11</v>
      </c>
      <c r="AA159" s="17">
        <f t="shared" si="32"/>
        <v>4587</v>
      </c>
      <c r="AB159" s="17">
        <f t="shared" si="33"/>
        <v>4731</v>
      </c>
      <c r="AC159" s="54">
        <f t="shared" si="34"/>
        <v>4731</v>
      </c>
      <c r="AD159" s="40">
        <f t="shared" si="35"/>
        <v>30.230031948881788</v>
      </c>
      <c r="AE159" s="6"/>
      <c r="AF159" s="6"/>
      <c r="AG159" s="6"/>
      <c r="AH159" s="6"/>
      <c r="AI159" s="6"/>
      <c r="AJ159" s="6"/>
      <c r="AK159" s="57"/>
    </row>
    <row r="160" spans="1:37" x14ac:dyDescent="0.25">
      <c r="A160" s="44">
        <v>60</v>
      </c>
      <c r="B160" s="72">
        <v>12</v>
      </c>
      <c r="C160" s="72">
        <v>48</v>
      </c>
      <c r="D160" s="44">
        <f t="shared" si="30"/>
        <v>12</v>
      </c>
      <c r="E160" s="44" t="str">
        <f t="shared" si="31"/>
        <v>60_12</v>
      </c>
      <c r="F160" s="44">
        <v>4499</v>
      </c>
      <c r="G160" s="31"/>
      <c r="H160" s="72">
        <v>60</v>
      </c>
      <c r="I160" s="72">
        <v>12</v>
      </c>
      <c r="J160" s="72">
        <v>48</v>
      </c>
      <c r="K160" s="44">
        <f t="shared" si="24"/>
        <v>12</v>
      </c>
      <c r="L160" s="44" t="str">
        <f t="shared" si="25"/>
        <v>60_12</v>
      </c>
      <c r="M160" s="44">
        <v>4652</v>
      </c>
      <c r="N160" s="112"/>
      <c r="O160" s="72">
        <v>60</v>
      </c>
      <c r="P160" s="72">
        <v>12</v>
      </c>
      <c r="Q160" s="72">
        <v>48</v>
      </c>
      <c r="R160" s="44">
        <f t="shared" si="26"/>
        <v>12</v>
      </c>
      <c r="S160" s="44" t="str">
        <f t="shared" si="27"/>
        <v>60_12</v>
      </c>
      <c r="T160" s="44">
        <v>4799</v>
      </c>
      <c r="U160" s="112"/>
      <c r="V160" s="72">
        <v>60</v>
      </c>
      <c r="W160" s="72">
        <v>12</v>
      </c>
      <c r="X160" s="72">
        <v>48</v>
      </c>
      <c r="Y160" s="44">
        <f t="shared" si="28"/>
        <v>12</v>
      </c>
      <c r="Z160" s="19" t="str">
        <f t="shared" si="29"/>
        <v>60_12</v>
      </c>
      <c r="AA160" s="17">
        <f t="shared" si="32"/>
        <v>4652</v>
      </c>
      <c r="AB160" s="17">
        <f t="shared" si="33"/>
        <v>4799</v>
      </c>
      <c r="AC160" s="54">
        <f t="shared" si="34"/>
        <v>4799</v>
      </c>
      <c r="AD160" s="40">
        <f t="shared" si="35"/>
        <v>30.664536741214057</v>
      </c>
      <c r="AE160" s="6"/>
      <c r="AF160" s="6"/>
      <c r="AG160" s="6"/>
      <c r="AH160" s="6"/>
      <c r="AI160" s="6"/>
      <c r="AJ160" s="6"/>
      <c r="AK160" s="57"/>
    </row>
    <row r="161" spans="1:37" x14ac:dyDescent="0.25">
      <c r="A161" s="72">
        <v>65</v>
      </c>
      <c r="B161" s="72">
        <v>0</v>
      </c>
      <c r="C161" s="72">
        <v>34</v>
      </c>
      <c r="D161" s="44">
        <f t="shared" si="30"/>
        <v>0</v>
      </c>
      <c r="E161" s="44" t="str">
        <f t="shared" si="31"/>
        <v>65_0</v>
      </c>
      <c r="F161" s="44">
        <v>3505</v>
      </c>
      <c r="G161" s="31"/>
      <c r="H161" s="72">
        <v>65</v>
      </c>
      <c r="I161" s="72">
        <v>0</v>
      </c>
      <c r="J161" s="72">
        <v>34</v>
      </c>
      <c r="K161" s="44">
        <f t="shared" si="24"/>
        <v>0</v>
      </c>
      <c r="L161" s="44" t="str">
        <f t="shared" si="25"/>
        <v>65_0</v>
      </c>
      <c r="M161" s="44">
        <v>3624</v>
      </c>
      <c r="N161" s="112"/>
      <c r="O161" s="72">
        <v>65</v>
      </c>
      <c r="P161" s="72">
        <v>0</v>
      </c>
      <c r="Q161" s="72">
        <v>34</v>
      </c>
      <c r="R161" s="44">
        <f t="shared" si="26"/>
        <v>0</v>
      </c>
      <c r="S161" s="44" t="str">
        <f t="shared" si="27"/>
        <v>65_0</v>
      </c>
      <c r="T161" s="44">
        <v>3738</v>
      </c>
      <c r="U161" s="112"/>
      <c r="V161" s="72">
        <v>65</v>
      </c>
      <c r="W161" s="72">
        <v>0</v>
      </c>
      <c r="X161" s="72">
        <v>34</v>
      </c>
      <c r="Y161" s="44">
        <f t="shared" si="28"/>
        <v>0</v>
      </c>
      <c r="Z161" s="19" t="str">
        <f t="shared" si="29"/>
        <v>65_0</v>
      </c>
      <c r="AA161" s="17">
        <f t="shared" si="32"/>
        <v>3624</v>
      </c>
      <c r="AB161" s="17">
        <f t="shared" si="33"/>
        <v>3738</v>
      </c>
      <c r="AC161" s="54">
        <f t="shared" si="34"/>
        <v>3738</v>
      </c>
      <c r="AD161" s="40">
        <f t="shared" si="35"/>
        <v>23.884984025559106</v>
      </c>
      <c r="AE161" s="6"/>
      <c r="AF161" s="6"/>
      <c r="AG161" s="6"/>
      <c r="AH161" s="6"/>
      <c r="AI161" s="6"/>
      <c r="AJ161" s="6"/>
      <c r="AK161" s="57"/>
    </row>
    <row r="162" spans="1:37" x14ac:dyDescent="0.25">
      <c r="A162" s="72">
        <v>65</v>
      </c>
      <c r="B162" s="72">
        <v>1</v>
      </c>
      <c r="C162" s="72">
        <v>37</v>
      </c>
      <c r="D162" s="44">
        <f t="shared" si="30"/>
        <v>1</v>
      </c>
      <c r="E162" s="44" t="str">
        <f t="shared" si="31"/>
        <v>65_1</v>
      </c>
      <c r="F162" s="44">
        <v>3728</v>
      </c>
      <c r="G162" s="31"/>
      <c r="H162" s="72">
        <v>65</v>
      </c>
      <c r="I162" s="72">
        <v>1</v>
      </c>
      <c r="J162" s="72">
        <v>37</v>
      </c>
      <c r="K162" s="44">
        <f t="shared" si="24"/>
        <v>1</v>
      </c>
      <c r="L162" s="44" t="str">
        <f t="shared" si="25"/>
        <v>65_1</v>
      </c>
      <c r="M162" s="44">
        <v>3855</v>
      </c>
      <c r="N162" s="112"/>
      <c r="O162" s="72">
        <v>65</v>
      </c>
      <c r="P162" s="72">
        <v>1</v>
      </c>
      <c r="Q162" s="72">
        <v>37</v>
      </c>
      <c r="R162" s="44">
        <f t="shared" si="26"/>
        <v>1</v>
      </c>
      <c r="S162" s="44" t="str">
        <f t="shared" si="27"/>
        <v>65_1</v>
      </c>
      <c r="T162" s="44">
        <v>3976</v>
      </c>
      <c r="U162" s="112"/>
      <c r="V162" s="72">
        <v>65</v>
      </c>
      <c r="W162" s="72">
        <v>1</v>
      </c>
      <c r="X162" s="72">
        <v>37</v>
      </c>
      <c r="Y162" s="44">
        <f t="shared" si="28"/>
        <v>1</v>
      </c>
      <c r="Z162" s="19" t="str">
        <f t="shared" si="29"/>
        <v>65_1</v>
      </c>
      <c r="AA162" s="17">
        <f t="shared" si="32"/>
        <v>3855</v>
      </c>
      <c r="AB162" s="17">
        <f t="shared" si="33"/>
        <v>3976</v>
      </c>
      <c r="AC162" s="54">
        <f t="shared" si="34"/>
        <v>3976</v>
      </c>
      <c r="AD162" s="40">
        <f t="shared" si="35"/>
        <v>25.405750798722046</v>
      </c>
      <c r="AE162" s="6"/>
      <c r="AF162" s="6"/>
      <c r="AG162" s="6"/>
      <c r="AH162" s="6"/>
      <c r="AI162" s="6"/>
      <c r="AJ162" s="6"/>
      <c r="AK162" s="57"/>
    </row>
    <row r="163" spans="1:37" x14ac:dyDescent="0.25">
      <c r="A163" s="72">
        <v>65</v>
      </c>
      <c r="B163" s="72">
        <v>2</v>
      </c>
      <c r="C163" s="72">
        <v>40</v>
      </c>
      <c r="D163" s="44">
        <f t="shared" si="30"/>
        <v>2</v>
      </c>
      <c r="E163" s="44" t="str">
        <f t="shared" si="31"/>
        <v>65_2</v>
      </c>
      <c r="F163" s="44">
        <v>3948</v>
      </c>
      <c r="G163" s="31"/>
      <c r="H163" s="72">
        <v>65</v>
      </c>
      <c r="I163" s="72">
        <v>2</v>
      </c>
      <c r="J163" s="72">
        <v>40</v>
      </c>
      <c r="K163" s="44">
        <f t="shared" si="24"/>
        <v>2</v>
      </c>
      <c r="L163" s="44" t="str">
        <f t="shared" si="25"/>
        <v>65_2</v>
      </c>
      <c r="M163" s="44">
        <v>4082</v>
      </c>
      <c r="N163" s="112"/>
      <c r="O163" s="72">
        <v>65</v>
      </c>
      <c r="P163" s="72">
        <v>2</v>
      </c>
      <c r="Q163" s="72">
        <v>40</v>
      </c>
      <c r="R163" s="44">
        <f t="shared" si="26"/>
        <v>2</v>
      </c>
      <c r="S163" s="44" t="str">
        <f t="shared" si="27"/>
        <v>65_2</v>
      </c>
      <c r="T163" s="44">
        <v>4211</v>
      </c>
      <c r="U163" s="112"/>
      <c r="V163" s="72">
        <v>65</v>
      </c>
      <c r="W163" s="72">
        <v>2</v>
      </c>
      <c r="X163" s="72">
        <v>40</v>
      </c>
      <c r="Y163" s="44">
        <f t="shared" si="28"/>
        <v>2</v>
      </c>
      <c r="Z163" s="19" t="str">
        <f t="shared" si="29"/>
        <v>65_2</v>
      </c>
      <c r="AA163" s="17">
        <f t="shared" si="32"/>
        <v>4082</v>
      </c>
      <c r="AB163" s="17">
        <f t="shared" si="33"/>
        <v>4211</v>
      </c>
      <c r="AC163" s="54">
        <f t="shared" si="34"/>
        <v>4211</v>
      </c>
      <c r="AD163" s="40">
        <f t="shared" si="35"/>
        <v>26.907348242811501</v>
      </c>
      <c r="AE163" s="6"/>
      <c r="AF163" s="6"/>
      <c r="AG163" s="6"/>
      <c r="AH163" s="6"/>
      <c r="AI163" s="6"/>
      <c r="AJ163" s="6"/>
      <c r="AK163" s="57"/>
    </row>
    <row r="164" spans="1:37" x14ac:dyDescent="0.25">
      <c r="A164" s="72">
        <v>65</v>
      </c>
      <c r="B164" s="72">
        <v>3</v>
      </c>
      <c r="C164" s="72">
        <v>42</v>
      </c>
      <c r="D164" s="44">
        <f t="shared" si="30"/>
        <v>3</v>
      </c>
      <c r="E164" s="44" t="str">
        <f t="shared" si="31"/>
        <v>65_3</v>
      </c>
      <c r="F164" s="44">
        <v>4096</v>
      </c>
      <c r="G164" s="31"/>
      <c r="H164" s="72">
        <v>65</v>
      </c>
      <c r="I164" s="72">
        <v>3</v>
      </c>
      <c r="J164" s="72">
        <v>42</v>
      </c>
      <c r="K164" s="44">
        <f t="shared" si="24"/>
        <v>3</v>
      </c>
      <c r="L164" s="44" t="str">
        <f t="shared" si="25"/>
        <v>65_3</v>
      </c>
      <c r="M164" s="44">
        <v>4235</v>
      </c>
      <c r="N164" s="112"/>
      <c r="O164" s="72">
        <v>65</v>
      </c>
      <c r="P164" s="72">
        <v>3</v>
      </c>
      <c r="Q164" s="72">
        <v>42</v>
      </c>
      <c r="R164" s="44">
        <f t="shared" si="26"/>
        <v>3</v>
      </c>
      <c r="S164" s="44" t="str">
        <f t="shared" si="27"/>
        <v>65_3</v>
      </c>
      <c r="T164" s="44">
        <v>4368</v>
      </c>
      <c r="U164" s="112"/>
      <c r="V164" s="72">
        <v>65</v>
      </c>
      <c r="W164" s="72">
        <v>3</v>
      </c>
      <c r="X164" s="72">
        <v>42</v>
      </c>
      <c r="Y164" s="44">
        <f t="shared" si="28"/>
        <v>3</v>
      </c>
      <c r="Z164" s="19" t="str">
        <f t="shared" si="29"/>
        <v>65_3</v>
      </c>
      <c r="AA164" s="17">
        <f t="shared" si="32"/>
        <v>4235</v>
      </c>
      <c r="AB164" s="17">
        <f t="shared" si="33"/>
        <v>4368</v>
      </c>
      <c r="AC164" s="54">
        <f t="shared" si="34"/>
        <v>4368</v>
      </c>
      <c r="AD164" s="40">
        <f t="shared" si="35"/>
        <v>27.910543130990416</v>
      </c>
      <c r="AE164" s="6"/>
      <c r="AF164" s="6"/>
      <c r="AG164" s="6"/>
      <c r="AH164" s="6"/>
      <c r="AI164" s="6"/>
      <c r="AJ164" s="6"/>
      <c r="AK164" s="57"/>
    </row>
    <row r="165" spans="1:37" x14ac:dyDescent="0.25">
      <c r="A165" s="72">
        <v>65</v>
      </c>
      <c r="B165" s="72">
        <v>4</v>
      </c>
      <c r="C165" s="72">
        <v>44</v>
      </c>
      <c r="D165" s="44">
        <f t="shared" si="30"/>
        <v>4</v>
      </c>
      <c r="E165" s="44" t="str">
        <f t="shared" si="31"/>
        <v>65_4</v>
      </c>
      <c r="F165" s="44">
        <v>4243</v>
      </c>
      <c r="G165" s="31"/>
      <c r="H165" s="72">
        <v>65</v>
      </c>
      <c r="I165" s="72">
        <v>4</v>
      </c>
      <c r="J165" s="72">
        <v>44</v>
      </c>
      <c r="K165" s="44">
        <f t="shared" si="24"/>
        <v>4</v>
      </c>
      <c r="L165" s="44" t="str">
        <f t="shared" si="25"/>
        <v>65_4</v>
      </c>
      <c r="M165" s="44">
        <v>4387</v>
      </c>
      <c r="N165" s="31"/>
      <c r="O165" s="72">
        <v>65</v>
      </c>
      <c r="P165" s="72">
        <v>4</v>
      </c>
      <c r="Q165" s="72">
        <v>44</v>
      </c>
      <c r="R165" s="44">
        <f t="shared" si="26"/>
        <v>4</v>
      </c>
      <c r="S165" s="44" t="str">
        <f t="shared" si="27"/>
        <v>65_4</v>
      </c>
      <c r="T165" s="44">
        <v>4525</v>
      </c>
      <c r="U165" s="31"/>
      <c r="V165" s="72">
        <v>65</v>
      </c>
      <c r="W165" s="72">
        <v>4</v>
      </c>
      <c r="X165" s="72">
        <v>44</v>
      </c>
      <c r="Y165" s="44">
        <f t="shared" si="28"/>
        <v>4</v>
      </c>
      <c r="Z165" s="19" t="str">
        <f t="shared" si="29"/>
        <v>65_4</v>
      </c>
      <c r="AA165" s="17">
        <f t="shared" si="32"/>
        <v>4387</v>
      </c>
      <c r="AB165" s="17">
        <f t="shared" si="33"/>
        <v>4525</v>
      </c>
      <c r="AC165" s="54">
        <f t="shared" si="34"/>
        <v>4525</v>
      </c>
      <c r="AD165" s="40">
        <f t="shared" si="35"/>
        <v>28.91373801916933</v>
      </c>
      <c r="AE165" s="6"/>
      <c r="AF165" s="6"/>
      <c r="AG165" s="6"/>
      <c r="AH165" s="6"/>
      <c r="AI165" s="6"/>
      <c r="AJ165" s="6"/>
      <c r="AK165" s="57"/>
    </row>
    <row r="166" spans="1:37" x14ac:dyDescent="0.25">
      <c r="A166" s="72">
        <v>65</v>
      </c>
      <c r="B166" s="72">
        <v>5</v>
      </c>
      <c r="C166" s="72">
        <v>46</v>
      </c>
      <c r="D166" s="44">
        <f t="shared" si="30"/>
        <v>5</v>
      </c>
      <c r="E166" s="44" t="str">
        <f t="shared" si="31"/>
        <v>65_5</v>
      </c>
      <c r="F166" s="44">
        <v>4369</v>
      </c>
      <c r="G166" s="31"/>
      <c r="H166" s="72">
        <v>65</v>
      </c>
      <c r="I166" s="72">
        <v>5</v>
      </c>
      <c r="J166" s="72">
        <v>46</v>
      </c>
      <c r="K166" s="44">
        <f t="shared" si="24"/>
        <v>5</v>
      </c>
      <c r="L166" s="44" t="str">
        <f t="shared" si="25"/>
        <v>65_5</v>
      </c>
      <c r="M166" s="44">
        <v>4518</v>
      </c>
      <c r="N166" s="31"/>
      <c r="O166" s="72">
        <v>65</v>
      </c>
      <c r="P166" s="72">
        <v>5</v>
      </c>
      <c r="Q166" s="72">
        <v>46</v>
      </c>
      <c r="R166" s="44">
        <f t="shared" si="26"/>
        <v>5</v>
      </c>
      <c r="S166" s="44" t="str">
        <f t="shared" si="27"/>
        <v>65_5</v>
      </c>
      <c r="T166" s="44">
        <v>4660</v>
      </c>
      <c r="U166" s="31"/>
      <c r="V166" s="72">
        <v>65</v>
      </c>
      <c r="W166" s="72">
        <v>5</v>
      </c>
      <c r="X166" s="72">
        <v>46</v>
      </c>
      <c r="Y166" s="44">
        <f t="shared" si="28"/>
        <v>5</v>
      </c>
      <c r="Z166" s="19" t="str">
        <f t="shared" si="29"/>
        <v>65_5</v>
      </c>
      <c r="AA166" s="17">
        <f t="shared" si="32"/>
        <v>4518</v>
      </c>
      <c r="AB166" s="17">
        <f t="shared" si="33"/>
        <v>4660</v>
      </c>
      <c r="AC166" s="54">
        <f t="shared" si="34"/>
        <v>4660</v>
      </c>
      <c r="AD166" s="40">
        <f t="shared" si="35"/>
        <v>29.776357827476037</v>
      </c>
      <c r="AE166" s="6"/>
      <c r="AF166" s="6"/>
      <c r="AG166" s="6"/>
      <c r="AH166" s="6"/>
      <c r="AI166" s="6"/>
      <c r="AJ166" s="6"/>
      <c r="AK166" s="57"/>
    </row>
    <row r="167" spans="1:37" x14ac:dyDescent="0.25">
      <c r="A167" s="72">
        <v>65</v>
      </c>
      <c r="B167" s="72">
        <v>6</v>
      </c>
      <c r="C167" s="72">
        <v>48</v>
      </c>
      <c r="D167" s="44">
        <f t="shared" si="30"/>
        <v>6</v>
      </c>
      <c r="E167" s="44" t="str">
        <f t="shared" si="31"/>
        <v>65_6</v>
      </c>
      <c r="F167" s="44">
        <v>4499</v>
      </c>
      <c r="G167" s="31"/>
      <c r="H167" s="72">
        <v>65</v>
      </c>
      <c r="I167" s="72">
        <v>6</v>
      </c>
      <c r="J167" s="72">
        <v>48</v>
      </c>
      <c r="K167" s="44">
        <f t="shared" si="24"/>
        <v>6</v>
      </c>
      <c r="L167" s="44" t="str">
        <f t="shared" si="25"/>
        <v>65_6</v>
      </c>
      <c r="M167" s="44">
        <v>4652</v>
      </c>
      <c r="N167" s="31"/>
      <c r="O167" s="72">
        <v>65</v>
      </c>
      <c r="P167" s="72">
        <v>6</v>
      </c>
      <c r="Q167" s="72">
        <v>48</v>
      </c>
      <c r="R167" s="44">
        <f t="shared" si="26"/>
        <v>6</v>
      </c>
      <c r="S167" s="44" t="str">
        <f t="shared" si="27"/>
        <v>65_6</v>
      </c>
      <c r="T167" s="44">
        <v>4799</v>
      </c>
      <c r="U167" s="31"/>
      <c r="V167" s="72">
        <v>65</v>
      </c>
      <c r="W167" s="72">
        <v>6</v>
      </c>
      <c r="X167" s="72">
        <v>48</v>
      </c>
      <c r="Y167" s="44">
        <f t="shared" si="28"/>
        <v>6</v>
      </c>
      <c r="Z167" s="19" t="str">
        <f t="shared" si="29"/>
        <v>65_6</v>
      </c>
      <c r="AA167" s="17">
        <f t="shared" si="32"/>
        <v>4652</v>
      </c>
      <c r="AB167" s="17">
        <f t="shared" si="33"/>
        <v>4799</v>
      </c>
      <c r="AC167" s="54">
        <f t="shared" si="34"/>
        <v>4799</v>
      </c>
      <c r="AD167" s="40">
        <f t="shared" si="35"/>
        <v>30.664536741214057</v>
      </c>
      <c r="AE167" s="6"/>
      <c r="AF167" s="6"/>
      <c r="AG167" s="6"/>
      <c r="AH167" s="6"/>
      <c r="AI167" s="6"/>
      <c r="AJ167" s="6"/>
      <c r="AK167" s="57"/>
    </row>
    <row r="168" spans="1:37" x14ac:dyDescent="0.25">
      <c r="A168" s="72">
        <v>65</v>
      </c>
      <c r="B168" s="72">
        <v>7</v>
      </c>
      <c r="C168" s="72">
        <v>50</v>
      </c>
      <c r="D168" s="44">
        <f t="shared" si="30"/>
        <v>7</v>
      </c>
      <c r="E168" s="44" t="str">
        <f t="shared" si="31"/>
        <v>65_7</v>
      </c>
      <c r="F168" s="44">
        <v>4635</v>
      </c>
      <c r="G168" s="31"/>
      <c r="H168" s="72">
        <v>65</v>
      </c>
      <c r="I168" s="72">
        <v>7</v>
      </c>
      <c r="J168" s="72">
        <v>50</v>
      </c>
      <c r="K168" s="44">
        <f t="shared" si="24"/>
        <v>7</v>
      </c>
      <c r="L168" s="44" t="str">
        <f t="shared" si="25"/>
        <v>65_7</v>
      </c>
      <c r="M168" s="44">
        <v>4793</v>
      </c>
      <c r="N168" s="31"/>
      <c r="O168" s="72">
        <v>65</v>
      </c>
      <c r="P168" s="72">
        <v>7</v>
      </c>
      <c r="Q168" s="72">
        <v>50</v>
      </c>
      <c r="R168" s="44">
        <f t="shared" si="26"/>
        <v>7</v>
      </c>
      <c r="S168" s="44" t="str">
        <f t="shared" si="27"/>
        <v>65_7</v>
      </c>
      <c r="T168" s="44">
        <v>4944</v>
      </c>
      <c r="U168" s="31"/>
      <c r="V168" s="72">
        <v>65</v>
      </c>
      <c r="W168" s="72">
        <v>7</v>
      </c>
      <c r="X168" s="72">
        <v>50</v>
      </c>
      <c r="Y168" s="44">
        <f t="shared" si="28"/>
        <v>7</v>
      </c>
      <c r="Z168" s="19" t="str">
        <f t="shared" si="29"/>
        <v>65_7</v>
      </c>
      <c r="AA168" s="17">
        <f t="shared" si="32"/>
        <v>4793</v>
      </c>
      <c r="AB168" s="17">
        <f t="shared" si="33"/>
        <v>4944</v>
      </c>
      <c r="AC168" s="54">
        <f t="shared" si="34"/>
        <v>4944</v>
      </c>
      <c r="AD168" s="40">
        <f t="shared" si="35"/>
        <v>31.59105431309904</v>
      </c>
      <c r="AE168" s="6"/>
      <c r="AF168" s="6"/>
      <c r="AG168" s="6"/>
      <c r="AH168" s="6"/>
      <c r="AI168" s="6"/>
      <c r="AJ168" s="6"/>
      <c r="AK168" s="57"/>
    </row>
    <row r="169" spans="1:37" x14ac:dyDescent="0.25">
      <c r="A169" s="72">
        <v>65</v>
      </c>
      <c r="B169" s="72">
        <v>8</v>
      </c>
      <c r="C169" s="72">
        <v>52</v>
      </c>
      <c r="D169" s="44">
        <f t="shared" si="30"/>
        <v>8</v>
      </c>
      <c r="E169" s="44" t="str">
        <f t="shared" si="31"/>
        <v>65_8</v>
      </c>
      <c r="F169" s="44">
        <v>4768</v>
      </c>
      <c r="G169" s="31"/>
      <c r="H169" s="72">
        <v>65</v>
      </c>
      <c r="I169" s="72">
        <v>8</v>
      </c>
      <c r="J169" s="72">
        <v>52</v>
      </c>
      <c r="K169" s="44">
        <f t="shared" si="24"/>
        <v>8</v>
      </c>
      <c r="L169" s="44" t="str">
        <f t="shared" si="25"/>
        <v>65_8</v>
      </c>
      <c r="M169" s="44">
        <v>4930</v>
      </c>
      <c r="N169" s="31"/>
      <c r="O169" s="72">
        <v>65</v>
      </c>
      <c r="P169" s="72">
        <v>8</v>
      </c>
      <c r="Q169" s="72">
        <v>52</v>
      </c>
      <c r="R169" s="44">
        <f t="shared" si="26"/>
        <v>8</v>
      </c>
      <c r="S169" s="44" t="str">
        <f t="shared" si="27"/>
        <v>65_8</v>
      </c>
      <c r="T169" s="44">
        <v>5085</v>
      </c>
      <c r="U169" s="31"/>
      <c r="V169" s="72">
        <v>65</v>
      </c>
      <c r="W169" s="72">
        <v>8</v>
      </c>
      <c r="X169" s="72">
        <v>52</v>
      </c>
      <c r="Y169" s="44">
        <f t="shared" si="28"/>
        <v>8</v>
      </c>
      <c r="Z169" s="19" t="str">
        <f t="shared" si="29"/>
        <v>65_8</v>
      </c>
      <c r="AA169" s="17">
        <f t="shared" si="32"/>
        <v>4930</v>
      </c>
      <c r="AB169" s="17">
        <f t="shared" si="33"/>
        <v>5085</v>
      </c>
      <c r="AC169" s="54">
        <f t="shared" si="34"/>
        <v>5085</v>
      </c>
      <c r="AD169" s="40">
        <f t="shared" si="35"/>
        <v>32.492012779552716</v>
      </c>
      <c r="AE169" s="6"/>
      <c r="AF169" s="6"/>
      <c r="AG169" s="6"/>
      <c r="AH169" s="6"/>
      <c r="AI169" s="6"/>
      <c r="AJ169" s="6"/>
      <c r="AK169" s="57"/>
    </row>
    <row r="170" spans="1:37" x14ac:dyDescent="0.25">
      <c r="A170" s="72">
        <v>65</v>
      </c>
      <c r="B170" s="72">
        <v>9</v>
      </c>
      <c r="C170" s="72">
        <v>54</v>
      </c>
      <c r="D170" s="44">
        <f t="shared" si="30"/>
        <v>9</v>
      </c>
      <c r="E170" s="44" t="str">
        <f t="shared" si="31"/>
        <v>65_9</v>
      </c>
      <c r="F170" s="44">
        <v>4898</v>
      </c>
      <c r="G170" s="31"/>
      <c r="H170" s="72">
        <v>65</v>
      </c>
      <c r="I170" s="72">
        <v>9</v>
      </c>
      <c r="J170" s="72">
        <v>54</v>
      </c>
      <c r="K170" s="44">
        <f t="shared" si="24"/>
        <v>9</v>
      </c>
      <c r="L170" s="44" t="str">
        <f t="shared" si="25"/>
        <v>65_9</v>
      </c>
      <c r="M170" s="44">
        <v>5065</v>
      </c>
      <c r="N170" s="31"/>
      <c r="O170" s="72">
        <v>65</v>
      </c>
      <c r="P170" s="72">
        <v>9</v>
      </c>
      <c r="Q170" s="72">
        <v>54</v>
      </c>
      <c r="R170" s="44">
        <f t="shared" si="26"/>
        <v>9</v>
      </c>
      <c r="S170" s="44" t="str">
        <f t="shared" si="27"/>
        <v>65_9</v>
      </c>
      <c r="T170" s="44">
        <v>5225</v>
      </c>
      <c r="U170" s="31"/>
      <c r="V170" s="72">
        <v>65</v>
      </c>
      <c r="W170" s="72">
        <v>9</v>
      </c>
      <c r="X170" s="72">
        <v>54</v>
      </c>
      <c r="Y170" s="44">
        <f t="shared" si="28"/>
        <v>9</v>
      </c>
      <c r="Z170" s="19" t="str">
        <f t="shared" si="29"/>
        <v>65_9</v>
      </c>
      <c r="AA170" s="17">
        <f t="shared" si="32"/>
        <v>5065</v>
      </c>
      <c r="AB170" s="17">
        <f t="shared" si="33"/>
        <v>5225</v>
      </c>
      <c r="AC170" s="54">
        <f t="shared" si="34"/>
        <v>5225</v>
      </c>
      <c r="AD170" s="40">
        <f t="shared" si="35"/>
        <v>33.386581469648561</v>
      </c>
      <c r="AE170" s="6"/>
      <c r="AF170" s="6"/>
      <c r="AG170" s="6"/>
      <c r="AH170" s="6"/>
      <c r="AI170" s="6"/>
      <c r="AJ170" s="6"/>
      <c r="AK170" s="57"/>
    </row>
    <row r="171" spans="1:37" x14ac:dyDescent="0.25">
      <c r="A171" s="72">
        <v>65</v>
      </c>
      <c r="B171" s="72">
        <v>10</v>
      </c>
      <c r="C171" s="72">
        <v>56</v>
      </c>
      <c r="D171" s="44">
        <f t="shared" si="30"/>
        <v>10</v>
      </c>
      <c r="E171" s="44" t="str">
        <f t="shared" si="31"/>
        <v>65_10</v>
      </c>
      <c r="F171" s="44">
        <v>5034</v>
      </c>
      <c r="G171" s="31"/>
      <c r="H171" s="72">
        <v>65</v>
      </c>
      <c r="I171" s="72">
        <v>10</v>
      </c>
      <c r="J171" s="72">
        <v>56</v>
      </c>
      <c r="K171" s="44">
        <f t="shared" si="24"/>
        <v>10</v>
      </c>
      <c r="L171" s="44" t="str">
        <f t="shared" si="25"/>
        <v>65_10</v>
      </c>
      <c r="M171" s="44">
        <v>5205</v>
      </c>
      <c r="N171" s="31"/>
      <c r="O171" s="72">
        <v>65</v>
      </c>
      <c r="P171" s="72">
        <v>10</v>
      </c>
      <c r="Q171" s="72">
        <v>56</v>
      </c>
      <c r="R171" s="44">
        <f t="shared" si="26"/>
        <v>10</v>
      </c>
      <c r="S171" s="44" t="str">
        <f t="shared" si="27"/>
        <v>65_10</v>
      </c>
      <c r="T171" s="44">
        <v>5369</v>
      </c>
      <c r="U171" s="31"/>
      <c r="V171" s="72">
        <v>65</v>
      </c>
      <c r="W171" s="72">
        <v>10</v>
      </c>
      <c r="X171" s="72">
        <v>56</v>
      </c>
      <c r="Y171" s="44">
        <f t="shared" si="28"/>
        <v>10</v>
      </c>
      <c r="Z171" s="19" t="str">
        <f t="shared" si="29"/>
        <v>65_10</v>
      </c>
      <c r="AA171" s="17">
        <f t="shared" si="32"/>
        <v>5205</v>
      </c>
      <c r="AB171" s="17">
        <f t="shared" si="33"/>
        <v>5369</v>
      </c>
      <c r="AC171" s="54">
        <f t="shared" si="34"/>
        <v>5369</v>
      </c>
      <c r="AD171" s="40">
        <f t="shared" si="35"/>
        <v>34.306709265175719</v>
      </c>
      <c r="AE171" s="6"/>
      <c r="AF171" s="6"/>
      <c r="AG171" s="6"/>
      <c r="AH171" s="6"/>
      <c r="AI171" s="6"/>
      <c r="AJ171" s="6"/>
      <c r="AK171" s="57"/>
    </row>
    <row r="172" spans="1:37" x14ac:dyDescent="0.25">
      <c r="A172" s="72">
        <v>65</v>
      </c>
      <c r="B172" s="72">
        <v>11</v>
      </c>
      <c r="C172" s="72">
        <v>57</v>
      </c>
      <c r="D172" s="44">
        <f t="shared" si="30"/>
        <v>11</v>
      </c>
      <c r="E172" s="44" t="str">
        <f t="shared" si="31"/>
        <v>65_11</v>
      </c>
      <c r="F172" s="44">
        <v>5097</v>
      </c>
      <c r="G172" s="31"/>
      <c r="H172" s="72">
        <v>65</v>
      </c>
      <c r="I172" s="72">
        <v>11</v>
      </c>
      <c r="J172" s="72">
        <v>57</v>
      </c>
      <c r="K172" s="44">
        <f t="shared" si="24"/>
        <v>11</v>
      </c>
      <c r="L172" s="44" t="str">
        <f t="shared" si="25"/>
        <v>65_11</v>
      </c>
      <c r="M172" s="44">
        <v>5270</v>
      </c>
      <c r="N172" s="31"/>
      <c r="O172" s="72">
        <v>65</v>
      </c>
      <c r="P172" s="72">
        <v>11</v>
      </c>
      <c r="Q172" s="72">
        <v>57</v>
      </c>
      <c r="R172" s="44">
        <f t="shared" si="26"/>
        <v>11</v>
      </c>
      <c r="S172" s="44" t="str">
        <f t="shared" si="27"/>
        <v>65_11</v>
      </c>
      <c r="T172" s="44">
        <v>5436</v>
      </c>
      <c r="U172" s="31"/>
      <c r="V172" s="72">
        <v>65</v>
      </c>
      <c r="W172" s="72">
        <v>11</v>
      </c>
      <c r="X172" s="72">
        <v>57</v>
      </c>
      <c r="Y172" s="44">
        <f t="shared" si="28"/>
        <v>11</v>
      </c>
      <c r="Z172" s="19" t="str">
        <f t="shared" si="29"/>
        <v>65_11</v>
      </c>
      <c r="AA172" s="17">
        <f t="shared" si="32"/>
        <v>5270</v>
      </c>
      <c r="AB172" s="17">
        <f t="shared" si="33"/>
        <v>5436</v>
      </c>
      <c r="AC172" s="54">
        <f t="shared" si="34"/>
        <v>5436</v>
      </c>
      <c r="AD172" s="40">
        <f t="shared" si="35"/>
        <v>34.734824281150161</v>
      </c>
      <c r="AE172" s="6"/>
      <c r="AF172" s="6"/>
      <c r="AG172" s="6"/>
      <c r="AH172" s="6"/>
      <c r="AI172" s="6"/>
      <c r="AJ172" s="6"/>
      <c r="AK172" s="57"/>
    </row>
    <row r="173" spans="1:37" x14ac:dyDescent="0.25">
      <c r="A173" s="72">
        <v>65</v>
      </c>
      <c r="B173" s="72">
        <v>12</v>
      </c>
      <c r="C173" s="72">
        <v>58</v>
      </c>
      <c r="D173" s="44">
        <f t="shared" si="30"/>
        <v>12</v>
      </c>
      <c r="E173" s="44" t="str">
        <f t="shared" si="31"/>
        <v>65_12</v>
      </c>
      <c r="F173" s="44">
        <v>5166</v>
      </c>
      <c r="G173" s="31"/>
      <c r="H173" s="72">
        <v>65</v>
      </c>
      <c r="I173" s="72">
        <v>12</v>
      </c>
      <c r="J173" s="72">
        <v>58</v>
      </c>
      <c r="K173" s="44">
        <f t="shared" si="24"/>
        <v>12</v>
      </c>
      <c r="L173" s="44" t="str">
        <f t="shared" si="25"/>
        <v>65_12</v>
      </c>
      <c r="M173" s="44">
        <v>5342</v>
      </c>
      <c r="N173" s="31"/>
      <c r="O173" s="72">
        <v>65</v>
      </c>
      <c r="P173" s="72">
        <v>12</v>
      </c>
      <c r="Q173" s="72">
        <v>58</v>
      </c>
      <c r="R173" s="44">
        <f t="shared" si="26"/>
        <v>12</v>
      </c>
      <c r="S173" s="44" t="str">
        <f t="shared" si="27"/>
        <v>65_12</v>
      </c>
      <c r="T173" s="44">
        <v>5510</v>
      </c>
      <c r="U173" s="31"/>
      <c r="V173" s="72">
        <v>65</v>
      </c>
      <c r="W173" s="72">
        <v>12</v>
      </c>
      <c r="X173" s="72">
        <v>58</v>
      </c>
      <c r="Y173" s="44">
        <f t="shared" si="28"/>
        <v>12</v>
      </c>
      <c r="Z173" s="19" t="str">
        <f t="shared" si="29"/>
        <v>65_12</v>
      </c>
      <c r="AA173" s="17">
        <f t="shared" si="32"/>
        <v>5342</v>
      </c>
      <c r="AB173" s="17">
        <f t="shared" si="33"/>
        <v>5510</v>
      </c>
      <c r="AC173" s="54">
        <f t="shared" si="34"/>
        <v>5510</v>
      </c>
      <c r="AD173" s="40">
        <f t="shared" si="35"/>
        <v>35.207667731629392</v>
      </c>
      <c r="AE173" s="6"/>
      <c r="AF173" s="6"/>
      <c r="AG173" s="6"/>
      <c r="AH173" s="6"/>
      <c r="AI173" s="6"/>
      <c r="AJ173" s="6"/>
      <c r="AK173" s="57"/>
    </row>
    <row r="174" spans="1:37" x14ac:dyDescent="0.25">
      <c r="A174" s="72">
        <v>65</v>
      </c>
      <c r="B174" s="72">
        <v>13</v>
      </c>
      <c r="C174" s="72">
        <v>59</v>
      </c>
      <c r="D174" s="44">
        <f t="shared" si="30"/>
        <v>13</v>
      </c>
      <c r="E174" s="44" t="str">
        <f t="shared" si="31"/>
        <v>65_13</v>
      </c>
      <c r="F174" s="44">
        <v>5231</v>
      </c>
      <c r="G174" s="31"/>
      <c r="H174" s="72">
        <v>65</v>
      </c>
      <c r="I174" s="72">
        <v>13</v>
      </c>
      <c r="J174" s="72">
        <v>59</v>
      </c>
      <c r="K174" s="44">
        <f t="shared" si="24"/>
        <v>13</v>
      </c>
      <c r="L174" s="44" t="str">
        <f t="shared" si="25"/>
        <v>65_13</v>
      </c>
      <c r="M174" s="44">
        <v>5409</v>
      </c>
      <c r="N174" s="31"/>
      <c r="O174" s="72">
        <v>65</v>
      </c>
      <c r="P174" s="72">
        <v>13</v>
      </c>
      <c r="Q174" s="72">
        <v>59</v>
      </c>
      <c r="R174" s="44">
        <f t="shared" si="26"/>
        <v>13</v>
      </c>
      <c r="S174" s="44" t="str">
        <f t="shared" si="27"/>
        <v>65_13</v>
      </c>
      <c r="T174" s="44">
        <v>5579</v>
      </c>
      <c r="U174" s="31"/>
      <c r="V174" s="72">
        <v>65</v>
      </c>
      <c r="W174" s="72">
        <v>13</v>
      </c>
      <c r="X174" s="72">
        <v>59</v>
      </c>
      <c r="Y174" s="44">
        <f t="shared" si="28"/>
        <v>13</v>
      </c>
      <c r="Z174" s="19" t="str">
        <f t="shared" si="29"/>
        <v>65_13</v>
      </c>
      <c r="AA174" s="17">
        <f t="shared" si="32"/>
        <v>5409</v>
      </c>
      <c r="AB174" s="17">
        <f t="shared" si="33"/>
        <v>5579</v>
      </c>
      <c r="AC174" s="54">
        <f t="shared" si="34"/>
        <v>5579</v>
      </c>
      <c r="AD174" s="40">
        <f t="shared" si="35"/>
        <v>35.64856230031949</v>
      </c>
      <c r="AE174" s="6"/>
      <c r="AF174" s="6"/>
      <c r="AG174" s="6"/>
      <c r="AH174" s="6"/>
      <c r="AI174" s="6"/>
      <c r="AJ174" s="6"/>
      <c r="AK174" s="57"/>
    </row>
    <row r="175" spans="1:37" x14ac:dyDescent="0.25">
      <c r="A175" s="72">
        <v>65</v>
      </c>
      <c r="B175" s="72">
        <v>14</v>
      </c>
      <c r="C175" s="72">
        <v>60</v>
      </c>
      <c r="D175" s="44">
        <f t="shared" si="30"/>
        <v>14</v>
      </c>
      <c r="E175" s="44" t="str">
        <f t="shared" si="31"/>
        <v>65_14</v>
      </c>
      <c r="F175" s="44">
        <v>5296</v>
      </c>
      <c r="G175" s="31"/>
      <c r="H175" s="72">
        <v>65</v>
      </c>
      <c r="I175" s="72">
        <v>14</v>
      </c>
      <c r="J175" s="72">
        <v>60</v>
      </c>
      <c r="K175" s="44">
        <f t="shared" si="24"/>
        <v>14</v>
      </c>
      <c r="L175" s="44" t="str">
        <f t="shared" si="25"/>
        <v>65_14</v>
      </c>
      <c r="M175" s="44">
        <v>5476</v>
      </c>
      <c r="N175" s="31"/>
      <c r="O175" s="72">
        <v>65</v>
      </c>
      <c r="P175" s="72">
        <v>14</v>
      </c>
      <c r="Q175" s="72">
        <v>60</v>
      </c>
      <c r="R175" s="44">
        <f t="shared" si="26"/>
        <v>14</v>
      </c>
      <c r="S175" s="44" t="str">
        <f t="shared" si="27"/>
        <v>65_14</v>
      </c>
      <c r="T175" s="44">
        <v>5648</v>
      </c>
      <c r="U175" s="31"/>
      <c r="V175" s="72">
        <v>65</v>
      </c>
      <c r="W175" s="72">
        <v>14</v>
      </c>
      <c r="X175" s="72">
        <v>60</v>
      </c>
      <c r="Y175" s="44">
        <f t="shared" si="28"/>
        <v>14</v>
      </c>
      <c r="Z175" s="19" t="str">
        <f t="shared" si="29"/>
        <v>65_14</v>
      </c>
      <c r="AA175" s="17">
        <f t="shared" si="32"/>
        <v>5476</v>
      </c>
      <c r="AB175" s="17">
        <f t="shared" si="33"/>
        <v>5648</v>
      </c>
      <c r="AC175" s="54">
        <f t="shared" si="34"/>
        <v>5648</v>
      </c>
      <c r="AD175" s="40">
        <f t="shared" si="35"/>
        <v>36.089456869009588</v>
      </c>
      <c r="AE175" s="6"/>
      <c r="AF175" s="6"/>
      <c r="AG175" s="6"/>
      <c r="AH175" s="6"/>
      <c r="AI175" s="6"/>
      <c r="AJ175" s="6"/>
      <c r="AK175" s="57"/>
    </row>
    <row r="176" spans="1:37" x14ac:dyDescent="0.25">
      <c r="A176" s="72">
        <v>70</v>
      </c>
      <c r="B176" s="72">
        <v>0</v>
      </c>
      <c r="C176" s="72">
        <v>44</v>
      </c>
      <c r="D176" s="44">
        <f t="shared" si="30"/>
        <v>0</v>
      </c>
      <c r="E176" s="44" t="str">
        <f t="shared" si="31"/>
        <v>70_0</v>
      </c>
      <c r="F176" s="44">
        <v>4243</v>
      </c>
      <c r="G176" s="31"/>
      <c r="H176" s="72">
        <v>70</v>
      </c>
      <c r="I176" s="72">
        <v>0</v>
      </c>
      <c r="J176" s="72">
        <v>44</v>
      </c>
      <c r="K176" s="44">
        <f t="shared" si="24"/>
        <v>0</v>
      </c>
      <c r="L176" s="44" t="str">
        <f t="shared" si="25"/>
        <v>70_0</v>
      </c>
      <c r="M176" s="44">
        <v>4387</v>
      </c>
      <c r="N176" s="31"/>
      <c r="O176" s="72">
        <v>70</v>
      </c>
      <c r="P176" s="72">
        <v>0</v>
      </c>
      <c r="Q176" s="72">
        <v>44</v>
      </c>
      <c r="R176" s="44">
        <f t="shared" si="26"/>
        <v>0</v>
      </c>
      <c r="S176" s="44" t="str">
        <f t="shared" si="27"/>
        <v>70_0</v>
      </c>
      <c r="T176" s="44">
        <v>4525</v>
      </c>
      <c r="U176" s="31"/>
      <c r="V176" s="72">
        <v>70</v>
      </c>
      <c r="W176" s="72">
        <v>0</v>
      </c>
      <c r="X176" s="72">
        <v>44</v>
      </c>
      <c r="Y176" s="44">
        <f t="shared" si="28"/>
        <v>0</v>
      </c>
      <c r="Z176" s="19" t="str">
        <f t="shared" si="29"/>
        <v>70_0</v>
      </c>
      <c r="AA176" s="17">
        <f t="shared" si="32"/>
        <v>4387</v>
      </c>
      <c r="AB176" s="17">
        <f t="shared" si="33"/>
        <v>4525</v>
      </c>
      <c r="AC176" s="54">
        <f t="shared" si="34"/>
        <v>4525</v>
      </c>
      <c r="AD176" s="40">
        <f t="shared" si="35"/>
        <v>28.91373801916933</v>
      </c>
      <c r="AE176" s="6"/>
      <c r="AF176" s="6"/>
      <c r="AG176" s="6"/>
      <c r="AH176" s="6"/>
      <c r="AI176" s="6"/>
      <c r="AJ176" s="6"/>
      <c r="AK176" s="57"/>
    </row>
    <row r="177" spans="1:37" x14ac:dyDescent="0.25">
      <c r="A177" s="72">
        <v>70</v>
      </c>
      <c r="B177" s="72">
        <v>1</v>
      </c>
      <c r="C177" s="72">
        <v>47</v>
      </c>
      <c r="D177" s="44">
        <f t="shared" si="30"/>
        <v>1</v>
      </c>
      <c r="E177" s="44" t="str">
        <f t="shared" si="31"/>
        <v>70_1</v>
      </c>
      <c r="F177" s="44">
        <v>4436</v>
      </c>
      <c r="G177" s="31"/>
      <c r="H177" s="72">
        <v>70</v>
      </c>
      <c r="I177" s="72">
        <v>1</v>
      </c>
      <c r="J177" s="72">
        <v>47</v>
      </c>
      <c r="K177" s="44">
        <f t="shared" si="24"/>
        <v>1</v>
      </c>
      <c r="L177" s="44" t="str">
        <f t="shared" si="25"/>
        <v>70_1</v>
      </c>
      <c r="M177" s="44">
        <v>4587</v>
      </c>
      <c r="N177" s="31"/>
      <c r="O177" s="72">
        <v>70</v>
      </c>
      <c r="P177" s="72">
        <v>1</v>
      </c>
      <c r="Q177" s="72">
        <v>47</v>
      </c>
      <c r="R177" s="44">
        <f t="shared" si="26"/>
        <v>1</v>
      </c>
      <c r="S177" s="44" t="str">
        <f t="shared" si="27"/>
        <v>70_1</v>
      </c>
      <c r="T177" s="44">
        <v>4731</v>
      </c>
      <c r="U177" s="31"/>
      <c r="V177" s="72">
        <v>70</v>
      </c>
      <c r="W177" s="72">
        <v>1</v>
      </c>
      <c r="X177" s="72">
        <v>47</v>
      </c>
      <c r="Y177" s="44">
        <f t="shared" si="28"/>
        <v>1</v>
      </c>
      <c r="Z177" s="19" t="str">
        <f t="shared" si="29"/>
        <v>70_1</v>
      </c>
      <c r="AA177" s="17">
        <f t="shared" si="32"/>
        <v>4587</v>
      </c>
      <c r="AB177" s="17">
        <f t="shared" si="33"/>
        <v>4731</v>
      </c>
      <c r="AC177" s="54">
        <f t="shared" si="34"/>
        <v>4731</v>
      </c>
      <c r="AD177" s="40">
        <f t="shared" si="35"/>
        <v>30.230031948881788</v>
      </c>
      <c r="AE177" s="6"/>
      <c r="AF177" s="6"/>
      <c r="AG177" s="6"/>
      <c r="AH177" s="6"/>
      <c r="AI177" s="6"/>
      <c r="AJ177" s="6"/>
      <c r="AK177" s="57"/>
    </row>
    <row r="178" spans="1:37" x14ac:dyDescent="0.25">
      <c r="A178" s="72">
        <v>70</v>
      </c>
      <c r="B178" s="72">
        <v>2</v>
      </c>
      <c r="C178" s="72">
        <v>50</v>
      </c>
      <c r="D178" s="44">
        <f t="shared" si="30"/>
        <v>2</v>
      </c>
      <c r="E178" s="44" t="str">
        <f t="shared" si="31"/>
        <v>70_2</v>
      </c>
      <c r="F178" s="44">
        <v>4635</v>
      </c>
      <c r="G178" s="31"/>
      <c r="H178" s="72">
        <v>70</v>
      </c>
      <c r="I178" s="72">
        <v>2</v>
      </c>
      <c r="J178" s="72">
        <v>50</v>
      </c>
      <c r="K178" s="44">
        <f t="shared" si="24"/>
        <v>2</v>
      </c>
      <c r="L178" s="44" t="str">
        <f t="shared" si="25"/>
        <v>70_2</v>
      </c>
      <c r="M178" s="44">
        <v>4793</v>
      </c>
      <c r="N178" s="31"/>
      <c r="O178" s="72">
        <v>70</v>
      </c>
      <c r="P178" s="72">
        <v>2</v>
      </c>
      <c r="Q178" s="72">
        <v>50</v>
      </c>
      <c r="R178" s="44">
        <f t="shared" si="26"/>
        <v>2</v>
      </c>
      <c r="S178" s="44" t="str">
        <f t="shared" si="27"/>
        <v>70_2</v>
      </c>
      <c r="T178" s="44">
        <v>4944</v>
      </c>
      <c r="U178" s="31"/>
      <c r="V178" s="72">
        <v>70</v>
      </c>
      <c r="W178" s="72">
        <v>2</v>
      </c>
      <c r="X178" s="72">
        <v>50</v>
      </c>
      <c r="Y178" s="44">
        <f t="shared" si="28"/>
        <v>2</v>
      </c>
      <c r="Z178" s="19" t="str">
        <f t="shared" si="29"/>
        <v>70_2</v>
      </c>
      <c r="AA178" s="17">
        <f t="shared" si="32"/>
        <v>4793</v>
      </c>
      <c r="AB178" s="17">
        <f t="shared" si="33"/>
        <v>4944</v>
      </c>
      <c r="AC178" s="54">
        <f t="shared" si="34"/>
        <v>4944</v>
      </c>
      <c r="AD178" s="40">
        <f t="shared" si="35"/>
        <v>31.59105431309904</v>
      </c>
      <c r="AE178" s="6"/>
      <c r="AF178" s="6"/>
      <c r="AG178" s="6"/>
      <c r="AH178" s="6"/>
      <c r="AI178" s="6"/>
      <c r="AJ178" s="6"/>
      <c r="AK178" s="57"/>
    </row>
    <row r="179" spans="1:37" x14ac:dyDescent="0.25">
      <c r="A179" s="72">
        <v>70</v>
      </c>
      <c r="B179" s="72">
        <v>3</v>
      </c>
      <c r="C179" s="72">
        <v>53</v>
      </c>
      <c r="D179" s="44">
        <f t="shared" si="30"/>
        <v>3</v>
      </c>
      <c r="E179" s="44" t="str">
        <f t="shared" si="31"/>
        <v>70_3</v>
      </c>
      <c r="F179" s="44">
        <v>4833</v>
      </c>
      <c r="G179" s="31"/>
      <c r="H179" s="72">
        <v>70</v>
      </c>
      <c r="I179" s="72">
        <v>3</v>
      </c>
      <c r="J179" s="72">
        <v>53</v>
      </c>
      <c r="K179" s="44">
        <f t="shared" si="24"/>
        <v>3</v>
      </c>
      <c r="L179" s="44" t="str">
        <f t="shared" si="25"/>
        <v>70_3</v>
      </c>
      <c r="M179" s="44">
        <v>4997</v>
      </c>
      <c r="N179" s="31"/>
      <c r="O179" s="72">
        <v>70</v>
      </c>
      <c r="P179" s="72">
        <v>3</v>
      </c>
      <c r="Q179" s="72">
        <v>53</v>
      </c>
      <c r="R179" s="44">
        <f t="shared" si="26"/>
        <v>3</v>
      </c>
      <c r="S179" s="44" t="str">
        <f t="shared" si="27"/>
        <v>70_3</v>
      </c>
      <c r="T179" s="44">
        <v>5154</v>
      </c>
      <c r="U179" s="31"/>
      <c r="V179" s="72">
        <v>70</v>
      </c>
      <c r="W179" s="72">
        <v>3</v>
      </c>
      <c r="X179" s="72">
        <v>53</v>
      </c>
      <c r="Y179" s="44">
        <f t="shared" si="28"/>
        <v>3</v>
      </c>
      <c r="Z179" s="19" t="str">
        <f t="shared" si="29"/>
        <v>70_3</v>
      </c>
      <c r="AA179" s="17">
        <f t="shared" si="32"/>
        <v>4997</v>
      </c>
      <c r="AB179" s="17">
        <f t="shared" si="33"/>
        <v>5154</v>
      </c>
      <c r="AC179" s="54">
        <f t="shared" si="34"/>
        <v>5154</v>
      </c>
      <c r="AD179" s="40">
        <f t="shared" si="35"/>
        <v>32.932907348242814</v>
      </c>
      <c r="AE179" s="6"/>
      <c r="AF179" s="6"/>
      <c r="AG179" s="6"/>
      <c r="AH179" s="6"/>
      <c r="AI179" s="6"/>
      <c r="AJ179" s="6"/>
      <c r="AK179" s="57"/>
    </row>
    <row r="180" spans="1:37" x14ac:dyDescent="0.25">
      <c r="A180" s="72">
        <v>70</v>
      </c>
      <c r="B180" s="72">
        <v>4</v>
      </c>
      <c r="C180" s="72">
        <v>56</v>
      </c>
      <c r="D180" s="44">
        <f t="shared" si="30"/>
        <v>4</v>
      </c>
      <c r="E180" s="44" t="str">
        <f t="shared" si="31"/>
        <v>70_4</v>
      </c>
      <c r="F180" s="44">
        <v>5034</v>
      </c>
      <c r="G180" s="31"/>
      <c r="H180" s="72">
        <v>70</v>
      </c>
      <c r="I180" s="72">
        <v>4</v>
      </c>
      <c r="J180" s="72">
        <v>56</v>
      </c>
      <c r="K180" s="44">
        <f t="shared" si="24"/>
        <v>4</v>
      </c>
      <c r="L180" s="44" t="str">
        <f t="shared" si="25"/>
        <v>70_4</v>
      </c>
      <c r="M180" s="44">
        <v>5205</v>
      </c>
      <c r="N180" s="31"/>
      <c r="O180" s="72">
        <v>70</v>
      </c>
      <c r="P180" s="72">
        <v>4</v>
      </c>
      <c r="Q180" s="72">
        <v>56</v>
      </c>
      <c r="R180" s="44">
        <f t="shared" si="26"/>
        <v>4</v>
      </c>
      <c r="S180" s="44" t="str">
        <f t="shared" si="27"/>
        <v>70_4</v>
      </c>
      <c r="T180" s="44">
        <v>5369</v>
      </c>
      <c r="U180" s="31"/>
      <c r="V180" s="72">
        <v>70</v>
      </c>
      <c r="W180" s="72">
        <v>4</v>
      </c>
      <c r="X180" s="72">
        <v>56</v>
      </c>
      <c r="Y180" s="44">
        <f t="shared" si="28"/>
        <v>4</v>
      </c>
      <c r="Z180" s="19" t="str">
        <f t="shared" si="29"/>
        <v>70_4</v>
      </c>
      <c r="AA180" s="17">
        <f t="shared" si="32"/>
        <v>5205</v>
      </c>
      <c r="AB180" s="17">
        <f t="shared" si="33"/>
        <v>5369</v>
      </c>
      <c r="AC180" s="54">
        <f t="shared" si="34"/>
        <v>5369</v>
      </c>
      <c r="AD180" s="40">
        <f t="shared" si="35"/>
        <v>34.306709265175719</v>
      </c>
      <c r="AE180" s="6"/>
      <c r="AF180" s="6"/>
      <c r="AG180" s="6"/>
      <c r="AH180" s="6"/>
      <c r="AI180" s="6"/>
      <c r="AJ180" s="6"/>
      <c r="AK180" s="57"/>
    </row>
    <row r="181" spans="1:37" x14ac:dyDescent="0.25">
      <c r="A181" s="72">
        <v>70</v>
      </c>
      <c r="B181" s="72">
        <v>5</v>
      </c>
      <c r="C181" s="72">
        <v>59</v>
      </c>
      <c r="D181" s="44">
        <f t="shared" si="30"/>
        <v>5</v>
      </c>
      <c r="E181" s="44" t="str">
        <f t="shared" si="31"/>
        <v>70_5</v>
      </c>
      <c r="F181" s="44">
        <v>5231</v>
      </c>
      <c r="G181" s="31"/>
      <c r="H181" s="72">
        <v>70</v>
      </c>
      <c r="I181" s="72">
        <v>5</v>
      </c>
      <c r="J181" s="72">
        <v>59</v>
      </c>
      <c r="K181" s="44">
        <f t="shared" si="24"/>
        <v>5</v>
      </c>
      <c r="L181" s="44" t="str">
        <f t="shared" si="25"/>
        <v>70_5</v>
      </c>
      <c r="M181" s="44">
        <v>5409</v>
      </c>
      <c r="N181" s="31"/>
      <c r="O181" s="72">
        <v>70</v>
      </c>
      <c r="P181" s="72">
        <v>5</v>
      </c>
      <c r="Q181" s="72">
        <v>59</v>
      </c>
      <c r="R181" s="44">
        <f t="shared" si="26"/>
        <v>5</v>
      </c>
      <c r="S181" s="44" t="str">
        <f t="shared" si="27"/>
        <v>70_5</v>
      </c>
      <c r="T181" s="44">
        <v>5579</v>
      </c>
      <c r="U181" s="31"/>
      <c r="V181" s="72">
        <v>70</v>
      </c>
      <c r="W181" s="72">
        <v>5</v>
      </c>
      <c r="X181" s="72">
        <v>59</v>
      </c>
      <c r="Y181" s="44">
        <f t="shared" si="28"/>
        <v>5</v>
      </c>
      <c r="Z181" s="19" t="str">
        <f t="shared" si="29"/>
        <v>70_5</v>
      </c>
      <c r="AA181" s="17">
        <f t="shared" si="32"/>
        <v>5409</v>
      </c>
      <c r="AB181" s="17">
        <f t="shared" si="33"/>
        <v>5579</v>
      </c>
      <c r="AC181" s="54">
        <f t="shared" si="34"/>
        <v>5579</v>
      </c>
      <c r="AD181" s="40">
        <f t="shared" si="35"/>
        <v>35.64856230031949</v>
      </c>
      <c r="AE181" s="6"/>
      <c r="AF181" s="6"/>
      <c r="AG181" s="6"/>
      <c r="AH181" s="6"/>
      <c r="AI181" s="6"/>
      <c r="AJ181" s="6"/>
      <c r="AK181" s="57"/>
    </row>
    <row r="182" spans="1:37" x14ac:dyDescent="0.25">
      <c r="A182" s="72">
        <v>70</v>
      </c>
      <c r="B182" s="72">
        <v>6</v>
      </c>
      <c r="C182" s="72">
        <v>62</v>
      </c>
      <c r="D182" s="44">
        <f t="shared" si="30"/>
        <v>6</v>
      </c>
      <c r="E182" s="44" t="str">
        <f t="shared" si="31"/>
        <v>70_6</v>
      </c>
      <c r="F182" s="44">
        <v>5430</v>
      </c>
      <c r="G182" s="31"/>
      <c r="H182" s="72">
        <v>70</v>
      </c>
      <c r="I182" s="72">
        <v>6</v>
      </c>
      <c r="J182" s="72">
        <v>62</v>
      </c>
      <c r="K182" s="44">
        <f t="shared" si="24"/>
        <v>6</v>
      </c>
      <c r="L182" s="44" t="str">
        <f t="shared" si="25"/>
        <v>70_6</v>
      </c>
      <c r="M182" s="44">
        <v>5615</v>
      </c>
      <c r="N182" s="31"/>
      <c r="O182" s="72">
        <v>70</v>
      </c>
      <c r="P182" s="72">
        <v>6</v>
      </c>
      <c r="Q182" s="72">
        <v>62</v>
      </c>
      <c r="R182" s="44">
        <f t="shared" si="26"/>
        <v>6</v>
      </c>
      <c r="S182" s="44" t="str">
        <f t="shared" si="27"/>
        <v>70_6</v>
      </c>
      <c r="T182" s="44">
        <v>5792</v>
      </c>
      <c r="U182" s="31"/>
      <c r="V182" s="72">
        <v>70</v>
      </c>
      <c r="W182" s="72">
        <v>6</v>
      </c>
      <c r="X182" s="72">
        <v>62</v>
      </c>
      <c r="Y182" s="44">
        <f t="shared" si="28"/>
        <v>6</v>
      </c>
      <c r="Z182" s="19" t="str">
        <f t="shared" si="29"/>
        <v>70_6</v>
      </c>
      <c r="AA182" s="17">
        <f t="shared" si="32"/>
        <v>5615</v>
      </c>
      <c r="AB182" s="17">
        <f t="shared" si="33"/>
        <v>5792</v>
      </c>
      <c r="AC182" s="54">
        <f t="shared" si="34"/>
        <v>5792</v>
      </c>
      <c r="AD182" s="40">
        <f t="shared" si="35"/>
        <v>37.009584664536739</v>
      </c>
      <c r="AE182" s="6"/>
      <c r="AF182" s="6"/>
      <c r="AG182" s="6"/>
      <c r="AH182" s="6"/>
      <c r="AI182" s="6"/>
      <c r="AJ182" s="6"/>
      <c r="AK182" s="57"/>
    </row>
    <row r="183" spans="1:37" x14ac:dyDescent="0.25">
      <c r="A183" s="72">
        <v>70</v>
      </c>
      <c r="B183" s="72">
        <v>7</v>
      </c>
      <c r="C183" s="72">
        <v>64</v>
      </c>
      <c r="D183" s="44">
        <f t="shared" si="30"/>
        <v>7</v>
      </c>
      <c r="E183" s="44" t="str">
        <f t="shared" si="31"/>
        <v>70_7</v>
      </c>
      <c r="F183" s="44">
        <v>5564</v>
      </c>
      <c r="G183" s="31"/>
      <c r="H183" s="72">
        <v>70</v>
      </c>
      <c r="I183" s="72">
        <v>7</v>
      </c>
      <c r="J183" s="72">
        <v>64</v>
      </c>
      <c r="K183" s="44">
        <f t="shared" si="24"/>
        <v>7</v>
      </c>
      <c r="L183" s="44" t="str">
        <f t="shared" si="25"/>
        <v>70_7</v>
      </c>
      <c r="M183" s="44">
        <v>5753</v>
      </c>
      <c r="N183" s="31"/>
      <c r="O183" s="72">
        <v>70</v>
      </c>
      <c r="P183" s="72">
        <v>7</v>
      </c>
      <c r="Q183" s="72">
        <v>64</v>
      </c>
      <c r="R183" s="44">
        <f t="shared" si="26"/>
        <v>7</v>
      </c>
      <c r="S183" s="44" t="str">
        <f t="shared" si="27"/>
        <v>70_7</v>
      </c>
      <c r="T183" s="44">
        <v>5934</v>
      </c>
      <c r="U183" s="31"/>
      <c r="V183" s="72">
        <v>70</v>
      </c>
      <c r="W183" s="72">
        <v>7</v>
      </c>
      <c r="X183" s="72">
        <v>64</v>
      </c>
      <c r="Y183" s="44">
        <f t="shared" si="28"/>
        <v>7</v>
      </c>
      <c r="Z183" s="19" t="str">
        <f t="shared" si="29"/>
        <v>70_7</v>
      </c>
      <c r="AA183" s="17">
        <f t="shared" si="32"/>
        <v>5753</v>
      </c>
      <c r="AB183" s="17">
        <f t="shared" si="33"/>
        <v>5934</v>
      </c>
      <c r="AC183" s="54">
        <f t="shared" si="34"/>
        <v>5934</v>
      </c>
      <c r="AD183" s="40">
        <f t="shared" si="35"/>
        <v>37.91693290734824</v>
      </c>
      <c r="AE183" s="6"/>
      <c r="AF183" s="6"/>
      <c r="AG183" s="6"/>
      <c r="AH183" s="6"/>
      <c r="AI183" s="6"/>
      <c r="AJ183" s="6"/>
      <c r="AK183" s="57"/>
    </row>
    <row r="184" spans="1:37" x14ac:dyDescent="0.25">
      <c r="A184" s="72">
        <v>70</v>
      </c>
      <c r="B184" s="72">
        <v>8</v>
      </c>
      <c r="C184" s="72">
        <v>66</v>
      </c>
      <c r="D184" s="44">
        <f t="shared" si="30"/>
        <v>8</v>
      </c>
      <c r="E184" s="44" t="str">
        <f t="shared" si="31"/>
        <v>70_8</v>
      </c>
      <c r="F184" s="44">
        <v>5731</v>
      </c>
      <c r="G184" s="31"/>
      <c r="H184" s="72">
        <v>70</v>
      </c>
      <c r="I184" s="72">
        <v>8</v>
      </c>
      <c r="J184" s="72">
        <v>66</v>
      </c>
      <c r="K184" s="44">
        <f t="shared" si="24"/>
        <v>8</v>
      </c>
      <c r="L184" s="44" t="str">
        <f t="shared" si="25"/>
        <v>70_8</v>
      </c>
      <c r="M184" s="44">
        <v>5926</v>
      </c>
      <c r="N184" s="31"/>
      <c r="O184" s="72">
        <v>70</v>
      </c>
      <c r="P184" s="72">
        <v>8</v>
      </c>
      <c r="Q184" s="72">
        <v>66</v>
      </c>
      <c r="R184" s="44">
        <f t="shared" si="26"/>
        <v>8</v>
      </c>
      <c r="S184" s="44" t="str">
        <f t="shared" si="27"/>
        <v>70_8</v>
      </c>
      <c r="T184" s="44">
        <v>6113</v>
      </c>
      <c r="U184" s="31"/>
      <c r="V184" s="72">
        <v>70</v>
      </c>
      <c r="W184" s="72">
        <v>8</v>
      </c>
      <c r="X184" s="72">
        <v>66</v>
      </c>
      <c r="Y184" s="44">
        <f t="shared" si="28"/>
        <v>8</v>
      </c>
      <c r="Z184" s="19" t="str">
        <f t="shared" si="29"/>
        <v>70_8</v>
      </c>
      <c r="AA184" s="17">
        <f t="shared" si="32"/>
        <v>5926</v>
      </c>
      <c r="AB184" s="17">
        <f t="shared" si="33"/>
        <v>6113</v>
      </c>
      <c r="AC184" s="54">
        <f t="shared" si="34"/>
        <v>6113</v>
      </c>
      <c r="AD184" s="40">
        <f t="shared" si="35"/>
        <v>39.060702875399357</v>
      </c>
      <c r="AE184" s="6"/>
      <c r="AF184" s="6"/>
      <c r="AG184" s="6"/>
      <c r="AH184" s="6"/>
      <c r="AI184" s="6"/>
      <c r="AJ184" s="6"/>
      <c r="AK184" s="57"/>
    </row>
    <row r="185" spans="1:37" x14ac:dyDescent="0.25">
      <c r="A185" s="72">
        <v>70</v>
      </c>
      <c r="B185" s="72">
        <v>9</v>
      </c>
      <c r="C185" s="72">
        <v>68</v>
      </c>
      <c r="D185" s="44">
        <f t="shared" si="30"/>
        <v>9</v>
      </c>
      <c r="E185" s="44" t="str">
        <f t="shared" si="31"/>
        <v>70_9</v>
      </c>
      <c r="F185" s="44">
        <v>5895</v>
      </c>
      <c r="G185" s="31"/>
      <c r="H185" s="72">
        <v>70</v>
      </c>
      <c r="I185" s="72">
        <v>9</v>
      </c>
      <c r="J185" s="72">
        <v>68</v>
      </c>
      <c r="K185" s="44">
        <f t="shared" si="24"/>
        <v>9</v>
      </c>
      <c r="L185" s="44" t="str">
        <f t="shared" si="25"/>
        <v>70_9</v>
      </c>
      <c r="M185" s="44">
        <v>6095</v>
      </c>
      <c r="N185" s="31"/>
      <c r="O185" s="72">
        <v>70</v>
      </c>
      <c r="P185" s="72">
        <v>9</v>
      </c>
      <c r="Q185" s="72">
        <v>68</v>
      </c>
      <c r="R185" s="44">
        <f t="shared" si="26"/>
        <v>9</v>
      </c>
      <c r="S185" s="44" t="str">
        <f t="shared" si="27"/>
        <v>70_9</v>
      </c>
      <c r="T185" s="44">
        <v>6287</v>
      </c>
      <c r="U185" s="31"/>
      <c r="V185" s="72">
        <v>70</v>
      </c>
      <c r="W185" s="72">
        <v>9</v>
      </c>
      <c r="X185" s="72">
        <v>68</v>
      </c>
      <c r="Y185" s="44">
        <f t="shared" si="28"/>
        <v>9</v>
      </c>
      <c r="Z185" s="19" t="str">
        <f t="shared" si="29"/>
        <v>70_9</v>
      </c>
      <c r="AA185" s="17">
        <f t="shared" si="32"/>
        <v>6095</v>
      </c>
      <c r="AB185" s="17">
        <f t="shared" si="33"/>
        <v>6287</v>
      </c>
      <c r="AC185" s="54">
        <f t="shared" si="34"/>
        <v>6287</v>
      </c>
      <c r="AD185" s="40">
        <f t="shared" si="35"/>
        <v>40.172523961661341</v>
      </c>
      <c r="AE185" s="6"/>
      <c r="AF185" s="6"/>
      <c r="AG185" s="6"/>
      <c r="AH185" s="6"/>
      <c r="AI185" s="6"/>
      <c r="AJ185" s="6"/>
      <c r="AK185" s="57"/>
    </row>
    <row r="186" spans="1:37" x14ac:dyDescent="0.25">
      <c r="A186" s="72">
        <v>70</v>
      </c>
      <c r="B186" s="72">
        <v>10</v>
      </c>
      <c r="C186" s="72">
        <v>70</v>
      </c>
      <c r="D186" s="44">
        <f t="shared" si="30"/>
        <v>10</v>
      </c>
      <c r="E186" s="44" t="str">
        <f t="shared" si="31"/>
        <v>70_10</v>
      </c>
      <c r="F186" s="44">
        <v>6061</v>
      </c>
      <c r="G186" s="31"/>
      <c r="H186" s="72">
        <v>70</v>
      </c>
      <c r="I186" s="72">
        <v>10</v>
      </c>
      <c r="J186" s="72">
        <v>70</v>
      </c>
      <c r="K186" s="44">
        <f t="shared" si="24"/>
        <v>10</v>
      </c>
      <c r="L186" s="44" t="str">
        <f t="shared" si="25"/>
        <v>70_10</v>
      </c>
      <c r="M186" s="44">
        <v>6267</v>
      </c>
      <c r="N186" s="31"/>
      <c r="O186" s="72">
        <v>70</v>
      </c>
      <c r="P186" s="72">
        <v>10</v>
      </c>
      <c r="Q186" s="72">
        <v>70</v>
      </c>
      <c r="R186" s="44">
        <f t="shared" si="26"/>
        <v>10</v>
      </c>
      <c r="S186" s="44" t="str">
        <f t="shared" si="27"/>
        <v>70_10</v>
      </c>
      <c r="T186" s="44">
        <v>6464</v>
      </c>
      <c r="U186" s="31"/>
      <c r="V186" s="72">
        <v>70</v>
      </c>
      <c r="W186" s="72">
        <v>10</v>
      </c>
      <c r="X186" s="72">
        <v>70</v>
      </c>
      <c r="Y186" s="44">
        <f t="shared" si="28"/>
        <v>10</v>
      </c>
      <c r="Z186" s="19" t="str">
        <f t="shared" si="29"/>
        <v>70_10</v>
      </c>
      <c r="AA186" s="17">
        <f t="shared" si="32"/>
        <v>6267</v>
      </c>
      <c r="AB186" s="17">
        <f t="shared" si="33"/>
        <v>6464</v>
      </c>
      <c r="AC186" s="54">
        <f t="shared" si="34"/>
        <v>6464</v>
      </c>
      <c r="AD186" s="40">
        <f t="shared" si="35"/>
        <v>41.303514376996802</v>
      </c>
      <c r="AE186" s="6"/>
      <c r="AF186" s="6"/>
      <c r="AG186" s="6"/>
      <c r="AH186" s="6"/>
      <c r="AI186" s="6"/>
      <c r="AJ186" s="6"/>
      <c r="AK186" s="57"/>
    </row>
    <row r="187" spans="1:37" x14ac:dyDescent="0.25">
      <c r="A187" s="72">
        <v>70</v>
      </c>
      <c r="B187" s="72">
        <v>11</v>
      </c>
      <c r="C187" s="72">
        <v>71</v>
      </c>
      <c r="D187" s="44">
        <f t="shared" si="30"/>
        <v>11</v>
      </c>
      <c r="E187" s="44" t="str">
        <f t="shared" si="31"/>
        <v>70_11</v>
      </c>
      <c r="F187" s="44">
        <v>6147</v>
      </c>
      <c r="G187" s="31"/>
      <c r="H187" s="72">
        <v>70</v>
      </c>
      <c r="I187" s="72">
        <v>11</v>
      </c>
      <c r="J187" s="72">
        <v>71</v>
      </c>
      <c r="K187" s="44">
        <f t="shared" si="24"/>
        <v>11</v>
      </c>
      <c r="L187" s="44" t="str">
        <f t="shared" si="25"/>
        <v>70_11</v>
      </c>
      <c r="M187" s="44">
        <v>6356</v>
      </c>
      <c r="N187" s="31"/>
      <c r="O187" s="72">
        <v>70</v>
      </c>
      <c r="P187" s="72">
        <v>11</v>
      </c>
      <c r="Q187" s="72">
        <v>71</v>
      </c>
      <c r="R187" s="44">
        <f t="shared" si="26"/>
        <v>11</v>
      </c>
      <c r="S187" s="44" t="str">
        <f t="shared" si="27"/>
        <v>70_11</v>
      </c>
      <c r="T187" s="44">
        <v>6556</v>
      </c>
      <c r="U187" s="31"/>
      <c r="V187" s="72">
        <v>70</v>
      </c>
      <c r="W187" s="72">
        <v>11</v>
      </c>
      <c r="X187" s="72">
        <v>71</v>
      </c>
      <c r="Y187" s="44">
        <f t="shared" si="28"/>
        <v>11</v>
      </c>
      <c r="Z187" s="19" t="str">
        <f t="shared" si="29"/>
        <v>70_11</v>
      </c>
      <c r="AA187" s="17">
        <f t="shared" si="32"/>
        <v>6356</v>
      </c>
      <c r="AB187" s="17">
        <f t="shared" si="33"/>
        <v>6556</v>
      </c>
      <c r="AC187" s="54">
        <f t="shared" si="34"/>
        <v>6556</v>
      </c>
      <c r="AD187" s="40">
        <f t="shared" si="35"/>
        <v>41.891373801916934</v>
      </c>
      <c r="AE187" s="6"/>
      <c r="AF187" s="6"/>
      <c r="AG187" s="6"/>
      <c r="AH187" s="6"/>
      <c r="AI187" s="6"/>
      <c r="AJ187" s="6"/>
      <c r="AK187" s="57"/>
    </row>
    <row r="188" spans="1:37" x14ac:dyDescent="0.25">
      <c r="A188" s="72">
        <v>70</v>
      </c>
      <c r="B188" s="72">
        <v>12</v>
      </c>
      <c r="C188" s="72">
        <v>72</v>
      </c>
      <c r="D188" s="44">
        <f t="shared" si="30"/>
        <v>12</v>
      </c>
      <c r="E188" s="44" t="str">
        <f t="shared" si="31"/>
        <v>70_12</v>
      </c>
      <c r="F188" s="44">
        <v>6229</v>
      </c>
      <c r="G188" s="31"/>
      <c r="H188" s="72">
        <v>70</v>
      </c>
      <c r="I188" s="72">
        <v>12</v>
      </c>
      <c r="J188" s="72">
        <v>72</v>
      </c>
      <c r="K188" s="44">
        <f t="shared" si="24"/>
        <v>12</v>
      </c>
      <c r="L188" s="44" t="str">
        <f t="shared" si="25"/>
        <v>70_12</v>
      </c>
      <c r="M188" s="44">
        <v>6441</v>
      </c>
      <c r="N188" s="31"/>
      <c r="O188" s="72">
        <v>70</v>
      </c>
      <c r="P188" s="72">
        <v>12</v>
      </c>
      <c r="Q188" s="72">
        <v>72</v>
      </c>
      <c r="R188" s="44">
        <f t="shared" si="26"/>
        <v>12</v>
      </c>
      <c r="S188" s="44" t="str">
        <f t="shared" si="27"/>
        <v>70_12</v>
      </c>
      <c r="T188" s="44">
        <v>6644</v>
      </c>
      <c r="U188" s="31"/>
      <c r="V188" s="72">
        <v>70</v>
      </c>
      <c r="W188" s="72">
        <v>12</v>
      </c>
      <c r="X188" s="72">
        <v>72</v>
      </c>
      <c r="Y188" s="44">
        <f t="shared" si="28"/>
        <v>12</v>
      </c>
      <c r="Z188" s="19" t="str">
        <f t="shared" si="29"/>
        <v>70_12</v>
      </c>
      <c r="AA188" s="17">
        <f t="shared" si="32"/>
        <v>6441</v>
      </c>
      <c r="AB188" s="17">
        <f t="shared" si="33"/>
        <v>6644</v>
      </c>
      <c r="AC188" s="54">
        <f t="shared" si="34"/>
        <v>6644</v>
      </c>
      <c r="AD188" s="40">
        <f t="shared" si="35"/>
        <v>42.453674121405754</v>
      </c>
      <c r="AE188" s="6"/>
      <c r="AF188" s="6"/>
      <c r="AG188" s="6"/>
      <c r="AH188" s="6"/>
      <c r="AI188" s="6"/>
      <c r="AJ188" s="6"/>
      <c r="AK188" s="57"/>
    </row>
    <row r="189" spans="1:37" x14ac:dyDescent="0.25">
      <c r="A189" s="72">
        <v>70</v>
      </c>
      <c r="B189" s="72">
        <v>13</v>
      </c>
      <c r="C189" s="72">
        <v>73</v>
      </c>
      <c r="D189" s="44">
        <f t="shared" si="30"/>
        <v>13</v>
      </c>
      <c r="E189" s="44" t="str">
        <f t="shared" si="31"/>
        <v>70_13</v>
      </c>
      <c r="F189" s="44">
        <v>6311</v>
      </c>
      <c r="G189" s="31"/>
      <c r="H189" s="72">
        <v>70</v>
      </c>
      <c r="I189" s="72">
        <v>13</v>
      </c>
      <c r="J189" s="72">
        <v>73</v>
      </c>
      <c r="K189" s="44">
        <f t="shared" si="24"/>
        <v>13</v>
      </c>
      <c r="L189" s="44" t="str">
        <f t="shared" si="25"/>
        <v>70_13</v>
      </c>
      <c r="M189" s="44">
        <v>6526</v>
      </c>
      <c r="N189" s="31"/>
      <c r="O189" s="72">
        <v>70</v>
      </c>
      <c r="P189" s="72">
        <v>13</v>
      </c>
      <c r="Q189" s="72">
        <v>73</v>
      </c>
      <c r="R189" s="44">
        <f t="shared" si="26"/>
        <v>13</v>
      </c>
      <c r="S189" s="44" t="str">
        <f t="shared" si="27"/>
        <v>70_13</v>
      </c>
      <c r="T189" s="44">
        <v>6732</v>
      </c>
      <c r="U189" s="31"/>
      <c r="V189" s="72">
        <v>70</v>
      </c>
      <c r="W189" s="72">
        <v>13</v>
      </c>
      <c r="X189" s="72">
        <v>73</v>
      </c>
      <c r="Y189" s="44">
        <f t="shared" si="28"/>
        <v>13</v>
      </c>
      <c r="Z189" s="19" t="str">
        <f t="shared" si="29"/>
        <v>70_13</v>
      </c>
      <c r="AA189" s="17">
        <f t="shared" si="32"/>
        <v>6526</v>
      </c>
      <c r="AB189" s="17">
        <f t="shared" si="33"/>
        <v>6732</v>
      </c>
      <c r="AC189" s="54">
        <f t="shared" si="34"/>
        <v>6732</v>
      </c>
      <c r="AD189" s="40">
        <f t="shared" si="35"/>
        <v>43.015974440894567</v>
      </c>
      <c r="AE189" s="6"/>
      <c r="AF189" s="6"/>
      <c r="AG189" s="6"/>
      <c r="AH189" s="6"/>
      <c r="AI189" s="6"/>
      <c r="AJ189" s="6"/>
      <c r="AK189" s="57"/>
    </row>
    <row r="190" spans="1:37" x14ac:dyDescent="0.25">
      <c r="A190" s="72">
        <v>70</v>
      </c>
      <c r="B190" s="72">
        <v>14</v>
      </c>
      <c r="C190" s="72">
        <v>74</v>
      </c>
      <c r="D190" s="44">
        <f t="shared" si="30"/>
        <v>14</v>
      </c>
      <c r="E190" s="44" t="str">
        <f t="shared" si="31"/>
        <v>70_14</v>
      </c>
      <c r="F190" s="44">
        <v>6396</v>
      </c>
      <c r="G190" s="31"/>
      <c r="H190" s="72">
        <v>70</v>
      </c>
      <c r="I190" s="72">
        <v>14</v>
      </c>
      <c r="J190" s="72">
        <v>74</v>
      </c>
      <c r="K190" s="44">
        <f t="shared" si="24"/>
        <v>14</v>
      </c>
      <c r="L190" s="44" t="str">
        <f t="shared" si="25"/>
        <v>70_14</v>
      </c>
      <c r="M190" s="44">
        <v>6613</v>
      </c>
      <c r="N190" s="31"/>
      <c r="O190" s="72">
        <v>70</v>
      </c>
      <c r="P190" s="72">
        <v>14</v>
      </c>
      <c r="Q190" s="72">
        <v>74</v>
      </c>
      <c r="R190" s="44">
        <f t="shared" si="26"/>
        <v>14</v>
      </c>
      <c r="S190" s="44" t="str">
        <f t="shared" si="27"/>
        <v>70_14</v>
      </c>
      <c r="T190" s="44">
        <v>6821</v>
      </c>
      <c r="U190" s="31"/>
      <c r="V190" s="72">
        <v>70</v>
      </c>
      <c r="W190" s="72">
        <v>14</v>
      </c>
      <c r="X190" s="72">
        <v>74</v>
      </c>
      <c r="Y190" s="44">
        <f t="shared" si="28"/>
        <v>14</v>
      </c>
      <c r="Z190" s="19" t="str">
        <f t="shared" si="29"/>
        <v>70_14</v>
      </c>
      <c r="AA190" s="17">
        <f t="shared" si="32"/>
        <v>6613</v>
      </c>
      <c r="AB190" s="17">
        <f t="shared" si="33"/>
        <v>6821</v>
      </c>
      <c r="AC190" s="54">
        <f t="shared" si="34"/>
        <v>6821</v>
      </c>
      <c r="AD190" s="40">
        <f t="shared" si="35"/>
        <v>43.584664536741215</v>
      </c>
      <c r="AE190" s="6"/>
      <c r="AF190" s="6"/>
      <c r="AG190" s="6"/>
      <c r="AH190" s="6"/>
      <c r="AI190" s="6"/>
      <c r="AJ190" s="6"/>
      <c r="AK190" s="57"/>
    </row>
    <row r="191" spans="1:37" x14ac:dyDescent="0.25">
      <c r="A191" s="72">
        <v>75</v>
      </c>
      <c r="B191" s="72">
        <v>0</v>
      </c>
      <c r="C191" s="72">
        <v>56</v>
      </c>
      <c r="D191" s="44">
        <f t="shared" si="30"/>
        <v>0</v>
      </c>
      <c r="E191" s="44" t="str">
        <f t="shared" si="31"/>
        <v>75_0</v>
      </c>
      <c r="F191" s="44">
        <v>5034</v>
      </c>
      <c r="G191" s="31"/>
      <c r="H191" s="72">
        <v>75</v>
      </c>
      <c r="I191" s="72">
        <v>0</v>
      </c>
      <c r="J191" s="72">
        <v>56</v>
      </c>
      <c r="K191" s="44">
        <f t="shared" si="24"/>
        <v>0</v>
      </c>
      <c r="L191" s="44" t="str">
        <f t="shared" si="25"/>
        <v>75_0</v>
      </c>
      <c r="M191" s="44">
        <v>5205</v>
      </c>
      <c r="N191" s="31"/>
      <c r="O191" s="72">
        <v>75</v>
      </c>
      <c r="P191" s="72">
        <v>0</v>
      </c>
      <c r="Q191" s="72">
        <v>56</v>
      </c>
      <c r="R191" s="44">
        <f t="shared" si="26"/>
        <v>0</v>
      </c>
      <c r="S191" s="44" t="str">
        <f t="shared" si="27"/>
        <v>75_0</v>
      </c>
      <c r="T191" s="44">
        <v>5369</v>
      </c>
      <c r="U191" s="31"/>
      <c r="V191" s="72">
        <v>75</v>
      </c>
      <c r="W191" s="72">
        <v>0</v>
      </c>
      <c r="X191" s="72">
        <v>56</v>
      </c>
      <c r="Y191" s="44">
        <f t="shared" si="28"/>
        <v>0</v>
      </c>
      <c r="Z191" s="19" t="str">
        <f t="shared" si="29"/>
        <v>75_0</v>
      </c>
      <c r="AA191" s="17">
        <f t="shared" si="32"/>
        <v>5205</v>
      </c>
      <c r="AB191" s="17">
        <f t="shared" si="33"/>
        <v>5369</v>
      </c>
      <c r="AC191" s="54">
        <f t="shared" si="34"/>
        <v>5369</v>
      </c>
      <c r="AD191" s="40">
        <f t="shared" si="35"/>
        <v>34.306709265175719</v>
      </c>
      <c r="AE191" s="6"/>
      <c r="AF191" s="6"/>
      <c r="AG191" s="6"/>
      <c r="AH191" s="6"/>
      <c r="AI191" s="6"/>
      <c r="AJ191" s="6"/>
      <c r="AK191" s="57"/>
    </row>
    <row r="192" spans="1:37" x14ac:dyDescent="0.25">
      <c r="A192" s="72">
        <v>75</v>
      </c>
      <c r="B192" s="72">
        <v>1</v>
      </c>
      <c r="C192" s="72">
        <v>59</v>
      </c>
      <c r="D192" s="44">
        <f t="shared" si="30"/>
        <v>1</v>
      </c>
      <c r="E192" s="44" t="str">
        <f t="shared" si="31"/>
        <v>75_1</v>
      </c>
      <c r="F192" s="44">
        <v>5231</v>
      </c>
      <c r="G192" s="31"/>
      <c r="H192" s="72">
        <v>75</v>
      </c>
      <c r="I192" s="72">
        <v>1</v>
      </c>
      <c r="J192" s="72">
        <v>59</v>
      </c>
      <c r="K192" s="44">
        <f t="shared" si="24"/>
        <v>1</v>
      </c>
      <c r="L192" s="44" t="str">
        <f t="shared" si="25"/>
        <v>75_1</v>
      </c>
      <c r="M192" s="44">
        <v>5409</v>
      </c>
      <c r="N192" s="31"/>
      <c r="O192" s="72">
        <v>75</v>
      </c>
      <c r="P192" s="72">
        <v>1</v>
      </c>
      <c r="Q192" s="72">
        <v>59</v>
      </c>
      <c r="R192" s="44">
        <f t="shared" si="26"/>
        <v>1</v>
      </c>
      <c r="S192" s="44" t="str">
        <f t="shared" si="27"/>
        <v>75_1</v>
      </c>
      <c r="T192" s="44">
        <v>5579</v>
      </c>
      <c r="U192" s="31"/>
      <c r="V192" s="72">
        <v>75</v>
      </c>
      <c r="W192" s="72">
        <v>1</v>
      </c>
      <c r="X192" s="72">
        <v>59</v>
      </c>
      <c r="Y192" s="44">
        <f t="shared" si="28"/>
        <v>1</v>
      </c>
      <c r="Z192" s="19" t="str">
        <f t="shared" si="29"/>
        <v>75_1</v>
      </c>
      <c r="AA192" s="17">
        <f t="shared" si="32"/>
        <v>5409</v>
      </c>
      <c r="AB192" s="17">
        <f t="shared" si="33"/>
        <v>5579</v>
      </c>
      <c r="AC192" s="54">
        <f t="shared" si="34"/>
        <v>5579</v>
      </c>
      <c r="AD192" s="40">
        <f t="shared" si="35"/>
        <v>35.64856230031949</v>
      </c>
      <c r="AE192" s="6"/>
      <c r="AF192" s="6"/>
      <c r="AG192" s="6"/>
      <c r="AH192" s="6"/>
      <c r="AI192" s="6"/>
      <c r="AJ192" s="6"/>
      <c r="AK192" s="57"/>
    </row>
    <row r="193" spans="1:37" x14ac:dyDescent="0.25">
      <c r="A193" s="72">
        <v>75</v>
      </c>
      <c r="B193" s="72">
        <v>2</v>
      </c>
      <c r="C193" s="72">
        <v>62</v>
      </c>
      <c r="D193" s="44">
        <f t="shared" si="30"/>
        <v>2</v>
      </c>
      <c r="E193" s="44" t="str">
        <f t="shared" si="31"/>
        <v>75_2</v>
      </c>
      <c r="F193" s="44">
        <v>5430</v>
      </c>
      <c r="G193" s="31"/>
      <c r="H193" s="72">
        <v>75</v>
      </c>
      <c r="I193" s="72">
        <v>2</v>
      </c>
      <c r="J193" s="72">
        <v>62</v>
      </c>
      <c r="K193" s="44">
        <f t="shared" si="24"/>
        <v>2</v>
      </c>
      <c r="L193" s="44" t="str">
        <f t="shared" si="25"/>
        <v>75_2</v>
      </c>
      <c r="M193" s="44">
        <v>5615</v>
      </c>
      <c r="N193" s="31"/>
      <c r="O193" s="72">
        <v>75</v>
      </c>
      <c r="P193" s="72">
        <v>2</v>
      </c>
      <c r="Q193" s="72">
        <v>62</v>
      </c>
      <c r="R193" s="44">
        <f t="shared" si="26"/>
        <v>2</v>
      </c>
      <c r="S193" s="44" t="str">
        <f t="shared" si="27"/>
        <v>75_2</v>
      </c>
      <c r="T193" s="44">
        <v>5792</v>
      </c>
      <c r="U193" s="31"/>
      <c r="V193" s="72">
        <v>75</v>
      </c>
      <c r="W193" s="72">
        <v>2</v>
      </c>
      <c r="X193" s="72">
        <v>62</v>
      </c>
      <c r="Y193" s="44">
        <f t="shared" si="28"/>
        <v>2</v>
      </c>
      <c r="Z193" s="19" t="str">
        <f t="shared" si="29"/>
        <v>75_2</v>
      </c>
      <c r="AA193" s="17">
        <f t="shared" si="32"/>
        <v>5615</v>
      </c>
      <c r="AB193" s="17">
        <f t="shared" si="33"/>
        <v>5792</v>
      </c>
      <c r="AC193" s="54">
        <f t="shared" si="34"/>
        <v>5792</v>
      </c>
      <c r="AD193" s="40">
        <f t="shared" si="35"/>
        <v>37.009584664536739</v>
      </c>
      <c r="AE193" s="6"/>
      <c r="AF193" s="6"/>
      <c r="AG193" s="6"/>
      <c r="AH193" s="6"/>
      <c r="AI193" s="6"/>
      <c r="AJ193" s="6"/>
      <c r="AK193" s="57"/>
    </row>
    <row r="194" spans="1:37" x14ac:dyDescent="0.25">
      <c r="A194" s="72">
        <v>75</v>
      </c>
      <c r="B194" s="72">
        <v>3</v>
      </c>
      <c r="C194" s="72">
        <v>65</v>
      </c>
      <c r="D194" s="44">
        <f t="shared" si="30"/>
        <v>3</v>
      </c>
      <c r="E194" s="44" t="str">
        <f t="shared" si="31"/>
        <v>75_3</v>
      </c>
      <c r="F194" s="44">
        <v>5647</v>
      </c>
      <c r="G194" s="31"/>
      <c r="H194" s="72">
        <v>75</v>
      </c>
      <c r="I194" s="72">
        <v>3</v>
      </c>
      <c r="J194" s="72">
        <v>65</v>
      </c>
      <c r="K194" s="44">
        <f t="shared" si="24"/>
        <v>3</v>
      </c>
      <c r="L194" s="44" t="str">
        <f t="shared" si="25"/>
        <v>75_3</v>
      </c>
      <c r="M194" s="44">
        <v>5839</v>
      </c>
      <c r="N194" s="31"/>
      <c r="O194" s="72">
        <v>75</v>
      </c>
      <c r="P194" s="72">
        <v>3</v>
      </c>
      <c r="Q194" s="72">
        <v>65</v>
      </c>
      <c r="R194" s="44">
        <f t="shared" si="26"/>
        <v>3</v>
      </c>
      <c r="S194" s="44" t="str">
        <f t="shared" si="27"/>
        <v>75_3</v>
      </c>
      <c r="T194" s="44">
        <v>6023</v>
      </c>
      <c r="U194" s="31"/>
      <c r="V194" s="72">
        <v>75</v>
      </c>
      <c r="W194" s="72">
        <v>3</v>
      </c>
      <c r="X194" s="72">
        <v>65</v>
      </c>
      <c r="Y194" s="44">
        <f t="shared" si="28"/>
        <v>3</v>
      </c>
      <c r="Z194" s="19" t="str">
        <f t="shared" si="29"/>
        <v>75_3</v>
      </c>
      <c r="AA194" s="17">
        <f t="shared" si="32"/>
        <v>5839</v>
      </c>
      <c r="AB194" s="17">
        <f t="shared" si="33"/>
        <v>6023</v>
      </c>
      <c r="AC194" s="54">
        <f t="shared" si="34"/>
        <v>6023</v>
      </c>
      <c r="AD194" s="40">
        <f t="shared" si="35"/>
        <v>38.485623003194888</v>
      </c>
      <c r="AE194" s="6"/>
      <c r="AF194" s="6"/>
      <c r="AG194" s="6"/>
      <c r="AH194" s="6"/>
      <c r="AI194" s="6"/>
      <c r="AJ194" s="6"/>
      <c r="AK194" s="57"/>
    </row>
    <row r="195" spans="1:37" x14ac:dyDescent="0.25">
      <c r="A195" s="72">
        <v>75</v>
      </c>
      <c r="B195" s="72">
        <v>4</v>
      </c>
      <c r="C195" s="72">
        <v>68</v>
      </c>
      <c r="D195" s="44">
        <f t="shared" si="30"/>
        <v>4</v>
      </c>
      <c r="E195" s="44" t="str">
        <f t="shared" si="31"/>
        <v>75_4</v>
      </c>
      <c r="F195" s="44">
        <v>5895</v>
      </c>
      <c r="G195" s="31"/>
      <c r="H195" s="72">
        <v>75</v>
      </c>
      <c r="I195" s="72">
        <v>4</v>
      </c>
      <c r="J195" s="72">
        <v>68</v>
      </c>
      <c r="K195" s="44">
        <f t="shared" si="24"/>
        <v>4</v>
      </c>
      <c r="L195" s="44" t="str">
        <f t="shared" si="25"/>
        <v>75_4</v>
      </c>
      <c r="M195" s="44">
        <v>6095</v>
      </c>
      <c r="N195" s="31"/>
      <c r="O195" s="72">
        <v>75</v>
      </c>
      <c r="P195" s="72">
        <v>4</v>
      </c>
      <c r="Q195" s="72">
        <v>68</v>
      </c>
      <c r="R195" s="44">
        <f t="shared" si="26"/>
        <v>4</v>
      </c>
      <c r="S195" s="44" t="str">
        <f t="shared" si="27"/>
        <v>75_4</v>
      </c>
      <c r="T195" s="44">
        <v>6287</v>
      </c>
      <c r="U195" s="31"/>
      <c r="V195" s="72">
        <v>75</v>
      </c>
      <c r="W195" s="72">
        <v>4</v>
      </c>
      <c r="X195" s="72">
        <v>68</v>
      </c>
      <c r="Y195" s="44">
        <f t="shared" si="28"/>
        <v>4</v>
      </c>
      <c r="Z195" s="19" t="str">
        <f t="shared" si="29"/>
        <v>75_4</v>
      </c>
      <c r="AA195" s="17">
        <f t="shared" si="32"/>
        <v>6095</v>
      </c>
      <c r="AB195" s="17">
        <f t="shared" si="33"/>
        <v>6287</v>
      </c>
      <c r="AC195" s="54">
        <f t="shared" si="34"/>
        <v>6287</v>
      </c>
      <c r="AD195" s="40">
        <f t="shared" si="35"/>
        <v>40.172523961661341</v>
      </c>
      <c r="AE195" s="6"/>
      <c r="AF195" s="6"/>
      <c r="AG195" s="6"/>
      <c r="AH195" s="6"/>
      <c r="AI195" s="6"/>
      <c r="AJ195" s="6"/>
      <c r="AK195" s="57"/>
    </row>
    <row r="196" spans="1:37" x14ac:dyDescent="0.25">
      <c r="A196" s="72">
        <v>75</v>
      </c>
      <c r="B196" s="72">
        <v>5</v>
      </c>
      <c r="C196" s="72">
        <v>71</v>
      </c>
      <c r="D196" s="44">
        <f t="shared" si="30"/>
        <v>5</v>
      </c>
      <c r="E196" s="44" t="str">
        <f t="shared" si="31"/>
        <v>75_5</v>
      </c>
      <c r="F196" s="44">
        <v>6147</v>
      </c>
      <c r="G196" s="31"/>
      <c r="H196" s="72">
        <v>75</v>
      </c>
      <c r="I196" s="72">
        <v>5</v>
      </c>
      <c r="J196" s="72">
        <v>71</v>
      </c>
      <c r="K196" s="44">
        <f t="shared" si="24"/>
        <v>5</v>
      </c>
      <c r="L196" s="44" t="str">
        <f t="shared" si="25"/>
        <v>75_5</v>
      </c>
      <c r="M196" s="44">
        <v>6356</v>
      </c>
      <c r="N196" s="31"/>
      <c r="O196" s="72">
        <v>75</v>
      </c>
      <c r="P196" s="72">
        <v>5</v>
      </c>
      <c r="Q196" s="72">
        <v>71</v>
      </c>
      <c r="R196" s="44">
        <f t="shared" si="26"/>
        <v>5</v>
      </c>
      <c r="S196" s="44" t="str">
        <f t="shared" si="27"/>
        <v>75_5</v>
      </c>
      <c r="T196" s="44">
        <v>6556</v>
      </c>
      <c r="U196" s="31"/>
      <c r="V196" s="72">
        <v>75</v>
      </c>
      <c r="W196" s="72">
        <v>5</v>
      </c>
      <c r="X196" s="72">
        <v>71</v>
      </c>
      <c r="Y196" s="44">
        <f t="shared" si="28"/>
        <v>5</v>
      </c>
      <c r="Z196" s="19" t="str">
        <f t="shared" si="29"/>
        <v>75_5</v>
      </c>
      <c r="AA196" s="17">
        <f t="shared" si="32"/>
        <v>6356</v>
      </c>
      <c r="AB196" s="17">
        <f t="shared" si="33"/>
        <v>6556</v>
      </c>
      <c r="AC196" s="54">
        <f t="shared" si="34"/>
        <v>6556</v>
      </c>
      <c r="AD196" s="40">
        <f t="shared" si="35"/>
        <v>41.891373801916934</v>
      </c>
      <c r="AE196" s="6"/>
      <c r="AF196" s="6"/>
      <c r="AG196" s="6"/>
      <c r="AH196" s="6"/>
      <c r="AI196" s="6"/>
      <c r="AJ196" s="6"/>
      <c r="AK196" s="57"/>
    </row>
    <row r="197" spans="1:37" x14ac:dyDescent="0.25">
      <c r="A197" s="72">
        <v>75</v>
      </c>
      <c r="B197" s="72">
        <v>6</v>
      </c>
      <c r="C197" s="72">
        <v>74</v>
      </c>
      <c r="D197" s="44">
        <f t="shared" si="30"/>
        <v>6</v>
      </c>
      <c r="E197" s="44" t="str">
        <f t="shared" si="31"/>
        <v>75_6</v>
      </c>
      <c r="F197" s="44">
        <v>6396</v>
      </c>
      <c r="G197" s="31"/>
      <c r="H197" s="72">
        <v>75</v>
      </c>
      <c r="I197" s="72">
        <v>6</v>
      </c>
      <c r="J197" s="72">
        <v>74</v>
      </c>
      <c r="K197" s="44">
        <f t="shared" si="24"/>
        <v>6</v>
      </c>
      <c r="L197" s="44" t="str">
        <f t="shared" si="25"/>
        <v>75_6</v>
      </c>
      <c r="M197" s="44">
        <v>6613</v>
      </c>
      <c r="N197" s="31"/>
      <c r="O197" s="72">
        <v>75</v>
      </c>
      <c r="P197" s="72">
        <v>6</v>
      </c>
      <c r="Q197" s="72">
        <v>74</v>
      </c>
      <c r="R197" s="44">
        <f t="shared" si="26"/>
        <v>6</v>
      </c>
      <c r="S197" s="44" t="str">
        <f t="shared" si="27"/>
        <v>75_6</v>
      </c>
      <c r="T197" s="44">
        <v>6821</v>
      </c>
      <c r="U197" s="31"/>
      <c r="V197" s="72">
        <v>75</v>
      </c>
      <c r="W197" s="72">
        <v>6</v>
      </c>
      <c r="X197" s="72">
        <v>74</v>
      </c>
      <c r="Y197" s="44">
        <f t="shared" si="28"/>
        <v>6</v>
      </c>
      <c r="Z197" s="19" t="str">
        <f t="shared" si="29"/>
        <v>75_6</v>
      </c>
      <c r="AA197" s="17">
        <f t="shared" si="32"/>
        <v>6613</v>
      </c>
      <c r="AB197" s="17">
        <f t="shared" si="33"/>
        <v>6821</v>
      </c>
      <c r="AC197" s="54">
        <f t="shared" si="34"/>
        <v>6821</v>
      </c>
      <c r="AD197" s="40">
        <f t="shared" si="35"/>
        <v>43.584664536741215</v>
      </c>
      <c r="AE197" s="6"/>
      <c r="AF197" s="6"/>
      <c r="AG197" s="6"/>
      <c r="AH197" s="6"/>
      <c r="AI197" s="6"/>
      <c r="AJ197" s="6"/>
      <c r="AK197" s="57"/>
    </row>
    <row r="198" spans="1:37" x14ac:dyDescent="0.25">
      <c r="A198" s="72">
        <v>75</v>
      </c>
      <c r="B198" s="72">
        <v>7</v>
      </c>
      <c r="C198" s="72">
        <v>76</v>
      </c>
      <c r="D198" s="44">
        <f t="shared" si="30"/>
        <v>7</v>
      </c>
      <c r="E198" s="44" t="str">
        <f t="shared" si="31"/>
        <v>75_7</v>
      </c>
      <c r="F198" s="44">
        <v>6560</v>
      </c>
      <c r="G198" s="31"/>
      <c r="H198" s="72">
        <v>75</v>
      </c>
      <c r="I198" s="72">
        <v>7</v>
      </c>
      <c r="J198" s="72">
        <v>76</v>
      </c>
      <c r="K198" s="44">
        <f t="shared" si="24"/>
        <v>7</v>
      </c>
      <c r="L198" s="44" t="str">
        <f t="shared" si="25"/>
        <v>75_7</v>
      </c>
      <c r="M198" s="44">
        <v>6783</v>
      </c>
      <c r="N198" s="31"/>
      <c r="O198" s="72">
        <v>75</v>
      </c>
      <c r="P198" s="72">
        <v>7</v>
      </c>
      <c r="Q198" s="72">
        <v>76</v>
      </c>
      <c r="R198" s="44">
        <f t="shared" si="26"/>
        <v>7</v>
      </c>
      <c r="S198" s="44" t="str">
        <f t="shared" si="27"/>
        <v>75_7</v>
      </c>
      <c r="T198" s="44">
        <v>6997</v>
      </c>
      <c r="U198" s="31"/>
      <c r="V198" s="72">
        <v>75</v>
      </c>
      <c r="W198" s="72">
        <v>7</v>
      </c>
      <c r="X198" s="72">
        <v>76</v>
      </c>
      <c r="Y198" s="44">
        <f t="shared" si="28"/>
        <v>7</v>
      </c>
      <c r="Z198" s="19" t="str">
        <f t="shared" si="29"/>
        <v>75_7</v>
      </c>
      <c r="AA198" s="17">
        <f t="shared" si="32"/>
        <v>6783</v>
      </c>
      <c r="AB198" s="17">
        <f t="shared" si="33"/>
        <v>6997</v>
      </c>
      <c r="AC198" s="54">
        <f t="shared" si="34"/>
        <v>6997</v>
      </c>
      <c r="AD198" s="40">
        <f t="shared" si="35"/>
        <v>44.709265175718848</v>
      </c>
      <c r="AE198" s="6"/>
      <c r="AF198" s="6"/>
      <c r="AG198" s="6"/>
      <c r="AH198" s="6"/>
      <c r="AI198" s="6"/>
      <c r="AJ198" s="6"/>
      <c r="AK198" s="57"/>
    </row>
    <row r="199" spans="1:37" x14ac:dyDescent="0.25">
      <c r="A199" s="72">
        <v>75</v>
      </c>
      <c r="B199" s="72">
        <v>8</v>
      </c>
      <c r="C199" s="72">
        <v>78</v>
      </c>
      <c r="D199" s="44">
        <f t="shared" si="30"/>
        <v>8</v>
      </c>
      <c r="E199" s="44" t="str">
        <f t="shared" si="31"/>
        <v>75_8</v>
      </c>
      <c r="F199" s="44">
        <v>6736</v>
      </c>
      <c r="G199" s="31"/>
      <c r="H199" s="72">
        <v>75</v>
      </c>
      <c r="I199" s="72">
        <v>8</v>
      </c>
      <c r="J199" s="72">
        <v>78</v>
      </c>
      <c r="K199" s="44">
        <f t="shared" si="24"/>
        <v>8</v>
      </c>
      <c r="L199" s="44" t="str">
        <f t="shared" si="25"/>
        <v>75_8</v>
      </c>
      <c r="M199" s="44">
        <v>6965</v>
      </c>
      <c r="N199" s="31"/>
      <c r="O199" s="72">
        <v>75</v>
      </c>
      <c r="P199" s="72">
        <v>8</v>
      </c>
      <c r="Q199" s="72">
        <v>78</v>
      </c>
      <c r="R199" s="44">
        <f t="shared" si="26"/>
        <v>8</v>
      </c>
      <c r="S199" s="44" t="str">
        <f t="shared" si="27"/>
        <v>75_8</v>
      </c>
      <c r="T199" s="44">
        <v>7184</v>
      </c>
      <c r="U199" s="31"/>
      <c r="V199" s="72">
        <v>75</v>
      </c>
      <c r="W199" s="72">
        <v>8</v>
      </c>
      <c r="X199" s="72">
        <v>78</v>
      </c>
      <c r="Y199" s="44">
        <f t="shared" si="28"/>
        <v>8</v>
      </c>
      <c r="Z199" s="19" t="str">
        <f t="shared" si="29"/>
        <v>75_8</v>
      </c>
      <c r="AA199" s="17">
        <f t="shared" si="32"/>
        <v>6965</v>
      </c>
      <c r="AB199" s="17">
        <f t="shared" si="33"/>
        <v>7184</v>
      </c>
      <c r="AC199" s="54">
        <f t="shared" si="34"/>
        <v>7184</v>
      </c>
      <c r="AD199" s="40">
        <f t="shared" si="35"/>
        <v>45.904153354632591</v>
      </c>
      <c r="AE199" s="6"/>
      <c r="AF199" s="6"/>
      <c r="AG199" s="6"/>
      <c r="AH199" s="6"/>
      <c r="AI199" s="6"/>
      <c r="AJ199" s="6"/>
      <c r="AK199" s="57"/>
    </row>
    <row r="200" spans="1:37" x14ac:dyDescent="0.25">
      <c r="A200" s="72">
        <v>75</v>
      </c>
      <c r="B200" s="72">
        <v>9</v>
      </c>
      <c r="C200" s="72">
        <v>80</v>
      </c>
      <c r="D200" s="44">
        <f t="shared" si="30"/>
        <v>9</v>
      </c>
      <c r="E200" s="44" t="str">
        <f t="shared" si="31"/>
        <v>75_9</v>
      </c>
      <c r="F200" s="44">
        <v>6921</v>
      </c>
      <c r="G200" s="31"/>
      <c r="H200" s="72">
        <v>75</v>
      </c>
      <c r="I200" s="72">
        <v>9</v>
      </c>
      <c r="J200" s="72">
        <v>80</v>
      </c>
      <c r="K200" s="44">
        <f t="shared" si="24"/>
        <v>9</v>
      </c>
      <c r="L200" s="44" t="str">
        <f t="shared" si="25"/>
        <v>75_9</v>
      </c>
      <c r="M200" s="44">
        <v>7156</v>
      </c>
      <c r="N200" s="31"/>
      <c r="O200" s="72">
        <v>75</v>
      </c>
      <c r="P200" s="72">
        <v>9</v>
      </c>
      <c r="Q200" s="72">
        <v>80</v>
      </c>
      <c r="R200" s="44">
        <f t="shared" si="26"/>
        <v>9</v>
      </c>
      <c r="S200" s="44" t="str">
        <f t="shared" si="27"/>
        <v>75_9</v>
      </c>
      <c r="T200" s="44">
        <v>7381</v>
      </c>
      <c r="U200" s="31"/>
      <c r="V200" s="72">
        <v>75</v>
      </c>
      <c r="W200" s="72">
        <v>9</v>
      </c>
      <c r="X200" s="72">
        <v>80</v>
      </c>
      <c r="Y200" s="44">
        <f t="shared" si="28"/>
        <v>9</v>
      </c>
      <c r="Z200" s="19" t="str">
        <f t="shared" si="29"/>
        <v>75_9</v>
      </c>
      <c r="AA200" s="17">
        <f t="shared" si="32"/>
        <v>7156</v>
      </c>
      <c r="AB200" s="17">
        <f t="shared" si="33"/>
        <v>7381</v>
      </c>
      <c r="AC200" s="54">
        <f t="shared" si="34"/>
        <v>7381</v>
      </c>
      <c r="AD200" s="40">
        <f t="shared" si="35"/>
        <v>47.162939297124602</v>
      </c>
      <c r="AE200" s="6"/>
      <c r="AF200" s="6"/>
      <c r="AG200" s="6"/>
      <c r="AH200" s="6"/>
      <c r="AI200" s="6"/>
      <c r="AJ200" s="6"/>
      <c r="AK200" s="57"/>
    </row>
    <row r="201" spans="1:37" x14ac:dyDescent="0.25">
      <c r="A201" s="72">
        <v>75</v>
      </c>
      <c r="B201" s="72">
        <v>10</v>
      </c>
      <c r="C201" s="72">
        <v>82</v>
      </c>
      <c r="D201" s="44">
        <f t="shared" si="30"/>
        <v>10</v>
      </c>
      <c r="E201" s="44" t="str">
        <f t="shared" si="31"/>
        <v>75_10</v>
      </c>
      <c r="F201" s="44">
        <v>7107</v>
      </c>
      <c r="G201" s="31"/>
      <c r="H201" s="72">
        <v>75</v>
      </c>
      <c r="I201" s="72">
        <v>10</v>
      </c>
      <c r="J201" s="72">
        <v>82</v>
      </c>
      <c r="K201" s="44">
        <f t="shared" si="24"/>
        <v>10</v>
      </c>
      <c r="L201" s="44" t="str">
        <f t="shared" si="25"/>
        <v>75_10</v>
      </c>
      <c r="M201" s="44">
        <v>7349</v>
      </c>
      <c r="N201" s="31"/>
      <c r="O201" s="72">
        <v>75</v>
      </c>
      <c r="P201" s="72">
        <v>10</v>
      </c>
      <c r="Q201" s="72">
        <v>82</v>
      </c>
      <c r="R201" s="44">
        <f t="shared" si="26"/>
        <v>10</v>
      </c>
      <c r="S201" s="44" t="str">
        <f t="shared" si="27"/>
        <v>75_10</v>
      </c>
      <c r="T201" s="44">
        <v>7580</v>
      </c>
      <c r="U201" s="31"/>
      <c r="V201" s="72">
        <v>75</v>
      </c>
      <c r="W201" s="72">
        <v>10</v>
      </c>
      <c r="X201" s="72">
        <v>82</v>
      </c>
      <c r="Y201" s="44">
        <f t="shared" si="28"/>
        <v>10</v>
      </c>
      <c r="Z201" s="19" t="str">
        <f t="shared" si="29"/>
        <v>75_10</v>
      </c>
      <c r="AA201" s="17">
        <f t="shared" si="32"/>
        <v>7349</v>
      </c>
      <c r="AB201" s="17">
        <f t="shared" si="33"/>
        <v>7580</v>
      </c>
      <c r="AC201" s="54">
        <f t="shared" si="34"/>
        <v>7580</v>
      </c>
      <c r="AD201" s="40">
        <f t="shared" si="35"/>
        <v>48.43450479233227</v>
      </c>
      <c r="AE201" s="6"/>
      <c r="AF201" s="6"/>
      <c r="AG201" s="6"/>
      <c r="AH201" s="6"/>
      <c r="AI201" s="6"/>
      <c r="AJ201" s="6"/>
      <c r="AK201" s="57"/>
    </row>
    <row r="202" spans="1:37" x14ac:dyDescent="0.25">
      <c r="A202" s="72">
        <v>75</v>
      </c>
      <c r="B202" s="72">
        <v>11</v>
      </c>
      <c r="C202" s="72">
        <v>83</v>
      </c>
      <c r="D202" s="44">
        <f t="shared" si="30"/>
        <v>11</v>
      </c>
      <c r="E202" s="44" t="str">
        <f t="shared" si="31"/>
        <v>75_11</v>
      </c>
      <c r="F202" s="44">
        <v>7200</v>
      </c>
      <c r="G202" s="31"/>
      <c r="H202" s="72">
        <v>75</v>
      </c>
      <c r="I202" s="72">
        <v>11</v>
      </c>
      <c r="J202" s="72">
        <v>83</v>
      </c>
      <c r="K202" s="44">
        <f t="shared" si="24"/>
        <v>11</v>
      </c>
      <c r="L202" s="44" t="str">
        <f t="shared" si="25"/>
        <v>75_11</v>
      </c>
      <c r="M202" s="44">
        <v>7445</v>
      </c>
      <c r="N202" s="31"/>
      <c r="O202" s="72">
        <v>75</v>
      </c>
      <c r="P202" s="72">
        <v>11</v>
      </c>
      <c r="Q202" s="72">
        <v>83</v>
      </c>
      <c r="R202" s="44">
        <f t="shared" si="26"/>
        <v>11</v>
      </c>
      <c r="S202" s="44" t="str">
        <f t="shared" si="27"/>
        <v>75_11</v>
      </c>
      <c r="T202" s="44">
        <v>7680</v>
      </c>
      <c r="U202" s="31"/>
      <c r="V202" s="72">
        <v>75</v>
      </c>
      <c r="W202" s="72">
        <v>11</v>
      </c>
      <c r="X202" s="72">
        <v>83</v>
      </c>
      <c r="Y202" s="44">
        <f t="shared" si="28"/>
        <v>11</v>
      </c>
      <c r="Z202" s="19" t="str">
        <f t="shared" si="29"/>
        <v>75_11</v>
      </c>
      <c r="AA202" s="17">
        <f t="shared" si="32"/>
        <v>7445</v>
      </c>
      <c r="AB202" s="17">
        <f t="shared" si="33"/>
        <v>7680</v>
      </c>
      <c r="AC202" s="54">
        <f t="shared" si="34"/>
        <v>7680</v>
      </c>
      <c r="AD202" s="40">
        <f t="shared" si="35"/>
        <v>49.073482428115014</v>
      </c>
      <c r="AE202" s="6"/>
      <c r="AF202" s="6"/>
      <c r="AG202" s="6"/>
      <c r="AH202" s="6"/>
      <c r="AI202" s="6"/>
      <c r="AJ202" s="6"/>
      <c r="AK202" s="57"/>
    </row>
    <row r="203" spans="1:37" x14ac:dyDescent="0.25">
      <c r="A203" s="72">
        <v>75</v>
      </c>
      <c r="B203" s="72">
        <v>12</v>
      </c>
      <c r="C203" s="72">
        <v>84</v>
      </c>
      <c r="D203" s="44">
        <f t="shared" si="30"/>
        <v>12</v>
      </c>
      <c r="E203" s="44" t="str">
        <f t="shared" si="31"/>
        <v>75_12</v>
      </c>
      <c r="F203" s="44">
        <v>7294</v>
      </c>
      <c r="G203" s="31"/>
      <c r="H203" s="72">
        <v>75</v>
      </c>
      <c r="I203" s="72">
        <v>12</v>
      </c>
      <c r="J203" s="72">
        <v>84</v>
      </c>
      <c r="K203" s="44">
        <f t="shared" si="24"/>
        <v>12</v>
      </c>
      <c r="L203" s="44" t="str">
        <f t="shared" si="25"/>
        <v>75_12</v>
      </c>
      <c r="M203" s="44">
        <v>7542</v>
      </c>
      <c r="N203" s="31"/>
      <c r="O203" s="72">
        <v>75</v>
      </c>
      <c r="P203" s="72">
        <v>12</v>
      </c>
      <c r="Q203" s="72">
        <v>84</v>
      </c>
      <c r="R203" s="44">
        <f t="shared" si="26"/>
        <v>12</v>
      </c>
      <c r="S203" s="44" t="str">
        <f t="shared" si="27"/>
        <v>75_12</v>
      </c>
      <c r="T203" s="44">
        <v>7780</v>
      </c>
      <c r="U203" s="31"/>
      <c r="V203" s="72">
        <v>75</v>
      </c>
      <c r="W203" s="72">
        <v>12</v>
      </c>
      <c r="X203" s="72">
        <v>84</v>
      </c>
      <c r="Y203" s="44">
        <f t="shared" si="28"/>
        <v>12</v>
      </c>
      <c r="Z203" s="19" t="str">
        <f t="shared" si="29"/>
        <v>75_12</v>
      </c>
      <c r="AA203" s="17">
        <f t="shared" si="32"/>
        <v>7542</v>
      </c>
      <c r="AB203" s="17">
        <f t="shared" si="33"/>
        <v>7780</v>
      </c>
      <c r="AC203" s="54">
        <f t="shared" si="34"/>
        <v>7780</v>
      </c>
      <c r="AD203" s="40">
        <f t="shared" si="35"/>
        <v>49.712460063897765</v>
      </c>
      <c r="AE203" s="6"/>
      <c r="AF203" s="6"/>
      <c r="AG203" s="6"/>
      <c r="AH203" s="6"/>
      <c r="AI203" s="6"/>
      <c r="AJ203" s="6"/>
      <c r="AK203" s="57"/>
    </row>
    <row r="204" spans="1:37" x14ac:dyDescent="0.25">
      <c r="A204" s="72">
        <v>75</v>
      </c>
      <c r="B204" s="72">
        <v>13</v>
      </c>
      <c r="C204" s="72">
        <v>85</v>
      </c>
      <c r="D204" s="44">
        <f t="shared" si="30"/>
        <v>13</v>
      </c>
      <c r="E204" s="44" t="str">
        <f t="shared" si="31"/>
        <v>75_13</v>
      </c>
      <c r="F204" s="44">
        <v>7402</v>
      </c>
      <c r="G204" s="31"/>
      <c r="H204" s="72">
        <v>75</v>
      </c>
      <c r="I204" s="72">
        <v>13</v>
      </c>
      <c r="J204" s="72">
        <v>85</v>
      </c>
      <c r="K204" s="44">
        <f t="shared" si="24"/>
        <v>13</v>
      </c>
      <c r="L204" s="44" t="str">
        <f t="shared" si="25"/>
        <v>75_13</v>
      </c>
      <c r="M204" s="44">
        <v>7654</v>
      </c>
      <c r="N204" s="31"/>
      <c r="O204" s="72">
        <v>75</v>
      </c>
      <c r="P204" s="72">
        <v>13</v>
      </c>
      <c r="Q204" s="72">
        <v>85</v>
      </c>
      <c r="R204" s="44">
        <f t="shared" si="26"/>
        <v>13</v>
      </c>
      <c r="S204" s="44" t="str">
        <f t="shared" si="27"/>
        <v>75_13</v>
      </c>
      <c r="T204" s="44">
        <v>7895</v>
      </c>
      <c r="U204" s="31"/>
      <c r="V204" s="72">
        <v>75</v>
      </c>
      <c r="W204" s="72">
        <v>13</v>
      </c>
      <c r="X204" s="72">
        <v>85</v>
      </c>
      <c r="Y204" s="44">
        <f t="shared" si="28"/>
        <v>13</v>
      </c>
      <c r="Z204" s="19" t="str">
        <f t="shared" si="29"/>
        <v>75_13</v>
      </c>
      <c r="AA204" s="17">
        <f t="shared" si="32"/>
        <v>7654</v>
      </c>
      <c r="AB204" s="17">
        <f t="shared" si="33"/>
        <v>7895</v>
      </c>
      <c r="AC204" s="54">
        <f t="shared" si="34"/>
        <v>7895</v>
      </c>
      <c r="AD204" s="40">
        <f t="shared" si="35"/>
        <v>50.447284345047926</v>
      </c>
      <c r="AE204" s="6"/>
      <c r="AF204" s="6"/>
      <c r="AG204" s="6"/>
      <c r="AH204" s="6"/>
      <c r="AI204" s="6"/>
      <c r="AJ204" s="6"/>
      <c r="AK204" s="57"/>
    </row>
    <row r="205" spans="1:37" x14ac:dyDescent="0.25">
      <c r="A205" s="72">
        <v>75</v>
      </c>
      <c r="B205" s="72">
        <v>14</v>
      </c>
      <c r="C205" s="72">
        <v>86</v>
      </c>
      <c r="D205" s="44">
        <f t="shared" si="30"/>
        <v>14</v>
      </c>
      <c r="E205" s="44" t="str">
        <f t="shared" si="31"/>
        <v>75_14</v>
      </c>
      <c r="F205" s="44">
        <v>7511</v>
      </c>
      <c r="G205" s="31"/>
      <c r="H205" s="72">
        <v>75</v>
      </c>
      <c r="I205" s="72">
        <v>14</v>
      </c>
      <c r="J205" s="72">
        <v>86</v>
      </c>
      <c r="K205" s="44">
        <f t="shared" si="24"/>
        <v>14</v>
      </c>
      <c r="L205" s="44" t="str">
        <f t="shared" si="25"/>
        <v>75_14</v>
      </c>
      <c r="M205" s="44">
        <v>7766</v>
      </c>
      <c r="N205" s="31"/>
      <c r="O205" s="72">
        <v>75</v>
      </c>
      <c r="P205" s="72">
        <v>14</v>
      </c>
      <c r="Q205" s="72">
        <v>86</v>
      </c>
      <c r="R205" s="44">
        <f t="shared" si="26"/>
        <v>14</v>
      </c>
      <c r="S205" s="44" t="str">
        <f t="shared" si="27"/>
        <v>75_14</v>
      </c>
      <c r="T205" s="44">
        <v>8011</v>
      </c>
      <c r="U205" s="31"/>
      <c r="V205" s="72">
        <v>75</v>
      </c>
      <c r="W205" s="72">
        <v>14</v>
      </c>
      <c r="X205" s="72">
        <v>86</v>
      </c>
      <c r="Y205" s="44">
        <f t="shared" si="28"/>
        <v>14</v>
      </c>
      <c r="Z205" s="19" t="str">
        <f t="shared" si="29"/>
        <v>75_14</v>
      </c>
      <c r="AA205" s="17">
        <f t="shared" si="32"/>
        <v>7766</v>
      </c>
      <c r="AB205" s="17">
        <f t="shared" si="33"/>
        <v>8011</v>
      </c>
      <c r="AC205" s="54">
        <f t="shared" si="34"/>
        <v>8011</v>
      </c>
      <c r="AD205" s="40">
        <f t="shared" si="35"/>
        <v>51.188498402555908</v>
      </c>
      <c r="AE205" s="6"/>
      <c r="AF205" s="6"/>
      <c r="AG205" s="6"/>
      <c r="AH205" s="6"/>
      <c r="AI205" s="6"/>
      <c r="AJ205" s="6"/>
      <c r="AK205" s="57"/>
    </row>
    <row r="206" spans="1:37" x14ac:dyDescent="0.25">
      <c r="A206" s="72">
        <v>75</v>
      </c>
      <c r="B206" s="72">
        <v>15</v>
      </c>
      <c r="C206" s="72">
        <v>87</v>
      </c>
      <c r="D206" s="44">
        <f t="shared" si="30"/>
        <v>15</v>
      </c>
      <c r="E206" s="44" t="str">
        <f t="shared" si="31"/>
        <v>75_15</v>
      </c>
      <c r="F206" s="44">
        <v>7619</v>
      </c>
      <c r="G206" s="31"/>
      <c r="H206" s="72">
        <v>75</v>
      </c>
      <c r="I206" s="72">
        <v>15</v>
      </c>
      <c r="J206" s="72">
        <v>87</v>
      </c>
      <c r="K206" s="44">
        <f t="shared" si="24"/>
        <v>15</v>
      </c>
      <c r="L206" s="44" t="str">
        <f t="shared" si="25"/>
        <v>75_15</v>
      </c>
      <c r="M206" s="44">
        <v>7878</v>
      </c>
      <c r="N206" s="31"/>
      <c r="O206" s="72">
        <v>75</v>
      </c>
      <c r="P206" s="72">
        <v>15</v>
      </c>
      <c r="Q206" s="72">
        <v>87</v>
      </c>
      <c r="R206" s="44">
        <f t="shared" si="26"/>
        <v>15</v>
      </c>
      <c r="S206" s="44" t="str">
        <f t="shared" si="27"/>
        <v>75_15</v>
      </c>
      <c r="T206" s="44">
        <v>8126</v>
      </c>
      <c r="U206" s="31"/>
      <c r="V206" s="72">
        <v>75</v>
      </c>
      <c r="W206" s="72">
        <v>15</v>
      </c>
      <c r="X206" s="72">
        <v>87</v>
      </c>
      <c r="Y206" s="44">
        <f t="shared" si="28"/>
        <v>15</v>
      </c>
      <c r="Z206" s="19" t="str">
        <f t="shared" si="29"/>
        <v>75_15</v>
      </c>
      <c r="AA206" s="17">
        <f t="shared" si="32"/>
        <v>7878</v>
      </c>
      <c r="AB206" s="17">
        <f t="shared" si="33"/>
        <v>8126</v>
      </c>
      <c r="AC206" s="54">
        <f t="shared" si="34"/>
        <v>8126</v>
      </c>
      <c r="AD206" s="40">
        <f t="shared" si="35"/>
        <v>51.923322683706068</v>
      </c>
      <c r="AE206" s="6"/>
      <c r="AF206" s="6"/>
      <c r="AG206" s="6"/>
      <c r="AH206" s="6"/>
      <c r="AI206" s="6"/>
      <c r="AJ206" s="6"/>
      <c r="AK206" s="57"/>
    </row>
    <row r="207" spans="1:37" x14ac:dyDescent="0.25">
      <c r="A207" s="72">
        <v>75</v>
      </c>
      <c r="B207" s="72">
        <v>16</v>
      </c>
      <c r="C207" s="72">
        <v>88</v>
      </c>
      <c r="D207" s="44">
        <f t="shared" si="30"/>
        <v>16</v>
      </c>
      <c r="E207" s="44" t="str">
        <f t="shared" si="31"/>
        <v>75_16</v>
      </c>
      <c r="F207" s="44">
        <v>7741</v>
      </c>
      <c r="G207" s="31"/>
      <c r="H207" s="72">
        <v>75</v>
      </c>
      <c r="I207" s="72">
        <v>16</v>
      </c>
      <c r="J207" s="72">
        <v>88</v>
      </c>
      <c r="K207" s="44">
        <f t="shared" si="24"/>
        <v>16</v>
      </c>
      <c r="L207" s="44" t="str">
        <f t="shared" si="25"/>
        <v>75_16</v>
      </c>
      <c r="M207" s="44">
        <v>8004</v>
      </c>
      <c r="N207" s="31"/>
      <c r="O207" s="72">
        <v>75</v>
      </c>
      <c r="P207" s="72">
        <v>16</v>
      </c>
      <c r="Q207" s="72">
        <v>88</v>
      </c>
      <c r="R207" s="44">
        <f t="shared" si="26"/>
        <v>16</v>
      </c>
      <c r="S207" s="44" t="str">
        <f t="shared" si="27"/>
        <v>75_16</v>
      </c>
      <c r="T207" s="44">
        <v>8256</v>
      </c>
      <c r="U207" s="31"/>
      <c r="V207" s="72">
        <v>75</v>
      </c>
      <c r="W207" s="72">
        <v>16</v>
      </c>
      <c r="X207" s="72">
        <v>88</v>
      </c>
      <c r="Y207" s="44">
        <f t="shared" si="28"/>
        <v>16</v>
      </c>
      <c r="Z207" s="19" t="str">
        <f t="shared" si="29"/>
        <v>75_16</v>
      </c>
      <c r="AA207" s="17">
        <f t="shared" si="32"/>
        <v>8004</v>
      </c>
      <c r="AB207" s="17">
        <f t="shared" si="33"/>
        <v>8256</v>
      </c>
      <c r="AC207" s="54">
        <f t="shared" si="34"/>
        <v>8256</v>
      </c>
      <c r="AD207" s="40">
        <f t="shared" si="35"/>
        <v>52.753993610223645</v>
      </c>
      <c r="AE207" s="6"/>
      <c r="AF207" s="6"/>
      <c r="AG207" s="6"/>
      <c r="AH207" s="6"/>
      <c r="AI207" s="6"/>
      <c r="AJ207" s="6"/>
      <c r="AK207" s="57"/>
    </row>
    <row r="208" spans="1:37" x14ac:dyDescent="0.25">
      <c r="A208" s="72">
        <v>80</v>
      </c>
      <c r="B208" s="72">
        <v>0</v>
      </c>
      <c r="C208" s="72">
        <v>68</v>
      </c>
      <c r="D208" s="44">
        <f t="shared" si="30"/>
        <v>0</v>
      </c>
      <c r="E208" s="44" t="str">
        <f t="shared" si="31"/>
        <v>80_0</v>
      </c>
      <c r="F208" s="44">
        <v>5895</v>
      </c>
      <c r="G208" s="31"/>
      <c r="H208" s="72">
        <v>80</v>
      </c>
      <c r="I208" s="72">
        <v>0</v>
      </c>
      <c r="J208" s="72">
        <v>68</v>
      </c>
      <c r="K208" s="44">
        <f t="shared" ref="K208:K224" si="36">I208</f>
        <v>0</v>
      </c>
      <c r="L208" s="44" t="str">
        <f t="shared" ref="L208:L224" si="37">H208&amp;"_"&amp;K208</f>
        <v>80_0</v>
      </c>
      <c r="M208" s="44">
        <v>6095</v>
      </c>
      <c r="N208" s="31"/>
      <c r="O208" s="72">
        <v>80</v>
      </c>
      <c r="P208" s="72">
        <v>0</v>
      </c>
      <c r="Q208" s="72">
        <v>68</v>
      </c>
      <c r="R208" s="44">
        <f t="shared" ref="R208:R224" si="38">P208</f>
        <v>0</v>
      </c>
      <c r="S208" s="44" t="str">
        <f t="shared" ref="S208:S224" si="39">O208&amp;"_"&amp;R208</f>
        <v>80_0</v>
      </c>
      <c r="T208" s="44">
        <v>6287</v>
      </c>
      <c r="U208" s="31"/>
      <c r="V208" s="72">
        <v>80</v>
      </c>
      <c r="W208" s="72">
        <v>0</v>
      </c>
      <c r="X208" s="72">
        <v>68</v>
      </c>
      <c r="Y208" s="44">
        <f t="shared" ref="Y208:Y224" si="40">W208</f>
        <v>0</v>
      </c>
      <c r="Z208" s="19" t="str">
        <f t="shared" ref="Z208:Z224" si="41">V208&amp;"_"&amp;Y208</f>
        <v>80_0</v>
      </c>
      <c r="AA208" s="17">
        <f t="shared" si="32"/>
        <v>6095</v>
      </c>
      <c r="AB208" s="17">
        <f t="shared" si="33"/>
        <v>6287</v>
      </c>
      <c r="AC208" s="54">
        <f t="shared" si="34"/>
        <v>6287</v>
      </c>
      <c r="AD208" s="40">
        <f t="shared" si="35"/>
        <v>40.172523961661341</v>
      </c>
      <c r="AE208" s="6"/>
      <c r="AF208" s="6"/>
      <c r="AG208" s="6"/>
      <c r="AH208" s="6"/>
      <c r="AI208" s="6"/>
      <c r="AJ208" s="6"/>
      <c r="AK208" s="57"/>
    </row>
    <row r="209" spans="1:37" x14ac:dyDescent="0.25">
      <c r="A209" s="72">
        <v>80</v>
      </c>
      <c r="B209" s="72">
        <v>1</v>
      </c>
      <c r="C209" s="72">
        <v>71</v>
      </c>
      <c r="D209" s="44">
        <f t="shared" ref="D209:D224" si="42">B209</f>
        <v>1</v>
      </c>
      <c r="E209" s="44" t="str">
        <f t="shared" ref="E209:E224" si="43">A209&amp;"_"&amp;D209</f>
        <v>80_1</v>
      </c>
      <c r="F209" s="44">
        <v>6147</v>
      </c>
      <c r="G209" s="31"/>
      <c r="H209" s="72">
        <v>80</v>
      </c>
      <c r="I209" s="72">
        <v>1</v>
      </c>
      <c r="J209" s="72">
        <v>71</v>
      </c>
      <c r="K209" s="44">
        <f t="shared" si="36"/>
        <v>1</v>
      </c>
      <c r="L209" s="44" t="str">
        <f t="shared" si="37"/>
        <v>80_1</v>
      </c>
      <c r="M209" s="44">
        <v>6356</v>
      </c>
      <c r="N209" s="31"/>
      <c r="O209" s="72">
        <v>80</v>
      </c>
      <c r="P209" s="72">
        <v>1</v>
      </c>
      <c r="Q209" s="72">
        <v>71</v>
      </c>
      <c r="R209" s="44">
        <f t="shared" si="38"/>
        <v>1</v>
      </c>
      <c r="S209" s="44" t="str">
        <f t="shared" si="39"/>
        <v>80_1</v>
      </c>
      <c r="T209" s="44">
        <v>6556</v>
      </c>
      <c r="U209" s="31"/>
      <c r="V209" s="72">
        <v>80</v>
      </c>
      <c r="W209" s="72">
        <v>1</v>
      </c>
      <c r="X209" s="72">
        <v>71</v>
      </c>
      <c r="Y209" s="44">
        <f t="shared" si="40"/>
        <v>1</v>
      </c>
      <c r="Z209" s="19" t="str">
        <f t="shared" si="41"/>
        <v>80_1</v>
      </c>
      <c r="AA209" s="17">
        <f t="shared" ref="AA209:AA224" si="44">INDEX($M$16:$M$224,MATCH(Z209,$L$16:$L$224,0))</f>
        <v>6356</v>
      </c>
      <c r="AB209" s="17">
        <f t="shared" ref="AB209:AB224" si="45">INDEX($T$16:$T$224,MATCH(Z209,$S$16:$S$224,0))</f>
        <v>6556</v>
      </c>
      <c r="AC209" s="54">
        <f t="shared" ref="AC209:AC224" si="46">$D$6*AA209+$D$7*AB209</f>
        <v>6556</v>
      </c>
      <c r="AD209" s="40">
        <f t="shared" ref="AD209:AD224" si="47">AC209*$D$10/$D$9</f>
        <v>41.891373801916934</v>
      </c>
      <c r="AE209" s="6"/>
      <c r="AF209" s="6"/>
      <c r="AG209" s="6"/>
      <c r="AH209" s="6"/>
      <c r="AI209" s="6"/>
      <c r="AJ209" s="6"/>
      <c r="AK209" s="57"/>
    </row>
    <row r="210" spans="1:37" x14ac:dyDescent="0.25">
      <c r="A210" s="72">
        <v>80</v>
      </c>
      <c r="B210" s="72">
        <v>2</v>
      </c>
      <c r="C210" s="72">
        <v>74</v>
      </c>
      <c r="D210" s="44">
        <f t="shared" si="42"/>
        <v>2</v>
      </c>
      <c r="E210" s="44" t="str">
        <f t="shared" si="43"/>
        <v>80_2</v>
      </c>
      <c r="F210" s="44">
        <v>6396</v>
      </c>
      <c r="G210" s="31"/>
      <c r="H210" s="72">
        <v>80</v>
      </c>
      <c r="I210" s="72">
        <v>2</v>
      </c>
      <c r="J210" s="72">
        <v>74</v>
      </c>
      <c r="K210" s="44">
        <f t="shared" si="36"/>
        <v>2</v>
      </c>
      <c r="L210" s="44" t="str">
        <f t="shared" si="37"/>
        <v>80_2</v>
      </c>
      <c r="M210" s="44">
        <v>6613</v>
      </c>
      <c r="N210" s="31"/>
      <c r="O210" s="72">
        <v>80</v>
      </c>
      <c r="P210" s="72">
        <v>2</v>
      </c>
      <c r="Q210" s="72">
        <v>74</v>
      </c>
      <c r="R210" s="44">
        <f t="shared" si="38"/>
        <v>2</v>
      </c>
      <c r="S210" s="44" t="str">
        <f t="shared" si="39"/>
        <v>80_2</v>
      </c>
      <c r="T210" s="44">
        <v>6821</v>
      </c>
      <c r="U210" s="31"/>
      <c r="V210" s="72">
        <v>80</v>
      </c>
      <c r="W210" s="72">
        <v>2</v>
      </c>
      <c r="X210" s="72">
        <v>74</v>
      </c>
      <c r="Y210" s="44">
        <f t="shared" si="40"/>
        <v>2</v>
      </c>
      <c r="Z210" s="19" t="str">
        <f t="shared" si="41"/>
        <v>80_2</v>
      </c>
      <c r="AA210" s="17">
        <f t="shared" si="44"/>
        <v>6613</v>
      </c>
      <c r="AB210" s="17">
        <f t="shared" si="45"/>
        <v>6821</v>
      </c>
      <c r="AC210" s="54">
        <f t="shared" si="46"/>
        <v>6821</v>
      </c>
      <c r="AD210" s="40">
        <f t="shared" si="47"/>
        <v>43.584664536741215</v>
      </c>
      <c r="AE210" s="6"/>
      <c r="AF210" s="6"/>
      <c r="AG210" s="6"/>
      <c r="AH210" s="6"/>
      <c r="AI210" s="6"/>
      <c r="AJ210" s="6"/>
      <c r="AK210" s="57"/>
    </row>
    <row r="211" spans="1:37" x14ac:dyDescent="0.25">
      <c r="A211" s="72">
        <v>80</v>
      </c>
      <c r="B211" s="72">
        <v>3</v>
      </c>
      <c r="C211" s="72">
        <v>77</v>
      </c>
      <c r="D211" s="44">
        <f t="shared" si="42"/>
        <v>3</v>
      </c>
      <c r="E211" s="44" t="str">
        <f t="shared" si="43"/>
        <v>80_3</v>
      </c>
      <c r="F211" s="44">
        <v>6641</v>
      </c>
      <c r="G211" s="31"/>
      <c r="H211" s="72">
        <v>80</v>
      </c>
      <c r="I211" s="72">
        <v>3</v>
      </c>
      <c r="J211" s="72">
        <v>77</v>
      </c>
      <c r="K211" s="44">
        <f t="shared" si="36"/>
        <v>3</v>
      </c>
      <c r="L211" s="44" t="str">
        <f t="shared" si="37"/>
        <v>80_3</v>
      </c>
      <c r="M211" s="44">
        <v>6867</v>
      </c>
      <c r="N211" s="31"/>
      <c r="O211" s="72">
        <v>80</v>
      </c>
      <c r="P211" s="72">
        <v>3</v>
      </c>
      <c r="Q211" s="72">
        <v>77</v>
      </c>
      <c r="R211" s="44">
        <f t="shared" si="38"/>
        <v>3</v>
      </c>
      <c r="S211" s="44" t="str">
        <f t="shared" si="39"/>
        <v>80_3</v>
      </c>
      <c r="T211" s="44">
        <v>7083</v>
      </c>
      <c r="U211" s="31"/>
      <c r="V211" s="72">
        <v>80</v>
      </c>
      <c r="W211" s="72">
        <v>3</v>
      </c>
      <c r="X211" s="72">
        <v>77</v>
      </c>
      <c r="Y211" s="44">
        <f t="shared" si="40"/>
        <v>3</v>
      </c>
      <c r="Z211" s="19" t="str">
        <f t="shared" si="41"/>
        <v>80_3</v>
      </c>
      <c r="AA211" s="17">
        <f t="shared" si="44"/>
        <v>6867</v>
      </c>
      <c r="AB211" s="17">
        <f t="shared" si="45"/>
        <v>7083</v>
      </c>
      <c r="AC211" s="54">
        <f t="shared" si="46"/>
        <v>7083</v>
      </c>
      <c r="AD211" s="40">
        <f t="shared" si="47"/>
        <v>45.258785942492011</v>
      </c>
      <c r="AE211" s="6"/>
      <c r="AF211" s="6"/>
      <c r="AG211" s="6"/>
      <c r="AH211" s="6"/>
      <c r="AI211" s="6"/>
      <c r="AJ211" s="6"/>
      <c r="AK211" s="57"/>
    </row>
    <row r="212" spans="1:37" x14ac:dyDescent="0.25">
      <c r="A212" s="72">
        <v>80</v>
      </c>
      <c r="B212" s="72">
        <v>4</v>
      </c>
      <c r="C212" s="72">
        <v>80</v>
      </c>
      <c r="D212" s="44">
        <f t="shared" si="42"/>
        <v>4</v>
      </c>
      <c r="E212" s="44" t="str">
        <f t="shared" si="43"/>
        <v>80_4</v>
      </c>
      <c r="F212" s="44">
        <v>6921</v>
      </c>
      <c r="G212" s="31"/>
      <c r="H212" s="72">
        <v>80</v>
      </c>
      <c r="I212" s="72">
        <v>4</v>
      </c>
      <c r="J212" s="72">
        <v>80</v>
      </c>
      <c r="K212" s="44">
        <f t="shared" si="36"/>
        <v>4</v>
      </c>
      <c r="L212" s="44" t="str">
        <f t="shared" si="37"/>
        <v>80_4</v>
      </c>
      <c r="M212" s="44">
        <v>7156</v>
      </c>
      <c r="N212" s="31"/>
      <c r="O212" s="72">
        <v>80</v>
      </c>
      <c r="P212" s="72">
        <v>4</v>
      </c>
      <c r="Q212" s="72">
        <v>80</v>
      </c>
      <c r="R212" s="44">
        <f t="shared" si="38"/>
        <v>4</v>
      </c>
      <c r="S212" s="44" t="str">
        <f t="shared" si="39"/>
        <v>80_4</v>
      </c>
      <c r="T212" s="44">
        <v>7381</v>
      </c>
      <c r="U212" s="31"/>
      <c r="V212" s="72">
        <v>80</v>
      </c>
      <c r="W212" s="72">
        <v>4</v>
      </c>
      <c r="X212" s="72">
        <v>80</v>
      </c>
      <c r="Y212" s="44">
        <f t="shared" si="40"/>
        <v>4</v>
      </c>
      <c r="Z212" s="19" t="str">
        <f t="shared" si="41"/>
        <v>80_4</v>
      </c>
      <c r="AA212" s="17">
        <f t="shared" si="44"/>
        <v>7156</v>
      </c>
      <c r="AB212" s="17">
        <f t="shared" si="45"/>
        <v>7381</v>
      </c>
      <c r="AC212" s="54">
        <f t="shared" si="46"/>
        <v>7381</v>
      </c>
      <c r="AD212" s="40">
        <f t="shared" si="47"/>
        <v>47.162939297124602</v>
      </c>
      <c r="AE212" s="6"/>
      <c r="AF212" s="6"/>
      <c r="AG212" s="6"/>
      <c r="AH212" s="6"/>
      <c r="AI212" s="6"/>
      <c r="AJ212" s="6"/>
      <c r="AK212" s="57"/>
    </row>
    <row r="213" spans="1:37" x14ac:dyDescent="0.25">
      <c r="A213" s="72">
        <v>80</v>
      </c>
      <c r="B213" s="72">
        <v>5</v>
      </c>
      <c r="C213" s="72">
        <v>83</v>
      </c>
      <c r="D213" s="44">
        <f t="shared" si="42"/>
        <v>5</v>
      </c>
      <c r="E213" s="44" t="str">
        <f t="shared" si="43"/>
        <v>80_5</v>
      </c>
      <c r="F213" s="44">
        <v>7200</v>
      </c>
      <c r="G213" s="31"/>
      <c r="H213" s="72">
        <v>80</v>
      </c>
      <c r="I213" s="72">
        <v>5</v>
      </c>
      <c r="J213" s="72">
        <v>83</v>
      </c>
      <c r="K213" s="44">
        <f t="shared" si="36"/>
        <v>5</v>
      </c>
      <c r="L213" s="44" t="str">
        <f t="shared" si="37"/>
        <v>80_5</v>
      </c>
      <c r="M213" s="44">
        <v>7445</v>
      </c>
      <c r="N213" s="31"/>
      <c r="O213" s="72">
        <v>80</v>
      </c>
      <c r="P213" s="72">
        <v>5</v>
      </c>
      <c r="Q213" s="72">
        <v>83</v>
      </c>
      <c r="R213" s="44">
        <f t="shared" si="38"/>
        <v>5</v>
      </c>
      <c r="S213" s="44" t="str">
        <f t="shared" si="39"/>
        <v>80_5</v>
      </c>
      <c r="T213" s="44">
        <v>7680</v>
      </c>
      <c r="U213" s="31"/>
      <c r="V213" s="72">
        <v>80</v>
      </c>
      <c r="W213" s="72">
        <v>5</v>
      </c>
      <c r="X213" s="72">
        <v>83</v>
      </c>
      <c r="Y213" s="44">
        <f t="shared" si="40"/>
        <v>5</v>
      </c>
      <c r="Z213" s="19" t="str">
        <f t="shared" si="41"/>
        <v>80_5</v>
      </c>
      <c r="AA213" s="17">
        <f t="shared" si="44"/>
        <v>7445</v>
      </c>
      <c r="AB213" s="17">
        <f t="shared" si="45"/>
        <v>7680</v>
      </c>
      <c r="AC213" s="54">
        <f t="shared" si="46"/>
        <v>7680</v>
      </c>
      <c r="AD213" s="40">
        <f t="shared" si="47"/>
        <v>49.073482428115014</v>
      </c>
      <c r="AE213" s="6"/>
      <c r="AF213" s="6"/>
      <c r="AG213" s="6"/>
      <c r="AH213" s="6"/>
      <c r="AI213" s="6"/>
      <c r="AJ213" s="6"/>
      <c r="AK213" s="57"/>
    </row>
    <row r="214" spans="1:37" x14ac:dyDescent="0.25">
      <c r="A214" s="72">
        <v>80</v>
      </c>
      <c r="B214" s="72">
        <v>6</v>
      </c>
      <c r="C214" s="72">
        <v>86</v>
      </c>
      <c r="D214" s="44">
        <f t="shared" si="42"/>
        <v>6</v>
      </c>
      <c r="E214" s="44" t="str">
        <f t="shared" si="43"/>
        <v>80_6</v>
      </c>
      <c r="F214" s="44">
        <v>7511</v>
      </c>
      <c r="G214" s="31"/>
      <c r="H214" s="72">
        <v>80</v>
      </c>
      <c r="I214" s="72">
        <v>6</v>
      </c>
      <c r="J214" s="72">
        <v>86</v>
      </c>
      <c r="K214" s="44">
        <f t="shared" si="36"/>
        <v>6</v>
      </c>
      <c r="L214" s="44" t="str">
        <f t="shared" si="37"/>
        <v>80_6</v>
      </c>
      <c r="M214" s="44">
        <v>7766</v>
      </c>
      <c r="N214" s="31"/>
      <c r="O214" s="72">
        <v>80</v>
      </c>
      <c r="P214" s="72">
        <v>6</v>
      </c>
      <c r="Q214" s="72">
        <v>86</v>
      </c>
      <c r="R214" s="44">
        <f t="shared" si="38"/>
        <v>6</v>
      </c>
      <c r="S214" s="44" t="str">
        <f t="shared" si="39"/>
        <v>80_6</v>
      </c>
      <c r="T214" s="44">
        <v>8011</v>
      </c>
      <c r="U214" s="31"/>
      <c r="V214" s="72">
        <v>80</v>
      </c>
      <c r="W214" s="72">
        <v>6</v>
      </c>
      <c r="X214" s="72">
        <v>86</v>
      </c>
      <c r="Y214" s="44">
        <f t="shared" si="40"/>
        <v>6</v>
      </c>
      <c r="Z214" s="19" t="str">
        <f t="shared" si="41"/>
        <v>80_6</v>
      </c>
      <c r="AA214" s="17">
        <f t="shared" si="44"/>
        <v>7766</v>
      </c>
      <c r="AB214" s="17">
        <f t="shared" si="45"/>
        <v>8011</v>
      </c>
      <c r="AC214" s="54">
        <f t="shared" si="46"/>
        <v>8011</v>
      </c>
      <c r="AD214" s="40">
        <f t="shared" si="47"/>
        <v>51.188498402555908</v>
      </c>
      <c r="AE214" s="6"/>
      <c r="AF214" s="6"/>
      <c r="AG214" s="6"/>
      <c r="AH214" s="6"/>
      <c r="AI214" s="6"/>
      <c r="AJ214" s="6"/>
      <c r="AK214" s="57"/>
    </row>
    <row r="215" spans="1:37" x14ac:dyDescent="0.25">
      <c r="A215" s="72">
        <v>80</v>
      </c>
      <c r="B215" s="72">
        <v>7</v>
      </c>
      <c r="C215" s="72">
        <v>88</v>
      </c>
      <c r="D215" s="44">
        <f t="shared" si="42"/>
        <v>7</v>
      </c>
      <c r="E215" s="44" t="str">
        <f t="shared" si="43"/>
        <v>80_7</v>
      </c>
      <c r="F215" s="44">
        <v>7741</v>
      </c>
      <c r="G215" s="31"/>
      <c r="H215" s="72">
        <v>80</v>
      </c>
      <c r="I215" s="72">
        <v>7</v>
      </c>
      <c r="J215" s="72">
        <v>88</v>
      </c>
      <c r="K215" s="44">
        <f t="shared" si="36"/>
        <v>7</v>
      </c>
      <c r="L215" s="44" t="str">
        <f t="shared" si="37"/>
        <v>80_7</v>
      </c>
      <c r="M215" s="44">
        <v>8004</v>
      </c>
      <c r="N215" s="31"/>
      <c r="O215" s="72">
        <v>80</v>
      </c>
      <c r="P215" s="72">
        <v>7</v>
      </c>
      <c r="Q215" s="72">
        <v>88</v>
      </c>
      <c r="R215" s="44">
        <f t="shared" si="38"/>
        <v>7</v>
      </c>
      <c r="S215" s="44" t="str">
        <f t="shared" si="39"/>
        <v>80_7</v>
      </c>
      <c r="T215" s="44">
        <v>8256</v>
      </c>
      <c r="U215" s="31"/>
      <c r="V215" s="72">
        <v>80</v>
      </c>
      <c r="W215" s="72">
        <v>7</v>
      </c>
      <c r="X215" s="72">
        <v>88</v>
      </c>
      <c r="Y215" s="44">
        <f t="shared" si="40"/>
        <v>7</v>
      </c>
      <c r="Z215" s="19" t="str">
        <f t="shared" si="41"/>
        <v>80_7</v>
      </c>
      <c r="AA215" s="17">
        <f t="shared" si="44"/>
        <v>8004</v>
      </c>
      <c r="AB215" s="17">
        <f t="shared" si="45"/>
        <v>8256</v>
      </c>
      <c r="AC215" s="54">
        <f t="shared" si="46"/>
        <v>8256</v>
      </c>
      <c r="AD215" s="40">
        <f t="shared" si="47"/>
        <v>52.753993610223645</v>
      </c>
      <c r="AE215" s="6"/>
      <c r="AF215" s="6"/>
      <c r="AG215" s="6"/>
      <c r="AH215" s="6"/>
      <c r="AI215" s="6"/>
      <c r="AJ215" s="6"/>
      <c r="AK215" s="57"/>
    </row>
    <row r="216" spans="1:37" x14ac:dyDescent="0.25">
      <c r="A216" s="72">
        <v>80</v>
      </c>
      <c r="B216" s="72">
        <v>8</v>
      </c>
      <c r="C216" s="72">
        <v>90</v>
      </c>
      <c r="D216" s="44">
        <f t="shared" si="42"/>
        <v>8</v>
      </c>
      <c r="E216" s="44" t="str">
        <f t="shared" si="43"/>
        <v>80_8</v>
      </c>
      <c r="F216" s="44">
        <v>7981</v>
      </c>
      <c r="G216" s="31"/>
      <c r="H216" s="72">
        <v>80</v>
      </c>
      <c r="I216" s="72">
        <v>8</v>
      </c>
      <c r="J216" s="72">
        <v>90</v>
      </c>
      <c r="K216" s="44">
        <f t="shared" si="36"/>
        <v>8</v>
      </c>
      <c r="L216" s="44" t="str">
        <f t="shared" si="37"/>
        <v>80_8</v>
      </c>
      <c r="M216" s="44">
        <v>8252</v>
      </c>
      <c r="N216" s="31"/>
      <c r="O216" s="72">
        <v>80</v>
      </c>
      <c r="P216" s="72">
        <v>8</v>
      </c>
      <c r="Q216" s="72">
        <v>90</v>
      </c>
      <c r="R216" s="44">
        <f t="shared" si="38"/>
        <v>8</v>
      </c>
      <c r="S216" s="44" t="str">
        <f t="shared" si="39"/>
        <v>80_8</v>
      </c>
      <c r="T216" s="44">
        <v>8512</v>
      </c>
      <c r="U216" s="31"/>
      <c r="V216" s="72">
        <v>80</v>
      </c>
      <c r="W216" s="72">
        <v>8</v>
      </c>
      <c r="X216" s="72">
        <v>90</v>
      </c>
      <c r="Y216" s="44">
        <f t="shared" si="40"/>
        <v>8</v>
      </c>
      <c r="Z216" s="19" t="str">
        <f t="shared" si="41"/>
        <v>80_8</v>
      </c>
      <c r="AA216" s="17">
        <f t="shared" si="44"/>
        <v>8252</v>
      </c>
      <c r="AB216" s="17">
        <f t="shared" si="45"/>
        <v>8512</v>
      </c>
      <c r="AC216" s="54">
        <f t="shared" si="46"/>
        <v>8512</v>
      </c>
      <c r="AD216" s="40">
        <f t="shared" si="47"/>
        <v>54.389776357827479</v>
      </c>
      <c r="AE216" s="6"/>
      <c r="AF216" s="6"/>
      <c r="AG216" s="6"/>
      <c r="AH216" s="6"/>
      <c r="AI216" s="6"/>
      <c r="AJ216" s="6"/>
      <c r="AK216" s="57"/>
    </row>
    <row r="217" spans="1:37" x14ac:dyDescent="0.25">
      <c r="A217" s="72">
        <v>80</v>
      </c>
      <c r="B217" s="72">
        <v>9</v>
      </c>
      <c r="C217" s="72">
        <v>92</v>
      </c>
      <c r="D217" s="44">
        <f t="shared" si="42"/>
        <v>9</v>
      </c>
      <c r="E217" s="44" t="str">
        <f t="shared" si="43"/>
        <v>80_9</v>
      </c>
      <c r="F217" s="44">
        <v>8223</v>
      </c>
      <c r="G217" s="31"/>
      <c r="H217" s="72">
        <v>80</v>
      </c>
      <c r="I217" s="72">
        <v>9</v>
      </c>
      <c r="J217" s="72">
        <v>92</v>
      </c>
      <c r="K217" s="44">
        <f t="shared" si="36"/>
        <v>9</v>
      </c>
      <c r="L217" s="44" t="str">
        <f t="shared" si="37"/>
        <v>80_9</v>
      </c>
      <c r="M217" s="44">
        <v>8503</v>
      </c>
      <c r="N217" s="31"/>
      <c r="O217" s="72">
        <v>80</v>
      </c>
      <c r="P217" s="72">
        <v>9</v>
      </c>
      <c r="Q217" s="72">
        <v>92</v>
      </c>
      <c r="R217" s="44">
        <f t="shared" si="38"/>
        <v>9</v>
      </c>
      <c r="S217" s="44" t="str">
        <f t="shared" si="39"/>
        <v>80_9</v>
      </c>
      <c r="T217" s="44">
        <v>8771</v>
      </c>
      <c r="U217" s="31"/>
      <c r="V217" s="72">
        <v>80</v>
      </c>
      <c r="W217" s="72">
        <v>9</v>
      </c>
      <c r="X217" s="72">
        <v>92</v>
      </c>
      <c r="Y217" s="44">
        <f t="shared" si="40"/>
        <v>9</v>
      </c>
      <c r="Z217" s="19" t="str">
        <f t="shared" si="41"/>
        <v>80_9</v>
      </c>
      <c r="AA217" s="17">
        <f t="shared" si="44"/>
        <v>8503</v>
      </c>
      <c r="AB217" s="17">
        <f t="shared" si="45"/>
        <v>8771</v>
      </c>
      <c r="AC217" s="54">
        <f t="shared" si="46"/>
        <v>8771</v>
      </c>
      <c r="AD217" s="40">
        <f t="shared" si="47"/>
        <v>56.04472843450479</v>
      </c>
      <c r="AE217" s="6"/>
      <c r="AF217" s="6"/>
      <c r="AG217" s="6"/>
      <c r="AH217" s="6"/>
      <c r="AI217" s="6"/>
      <c r="AJ217" s="6"/>
      <c r="AK217" s="57"/>
    </row>
    <row r="218" spans="1:37" x14ac:dyDescent="0.25">
      <c r="A218" s="72">
        <v>80</v>
      </c>
      <c r="B218" s="72">
        <v>10</v>
      </c>
      <c r="C218" s="72">
        <v>94</v>
      </c>
      <c r="D218" s="44">
        <f t="shared" si="42"/>
        <v>10</v>
      </c>
      <c r="E218" s="44" t="str">
        <f t="shared" si="43"/>
        <v>80_10</v>
      </c>
      <c r="F218" s="44">
        <v>8468</v>
      </c>
      <c r="G218" s="31"/>
      <c r="H218" s="72">
        <v>80</v>
      </c>
      <c r="I218" s="72">
        <v>10</v>
      </c>
      <c r="J218" s="72">
        <v>94</v>
      </c>
      <c r="K218" s="44">
        <f t="shared" si="36"/>
        <v>10</v>
      </c>
      <c r="L218" s="44" t="str">
        <f t="shared" si="37"/>
        <v>80_10</v>
      </c>
      <c r="M218" s="44">
        <v>8756</v>
      </c>
      <c r="N218" s="31"/>
      <c r="O218" s="72">
        <v>80</v>
      </c>
      <c r="P218" s="72">
        <v>10</v>
      </c>
      <c r="Q218" s="72">
        <v>94</v>
      </c>
      <c r="R218" s="44">
        <f t="shared" si="38"/>
        <v>10</v>
      </c>
      <c r="S218" s="44" t="str">
        <f t="shared" si="39"/>
        <v>80_10</v>
      </c>
      <c r="T218" s="44">
        <v>9032</v>
      </c>
      <c r="U218" s="31"/>
      <c r="V218" s="72">
        <v>80</v>
      </c>
      <c r="W218" s="72">
        <v>10</v>
      </c>
      <c r="X218" s="72">
        <v>94</v>
      </c>
      <c r="Y218" s="44">
        <f t="shared" si="40"/>
        <v>10</v>
      </c>
      <c r="Z218" s="19" t="str">
        <f t="shared" si="41"/>
        <v>80_10</v>
      </c>
      <c r="AA218" s="17">
        <f t="shared" si="44"/>
        <v>8756</v>
      </c>
      <c r="AB218" s="17">
        <f t="shared" si="45"/>
        <v>9032</v>
      </c>
      <c r="AC218" s="54">
        <f t="shared" si="46"/>
        <v>9032</v>
      </c>
      <c r="AD218" s="40">
        <f t="shared" si="47"/>
        <v>57.712460063897765</v>
      </c>
      <c r="AE218" s="6"/>
      <c r="AF218" s="6"/>
      <c r="AG218" s="6"/>
      <c r="AH218" s="6"/>
      <c r="AI218" s="6"/>
      <c r="AJ218" s="6"/>
      <c r="AK218" s="57"/>
    </row>
    <row r="219" spans="1:37" x14ac:dyDescent="0.25">
      <c r="A219" s="72">
        <v>80</v>
      </c>
      <c r="B219" s="72">
        <v>11</v>
      </c>
      <c r="C219" s="72">
        <v>95</v>
      </c>
      <c r="D219" s="44">
        <f t="shared" si="42"/>
        <v>11</v>
      </c>
      <c r="E219" s="44" t="str">
        <f t="shared" si="43"/>
        <v>80_11</v>
      </c>
      <c r="F219" s="44">
        <v>8590</v>
      </c>
      <c r="G219" s="31"/>
      <c r="H219" s="72">
        <v>80</v>
      </c>
      <c r="I219" s="72">
        <v>11</v>
      </c>
      <c r="J219" s="72">
        <v>95</v>
      </c>
      <c r="K219" s="44">
        <f t="shared" si="36"/>
        <v>11</v>
      </c>
      <c r="L219" s="44" t="str">
        <f t="shared" si="37"/>
        <v>80_11</v>
      </c>
      <c r="M219" s="44">
        <v>8882</v>
      </c>
      <c r="N219" s="31"/>
      <c r="O219" s="72">
        <v>80</v>
      </c>
      <c r="P219" s="72">
        <v>11</v>
      </c>
      <c r="Q219" s="72">
        <v>95</v>
      </c>
      <c r="R219" s="44">
        <f t="shared" si="38"/>
        <v>11</v>
      </c>
      <c r="S219" s="44" t="str">
        <f t="shared" si="39"/>
        <v>80_11</v>
      </c>
      <c r="T219" s="44">
        <v>9162</v>
      </c>
      <c r="U219" s="31"/>
      <c r="V219" s="72">
        <v>80</v>
      </c>
      <c r="W219" s="72">
        <v>11</v>
      </c>
      <c r="X219" s="72">
        <v>95</v>
      </c>
      <c r="Y219" s="44">
        <f t="shared" si="40"/>
        <v>11</v>
      </c>
      <c r="Z219" s="19" t="str">
        <f t="shared" si="41"/>
        <v>80_11</v>
      </c>
      <c r="AA219" s="17">
        <f t="shared" si="44"/>
        <v>8882</v>
      </c>
      <c r="AB219" s="17">
        <f t="shared" si="45"/>
        <v>9162</v>
      </c>
      <c r="AC219" s="54">
        <f t="shared" si="46"/>
        <v>9162</v>
      </c>
      <c r="AD219" s="40">
        <f t="shared" si="47"/>
        <v>58.543130990415335</v>
      </c>
      <c r="AE219" s="6"/>
      <c r="AF219" s="6"/>
      <c r="AG219" s="6"/>
      <c r="AH219" s="6"/>
      <c r="AI219" s="6"/>
      <c r="AJ219" s="6"/>
      <c r="AK219" s="57"/>
    </row>
    <row r="220" spans="1:37" x14ac:dyDescent="0.25">
      <c r="A220" s="72">
        <v>80</v>
      </c>
      <c r="B220" s="72">
        <v>12</v>
      </c>
      <c r="C220" s="72">
        <v>96</v>
      </c>
      <c r="D220" s="44">
        <f t="shared" si="42"/>
        <v>12</v>
      </c>
      <c r="E220" s="44" t="str">
        <f t="shared" si="43"/>
        <v>80_12</v>
      </c>
      <c r="F220" s="44">
        <v>8713</v>
      </c>
      <c r="G220" s="31"/>
      <c r="H220" s="72">
        <v>80</v>
      </c>
      <c r="I220" s="72">
        <v>12</v>
      </c>
      <c r="J220" s="72">
        <v>96</v>
      </c>
      <c r="K220" s="44">
        <f t="shared" si="36"/>
        <v>12</v>
      </c>
      <c r="L220" s="44" t="str">
        <f t="shared" si="37"/>
        <v>80_12</v>
      </c>
      <c r="M220" s="44">
        <v>9009</v>
      </c>
      <c r="N220" s="31"/>
      <c r="O220" s="72">
        <v>80</v>
      </c>
      <c r="P220" s="72">
        <v>12</v>
      </c>
      <c r="Q220" s="72">
        <v>96</v>
      </c>
      <c r="R220" s="44">
        <f t="shared" si="38"/>
        <v>12</v>
      </c>
      <c r="S220" s="44" t="str">
        <f t="shared" si="39"/>
        <v>80_12</v>
      </c>
      <c r="T220" s="44">
        <v>9293</v>
      </c>
      <c r="U220" s="31"/>
      <c r="V220" s="72">
        <v>80</v>
      </c>
      <c r="W220" s="72">
        <v>12</v>
      </c>
      <c r="X220" s="72">
        <v>96</v>
      </c>
      <c r="Y220" s="44">
        <f t="shared" si="40"/>
        <v>12</v>
      </c>
      <c r="Z220" s="19" t="str">
        <f t="shared" si="41"/>
        <v>80_12</v>
      </c>
      <c r="AA220" s="17">
        <f t="shared" si="44"/>
        <v>9009</v>
      </c>
      <c r="AB220" s="17">
        <f t="shared" si="45"/>
        <v>9293</v>
      </c>
      <c r="AC220" s="54">
        <f t="shared" si="46"/>
        <v>9293</v>
      </c>
      <c r="AD220" s="40">
        <f t="shared" si="47"/>
        <v>59.380191693290733</v>
      </c>
      <c r="AE220" s="6"/>
      <c r="AF220" s="6"/>
      <c r="AG220" s="6"/>
      <c r="AH220" s="6"/>
      <c r="AI220" s="6"/>
      <c r="AJ220" s="6"/>
      <c r="AK220" s="57"/>
    </row>
    <row r="221" spans="1:37" x14ac:dyDescent="0.25">
      <c r="A221" s="72">
        <v>80</v>
      </c>
      <c r="B221" s="72">
        <v>13</v>
      </c>
      <c r="C221" s="72">
        <v>97</v>
      </c>
      <c r="D221" s="44">
        <f t="shared" si="42"/>
        <v>13</v>
      </c>
      <c r="E221" s="44" t="str">
        <f t="shared" si="43"/>
        <v>80_13</v>
      </c>
      <c r="F221" s="44">
        <v>8836</v>
      </c>
      <c r="G221" s="31"/>
      <c r="H221" s="72">
        <v>80</v>
      </c>
      <c r="I221" s="72">
        <v>13</v>
      </c>
      <c r="J221" s="72">
        <v>97</v>
      </c>
      <c r="K221" s="44">
        <f t="shared" si="36"/>
        <v>13</v>
      </c>
      <c r="L221" s="44" t="str">
        <f t="shared" si="37"/>
        <v>80_13</v>
      </c>
      <c r="M221" s="44">
        <v>9136</v>
      </c>
      <c r="N221" s="31"/>
      <c r="O221" s="72">
        <v>80</v>
      </c>
      <c r="P221" s="72">
        <v>13</v>
      </c>
      <c r="Q221" s="72">
        <v>97</v>
      </c>
      <c r="R221" s="44">
        <f t="shared" si="38"/>
        <v>13</v>
      </c>
      <c r="S221" s="44" t="str">
        <f t="shared" si="39"/>
        <v>80_13</v>
      </c>
      <c r="T221" s="44">
        <v>9424</v>
      </c>
      <c r="U221" s="31"/>
      <c r="V221" s="72">
        <v>80</v>
      </c>
      <c r="W221" s="72">
        <v>13</v>
      </c>
      <c r="X221" s="72">
        <v>97</v>
      </c>
      <c r="Y221" s="44">
        <f t="shared" si="40"/>
        <v>13</v>
      </c>
      <c r="Z221" s="19" t="str">
        <f t="shared" si="41"/>
        <v>80_13</v>
      </c>
      <c r="AA221" s="17">
        <f t="shared" si="44"/>
        <v>9136</v>
      </c>
      <c r="AB221" s="17">
        <f t="shared" si="45"/>
        <v>9424</v>
      </c>
      <c r="AC221" s="54">
        <f t="shared" si="46"/>
        <v>9424</v>
      </c>
      <c r="AD221" s="40">
        <f t="shared" si="47"/>
        <v>60.217252396166131</v>
      </c>
      <c r="AE221" s="6"/>
      <c r="AF221" s="6"/>
      <c r="AG221" s="6"/>
      <c r="AH221" s="6"/>
      <c r="AI221" s="6"/>
      <c r="AJ221" s="6"/>
      <c r="AK221" s="57"/>
    </row>
    <row r="222" spans="1:37" x14ac:dyDescent="0.25">
      <c r="A222" s="72">
        <v>80</v>
      </c>
      <c r="B222" s="72">
        <v>14</v>
      </c>
      <c r="C222" s="72">
        <v>98</v>
      </c>
      <c r="D222" s="44">
        <f t="shared" si="42"/>
        <v>14</v>
      </c>
      <c r="E222" s="44" t="str">
        <f t="shared" si="43"/>
        <v>80_14</v>
      </c>
      <c r="F222" s="44">
        <v>8957</v>
      </c>
      <c r="G222" s="31"/>
      <c r="H222" s="72">
        <v>80</v>
      </c>
      <c r="I222" s="72">
        <v>14</v>
      </c>
      <c r="J222" s="72">
        <v>98</v>
      </c>
      <c r="K222" s="44">
        <f t="shared" si="36"/>
        <v>14</v>
      </c>
      <c r="L222" s="44" t="str">
        <f t="shared" si="37"/>
        <v>80_14</v>
      </c>
      <c r="M222" s="44">
        <v>9262</v>
      </c>
      <c r="N222" s="31"/>
      <c r="O222" s="72">
        <v>80</v>
      </c>
      <c r="P222" s="72">
        <v>14</v>
      </c>
      <c r="Q222" s="72">
        <v>98</v>
      </c>
      <c r="R222" s="44">
        <f t="shared" si="38"/>
        <v>14</v>
      </c>
      <c r="S222" s="44" t="str">
        <f t="shared" si="39"/>
        <v>80_14</v>
      </c>
      <c r="T222" s="44">
        <v>9554</v>
      </c>
      <c r="U222" s="31"/>
      <c r="V222" s="72">
        <v>80</v>
      </c>
      <c r="W222" s="72">
        <v>14</v>
      </c>
      <c r="X222" s="72">
        <v>98</v>
      </c>
      <c r="Y222" s="44">
        <f t="shared" si="40"/>
        <v>14</v>
      </c>
      <c r="Z222" s="19" t="str">
        <f t="shared" si="41"/>
        <v>80_14</v>
      </c>
      <c r="AA222" s="17">
        <f t="shared" si="44"/>
        <v>9262</v>
      </c>
      <c r="AB222" s="17">
        <f t="shared" si="45"/>
        <v>9554</v>
      </c>
      <c r="AC222" s="54">
        <f t="shared" si="46"/>
        <v>9554</v>
      </c>
      <c r="AD222" s="40">
        <f t="shared" si="47"/>
        <v>61.047923322683708</v>
      </c>
      <c r="AE222" s="6"/>
      <c r="AF222" s="6"/>
      <c r="AG222" s="6"/>
      <c r="AH222" s="6"/>
      <c r="AI222" s="6"/>
      <c r="AJ222" s="6"/>
      <c r="AK222" s="57"/>
    </row>
    <row r="223" spans="1:37" x14ac:dyDescent="0.25">
      <c r="A223" s="72">
        <v>80</v>
      </c>
      <c r="B223" s="72">
        <v>15</v>
      </c>
      <c r="C223" s="72">
        <v>99</v>
      </c>
      <c r="D223" s="44">
        <f t="shared" si="42"/>
        <v>15</v>
      </c>
      <c r="E223" s="44" t="str">
        <f t="shared" si="43"/>
        <v>80_15</v>
      </c>
      <c r="F223" s="44">
        <v>9081</v>
      </c>
      <c r="G223" s="31"/>
      <c r="H223" s="72">
        <v>80</v>
      </c>
      <c r="I223" s="72">
        <v>15</v>
      </c>
      <c r="J223" s="72">
        <v>99</v>
      </c>
      <c r="K223" s="44">
        <f t="shared" si="36"/>
        <v>15</v>
      </c>
      <c r="L223" s="44" t="str">
        <f t="shared" si="37"/>
        <v>80_15</v>
      </c>
      <c r="M223" s="44">
        <v>9390</v>
      </c>
      <c r="N223" s="31"/>
      <c r="O223" s="72">
        <v>80</v>
      </c>
      <c r="P223" s="72">
        <v>15</v>
      </c>
      <c r="Q223" s="72">
        <v>99</v>
      </c>
      <c r="R223" s="44">
        <f t="shared" si="38"/>
        <v>15</v>
      </c>
      <c r="S223" s="44" t="str">
        <f t="shared" si="39"/>
        <v>80_15</v>
      </c>
      <c r="T223" s="44">
        <v>9686</v>
      </c>
      <c r="U223" s="31"/>
      <c r="V223" s="72">
        <v>80</v>
      </c>
      <c r="W223" s="72">
        <v>15</v>
      </c>
      <c r="X223" s="72">
        <v>99</v>
      </c>
      <c r="Y223" s="44">
        <f t="shared" si="40"/>
        <v>15</v>
      </c>
      <c r="Z223" s="19" t="str">
        <f t="shared" si="41"/>
        <v>80_15</v>
      </c>
      <c r="AA223" s="17">
        <f t="shared" si="44"/>
        <v>9390</v>
      </c>
      <c r="AB223" s="17">
        <f t="shared" si="45"/>
        <v>9686</v>
      </c>
      <c r="AC223" s="54">
        <f t="shared" si="46"/>
        <v>9686</v>
      </c>
      <c r="AD223" s="40">
        <f t="shared" si="47"/>
        <v>61.891373801916934</v>
      </c>
      <c r="AE223" s="6"/>
      <c r="AF223" s="6"/>
      <c r="AG223" s="6"/>
      <c r="AH223" s="6"/>
      <c r="AI223" s="6"/>
      <c r="AJ223" s="6"/>
      <c r="AK223" s="57"/>
    </row>
    <row r="224" spans="1:37" x14ac:dyDescent="0.25">
      <c r="A224" s="83">
        <v>80</v>
      </c>
      <c r="B224" s="83">
        <v>16</v>
      </c>
      <c r="C224" s="83">
        <v>100</v>
      </c>
      <c r="D224" s="82">
        <f t="shared" si="42"/>
        <v>16</v>
      </c>
      <c r="E224" s="82" t="str">
        <f t="shared" si="43"/>
        <v>80_16</v>
      </c>
      <c r="F224" s="82">
        <v>9202</v>
      </c>
      <c r="G224" s="31"/>
      <c r="H224" s="83">
        <v>80</v>
      </c>
      <c r="I224" s="83">
        <v>16</v>
      </c>
      <c r="J224" s="83">
        <v>100</v>
      </c>
      <c r="K224" s="82">
        <f t="shared" si="36"/>
        <v>16</v>
      </c>
      <c r="L224" s="82" t="str">
        <f t="shared" si="37"/>
        <v>80_16</v>
      </c>
      <c r="M224" s="82">
        <v>9515</v>
      </c>
      <c r="N224" s="31"/>
      <c r="O224" s="83">
        <v>80</v>
      </c>
      <c r="P224" s="83">
        <v>16</v>
      </c>
      <c r="Q224" s="83">
        <v>100</v>
      </c>
      <c r="R224" s="82">
        <f t="shared" si="38"/>
        <v>16</v>
      </c>
      <c r="S224" s="82" t="str">
        <f t="shared" si="39"/>
        <v>80_16</v>
      </c>
      <c r="T224" s="82">
        <v>9815</v>
      </c>
      <c r="U224" s="31"/>
      <c r="V224" s="83">
        <v>80</v>
      </c>
      <c r="W224" s="83">
        <v>16</v>
      </c>
      <c r="X224" s="83">
        <v>100</v>
      </c>
      <c r="Y224" s="82">
        <f t="shared" si="40"/>
        <v>16</v>
      </c>
      <c r="Z224" s="21" t="str">
        <f t="shared" si="41"/>
        <v>80_16</v>
      </c>
      <c r="AA224" s="20">
        <f t="shared" si="44"/>
        <v>9515</v>
      </c>
      <c r="AB224" s="20">
        <f t="shared" si="45"/>
        <v>9815</v>
      </c>
      <c r="AC224" s="64">
        <f t="shared" si="46"/>
        <v>9815</v>
      </c>
      <c r="AD224" s="65">
        <f t="shared" si="47"/>
        <v>62.715654952076676</v>
      </c>
      <c r="AE224" s="6"/>
      <c r="AF224" s="6"/>
      <c r="AG224" s="6"/>
      <c r="AH224" s="6"/>
      <c r="AI224" s="6"/>
      <c r="AJ224" s="6"/>
      <c r="AK224" s="57"/>
    </row>
    <row r="225" spans="1:37" x14ac:dyDescent="0.25">
      <c r="A225" s="112"/>
      <c r="B225" s="112"/>
      <c r="C225" s="112"/>
      <c r="D225" s="112"/>
      <c r="E225" s="31"/>
      <c r="F225" s="31"/>
      <c r="G225" s="31"/>
      <c r="H225" s="31"/>
      <c r="I225" s="31"/>
      <c r="J225" s="31"/>
      <c r="K225" s="31"/>
      <c r="L225" s="31"/>
      <c r="M225" s="31"/>
      <c r="N225" s="31"/>
      <c r="O225" s="31"/>
      <c r="P225" s="31"/>
      <c r="Q225" s="31"/>
      <c r="R225" s="31"/>
      <c r="S225" s="31"/>
      <c r="T225" s="31"/>
      <c r="U225" s="31"/>
      <c r="V225" s="31"/>
      <c r="W225" s="31"/>
      <c r="X225" s="31"/>
      <c r="Y225" s="31"/>
      <c r="Z225" s="6"/>
      <c r="AA225" s="6"/>
      <c r="AB225" s="6"/>
      <c r="AC225" s="6"/>
      <c r="AD225" s="6"/>
      <c r="AE225" s="6"/>
      <c r="AF225" s="6"/>
      <c r="AG225" s="6"/>
      <c r="AH225" s="6"/>
      <c r="AI225" s="6"/>
      <c r="AJ225" s="6"/>
      <c r="AK225" s="57"/>
    </row>
    <row r="226" spans="1:37" x14ac:dyDescent="0.25">
      <c r="A226" s="112"/>
      <c r="B226" s="112"/>
      <c r="C226" s="112"/>
      <c r="D226" s="112"/>
      <c r="E226" s="31"/>
      <c r="F226" s="31"/>
      <c r="G226" s="31"/>
      <c r="H226" s="31"/>
      <c r="I226" s="31"/>
      <c r="J226" s="31"/>
      <c r="K226" s="31"/>
      <c r="L226" s="31"/>
      <c r="M226" s="31"/>
      <c r="N226" s="31"/>
      <c r="O226" s="31"/>
      <c r="P226" s="31"/>
      <c r="Q226" s="31"/>
      <c r="R226" s="31"/>
      <c r="S226" s="31"/>
      <c r="T226" s="31"/>
      <c r="U226" s="31"/>
      <c r="V226" s="31"/>
      <c r="W226" s="31"/>
      <c r="X226" s="31"/>
      <c r="Y226" s="31"/>
      <c r="Z226" s="6"/>
      <c r="AA226" s="6"/>
      <c r="AB226" s="6"/>
      <c r="AC226" s="6"/>
      <c r="AD226" s="6"/>
      <c r="AE226" s="6"/>
      <c r="AF226" s="6"/>
      <c r="AG226" s="6"/>
      <c r="AH226" s="6"/>
      <c r="AI226" s="6"/>
      <c r="AJ226" s="6"/>
      <c r="AK226" s="57"/>
    </row>
    <row r="227" spans="1:37" x14ac:dyDescent="0.25">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6"/>
      <c r="AA227" s="66"/>
      <c r="AB227" s="66"/>
      <c r="AC227" s="66"/>
      <c r="AD227" s="66"/>
      <c r="AE227" s="66"/>
      <c r="AF227" s="66"/>
      <c r="AG227" s="66"/>
      <c r="AH227" s="66"/>
      <c r="AI227" s="66"/>
      <c r="AJ227" s="66"/>
      <c r="AK227" s="67"/>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theme="7" tint="0.79995117038483843"/>
  </sheetPr>
  <dimension ref="A1:AJ382"/>
  <sheetViews>
    <sheetView showGridLines="0" workbookViewId="0">
      <selection activeCell="A6" sqref="A6:A7"/>
    </sheetView>
  </sheetViews>
  <sheetFormatPr defaultColWidth="0" defaultRowHeight="11.4" zeroHeight="1" x14ac:dyDescent="0.25"/>
  <cols>
    <col min="1" max="26" width="9" style="1" customWidth="1"/>
    <col min="27" max="28" width="14.5" style="1" customWidth="1"/>
    <col min="29" max="29" width="11.69921875" style="1" customWidth="1"/>
    <col min="30" max="30" width="9.59765625" style="1" customWidth="1"/>
    <col min="31" max="36" width="9" style="1" customWidth="1"/>
    <col min="37" max="16384" width="9" style="1" hidden="1"/>
  </cols>
  <sheetData>
    <row r="1" spans="1:36" x14ac:dyDescent="0.25">
      <c r="A1" s="3" t="s">
        <v>403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56"/>
    </row>
    <row r="2" spans="1:36" x14ac:dyDescent="0.25">
      <c r="A2" s="5" t="s">
        <v>404</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57"/>
    </row>
    <row r="3" spans="1:36" x14ac:dyDescent="0.25">
      <c r="A3" s="68"/>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57"/>
    </row>
    <row r="4" spans="1:36" x14ac:dyDescent="0.25">
      <c r="A4" s="7" t="s">
        <v>358</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58"/>
    </row>
    <row r="5" spans="1:36"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57"/>
    </row>
    <row r="6" spans="1:36" x14ac:dyDescent="0.25">
      <c r="A6" s="32" t="s">
        <v>359</v>
      </c>
      <c r="B6" s="33"/>
      <c r="C6" s="33"/>
      <c r="D6" s="34">
        <v>0</v>
      </c>
      <c r="E6" s="6"/>
      <c r="F6" s="35" t="s">
        <v>388</v>
      </c>
      <c r="G6" s="36"/>
      <c r="H6" s="36"/>
      <c r="I6" s="36"/>
      <c r="J6" s="36"/>
      <c r="K6" s="36"/>
      <c r="L6" s="36"/>
      <c r="M6" s="36"/>
      <c r="N6" s="48"/>
      <c r="O6" s="6"/>
      <c r="P6" s="6"/>
      <c r="Q6" s="6"/>
      <c r="R6" s="6"/>
      <c r="S6" s="6"/>
      <c r="T6" s="6"/>
      <c r="U6" s="6"/>
      <c r="V6" s="6"/>
      <c r="W6" s="6"/>
      <c r="X6" s="6"/>
      <c r="Y6" s="6"/>
      <c r="Z6" s="6"/>
      <c r="AA6" s="6"/>
      <c r="AB6" s="6"/>
      <c r="AC6" s="6"/>
      <c r="AD6" s="6"/>
      <c r="AE6" s="6"/>
      <c r="AF6" s="6"/>
      <c r="AG6" s="6"/>
      <c r="AH6" s="6"/>
      <c r="AI6" s="6"/>
      <c r="AJ6" s="57"/>
    </row>
    <row r="7" spans="1:36" x14ac:dyDescent="0.25">
      <c r="A7" s="32" t="s">
        <v>361</v>
      </c>
      <c r="B7" s="33"/>
      <c r="C7" s="33"/>
      <c r="D7" s="34">
        <v>1</v>
      </c>
      <c r="E7" s="6"/>
      <c r="F7" s="35" t="s">
        <v>389</v>
      </c>
      <c r="G7" s="36"/>
      <c r="H7" s="36"/>
      <c r="I7" s="36"/>
      <c r="J7" s="36"/>
      <c r="K7" s="36"/>
      <c r="L7" s="36"/>
      <c r="M7" s="36"/>
      <c r="N7" s="48"/>
      <c r="O7" s="6"/>
      <c r="P7" s="6"/>
      <c r="Q7" s="6"/>
      <c r="R7" s="6"/>
      <c r="S7" s="6"/>
      <c r="T7" s="6"/>
      <c r="U7" s="6"/>
      <c r="V7" s="6"/>
      <c r="W7" s="6"/>
      <c r="X7" s="6"/>
      <c r="Y7" s="6"/>
      <c r="Z7" s="6"/>
      <c r="AA7" s="6"/>
      <c r="AB7" s="6"/>
      <c r="AC7" s="6"/>
      <c r="AD7" s="6"/>
      <c r="AE7" s="6"/>
      <c r="AF7" s="6"/>
      <c r="AG7" s="6"/>
      <c r="AH7" s="6"/>
      <c r="AI7" s="6"/>
      <c r="AJ7" s="57"/>
    </row>
    <row r="8" spans="1:36" x14ac:dyDescent="0.25">
      <c r="A8" s="32" t="s">
        <v>120</v>
      </c>
      <c r="B8" s="33"/>
      <c r="C8" s="37"/>
      <c r="D8" s="38">
        <f>SUM(D6:D7)</f>
        <v>1</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57"/>
    </row>
    <row r="9" spans="1:36" x14ac:dyDescent="0.25">
      <c r="A9" s="32" t="s">
        <v>363</v>
      </c>
      <c r="B9" s="33"/>
      <c r="C9" s="37"/>
      <c r="D9" s="39">
        <v>1878</v>
      </c>
      <c r="E9" s="6"/>
      <c r="F9" s="35" t="s">
        <v>405</v>
      </c>
      <c r="G9" s="36"/>
      <c r="H9" s="36"/>
      <c r="I9" s="36"/>
      <c r="J9" s="36"/>
      <c r="K9" s="36"/>
      <c r="L9" s="36"/>
      <c r="M9" s="36"/>
      <c r="N9" s="48"/>
      <c r="O9" s="6"/>
      <c r="P9" s="6"/>
      <c r="Q9" s="6"/>
      <c r="R9" s="6"/>
      <c r="S9" s="6"/>
      <c r="T9" s="6"/>
      <c r="U9" s="6"/>
      <c r="V9" s="6"/>
      <c r="W9" s="6"/>
      <c r="X9" s="6"/>
      <c r="Y9" s="6"/>
      <c r="Z9" s="6"/>
      <c r="AA9" s="6"/>
      <c r="AB9" s="6"/>
      <c r="AC9" s="6"/>
      <c r="AD9" s="6"/>
      <c r="AE9" s="6"/>
      <c r="AF9" s="6"/>
      <c r="AG9" s="6"/>
      <c r="AH9" s="6"/>
      <c r="AI9" s="6"/>
      <c r="AJ9" s="57"/>
    </row>
    <row r="10" spans="1:36" x14ac:dyDescent="0.25">
      <c r="A10" s="32" t="s">
        <v>406</v>
      </c>
      <c r="B10" s="33"/>
      <c r="C10" s="37"/>
      <c r="D10" s="39">
        <v>156</v>
      </c>
      <c r="E10" s="6"/>
      <c r="F10" s="35" t="s">
        <v>407</v>
      </c>
      <c r="G10" s="36"/>
      <c r="H10" s="36"/>
      <c r="I10" s="36"/>
      <c r="J10" s="36"/>
      <c r="K10" s="36"/>
      <c r="L10" s="36"/>
      <c r="M10" s="36"/>
      <c r="N10" s="48"/>
      <c r="O10" s="6"/>
      <c r="P10" s="6"/>
      <c r="Q10" s="6"/>
      <c r="R10" s="6"/>
      <c r="S10" s="6"/>
      <c r="T10" s="6"/>
      <c r="U10" s="6"/>
      <c r="V10" s="6"/>
      <c r="W10" s="6"/>
      <c r="X10" s="6"/>
      <c r="Y10" s="6"/>
      <c r="Z10" s="6"/>
      <c r="AA10" s="6"/>
      <c r="AB10" s="6"/>
      <c r="AC10" s="6"/>
      <c r="AD10" s="6"/>
      <c r="AE10" s="6"/>
      <c r="AF10" s="6"/>
      <c r="AG10" s="6"/>
      <c r="AH10" s="6"/>
      <c r="AI10" s="6"/>
      <c r="AJ10" s="57"/>
    </row>
    <row r="11" spans="1:36" x14ac:dyDescent="0.25">
      <c r="A11" s="40"/>
      <c r="B11" s="40"/>
      <c r="C11" s="40"/>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57"/>
    </row>
    <row r="12" spans="1:36" x14ac:dyDescent="0.25">
      <c r="A12" s="7" t="s">
        <v>365</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58"/>
    </row>
    <row r="13" spans="1:36" x14ac:dyDescent="0.2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6"/>
      <c r="AB13" s="6"/>
      <c r="AC13" s="6"/>
      <c r="AD13" s="6"/>
      <c r="AE13" s="6"/>
      <c r="AF13" s="6"/>
      <c r="AG13" s="6"/>
      <c r="AH13" s="6"/>
      <c r="AI13" s="6"/>
      <c r="AJ13" s="57"/>
    </row>
    <row r="14" spans="1:36" x14ac:dyDescent="0.25">
      <c r="A14" s="42" t="s">
        <v>408</v>
      </c>
      <c r="B14" s="44"/>
      <c r="C14" s="44"/>
      <c r="D14" s="44"/>
      <c r="E14" s="44"/>
      <c r="F14" s="44"/>
      <c r="G14" s="31"/>
      <c r="H14" s="42" t="s">
        <v>409</v>
      </c>
      <c r="I14" s="44"/>
      <c r="J14" s="44"/>
      <c r="K14" s="44"/>
      <c r="L14" s="44"/>
      <c r="M14" s="44"/>
      <c r="N14" s="6"/>
      <c r="O14" s="42" t="s">
        <v>410</v>
      </c>
      <c r="P14" s="44"/>
      <c r="Q14" s="44"/>
      <c r="R14" s="44"/>
      <c r="S14" s="44"/>
      <c r="T14" s="44"/>
      <c r="U14" s="6"/>
      <c r="V14" s="5" t="s">
        <v>369</v>
      </c>
      <c r="W14" s="6"/>
      <c r="X14" s="6"/>
      <c r="Y14" s="6"/>
      <c r="Z14" s="6"/>
      <c r="AA14" s="6"/>
      <c r="AB14" s="6"/>
      <c r="AC14" s="6"/>
      <c r="AD14" s="6"/>
      <c r="AE14" s="6"/>
      <c r="AF14" s="6"/>
      <c r="AG14" s="6"/>
      <c r="AH14" s="6"/>
      <c r="AI14" s="6"/>
      <c r="AJ14" s="57"/>
    </row>
    <row r="15" spans="1:36" x14ac:dyDescent="0.25">
      <c r="A15" s="69" t="s">
        <v>119</v>
      </c>
      <c r="B15" s="69" t="s">
        <v>397</v>
      </c>
      <c r="C15" s="69" t="s">
        <v>398</v>
      </c>
      <c r="D15" s="70" t="s">
        <v>121</v>
      </c>
      <c r="E15" s="70" t="s">
        <v>371</v>
      </c>
      <c r="F15" s="71" t="s">
        <v>399</v>
      </c>
      <c r="G15" s="31"/>
      <c r="H15" s="69" t="s">
        <v>119</v>
      </c>
      <c r="I15" s="69" t="s">
        <v>397</v>
      </c>
      <c r="J15" s="69" t="s">
        <v>398</v>
      </c>
      <c r="K15" s="70" t="s">
        <v>121</v>
      </c>
      <c r="L15" s="70" t="s">
        <v>371</v>
      </c>
      <c r="M15" s="71" t="s">
        <v>399</v>
      </c>
      <c r="N15" s="6"/>
      <c r="O15" s="69" t="s">
        <v>119</v>
      </c>
      <c r="P15" s="69" t="s">
        <v>397</v>
      </c>
      <c r="Q15" s="69" t="s">
        <v>398</v>
      </c>
      <c r="R15" s="70" t="s">
        <v>121</v>
      </c>
      <c r="S15" s="70" t="s">
        <v>371</v>
      </c>
      <c r="T15" s="71" t="s">
        <v>399</v>
      </c>
      <c r="U15" s="6"/>
      <c r="V15" s="69" t="s">
        <v>119</v>
      </c>
      <c r="W15" s="69" t="s">
        <v>397</v>
      </c>
      <c r="X15" s="69" t="s">
        <v>398</v>
      </c>
      <c r="Y15" s="70" t="s">
        <v>121</v>
      </c>
      <c r="Z15" s="70" t="s">
        <v>371</v>
      </c>
      <c r="AA15" s="13" t="s">
        <v>400</v>
      </c>
      <c r="AB15" s="13" t="s">
        <v>401</v>
      </c>
      <c r="AC15" s="13" t="s">
        <v>402</v>
      </c>
      <c r="AD15" s="13" t="s">
        <v>375</v>
      </c>
      <c r="AE15" s="6"/>
      <c r="AF15" s="6"/>
      <c r="AG15" s="6"/>
      <c r="AH15" s="6"/>
      <c r="AI15" s="6"/>
      <c r="AJ15" s="57"/>
    </row>
    <row r="16" spans="1:36" x14ac:dyDescent="0.25">
      <c r="A16" s="44">
        <v>9</v>
      </c>
      <c r="B16" s="44">
        <v>0</v>
      </c>
      <c r="C16" s="44" t="s">
        <v>411</v>
      </c>
      <c r="D16" s="44">
        <f>B16</f>
        <v>0</v>
      </c>
      <c r="E16" s="44" t="str">
        <f>A16&amp;"_"&amp;D16</f>
        <v>9_0</v>
      </c>
      <c r="F16" s="72">
        <v>1492</v>
      </c>
      <c r="G16" s="31"/>
      <c r="H16" s="44">
        <v>9</v>
      </c>
      <c r="I16" s="44">
        <v>0</v>
      </c>
      <c r="J16" s="44" t="s">
        <v>411</v>
      </c>
      <c r="K16" s="44">
        <f t="shared" ref="K16:K79" si="0">I16</f>
        <v>0</v>
      </c>
      <c r="L16" s="44" t="str">
        <f t="shared" ref="L16:L79" si="1">H16&amp;"_"&amp;K16</f>
        <v>9_0</v>
      </c>
      <c r="M16" s="72">
        <v>1537</v>
      </c>
      <c r="N16" s="6"/>
      <c r="O16" s="44">
        <v>9</v>
      </c>
      <c r="P16" s="44">
        <v>0</v>
      </c>
      <c r="Q16" s="44" t="s">
        <v>411</v>
      </c>
      <c r="R16" s="44">
        <f t="shared" ref="R16:R79" si="2">P16</f>
        <v>0</v>
      </c>
      <c r="S16" s="44" t="str">
        <f t="shared" ref="S16:S79" si="3">O16&amp;"_"&amp;R16</f>
        <v>9_0</v>
      </c>
      <c r="T16" s="72">
        <v>1569</v>
      </c>
      <c r="U16" s="6"/>
      <c r="V16" s="44">
        <v>9</v>
      </c>
      <c r="W16" s="44">
        <v>0</v>
      </c>
      <c r="X16" s="44" t="s">
        <v>411</v>
      </c>
      <c r="Y16" s="44">
        <f t="shared" ref="Y16:Y79" si="4">W16</f>
        <v>0</v>
      </c>
      <c r="Z16" s="44" t="str">
        <f t="shared" ref="Z16:Z79" si="5">V16&amp;"_"&amp;Y16</f>
        <v>9_0</v>
      </c>
      <c r="AA16" s="79">
        <f>INDEX($M$16:$M$243,MATCH($Z16,$L$16:$L$243,0))</f>
        <v>1537</v>
      </c>
      <c r="AB16" s="79">
        <f>INDEX($T$16:$T$243,MATCH($Z16,$S$16:$S$243,0))</f>
        <v>1569</v>
      </c>
      <c r="AC16" s="80">
        <f>$D$6*AA16+$D$7*AB16</f>
        <v>1569</v>
      </c>
      <c r="AD16" s="40">
        <f>AC16/$D$10</f>
        <v>10.057692307692308</v>
      </c>
      <c r="AE16" s="6"/>
      <c r="AF16" s="6"/>
      <c r="AG16" s="6"/>
      <c r="AH16" s="6"/>
      <c r="AI16" s="6"/>
      <c r="AJ16" s="57"/>
    </row>
    <row r="17" spans="1:36" x14ac:dyDescent="0.25">
      <c r="A17" s="44">
        <v>9</v>
      </c>
      <c r="B17" s="44">
        <v>1</v>
      </c>
      <c r="C17" s="44">
        <v>3</v>
      </c>
      <c r="D17" s="44">
        <f t="shared" ref="D17:D80" si="6">B17</f>
        <v>1</v>
      </c>
      <c r="E17" s="44" t="str">
        <f t="shared" ref="E17:E80" si="7">A17&amp;"_"&amp;D17</f>
        <v>9_1</v>
      </c>
      <c r="F17" s="72">
        <v>1557</v>
      </c>
      <c r="G17" s="31"/>
      <c r="H17" s="44">
        <v>9</v>
      </c>
      <c r="I17" s="44">
        <v>1</v>
      </c>
      <c r="J17" s="44">
        <v>3</v>
      </c>
      <c r="K17" s="44">
        <f t="shared" si="0"/>
        <v>1</v>
      </c>
      <c r="L17" s="44" t="str">
        <f t="shared" si="1"/>
        <v>9_1</v>
      </c>
      <c r="M17" s="72">
        <v>1604</v>
      </c>
      <c r="N17" s="74"/>
      <c r="O17" s="44">
        <v>9</v>
      </c>
      <c r="P17" s="44">
        <v>1</v>
      </c>
      <c r="Q17" s="44">
        <v>3</v>
      </c>
      <c r="R17" s="44">
        <f t="shared" si="2"/>
        <v>1</v>
      </c>
      <c r="S17" s="44" t="str">
        <f t="shared" si="3"/>
        <v>9_1</v>
      </c>
      <c r="T17" s="72">
        <v>1638</v>
      </c>
      <c r="U17" s="74"/>
      <c r="V17" s="44">
        <v>9</v>
      </c>
      <c r="W17" s="44">
        <v>1</v>
      </c>
      <c r="X17" s="44">
        <v>3</v>
      </c>
      <c r="Y17" s="44">
        <f t="shared" si="4"/>
        <v>1</v>
      </c>
      <c r="Z17" s="44" t="str">
        <f t="shared" si="5"/>
        <v>9_1</v>
      </c>
      <c r="AA17" s="17">
        <f t="shared" ref="AA17:AA80" si="8">INDEX($M$16:$M$243,MATCH($Z17,$L$16:$L$243,0))</f>
        <v>1604</v>
      </c>
      <c r="AB17" s="17">
        <f t="shared" ref="AB17:AB80" si="9">INDEX($T$16:$T$243,MATCH($Z17,$S$16:$S$243,0))</f>
        <v>1638</v>
      </c>
      <c r="AC17" s="54">
        <f>$D$6*AA17+$D$7*AB17</f>
        <v>1638</v>
      </c>
      <c r="AD17" s="40">
        <f>AC17/$D$10</f>
        <v>10.5</v>
      </c>
      <c r="AE17" s="6"/>
      <c r="AF17" s="6"/>
      <c r="AG17" s="6"/>
      <c r="AH17" s="6"/>
      <c r="AI17" s="6"/>
      <c r="AJ17" s="57"/>
    </row>
    <row r="18" spans="1:36" x14ac:dyDescent="0.25">
      <c r="A18" s="44">
        <v>10</v>
      </c>
      <c r="B18" s="44">
        <v>0</v>
      </c>
      <c r="C18" s="44">
        <f>C17+1</f>
        <v>4</v>
      </c>
      <c r="D18" s="44">
        <f t="shared" si="6"/>
        <v>0</v>
      </c>
      <c r="E18" s="44" t="str">
        <f t="shared" si="7"/>
        <v>10_0</v>
      </c>
      <c r="F18" s="72">
        <v>1618</v>
      </c>
      <c r="G18" s="31"/>
      <c r="H18" s="44">
        <v>10</v>
      </c>
      <c r="I18" s="44">
        <v>0</v>
      </c>
      <c r="J18" s="44">
        <f>J17+1</f>
        <v>4</v>
      </c>
      <c r="K18" s="44">
        <f t="shared" si="0"/>
        <v>0</v>
      </c>
      <c r="L18" s="44" t="str">
        <f t="shared" si="1"/>
        <v>10_0</v>
      </c>
      <c r="M18" s="72">
        <v>1667</v>
      </c>
      <c r="N18" s="75"/>
      <c r="O18" s="44">
        <v>10</v>
      </c>
      <c r="P18" s="44">
        <v>0</v>
      </c>
      <c r="Q18" s="44">
        <f>Q17+1</f>
        <v>4</v>
      </c>
      <c r="R18" s="44">
        <f t="shared" si="2"/>
        <v>0</v>
      </c>
      <c r="S18" s="44" t="str">
        <f t="shared" si="3"/>
        <v>10_0</v>
      </c>
      <c r="T18" s="72">
        <v>1702</v>
      </c>
      <c r="U18" s="75"/>
      <c r="V18" s="44">
        <v>10</v>
      </c>
      <c r="W18" s="44">
        <v>0</v>
      </c>
      <c r="X18" s="44">
        <f>X17+1</f>
        <v>4</v>
      </c>
      <c r="Y18" s="44">
        <f t="shared" si="4"/>
        <v>0</v>
      </c>
      <c r="Z18" s="44" t="str">
        <f t="shared" si="5"/>
        <v>10_0</v>
      </c>
      <c r="AA18" s="17">
        <f t="shared" si="8"/>
        <v>1667</v>
      </c>
      <c r="AB18" s="17">
        <f t="shared" si="9"/>
        <v>1702</v>
      </c>
      <c r="AC18" s="54">
        <f>$D$6*AA18+$D$7*AB18</f>
        <v>1702</v>
      </c>
      <c r="AD18" s="40">
        <f t="shared" ref="AD18:AD80" si="10">AC18/$D$10</f>
        <v>10.910256410256411</v>
      </c>
      <c r="AE18" s="6"/>
      <c r="AF18" s="6"/>
      <c r="AG18" s="6"/>
      <c r="AH18" s="6"/>
      <c r="AI18" s="6"/>
      <c r="AJ18" s="57"/>
    </row>
    <row r="19" spans="1:36" x14ac:dyDescent="0.25">
      <c r="A19" s="44">
        <v>10</v>
      </c>
      <c r="B19" s="44">
        <v>1</v>
      </c>
      <c r="C19" s="44">
        <f t="shared" ref="C19:C26" si="11">C18+1</f>
        <v>5</v>
      </c>
      <c r="D19" s="44">
        <f t="shared" si="6"/>
        <v>1</v>
      </c>
      <c r="E19" s="44" t="str">
        <f t="shared" si="7"/>
        <v>10_1</v>
      </c>
      <c r="F19" s="72">
        <v>1677</v>
      </c>
      <c r="G19" s="31"/>
      <c r="H19" s="44">
        <v>10</v>
      </c>
      <c r="I19" s="44">
        <v>1</v>
      </c>
      <c r="J19" s="44">
        <f t="shared" ref="J19:J26" si="12">J18+1</f>
        <v>5</v>
      </c>
      <c r="K19" s="44">
        <f t="shared" si="0"/>
        <v>1</v>
      </c>
      <c r="L19" s="44" t="str">
        <f t="shared" si="1"/>
        <v>10_1</v>
      </c>
      <c r="M19" s="72">
        <v>1728</v>
      </c>
      <c r="N19" s="75"/>
      <c r="O19" s="44">
        <v>10</v>
      </c>
      <c r="P19" s="44">
        <v>1</v>
      </c>
      <c r="Q19" s="44">
        <f t="shared" ref="Q19:Q26" si="13">Q18+1</f>
        <v>5</v>
      </c>
      <c r="R19" s="44">
        <f t="shared" si="2"/>
        <v>1</v>
      </c>
      <c r="S19" s="44" t="str">
        <f t="shared" si="3"/>
        <v>10_1</v>
      </c>
      <c r="T19" s="72">
        <v>1764</v>
      </c>
      <c r="U19" s="75"/>
      <c r="V19" s="44">
        <v>10</v>
      </c>
      <c r="W19" s="44">
        <v>1</v>
      </c>
      <c r="X19" s="44">
        <f t="shared" ref="X19:X26" si="14">X18+1</f>
        <v>5</v>
      </c>
      <c r="Y19" s="44">
        <f t="shared" si="4"/>
        <v>1</v>
      </c>
      <c r="Z19" s="44" t="str">
        <f t="shared" si="5"/>
        <v>10_1</v>
      </c>
      <c r="AA19" s="17">
        <f t="shared" si="8"/>
        <v>1728</v>
      </c>
      <c r="AB19" s="17">
        <f t="shared" si="9"/>
        <v>1764</v>
      </c>
      <c r="AC19" s="54">
        <f>$D$6*AA19+$D$7*AB19</f>
        <v>1764</v>
      </c>
      <c r="AD19" s="40">
        <f t="shared" si="10"/>
        <v>11.307692307692308</v>
      </c>
      <c r="AE19" s="6"/>
      <c r="AF19" s="6"/>
      <c r="AG19" s="6"/>
      <c r="AH19" s="6"/>
      <c r="AI19" s="6"/>
      <c r="AJ19" s="57"/>
    </row>
    <row r="20" spans="1:36" x14ac:dyDescent="0.25">
      <c r="A20" s="44">
        <v>10</v>
      </c>
      <c r="B20" s="44">
        <v>2</v>
      </c>
      <c r="C20" s="44">
        <f t="shared" si="11"/>
        <v>6</v>
      </c>
      <c r="D20" s="44">
        <f t="shared" si="6"/>
        <v>2</v>
      </c>
      <c r="E20" s="44" t="str">
        <f t="shared" si="7"/>
        <v>10_2</v>
      </c>
      <c r="F20" s="72">
        <v>1710</v>
      </c>
      <c r="G20" s="31"/>
      <c r="H20" s="44">
        <v>10</v>
      </c>
      <c r="I20" s="44">
        <v>2</v>
      </c>
      <c r="J20" s="44">
        <f t="shared" si="12"/>
        <v>6</v>
      </c>
      <c r="K20" s="44">
        <f t="shared" si="0"/>
        <v>2</v>
      </c>
      <c r="L20" s="44" t="str">
        <f t="shared" si="1"/>
        <v>10_2</v>
      </c>
      <c r="M20" s="72">
        <v>1761</v>
      </c>
      <c r="N20" s="75"/>
      <c r="O20" s="44">
        <v>10</v>
      </c>
      <c r="P20" s="44">
        <v>2</v>
      </c>
      <c r="Q20" s="44">
        <f t="shared" si="13"/>
        <v>6</v>
      </c>
      <c r="R20" s="44">
        <f t="shared" si="2"/>
        <v>2</v>
      </c>
      <c r="S20" s="44" t="str">
        <f t="shared" si="3"/>
        <v>10_2</v>
      </c>
      <c r="T20" s="72">
        <v>1798</v>
      </c>
      <c r="U20" s="75"/>
      <c r="V20" s="44">
        <v>10</v>
      </c>
      <c r="W20" s="44">
        <v>2</v>
      </c>
      <c r="X20" s="44">
        <f t="shared" si="14"/>
        <v>6</v>
      </c>
      <c r="Y20" s="44">
        <f t="shared" si="4"/>
        <v>2</v>
      </c>
      <c r="Z20" s="44" t="str">
        <f t="shared" si="5"/>
        <v>10_2</v>
      </c>
      <c r="AA20" s="17">
        <f t="shared" si="8"/>
        <v>1761</v>
      </c>
      <c r="AB20" s="17">
        <f t="shared" si="9"/>
        <v>1798</v>
      </c>
      <c r="AC20" s="54">
        <f>$D$6*AA20+$D$7*AB20</f>
        <v>1798</v>
      </c>
      <c r="AD20" s="40">
        <f t="shared" si="10"/>
        <v>11.525641025641026</v>
      </c>
      <c r="AE20" s="6"/>
      <c r="AF20" s="6"/>
      <c r="AG20" s="6"/>
      <c r="AH20" s="6"/>
      <c r="AI20" s="6"/>
      <c r="AJ20" s="57"/>
    </row>
    <row r="21" spans="1:36" x14ac:dyDescent="0.25">
      <c r="A21" s="44">
        <v>10</v>
      </c>
      <c r="B21" s="44">
        <v>3</v>
      </c>
      <c r="C21" s="44">
        <f t="shared" si="11"/>
        <v>7</v>
      </c>
      <c r="D21" s="44">
        <f t="shared" si="6"/>
        <v>3</v>
      </c>
      <c r="E21" s="44" t="str">
        <f t="shared" si="7"/>
        <v>10_3</v>
      </c>
      <c r="F21" s="72">
        <v>1755</v>
      </c>
      <c r="G21" s="31"/>
      <c r="H21" s="44">
        <v>10</v>
      </c>
      <c r="I21" s="44">
        <v>3</v>
      </c>
      <c r="J21" s="44">
        <f t="shared" si="12"/>
        <v>7</v>
      </c>
      <c r="K21" s="44">
        <f t="shared" si="0"/>
        <v>3</v>
      </c>
      <c r="L21" s="44" t="str">
        <f t="shared" si="1"/>
        <v>10_3</v>
      </c>
      <c r="M21" s="72">
        <v>1808</v>
      </c>
      <c r="N21" s="75"/>
      <c r="O21" s="44">
        <v>10</v>
      </c>
      <c r="P21" s="44">
        <v>3</v>
      </c>
      <c r="Q21" s="44">
        <f t="shared" si="13"/>
        <v>7</v>
      </c>
      <c r="R21" s="44">
        <f t="shared" si="2"/>
        <v>3</v>
      </c>
      <c r="S21" s="44" t="str">
        <f t="shared" si="3"/>
        <v>10_3</v>
      </c>
      <c r="T21" s="72">
        <v>1846</v>
      </c>
      <c r="U21" s="75"/>
      <c r="V21" s="44">
        <v>10</v>
      </c>
      <c r="W21" s="44">
        <v>3</v>
      </c>
      <c r="X21" s="44">
        <f t="shared" si="14"/>
        <v>7</v>
      </c>
      <c r="Y21" s="44">
        <f t="shared" si="4"/>
        <v>3</v>
      </c>
      <c r="Z21" s="44" t="str">
        <f t="shared" si="5"/>
        <v>10_3</v>
      </c>
      <c r="AA21" s="17">
        <f t="shared" si="8"/>
        <v>1808</v>
      </c>
      <c r="AB21" s="17">
        <f t="shared" si="9"/>
        <v>1846</v>
      </c>
      <c r="AC21" s="54">
        <f t="shared" ref="AC21:AC79" si="15">$D$6*AA21+$D$7*AB21</f>
        <v>1846</v>
      </c>
      <c r="AD21" s="40">
        <f t="shared" si="10"/>
        <v>11.833333333333334</v>
      </c>
      <c r="AE21" s="6"/>
      <c r="AF21" s="6"/>
      <c r="AG21" s="6"/>
      <c r="AH21" s="6"/>
      <c r="AI21" s="6"/>
      <c r="AJ21" s="57"/>
    </row>
    <row r="22" spans="1:36" x14ac:dyDescent="0.25">
      <c r="A22" s="44">
        <v>10</v>
      </c>
      <c r="B22" s="44">
        <v>4</v>
      </c>
      <c r="C22" s="44">
        <f t="shared" si="11"/>
        <v>8</v>
      </c>
      <c r="D22" s="44">
        <f t="shared" si="6"/>
        <v>4</v>
      </c>
      <c r="E22" s="44" t="str">
        <f t="shared" si="7"/>
        <v>10_4</v>
      </c>
      <c r="F22" s="72">
        <v>1800</v>
      </c>
      <c r="G22" s="31"/>
      <c r="H22" s="44">
        <v>10</v>
      </c>
      <c r="I22" s="44">
        <v>4</v>
      </c>
      <c r="J22" s="44">
        <f t="shared" si="12"/>
        <v>8</v>
      </c>
      <c r="K22" s="44">
        <f t="shared" si="0"/>
        <v>4</v>
      </c>
      <c r="L22" s="44" t="str">
        <f t="shared" si="1"/>
        <v>10_4</v>
      </c>
      <c r="M22" s="72">
        <v>1854</v>
      </c>
      <c r="N22" s="75"/>
      <c r="O22" s="44">
        <v>10</v>
      </c>
      <c r="P22" s="44">
        <v>4</v>
      </c>
      <c r="Q22" s="44">
        <f t="shared" si="13"/>
        <v>8</v>
      </c>
      <c r="R22" s="44">
        <f t="shared" si="2"/>
        <v>4</v>
      </c>
      <c r="S22" s="44" t="str">
        <f t="shared" si="3"/>
        <v>10_4</v>
      </c>
      <c r="T22" s="72">
        <v>1893</v>
      </c>
      <c r="U22" s="75"/>
      <c r="V22" s="44">
        <v>10</v>
      </c>
      <c r="W22" s="44">
        <v>4</v>
      </c>
      <c r="X22" s="44">
        <f t="shared" si="14"/>
        <v>8</v>
      </c>
      <c r="Y22" s="44">
        <f t="shared" si="4"/>
        <v>4</v>
      </c>
      <c r="Z22" s="44" t="str">
        <f t="shared" si="5"/>
        <v>10_4</v>
      </c>
      <c r="AA22" s="17">
        <f t="shared" si="8"/>
        <v>1854</v>
      </c>
      <c r="AB22" s="17">
        <f t="shared" si="9"/>
        <v>1893</v>
      </c>
      <c r="AC22" s="54">
        <f t="shared" si="15"/>
        <v>1893</v>
      </c>
      <c r="AD22" s="40">
        <f t="shared" si="10"/>
        <v>12.134615384615385</v>
      </c>
      <c r="AE22" s="6"/>
      <c r="AF22" s="6"/>
      <c r="AG22" s="6"/>
      <c r="AH22" s="6"/>
      <c r="AI22" s="6"/>
      <c r="AJ22" s="57"/>
    </row>
    <row r="23" spans="1:36" x14ac:dyDescent="0.25">
      <c r="A23" s="44">
        <v>10</v>
      </c>
      <c r="B23" s="44">
        <v>5</v>
      </c>
      <c r="C23" s="44">
        <f t="shared" si="11"/>
        <v>9</v>
      </c>
      <c r="D23" s="44">
        <f t="shared" si="6"/>
        <v>5</v>
      </c>
      <c r="E23" s="44" t="str">
        <f t="shared" si="7"/>
        <v>10_5</v>
      </c>
      <c r="F23" s="72">
        <v>1847</v>
      </c>
      <c r="G23" s="31"/>
      <c r="H23" s="44">
        <v>10</v>
      </c>
      <c r="I23" s="44">
        <v>5</v>
      </c>
      <c r="J23" s="44">
        <f t="shared" si="12"/>
        <v>9</v>
      </c>
      <c r="K23" s="44">
        <f t="shared" si="0"/>
        <v>5</v>
      </c>
      <c r="L23" s="44" t="str">
        <f t="shared" si="1"/>
        <v>10_5</v>
      </c>
      <c r="M23" s="72">
        <v>1902</v>
      </c>
      <c r="N23" s="74"/>
      <c r="O23" s="44">
        <v>10</v>
      </c>
      <c r="P23" s="44">
        <v>5</v>
      </c>
      <c r="Q23" s="44">
        <f t="shared" si="13"/>
        <v>9</v>
      </c>
      <c r="R23" s="44">
        <f t="shared" si="2"/>
        <v>5</v>
      </c>
      <c r="S23" s="44" t="str">
        <f t="shared" si="3"/>
        <v>10_5</v>
      </c>
      <c r="T23" s="72">
        <v>1942</v>
      </c>
      <c r="U23" s="74"/>
      <c r="V23" s="44">
        <v>10</v>
      </c>
      <c r="W23" s="44">
        <v>5</v>
      </c>
      <c r="X23" s="44">
        <f t="shared" si="14"/>
        <v>9</v>
      </c>
      <c r="Y23" s="44">
        <f t="shared" si="4"/>
        <v>5</v>
      </c>
      <c r="Z23" s="44" t="str">
        <f t="shared" si="5"/>
        <v>10_5</v>
      </c>
      <c r="AA23" s="17">
        <f t="shared" si="8"/>
        <v>1902</v>
      </c>
      <c r="AB23" s="17">
        <f t="shared" si="9"/>
        <v>1942</v>
      </c>
      <c r="AC23" s="54">
        <f t="shared" si="15"/>
        <v>1942</v>
      </c>
      <c r="AD23" s="40">
        <f t="shared" si="10"/>
        <v>12.448717948717949</v>
      </c>
      <c r="AE23" s="6"/>
      <c r="AF23" s="6"/>
      <c r="AG23" s="6"/>
      <c r="AH23" s="6"/>
      <c r="AI23" s="6"/>
      <c r="AJ23" s="57"/>
    </row>
    <row r="24" spans="1:36" x14ac:dyDescent="0.25">
      <c r="A24" s="44">
        <v>10</v>
      </c>
      <c r="B24" s="44">
        <v>6</v>
      </c>
      <c r="C24" s="44">
        <f t="shared" si="11"/>
        <v>10</v>
      </c>
      <c r="D24" s="44">
        <f t="shared" si="6"/>
        <v>6</v>
      </c>
      <c r="E24" s="44" t="str">
        <f t="shared" si="7"/>
        <v>10_6</v>
      </c>
      <c r="F24" s="72">
        <v>1898</v>
      </c>
      <c r="G24" s="31"/>
      <c r="H24" s="44">
        <v>10</v>
      </c>
      <c r="I24" s="44">
        <v>6</v>
      </c>
      <c r="J24" s="44">
        <f t="shared" si="12"/>
        <v>10</v>
      </c>
      <c r="K24" s="44">
        <f t="shared" si="0"/>
        <v>6</v>
      </c>
      <c r="L24" s="44" t="str">
        <f t="shared" si="1"/>
        <v>10_6</v>
      </c>
      <c r="M24" s="72">
        <v>1955</v>
      </c>
      <c r="N24" s="74"/>
      <c r="O24" s="44">
        <v>10</v>
      </c>
      <c r="P24" s="44">
        <v>6</v>
      </c>
      <c r="Q24" s="44">
        <f t="shared" si="13"/>
        <v>10</v>
      </c>
      <c r="R24" s="44">
        <f t="shared" si="2"/>
        <v>6</v>
      </c>
      <c r="S24" s="44" t="str">
        <f t="shared" si="3"/>
        <v>10_6</v>
      </c>
      <c r="T24" s="72">
        <v>1996</v>
      </c>
      <c r="U24" s="74"/>
      <c r="V24" s="44">
        <v>10</v>
      </c>
      <c r="W24" s="44">
        <v>6</v>
      </c>
      <c r="X24" s="44">
        <f t="shared" si="14"/>
        <v>10</v>
      </c>
      <c r="Y24" s="44">
        <f t="shared" si="4"/>
        <v>6</v>
      </c>
      <c r="Z24" s="44" t="str">
        <f t="shared" si="5"/>
        <v>10_6</v>
      </c>
      <c r="AA24" s="17">
        <f t="shared" si="8"/>
        <v>1955</v>
      </c>
      <c r="AB24" s="17">
        <f t="shared" si="9"/>
        <v>1996</v>
      </c>
      <c r="AC24" s="54">
        <f t="shared" si="15"/>
        <v>1996</v>
      </c>
      <c r="AD24" s="40">
        <f t="shared" si="10"/>
        <v>12.794871794871796</v>
      </c>
      <c r="AE24" s="6"/>
      <c r="AF24" s="6"/>
      <c r="AG24" s="6"/>
      <c r="AH24" s="6"/>
      <c r="AI24" s="6"/>
      <c r="AJ24" s="57"/>
    </row>
    <row r="25" spans="1:36" x14ac:dyDescent="0.25">
      <c r="A25" s="44">
        <v>10</v>
      </c>
      <c r="B25" s="44">
        <v>7</v>
      </c>
      <c r="C25" s="44">
        <f t="shared" si="11"/>
        <v>11</v>
      </c>
      <c r="D25" s="44">
        <f t="shared" si="6"/>
        <v>7</v>
      </c>
      <c r="E25" s="44" t="str">
        <f t="shared" si="7"/>
        <v>10_7</v>
      </c>
      <c r="F25" s="72">
        <v>1956</v>
      </c>
      <c r="G25" s="31"/>
      <c r="H25" s="44">
        <v>10</v>
      </c>
      <c r="I25" s="44">
        <v>7</v>
      </c>
      <c r="J25" s="44">
        <f t="shared" si="12"/>
        <v>11</v>
      </c>
      <c r="K25" s="44">
        <f t="shared" si="0"/>
        <v>7</v>
      </c>
      <c r="L25" s="44" t="str">
        <f t="shared" si="1"/>
        <v>10_7</v>
      </c>
      <c r="M25" s="72">
        <v>2015</v>
      </c>
      <c r="N25" s="74"/>
      <c r="O25" s="44">
        <v>10</v>
      </c>
      <c r="P25" s="44">
        <v>7</v>
      </c>
      <c r="Q25" s="44">
        <f t="shared" si="13"/>
        <v>11</v>
      </c>
      <c r="R25" s="44">
        <f t="shared" si="2"/>
        <v>7</v>
      </c>
      <c r="S25" s="44" t="str">
        <f t="shared" si="3"/>
        <v>10_7</v>
      </c>
      <c r="T25" s="72">
        <v>2057</v>
      </c>
      <c r="U25" s="74"/>
      <c r="V25" s="44">
        <v>10</v>
      </c>
      <c r="W25" s="44">
        <v>7</v>
      </c>
      <c r="X25" s="44">
        <f t="shared" si="14"/>
        <v>11</v>
      </c>
      <c r="Y25" s="44">
        <f t="shared" si="4"/>
        <v>7</v>
      </c>
      <c r="Z25" s="44" t="str">
        <f t="shared" si="5"/>
        <v>10_7</v>
      </c>
      <c r="AA25" s="17">
        <f t="shared" si="8"/>
        <v>2015</v>
      </c>
      <c r="AB25" s="17">
        <f t="shared" si="9"/>
        <v>2057</v>
      </c>
      <c r="AC25" s="54">
        <f t="shared" si="15"/>
        <v>2057</v>
      </c>
      <c r="AD25" s="40">
        <f t="shared" si="10"/>
        <v>13.185897435897436</v>
      </c>
      <c r="AE25" s="6"/>
      <c r="AF25" s="6"/>
      <c r="AG25" s="6"/>
      <c r="AH25" s="6"/>
      <c r="AI25" s="6"/>
      <c r="AJ25" s="57"/>
    </row>
    <row r="26" spans="1:36" x14ac:dyDescent="0.25">
      <c r="A26" s="44">
        <v>10</v>
      </c>
      <c r="B26" s="44">
        <v>8</v>
      </c>
      <c r="C26" s="44">
        <f t="shared" si="11"/>
        <v>12</v>
      </c>
      <c r="D26" s="44">
        <f t="shared" si="6"/>
        <v>8</v>
      </c>
      <c r="E26" s="44" t="str">
        <f t="shared" si="7"/>
        <v>10_8</v>
      </c>
      <c r="F26" s="72">
        <v>2017</v>
      </c>
      <c r="G26" s="31"/>
      <c r="H26" s="44">
        <v>10</v>
      </c>
      <c r="I26" s="44">
        <v>8</v>
      </c>
      <c r="J26" s="44">
        <f t="shared" si="12"/>
        <v>12</v>
      </c>
      <c r="K26" s="44">
        <f t="shared" si="0"/>
        <v>8</v>
      </c>
      <c r="L26" s="44" t="str">
        <f t="shared" si="1"/>
        <v>10_8</v>
      </c>
      <c r="M26" s="72">
        <v>2077</v>
      </c>
      <c r="N26" s="75"/>
      <c r="O26" s="44">
        <v>10</v>
      </c>
      <c r="P26" s="44">
        <v>8</v>
      </c>
      <c r="Q26" s="44">
        <f t="shared" si="13"/>
        <v>12</v>
      </c>
      <c r="R26" s="44">
        <f t="shared" si="2"/>
        <v>8</v>
      </c>
      <c r="S26" s="44" t="str">
        <f t="shared" si="3"/>
        <v>10_8</v>
      </c>
      <c r="T26" s="72">
        <v>2121</v>
      </c>
      <c r="U26" s="75"/>
      <c r="V26" s="44">
        <v>10</v>
      </c>
      <c r="W26" s="44">
        <v>8</v>
      </c>
      <c r="X26" s="44">
        <f t="shared" si="14"/>
        <v>12</v>
      </c>
      <c r="Y26" s="44">
        <f t="shared" si="4"/>
        <v>8</v>
      </c>
      <c r="Z26" s="44" t="str">
        <f t="shared" si="5"/>
        <v>10_8</v>
      </c>
      <c r="AA26" s="17">
        <f t="shared" si="8"/>
        <v>2077</v>
      </c>
      <c r="AB26" s="17">
        <f t="shared" si="9"/>
        <v>2121</v>
      </c>
      <c r="AC26" s="54">
        <f t="shared" si="15"/>
        <v>2121</v>
      </c>
      <c r="AD26" s="40">
        <f t="shared" si="10"/>
        <v>13.596153846153847</v>
      </c>
      <c r="AE26" s="6"/>
      <c r="AF26" s="6"/>
      <c r="AG26" s="6"/>
      <c r="AH26" s="6"/>
      <c r="AI26" s="6"/>
      <c r="AJ26" s="57"/>
    </row>
    <row r="27" spans="1:36" x14ac:dyDescent="0.25">
      <c r="A27" s="73">
        <v>14</v>
      </c>
      <c r="B27" s="72">
        <v>0</v>
      </c>
      <c r="C27" s="72">
        <v>2</v>
      </c>
      <c r="D27" s="44">
        <f t="shared" si="6"/>
        <v>0</v>
      </c>
      <c r="E27" s="44" t="str">
        <f t="shared" si="7"/>
        <v>14_0</v>
      </c>
      <c r="F27" s="72">
        <v>1529</v>
      </c>
      <c r="G27" s="31"/>
      <c r="H27" s="73">
        <v>14</v>
      </c>
      <c r="I27" s="72">
        <v>0</v>
      </c>
      <c r="J27" s="72">
        <v>2</v>
      </c>
      <c r="K27" s="44">
        <f t="shared" si="0"/>
        <v>0</v>
      </c>
      <c r="L27" s="44" t="str">
        <f t="shared" si="1"/>
        <v>14_0</v>
      </c>
      <c r="M27" s="72">
        <v>1575</v>
      </c>
      <c r="N27" s="76"/>
      <c r="O27" s="73">
        <v>14</v>
      </c>
      <c r="P27" s="72">
        <v>0</v>
      </c>
      <c r="Q27" s="72">
        <v>2</v>
      </c>
      <c r="R27" s="44">
        <f t="shared" si="2"/>
        <v>0</v>
      </c>
      <c r="S27" s="44" t="str">
        <f t="shared" si="3"/>
        <v>14_0</v>
      </c>
      <c r="T27" s="72">
        <v>1608</v>
      </c>
      <c r="U27" s="76"/>
      <c r="V27" s="73">
        <v>14</v>
      </c>
      <c r="W27" s="72">
        <v>0</v>
      </c>
      <c r="X27" s="72">
        <v>2</v>
      </c>
      <c r="Y27" s="44">
        <f t="shared" si="4"/>
        <v>0</v>
      </c>
      <c r="Z27" s="44" t="str">
        <f t="shared" si="5"/>
        <v>14_0</v>
      </c>
      <c r="AA27" s="17">
        <f t="shared" si="8"/>
        <v>1575</v>
      </c>
      <c r="AB27" s="17">
        <f t="shared" si="9"/>
        <v>1608</v>
      </c>
      <c r="AC27" s="54">
        <f t="shared" si="15"/>
        <v>1608</v>
      </c>
      <c r="AD27" s="40">
        <f t="shared" si="10"/>
        <v>10.307692307692308</v>
      </c>
      <c r="AE27" s="6"/>
      <c r="AF27" s="6"/>
      <c r="AG27" s="6"/>
      <c r="AH27" s="6"/>
      <c r="AI27" s="6"/>
      <c r="AJ27" s="57"/>
    </row>
    <row r="28" spans="1:36" x14ac:dyDescent="0.25">
      <c r="A28" s="73">
        <v>14</v>
      </c>
      <c r="B28" s="72">
        <v>1</v>
      </c>
      <c r="C28" s="72">
        <v>3</v>
      </c>
      <c r="D28" s="44">
        <f t="shared" si="6"/>
        <v>1</v>
      </c>
      <c r="E28" s="44" t="str">
        <f t="shared" si="7"/>
        <v>14_1</v>
      </c>
      <c r="F28" s="72">
        <v>1557</v>
      </c>
      <c r="G28" s="31"/>
      <c r="H28" s="73">
        <v>14</v>
      </c>
      <c r="I28" s="72">
        <v>1</v>
      </c>
      <c r="J28" s="72">
        <v>3</v>
      </c>
      <c r="K28" s="44">
        <f t="shared" si="0"/>
        <v>1</v>
      </c>
      <c r="L28" s="44" t="str">
        <f t="shared" si="1"/>
        <v>14_1</v>
      </c>
      <c r="M28" s="72">
        <v>1604</v>
      </c>
      <c r="N28" s="76"/>
      <c r="O28" s="73">
        <v>14</v>
      </c>
      <c r="P28" s="72">
        <v>1</v>
      </c>
      <c r="Q28" s="72">
        <v>3</v>
      </c>
      <c r="R28" s="44">
        <f t="shared" si="2"/>
        <v>1</v>
      </c>
      <c r="S28" s="44" t="str">
        <f t="shared" si="3"/>
        <v>14_1</v>
      </c>
      <c r="T28" s="72">
        <v>1638</v>
      </c>
      <c r="U28" s="76"/>
      <c r="V28" s="73">
        <v>14</v>
      </c>
      <c r="W28" s="72">
        <v>1</v>
      </c>
      <c r="X28" s="72">
        <v>3</v>
      </c>
      <c r="Y28" s="44">
        <f t="shared" si="4"/>
        <v>1</v>
      </c>
      <c r="Z28" s="44" t="str">
        <f t="shared" si="5"/>
        <v>14_1</v>
      </c>
      <c r="AA28" s="17">
        <f t="shared" si="8"/>
        <v>1604</v>
      </c>
      <c r="AB28" s="17">
        <f t="shared" si="9"/>
        <v>1638</v>
      </c>
      <c r="AC28" s="54">
        <f t="shared" si="15"/>
        <v>1638</v>
      </c>
      <c r="AD28" s="40">
        <f t="shared" si="10"/>
        <v>10.5</v>
      </c>
      <c r="AE28" s="6"/>
      <c r="AF28" s="6"/>
      <c r="AG28" s="6"/>
      <c r="AH28" s="6"/>
      <c r="AI28" s="6"/>
      <c r="AJ28" s="57"/>
    </row>
    <row r="29" spans="1:36" x14ac:dyDescent="0.25">
      <c r="A29" s="73">
        <v>14</v>
      </c>
      <c r="B29" s="72">
        <v>2</v>
      </c>
      <c r="C29" s="72">
        <v>4</v>
      </c>
      <c r="D29" s="44">
        <f t="shared" si="6"/>
        <v>2</v>
      </c>
      <c r="E29" s="44" t="str">
        <f t="shared" si="7"/>
        <v>14_2</v>
      </c>
      <c r="F29" s="72">
        <v>1618</v>
      </c>
      <c r="G29" s="31"/>
      <c r="H29" s="73">
        <v>14</v>
      </c>
      <c r="I29" s="72">
        <v>2</v>
      </c>
      <c r="J29" s="72">
        <v>4</v>
      </c>
      <c r="K29" s="44">
        <f t="shared" si="0"/>
        <v>2</v>
      </c>
      <c r="L29" s="44" t="str">
        <f t="shared" si="1"/>
        <v>14_2</v>
      </c>
      <c r="M29" s="72">
        <v>1667</v>
      </c>
      <c r="N29" s="76"/>
      <c r="O29" s="73">
        <v>14</v>
      </c>
      <c r="P29" s="72">
        <v>2</v>
      </c>
      <c r="Q29" s="72">
        <v>4</v>
      </c>
      <c r="R29" s="44">
        <f t="shared" si="2"/>
        <v>2</v>
      </c>
      <c r="S29" s="44" t="str">
        <f t="shared" si="3"/>
        <v>14_2</v>
      </c>
      <c r="T29" s="72">
        <v>1702</v>
      </c>
      <c r="U29" s="76"/>
      <c r="V29" s="73">
        <v>14</v>
      </c>
      <c r="W29" s="72">
        <v>2</v>
      </c>
      <c r="X29" s="72">
        <v>4</v>
      </c>
      <c r="Y29" s="44">
        <f t="shared" si="4"/>
        <v>2</v>
      </c>
      <c r="Z29" s="44" t="str">
        <f t="shared" si="5"/>
        <v>14_2</v>
      </c>
      <c r="AA29" s="17">
        <f t="shared" si="8"/>
        <v>1667</v>
      </c>
      <c r="AB29" s="17">
        <f t="shared" si="9"/>
        <v>1702</v>
      </c>
      <c r="AC29" s="54">
        <f t="shared" si="15"/>
        <v>1702</v>
      </c>
      <c r="AD29" s="40">
        <f t="shared" si="10"/>
        <v>10.910256410256411</v>
      </c>
      <c r="AE29" s="6"/>
      <c r="AF29" s="6"/>
      <c r="AG29" s="6"/>
      <c r="AH29" s="6"/>
      <c r="AI29" s="6"/>
      <c r="AJ29" s="57"/>
    </row>
    <row r="30" spans="1:36" x14ac:dyDescent="0.25">
      <c r="A30" s="44">
        <v>15</v>
      </c>
      <c r="B30" s="72">
        <v>0</v>
      </c>
      <c r="C30" s="72">
        <v>5</v>
      </c>
      <c r="D30" s="44">
        <f t="shared" si="6"/>
        <v>0</v>
      </c>
      <c r="E30" s="44" t="str">
        <f t="shared" si="7"/>
        <v>15_0</v>
      </c>
      <c r="F30" s="72">
        <v>1677</v>
      </c>
      <c r="G30" s="31"/>
      <c r="H30" s="44">
        <v>15</v>
      </c>
      <c r="I30" s="72">
        <v>0</v>
      </c>
      <c r="J30" s="72">
        <v>5</v>
      </c>
      <c r="K30" s="44">
        <f t="shared" si="0"/>
        <v>0</v>
      </c>
      <c r="L30" s="44" t="str">
        <f t="shared" si="1"/>
        <v>15_0</v>
      </c>
      <c r="M30" s="72">
        <v>1728</v>
      </c>
      <c r="N30" s="76"/>
      <c r="O30" s="44">
        <v>15</v>
      </c>
      <c r="P30" s="72">
        <v>0</v>
      </c>
      <c r="Q30" s="72">
        <v>5</v>
      </c>
      <c r="R30" s="44">
        <f t="shared" si="2"/>
        <v>0</v>
      </c>
      <c r="S30" s="44" t="str">
        <f t="shared" si="3"/>
        <v>15_0</v>
      </c>
      <c r="T30" s="72">
        <v>1764</v>
      </c>
      <c r="U30" s="76"/>
      <c r="V30" s="44">
        <v>15</v>
      </c>
      <c r="W30" s="72">
        <v>0</v>
      </c>
      <c r="X30" s="72">
        <v>5</v>
      </c>
      <c r="Y30" s="44">
        <f t="shared" si="4"/>
        <v>0</v>
      </c>
      <c r="Z30" s="44" t="str">
        <f t="shared" si="5"/>
        <v>15_0</v>
      </c>
      <c r="AA30" s="17">
        <f t="shared" si="8"/>
        <v>1728</v>
      </c>
      <c r="AB30" s="17">
        <f t="shared" si="9"/>
        <v>1764</v>
      </c>
      <c r="AC30" s="54">
        <f t="shared" si="15"/>
        <v>1764</v>
      </c>
      <c r="AD30" s="40">
        <f t="shared" si="10"/>
        <v>11.307692307692308</v>
      </c>
      <c r="AE30" s="76"/>
      <c r="AF30" s="6"/>
      <c r="AG30" s="6"/>
      <c r="AH30" s="6"/>
      <c r="AI30" s="6"/>
      <c r="AJ30" s="57"/>
    </row>
    <row r="31" spans="1:36" x14ac:dyDescent="0.25">
      <c r="A31" s="44">
        <v>15</v>
      </c>
      <c r="B31" s="72">
        <v>1</v>
      </c>
      <c r="C31" s="72">
        <v>6</v>
      </c>
      <c r="D31" s="44">
        <f t="shared" si="6"/>
        <v>1</v>
      </c>
      <c r="E31" s="44" t="str">
        <f t="shared" si="7"/>
        <v>15_1</v>
      </c>
      <c r="F31" s="72">
        <v>1710</v>
      </c>
      <c r="G31" s="31"/>
      <c r="H31" s="44">
        <v>15</v>
      </c>
      <c r="I31" s="72">
        <v>1</v>
      </c>
      <c r="J31" s="72">
        <v>6</v>
      </c>
      <c r="K31" s="44">
        <f t="shared" si="0"/>
        <v>1</v>
      </c>
      <c r="L31" s="44" t="str">
        <f t="shared" si="1"/>
        <v>15_1</v>
      </c>
      <c r="M31" s="72">
        <v>1761</v>
      </c>
      <c r="N31" s="76"/>
      <c r="O31" s="44">
        <v>15</v>
      </c>
      <c r="P31" s="72">
        <v>1</v>
      </c>
      <c r="Q31" s="72">
        <v>6</v>
      </c>
      <c r="R31" s="44">
        <f t="shared" si="2"/>
        <v>1</v>
      </c>
      <c r="S31" s="44" t="str">
        <f t="shared" si="3"/>
        <v>15_1</v>
      </c>
      <c r="T31" s="72">
        <v>1798</v>
      </c>
      <c r="U31" s="76"/>
      <c r="V31" s="44">
        <v>15</v>
      </c>
      <c r="W31" s="72">
        <v>1</v>
      </c>
      <c r="X31" s="72">
        <v>6</v>
      </c>
      <c r="Y31" s="44">
        <f t="shared" si="4"/>
        <v>1</v>
      </c>
      <c r="Z31" s="44" t="str">
        <f t="shared" si="5"/>
        <v>15_1</v>
      </c>
      <c r="AA31" s="17">
        <f t="shared" si="8"/>
        <v>1761</v>
      </c>
      <c r="AB31" s="17">
        <f t="shared" si="9"/>
        <v>1798</v>
      </c>
      <c r="AC31" s="54">
        <f t="shared" si="15"/>
        <v>1798</v>
      </c>
      <c r="AD31" s="40">
        <f t="shared" si="10"/>
        <v>11.525641025641026</v>
      </c>
      <c r="AE31" s="76"/>
      <c r="AF31" s="6"/>
      <c r="AG31" s="6"/>
      <c r="AH31" s="6"/>
      <c r="AI31" s="6"/>
      <c r="AJ31" s="57"/>
    </row>
    <row r="32" spans="1:36" x14ac:dyDescent="0.25">
      <c r="A32" s="44">
        <v>15</v>
      </c>
      <c r="B32" s="72">
        <v>2</v>
      </c>
      <c r="C32" s="72">
        <v>7</v>
      </c>
      <c r="D32" s="44">
        <f t="shared" si="6"/>
        <v>2</v>
      </c>
      <c r="E32" s="44" t="str">
        <f t="shared" si="7"/>
        <v>15_2</v>
      </c>
      <c r="F32" s="72">
        <v>1755</v>
      </c>
      <c r="G32" s="31"/>
      <c r="H32" s="44">
        <v>15</v>
      </c>
      <c r="I32" s="72">
        <v>2</v>
      </c>
      <c r="J32" s="72">
        <v>7</v>
      </c>
      <c r="K32" s="44">
        <f t="shared" si="0"/>
        <v>2</v>
      </c>
      <c r="L32" s="44" t="str">
        <f t="shared" si="1"/>
        <v>15_2</v>
      </c>
      <c r="M32" s="72">
        <v>1808</v>
      </c>
      <c r="N32" s="77"/>
      <c r="O32" s="44">
        <v>15</v>
      </c>
      <c r="P32" s="72">
        <v>2</v>
      </c>
      <c r="Q32" s="72">
        <v>7</v>
      </c>
      <c r="R32" s="44">
        <f t="shared" si="2"/>
        <v>2</v>
      </c>
      <c r="S32" s="44" t="str">
        <f t="shared" si="3"/>
        <v>15_2</v>
      </c>
      <c r="T32" s="72">
        <v>1846</v>
      </c>
      <c r="U32" s="77"/>
      <c r="V32" s="44">
        <v>15</v>
      </c>
      <c r="W32" s="72">
        <v>2</v>
      </c>
      <c r="X32" s="72">
        <v>7</v>
      </c>
      <c r="Y32" s="44">
        <f t="shared" si="4"/>
        <v>2</v>
      </c>
      <c r="Z32" s="44" t="str">
        <f t="shared" si="5"/>
        <v>15_2</v>
      </c>
      <c r="AA32" s="17">
        <f t="shared" si="8"/>
        <v>1808</v>
      </c>
      <c r="AB32" s="17">
        <f t="shared" si="9"/>
        <v>1846</v>
      </c>
      <c r="AC32" s="54">
        <f t="shared" si="15"/>
        <v>1846</v>
      </c>
      <c r="AD32" s="40">
        <f t="shared" si="10"/>
        <v>11.833333333333334</v>
      </c>
      <c r="AE32" s="76"/>
      <c r="AF32" s="6"/>
      <c r="AG32" s="6"/>
      <c r="AH32" s="6"/>
      <c r="AI32" s="6"/>
      <c r="AJ32" s="57"/>
    </row>
    <row r="33" spans="1:36" x14ac:dyDescent="0.25">
      <c r="A33" s="44">
        <v>15</v>
      </c>
      <c r="B33" s="72">
        <v>3</v>
      </c>
      <c r="C33" s="72">
        <v>8</v>
      </c>
      <c r="D33" s="44">
        <f t="shared" si="6"/>
        <v>3</v>
      </c>
      <c r="E33" s="44" t="str">
        <f t="shared" si="7"/>
        <v>15_3</v>
      </c>
      <c r="F33" s="72">
        <v>1800</v>
      </c>
      <c r="G33" s="31"/>
      <c r="H33" s="44">
        <v>15</v>
      </c>
      <c r="I33" s="72">
        <v>3</v>
      </c>
      <c r="J33" s="72">
        <v>8</v>
      </c>
      <c r="K33" s="44">
        <f t="shared" si="0"/>
        <v>3</v>
      </c>
      <c r="L33" s="44" t="str">
        <f t="shared" si="1"/>
        <v>15_3</v>
      </c>
      <c r="M33" s="72">
        <v>1854</v>
      </c>
      <c r="N33" s="6"/>
      <c r="O33" s="44">
        <v>15</v>
      </c>
      <c r="P33" s="72">
        <v>3</v>
      </c>
      <c r="Q33" s="72">
        <v>8</v>
      </c>
      <c r="R33" s="44">
        <f t="shared" si="2"/>
        <v>3</v>
      </c>
      <c r="S33" s="44" t="str">
        <f t="shared" si="3"/>
        <v>15_3</v>
      </c>
      <c r="T33" s="72">
        <v>1893</v>
      </c>
      <c r="U33" s="6"/>
      <c r="V33" s="44">
        <v>15</v>
      </c>
      <c r="W33" s="72">
        <v>3</v>
      </c>
      <c r="X33" s="72">
        <v>8</v>
      </c>
      <c r="Y33" s="44">
        <f t="shared" si="4"/>
        <v>3</v>
      </c>
      <c r="Z33" s="44" t="str">
        <f t="shared" si="5"/>
        <v>15_3</v>
      </c>
      <c r="AA33" s="17">
        <f t="shared" si="8"/>
        <v>1854</v>
      </c>
      <c r="AB33" s="17">
        <f t="shared" si="9"/>
        <v>1893</v>
      </c>
      <c r="AC33" s="54">
        <f t="shared" si="15"/>
        <v>1893</v>
      </c>
      <c r="AD33" s="40">
        <f t="shared" si="10"/>
        <v>12.134615384615385</v>
      </c>
      <c r="AE33" s="6"/>
      <c r="AF33" s="6"/>
      <c r="AG33" s="6"/>
      <c r="AH33" s="6"/>
      <c r="AI33" s="6"/>
      <c r="AJ33" s="57"/>
    </row>
    <row r="34" spans="1:36" x14ac:dyDescent="0.25">
      <c r="A34" s="44">
        <v>15</v>
      </c>
      <c r="B34" s="72">
        <v>4</v>
      </c>
      <c r="C34" s="72">
        <v>9</v>
      </c>
      <c r="D34" s="44">
        <f t="shared" si="6"/>
        <v>4</v>
      </c>
      <c r="E34" s="44" t="str">
        <f t="shared" si="7"/>
        <v>15_4</v>
      </c>
      <c r="F34" s="72">
        <v>1847</v>
      </c>
      <c r="G34" s="31"/>
      <c r="H34" s="44">
        <v>15</v>
      </c>
      <c r="I34" s="72">
        <v>4</v>
      </c>
      <c r="J34" s="72">
        <v>9</v>
      </c>
      <c r="K34" s="44">
        <f t="shared" si="0"/>
        <v>4</v>
      </c>
      <c r="L34" s="44" t="str">
        <f t="shared" si="1"/>
        <v>15_4</v>
      </c>
      <c r="M34" s="72">
        <v>1902</v>
      </c>
      <c r="N34" s="74"/>
      <c r="O34" s="44">
        <v>15</v>
      </c>
      <c r="P34" s="72">
        <v>4</v>
      </c>
      <c r="Q34" s="72">
        <v>9</v>
      </c>
      <c r="R34" s="44">
        <f t="shared" si="2"/>
        <v>4</v>
      </c>
      <c r="S34" s="44" t="str">
        <f t="shared" si="3"/>
        <v>15_4</v>
      </c>
      <c r="T34" s="72">
        <v>1942</v>
      </c>
      <c r="U34" s="74"/>
      <c r="V34" s="44">
        <v>15</v>
      </c>
      <c r="W34" s="72">
        <v>4</v>
      </c>
      <c r="X34" s="72">
        <v>9</v>
      </c>
      <c r="Y34" s="44">
        <f t="shared" si="4"/>
        <v>4</v>
      </c>
      <c r="Z34" s="44" t="str">
        <f t="shared" si="5"/>
        <v>15_4</v>
      </c>
      <c r="AA34" s="17">
        <f t="shared" si="8"/>
        <v>1902</v>
      </c>
      <c r="AB34" s="17">
        <f t="shared" si="9"/>
        <v>1942</v>
      </c>
      <c r="AC34" s="54">
        <f t="shared" si="15"/>
        <v>1942</v>
      </c>
      <c r="AD34" s="40">
        <f t="shared" si="10"/>
        <v>12.448717948717949</v>
      </c>
      <c r="AE34" s="6"/>
      <c r="AF34" s="6"/>
      <c r="AG34" s="6"/>
      <c r="AH34" s="6"/>
      <c r="AI34" s="6"/>
      <c r="AJ34" s="57"/>
    </row>
    <row r="35" spans="1:36" x14ac:dyDescent="0.25">
      <c r="A35" s="44">
        <v>15</v>
      </c>
      <c r="B35" s="72">
        <v>5</v>
      </c>
      <c r="C35" s="72">
        <v>10</v>
      </c>
      <c r="D35" s="44">
        <f t="shared" si="6"/>
        <v>5</v>
      </c>
      <c r="E35" s="44" t="str">
        <f t="shared" si="7"/>
        <v>15_5</v>
      </c>
      <c r="F35" s="72">
        <v>1898</v>
      </c>
      <c r="G35" s="31"/>
      <c r="H35" s="44">
        <v>15</v>
      </c>
      <c r="I35" s="72">
        <v>5</v>
      </c>
      <c r="J35" s="72">
        <v>10</v>
      </c>
      <c r="K35" s="44">
        <f t="shared" si="0"/>
        <v>5</v>
      </c>
      <c r="L35" s="44" t="str">
        <f t="shared" si="1"/>
        <v>15_5</v>
      </c>
      <c r="M35" s="72">
        <v>1955</v>
      </c>
      <c r="N35" s="78"/>
      <c r="O35" s="44">
        <v>15</v>
      </c>
      <c r="P35" s="72">
        <v>5</v>
      </c>
      <c r="Q35" s="72">
        <v>10</v>
      </c>
      <c r="R35" s="44">
        <f t="shared" si="2"/>
        <v>5</v>
      </c>
      <c r="S35" s="44" t="str">
        <f t="shared" si="3"/>
        <v>15_5</v>
      </c>
      <c r="T35" s="72">
        <v>1996</v>
      </c>
      <c r="U35" s="78"/>
      <c r="V35" s="44">
        <v>15</v>
      </c>
      <c r="W35" s="72">
        <v>5</v>
      </c>
      <c r="X35" s="72">
        <v>10</v>
      </c>
      <c r="Y35" s="44">
        <f t="shared" si="4"/>
        <v>5</v>
      </c>
      <c r="Z35" s="44" t="str">
        <f t="shared" si="5"/>
        <v>15_5</v>
      </c>
      <c r="AA35" s="17">
        <f t="shared" si="8"/>
        <v>1955</v>
      </c>
      <c r="AB35" s="17">
        <f t="shared" si="9"/>
        <v>1996</v>
      </c>
      <c r="AC35" s="54">
        <f t="shared" si="15"/>
        <v>1996</v>
      </c>
      <c r="AD35" s="40">
        <f t="shared" si="10"/>
        <v>12.794871794871796</v>
      </c>
      <c r="AE35" s="6"/>
      <c r="AF35" s="6"/>
      <c r="AG35" s="6"/>
      <c r="AH35" s="6"/>
      <c r="AI35" s="6"/>
      <c r="AJ35" s="57"/>
    </row>
    <row r="36" spans="1:36" x14ac:dyDescent="0.25">
      <c r="A36" s="44">
        <v>15</v>
      </c>
      <c r="B36" s="72">
        <v>6</v>
      </c>
      <c r="C36" s="72">
        <v>11</v>
      </c>
      <c r="D36" s="44">
        <f t="shared" si="6"/>
        <v>6</v>
      </c>
      <c r="E36" s="44" t="str">
        <f t="shared" si="7"/>
        <v>15_6</v>
      </c>
      <c r="F36" s="72">
        <v>1956</v>
      </c>
      <c r="G36" s="31"/>
      <c r="H36" s="44">
        <v>15</v>
      </c>
      <c r="I36" s="72">
        <v>6</v>
      </c>
      <c r="J36" s="72">
        <v>11</v>
      </c>
      <c r="K36" s="44">
        <f t="shared" si="0"/>
        <v>6</v>
      </c>
      <c r="L36" s="44" t="str">
        <f t="shared" si="1"/>
        <v>15_6</v>
      </c>
      <c r="M36" s="72">
        <v>2015</v>
      </c>
      <c r="N36" s="78"/>
      <c r="O36" s="44">
        <v>15</v>
      </c>
      <c r="P36" s="72">
        <v>6</v>
      </c>
      <c r="Q36" s="72">
        <v>11</v>
      </c>
      <c r="R36" s="44">
        <f t="shared" si="2"/>
        <v>6</v>
      </c>
      <c r="S36" s="44" t="str">
        <f t="shared" si="3"/>
        <v>15_6</v>
      </c>
      <c r="T36" s="72">
        <v>2057</v>
      </c>
      <c r="U36" s="78"/>
      <c r="V36" s="44">
        <v>15</v>
      </c>
      <c r="W36" s="72">
        <v>6</v>
      </c>
      <c r="X36" s="72">
        <v>11</v>
      </c>
      <c r="Y36" s="44">
        <f t="shared" si="4"/>
        <v>6</v>
      </c>
      <c r="Z36" s="44" t="str">
        <f t="shared" si="5"/>
        <v>15_6</v>
      </c>
      <c r="AA36" s="17">
        <f t="shared" si="8"/>
        <v>2015</v>
      </c>
      <c r="AB36" s="17">
        <f t="shared" si="9"/>
        <v>2057</v>
      </c>
      <c r="AC36" s="54">
        <f t="shared" si="15"/>
        <v>2057</v>
      </c>
      <c r="AD36" s="40">
        <f t="shared" si="10"/>
        <v>13.185897435897436</v>
      </c>
      <c r="AE36" s="6"/>
      <c r="AF36" s="6"/>
      <c r="AG36" s="6"/>
      <c r="AH36" s="6"/>
      <c r="AI36" s="6"/>
      <c r="AJ36" s="57"/>
    </row>
    <row r="37" spans="1:36" x14ac:dyDescent="0.25">
      <c r="A37" s="44">
        <v>15</v>
      </c>
      <c r="B37" s="72">
        <v>7</v>
      </c>
      <c r="C37" s="72">
        <v>12</v>
      </c>
      <c r="D37" s="44">
        <f t="shared" si="6"/>
        <v>7</v>
      </c>
      <c r="E37" s="44" t="str">
        <f t="shared" si="7"/>
        <v>15_7</v>
      </c>
      <c r="F37" s="72">
        <v>2017</v>
      </c>
      <c r="G37" s="31"/>
      <c r="H37" s="44">
        <v>15</v>
      </c>
      <c r="I37" s="72">
        <v>7</v>
      </c>
      <c r="J37" s="72">
        <v>12</v>
      </c>
      <c r="K37" s="44">
        <f t="shared" si="0"/>
        <v>7</v>
      </c>
      <c r="L37" s="44" t="str">
        <f t="shared" si="1"/>
        <v>15_7</v>
      </c>
      <c r="M37" s="72">
        <v>2077</v>
      </c>
      <c r="N37" s="78"/>
      <c r="O37" s="44">
        <v>15</v>
      </c>
      <c r="P37" s="72">
        <v>7</v>
      </c>
      <c r="Q37" s="72">
        <v>12</v>
      </c>
      <c r="R37" s="44">
        <f t="shared" si="2"/>
        <v>7</v>
      </c>
      <c r="S37" s="44" t="str">
        <f t="shared" si="3"/>
        <v>15_7</v>
      </c>
      <c r="T37" s="72">
        <v>2121</v>
      </c>
      <c r="U37" s="78"/>
      <c r="V37" s="44">
        <v>15</v>
      </c>
      <c r="W37" s="72">
        <v>7</v>
      </c>
      <c r="X37" s="72">
        <v>12</v>
      </c>
      <c r="Y37" s="44">
        <f t="shared" si="4"/>
        <v>7</v>
      </c>
      <c r="Z37" s="44" t="str">
        <f t="shared" si="5"/>
        <v>15_7</v>
      </c>
      <c r="AA37" s="17">
        <f t="shared" si="8"/>
        <v>2077</v>
      </c>
      <c r="AB37" s="17">
        <f t="shared" si="9"/>
        <v>2121</v>
      </c>
      <c r="AC37" s="54">
        <f t="shared" si="15"/>
        <v>2121</v>
      </c>
      <c r="AD37" s="40">
        <f t="shared" si="10"/>
        <v>13.596153846153847</v>
      </c>
      <c r="AE37" s="6"/>
      <c r="AF37" s="6"/>
      <c r="AG37" s="6"/>
      <c r="AH37" s="6"/>
      <c r="AI37" s="6"/>
      <c r="AJ37" s="57"/>
    </row>
    <row r="38" spans="1:36" x14ac:dyDescent="0.25">
      <c r="A38" s="44">
        <v>15</v>
      </c>
      <c r="B38" s="72">
        <v>8</v>
      </c>
      <c r="C38" s="72">
        <v>13</v>
      </c>
      <c r="D38" s="44">
        <f t="shared" si="6"/>
        <v>8</v>
      </c>
      <c r="E38" s="44" t="str">
        <f t="shared" si="7"/>
        <v>15_8</v>
      </c>
      <c r="F38" s="72">
        <v>2085</v>
      </c>
      <c r="G38" s="31"/>
      <c r="H38" s="44">
        <v>15</v>
      </c>
      <c r="I38" s="72">
        <v>8</v>
      </c>
      <c r="J38" s="72">
        <v>13</v>
      </c>
      <c r="K38" s="44">
        <f t="shared" si="0"/>
        <v>8</v>
      </c>
      <c r="L38" s="44" t="str">
        <f t="shared" si="1"/>
        <v>15_8</v>
      </c>
      <c r="M38" s="72">
        <v>2147</v>
      </c>
      <c r="N38" s="78"/>
      <c r="O38" s="44">
        <v>15</v>
      </c>
      <c r="P38" s="72">
        <v>8</v>
      </c>
      <c r="Q38" s="72">
        <v>13</v>
      </c>
      <c r="R38" s="44">
        <f t="shared" si="2"/>
        <v>8</v>
      </c>
      <c r="S38" s="44" t="str">
        <f t="shared" si="3"/>
        <v>15_8</v>
      </c>
      <c r="T38" s="72">
        <v>2192</v>
      </c>
      <c r="U38" s="78"/>
      <c r="V38" s="44">
        <v>15</v>
      </c>
      <c r="W38" s="72">
        <v>8</v>
      </c>
      <c r="X38" s="72">
        <v>13</v>
      </c>
      <c r="Y38" s="44">
        <f t="shared" si="4"/>
        <v>8</v>
      </c>
      <c r="Z38" s="44" t="str">
        <f t="shared" si="5"/>
        <v>15_8</v>
      </c>
      <c r="AA38" s="17">
        <f t="shared" si="8"/>
        <v>2147</v>
      </c>
      <c r="AB38" s="17">
        <f t="shared" si="9"/>
        <v>2192</v>
      </c>
      <c r="AC38" s="54">
        <f t="shared" si="15"/>
        <v>2192</v>
      </c>
      <c r="AD38" s="40">
        <f t="shared" si="10"/>
        <v>14.051282051282051</v>
      </c>
      <c r="AE38" s="6"/>
      <c r="AF38" s="6"/>
      <c r="AG38" s="6"/>
      <c r="AH38" s="6"/>
      <c r="AI38" s="6"/>
      <c r="AJ38" s="57"/>
    </row>
    <row r="39" spans="1:36" x14ac:dyDescent="0.25">
      <c r="A39" s="44">
        <v>15</v>
      </c>
      <c r="B39" s="72">
        <v>9</v>
      </c>
      <c r="C39" s="72">
        <v>14</v>
      </c>
      <c r="D39" s="44">
        <f t="shared" si="6"/>
        <v>9</v>
      </c>
      <c r="E39" s="44" t="str">
        <f t="shared" si="7"/>
        <v>15_9</v>
      </c>
      <c r="F39" s="72">
        <v>2154</v>
      </c>
      <c r="G39" s="31"/>
      <c r="H39" s="44">
        <v>15</v>
      </c>
      <c r="I39" s="72">
        <v>9</v>
      </c>
      <c r="J39" s="72">
        <v>14</v>
      </c>
      <c r="K39" s="44">
        <f t="shared" si="0"/>
        <v>9</v>
      </c>
      <c r="L39" s="44" t="str">
        <f t="shared" si="1"/>
        <v>15_9</v>
      </c>
      <c r="M39" s="72">
        <v>2218</v>
      </c>
      <c r="N39" s="78"/>
      <c r="O39" s="44">
        <v>15</v>
      </c>
      <c r="P39" s="72">
        <v>9</v>
      </c>
      <c r="Q39" s="72">
        <v>14</v>
      </c>
      <c r="R39" s="44">
        <f t="shared" si="2"/>
        <v>9</v>
      </c>
      <c r="S39" s="44" t="str">
        <f t="shared" si="3"/>
        <v>15_9</v>
      </c>
      <c r="T39" s="72">
        <v>2265</v>
      </c>
      <c r="U39" s="78"/>
      <c r="V39" s="44">
        <v>15</v>
      </c>
      <c r="W39" s="72">
        <v>9</v>
      </c>
      <c r="X39" s="72">
        <v>14</v>
      </c>
      <c r="Y39" s="44">
        <f t="shared" si="4"/>
        <v>9</v>
      </c>
      <c r="Z39" s="44" t="str">
        <f t="shared" si="5"/>
        <v>15_9</v>
      </c>
      <c r="AA39" s="17">
        <f t="shared" si="8"/>
        <v>2218</v>
      </c>
      <c r="AB39" s="17">
        <f t="shared" si="9"/>
        <v>2265</v>
      </c>
      <c r="AC39" s="54">
        <f t="shared" si="15"/>
        <v>2265</v>
      </c>
      <c r="AD39" s="40">
        <f t="shared" si="10"/>
        <v>14.51923076923077</v>
      </c>
      <c r="AE39" s="6"/>
      <c r="AF39" s="6"/>
      <c r="AG39" s="6"/>
      <c r="AH39" s="6"/>
      <c r="AI39" s="6"/>
      <c r="AJ39" s="57"/>
    </row>
    <row r="40" spans="1:36" x14ac:dyDescent="0.25">
      <c r="A40" s="44">
        <v>19</v>
      </c>
      <c r="B40" s="72">
        <v>0</v>
      </c>
      <c r="C40" s="72">
        <v>3</v>
      </c>
      <c r="D40" s="44">
        <f t="shared" si="6"/>
        <v>0</v>
      </c>
      <c r="E40" s="44" t="str">
        <f t="shared" si="7"/>
        <v>19_0</v>
      </c>
      <c r="F40" s="72">
        <v>1557</v>
      </c>
      <c r="G40" s="31"/>
      <c r="H40" s="44">
        <v>19</v>
      </c>
      <c r="I40" s="72">
        <v>0</v>
      </c>
      <c r="J40" s="72">
        <v>3</v>
      </c>
      <c r="K40" s="44">
        <f t="shared" si="0"/>
        <v>0</v>
      </c>
      <c r="L40" s="44" t="str">
        <f t="shared" si="1"/>
        <v>19_0</v>
      </c>
      <c r="M40" s="72">
        <v>1604</v>
      </c>
      <c r="N40" s="78"/>
      <c r="O40" s="44">
        <v>19</v>
      </c>
      <c r="P40" s="72">
        <v>0</v>
      </c>
      <c r="Q40" s="72">
        <v>3</v>
      </c>
      <c r="R40" s="44">
        <f t="shared" si="2"/>
        <v>0</v>
      </c>
      <c r="S40" s="44" t="str">
        <f t="shared" si="3"/>
        <v>19_0</v>
      </c>
      <c r="T40" s="72">
        <v>1638</v>
      </c>
      <c r="U40" s="78"/>
      <c r="V40" s="44">
        <v>19</v>
      </c>
      <c r="W40" s="72">
        <v>0</v>
      </c>
      <c r="X40" s="72">
        <v>3</v>
      </c>
      <c r="Y40" s="44">
        <f t="shared" si="4"/>
        <v>0</v>
      </c>
      <c r="Z40" s="44" t="str">
        <f t="shared" si="5"/>
        <v>19_0</v>
      </c>
      <c r="AA40" s="17">
        <f t="shared" si="8"/>
        <v>1604</v>
      </c>
      <c r="AB40" s="17">
        <f t="shared" si="9"/>
        <v>1638</v>
      </c>
      <c r="AC40" s="54">
        <f t="shared" si="15"/>
        <v>1638</v>
      </c>
      <c r="AD40" s="40">
        <f t="shared" si="10"/>
        <v>10.5</v>
      </c>
      <c r="AE40" s="6"/>
      <c r="AF40" s="6"/>
      <c r="AG40" s="6"/>
      <c r="AH40" s="6"/>
      <c r="AI40" s="6"/>
      <c r="AJ40" s="57"/>
    </row>
    <row r="41" spans="1:36" x14ac:dyDescent="0.25">
      <c r="A41" s="44">
        <v>19</v>
      </c>
      <c r="B41" s="72">
        <v>1</v>
      </c>
      <c r="C41" s="72">
        <v>4</v>
      </c>
      <c r="D41" s="44">
        <f t="shared" si="6"/>
        <v>1</v>
      </c>
      <c r="E41" s="44" t="str">
        <f t="shared" si="7"/>
        <v>19_1</v>
      </c>
      <c r="F41" s="72">
        <v>1618</v>
      </c>
      <c r="G41" s="31"/>
      <c r="H41" s="44">
        <v>19</v>
      </c>
      <c r="I41" s="72">
        <v>1</v>
      </c>
      <c r="J41" s="72">
        <v>4</v>
      </c>
      <c r="K41" s="44">
        <f t="shared" si="0"/>
        <v>1</v>
      </c>
      <c r="L41" s="44" t="str">
        <f t="shared" si="1"/>
        <v>19_1</v>
      </c>
      <c r="M41" s="72">
        <v>1667</v>
      </c>
      <c r="N41" s="78"/>
      <c r="O41" s="44">
        <v>19</v>
      </c>
      <c r="P41" s="72">
        <v>1</v>
      </c>
      <c r="Q41" s="72">
        <v>4</v>
      </c>
      <c r="R41" s="44">
        <f t="shared" si="2"/>
        <v>1</v>
      </c>
      <c r="S41" s="44" t="str">
        <f t="shared" si="3"/>
        <v>19_1</v>
      </c>
      <c r="T41" s="72">
        <v>1702</v>
      </c>
      <c r="U41" s="78"/>
      <c r="V41" s="44">
        <v>19</v>
      </c>
      <c r="W41" s="72">
        <v>1</v>
      </c>
      <c r="X41" s="72">
        <v>4</v>
      </c>
      <c r="Y41" s="44">
        <f t="shared" si="4"/>
        <v>1</v>
      </c>
      <c r="Z41" s="44" t="str">
        <f t="shared" si="5"/>
        <v>19_1</v>
      </c>
      <c r="AA41" s="17">
        <f t="shared" si="8"/>
        <v>1667</v>
      </c>
      <c r="AB41" s="17">
        <f t="shared" si="9"/>
        <v>1702</v>
      </c>
      <c r="AC41" s="54">
        <f t="shared" si="15"/>
        <v>1702</v>
      </c>
      <c r="AD41" s="40">
        <f t="shared" si="10"/>
        <v>10.910256410256411</v>
      </c>
      <c r="AE41" s="6"/>
      <c r="AF41" s="6"/>
      <c r="AG41" s="6"/>
      <c r="AH41" s="6"/>
      <c r="AI41" s="6"/>
      <c r="AJ41" s="57"/>
    </row>
    <row r="42" spans="1:36" x14ac:dyDescent="0.25">
      <c r="A42" s="44">
        <v>19</v>
      </c>
      <c r="B42" s="72">
        <v>2</v>
      </c>
      <c r="C42" s="72">
        <v>5</v>
      </c>
      <c r="D42" s="44">
        <f t="shared" si="6"/>
        <v>2</v>
      </c>
      <c r="E42" s="44" t="str">
        <f t="shared" si="7"/>
        <v>19_2</v>
      </c>
      <c r="F42" s="72">
        <v>1677</v>
      </c>
      <c r="G42" s="31"/>
      <c r="H42" s="44">
        <v>19</v>
      </c>
      <c r="I42" s="72">
        <v>2</v>
      </c>
      <c r="J42" s="72">
        <v>5</v>
      </c>
      <c r="K42" s="44">
        <f t="shared" si="0"/>
        <v>2</v>
      </c>
      <c r="L42" s="44" t="str">
        <f t="shared" si="1"/>
        <v>19_2</v>
      </c>
      <c r="M42" s="72">
        <v>1728</v>
      </c>
      <c r="N42" s="6"/>
      <c r="O42" s="44">
        <v>19</v>
      </c>
      <c r="P42" s="72">
        <v>2</v>
      </c>
      <c r="Q42" s="72">
        <v>5</v>
      </c>
      <c r="R42" s="44">
        <f t="shared" si="2"/>
        <v>2</v>
      </c>
      <c r="S42" s="44" t="str">
        <f t="shared" si="3"/>
        <v>19_2</v>
      </c>
      <c r="T42" s="72">
        <v>1764</v>
      </c>
      <c r="U42" s="6"/>
      <c r="V42" s="44">
        <v>19</v>
      </c>
      <c r="W42" s="72">
        <v>2</v>
      </c>
      <c r="X42" s="72">
        <v>5</v>
      </c>
      <c r="Y42" s="44">
        <f t="shared" si="4"/>
        <v>2</v>
      </c>
      <c r="Z42" s="44" t="str">
        <f t="shared" si="5"/>
        <v>19_2</v>
      </c>
      <c r="AA42" s="17">
        <f t="shared" si="8"/>
        <v>1728</v>
      </c>
      <c r="AB42" s="17">
        <f t="shared" si="9"/>
        <v>1764</v>
      </c>
      <c r="AC42" s="54">
        <f t="shared" si="15"/>
        <v>1764</v>
      </c>
      <c r="AD42" s="40">
        <f t="shared" si="10"/>
        <v>11.307692307692308</v>
      </c>
      <c r="AE42" s="6"/>
      <c r="AF42" s="6"/>
      <c r="AG42" s="6"/>
      <c r="AH42" s="6"/>
      <c r="AI42" s="6"/>
      <c r="AJ42" s="57"/>
    </row>
    <row r="43" spans="1:36" x14ac:dyDescent="0.25">
      <c r="A43" s="44">
        <v>20</v>
      </c>
      <c r="B43" s="72">
        <v>0</v>
      </c>
      <c r="C43" s="72">
        <v>6</v>
      </c>
      <c r="D43" s="44">
        <f t="shared" si="6"/>
        <v>0</v>
      </c>
      <c r="E43" s="44" t="str">
        <f t="shared" si="7"/>
        <v>20_0</v>
      </c>
      <c r="F43" s="72">
        <v>1710</v>
      </c>
      <c r="G43" s="31"/>
      <c r="H43" s="44">
        <v>20</v>
      </c>
      <c r="I43" s="72">
        <v>0</v>
      </c>
      <c r="J43" s="72">
        <v>6</v>
      </c>
      <c r="K43" s="44">
        <f t="shared" si="0"/>
        <v>0</v>
      </c>
      <c r="L43" s="44" t="str">
        <f t="shared" si="1"/>
        <v>20_0</v>
      </c>
      <c r="M43" s="72">
        <v>1761</v>
      </c>
      <c r="N43" s="74"/>
      <c r="O43" s="44">
        <v>20</v>
      </c>
      <c r="P43" s="72">
        <v>0</v>
      </c>
      <c r="Q43" s="72">
        <v>6</v>
      </c>
      <c r="R43" s="44">
        <f t="shared" si="2"/>
        <v>0</v>
      </c>
      <c r="S43" s="44" t="str">
        <f t="shared" si="3"/>
        <v>20_0</v>
      </c>
      <c r="T43" s="72">
        <v>1798</v>
      </c>
      <c r="U43" s="74"/>
      <c r="V43" s="44">
        <v>20</v>
      </c>
      <c r="W43" s="72">
        <v>0</v>
      </c>
      <c r="X43" s="72">
        <v>6</v>
      </c>
      <c r="Y43" s="44">
        <f t="shared" si="4"/>
        <v>0</v>
      </c>
      <c r="Z43" s="44" t="str">
        <f t="shared" si="5"/>
        <v>20_0</v>
      </c>
      <c r="AA43" s="17">
        <f t="shared" si="8"/>
        <v>1761</v>
      </c>
      <c r="AB43" s="17">
        <f t="shared" si="9"/>
        <v>1798</v>
      </c>
      <c r="AC43" s="54">
        <f t="shared" si="15"/>
        <v>1798</v>
      </c>
      <c r="AD43" s="40">
        <f t="shared" si="10"/>
        <v>11.525641025641026</v>
      </c>
      <c r="AE43" s="6"/>
      <c r="AF43" s="6"/>
      <c r="AG43" s="6"/>
      <c r="AH43" s="6"/>
      <c r="AI43" s="6"/>
      <c r="AJ43" s="57"/>
    </row>
    <row r="44" spans="1:36" x14ac:dyDescent="0.25">
      <c r="A44" s="44">
        <v>20</v>
      </c>
      <c r="B44" s="72">
        <v>1</v>
      </c>
      <c r="C44" s="72">
        <v>7</v>
      </c>
      <c r="D44" s="44">
        <f t="shared" si="6"/>
        <v>1</v>
      </c>
      <c r="E44" s="44" t="str">
        <f t="shared" si="7"/>
        <v>20_1</v>
      </c>
      <c r="F44" s="72">
        <v>1755</v>
      </c>
      <c r="G44" s="31"/>
      <c r="H44" s="44">
        <v>20</v>
      </c>
      <c r="I44" s="72">
        <v>1</v>
      </c>
      <c r="J44" s="72">
        <v>7</v>
      </c>
      <c r="K44" s="44">
        <f t="shared" si="0"/>
        <v>1</v>
      </c>
      <c r="L44" s="44" t="str">
        <f t="shared" si="1"/>
        <v>20_1</v>
      </c>
      <c r="M44" s="72">
        <v>1808</v>
      </c>
      <c r="N44" s="78"/>
      <c r="O44" s="44">
        <v>20</v>
      </c>
      <c r="P44" s="72">
        <v>1</v>
      </c>
      <c r="Q44" s="72">
        <v>7</v>
      </c>
      <c r="R44" s="44">
        <f t="shared" si="2"/>
        <v>1</v>
      </c>
      <c r="S44" s="44" t="str">
        <f t="shared" si="3"/>
        <v>20_1</v>
      </c>
      <c r="T44" s="72">
        <v>1846</v>
      </c>
      <c r="U44" s="78"/>
      <c r="V44" s="44">
        <v>20</v>
      </c>
      <c r="W44" s="72">
        <v>1</v>
      </c>
      <c r="X44" s="72">
        <v>7</v>
      </c>
      <c r="Y44" s="44">
        <f t="shared" si="4"/>
        <v>1</v>
      </c>
      <c r="Z44" s="44" t="str">
        <f t="shared" si="5"/>
        <v>20_1</v>
      </c>
      <c r="AA44" s="17">
        <f t="shared" si="8"/>
        <v>1808</v>
      </c>
      <c r="AB44" s="17">
        <f t="shared" si="9"/>
        <v>1846</v>
      </c>
      <c r="AC44" s="54">
        <f t="shared" si="15"/>
        <v>1846</v>
      </c>
      <c r="AD44" s="40">
        <f t="shared" si="10"/>
        <v>11.833333333333334</v>
      </c>
      <c r="AE44" s="6"/>
      <c r="AF44" s="6"/>
      <c r="AG44" s="6"/>
      <c r="AH44" s="6"/>
      <c r="AI44" s="6"/>
      <c r="AJ44" s="57"/>
    </row>
    <row r="45" spans="1:36" x14ac:dyDescent="0.25">
      <c r="A45" s="44">
        <v>20</v>
      </c>
      <c r="B45" s="72">
        <v>2</v>
      </c>
      <c r="C45" s="72">
        <v>8</v>
      </c>
      <c r="D45" s="44">
        <f t="shared" si="6"/>
        <v>2</v>
      </c>
      <c r="E45" s="44" t="str">
        <f t="shared" si="7"/>
        <v>20_2</v>
      </c>
      <c r="F45" s="72">
        <v>1800</v>
      </c>
      <c r="G45" s="31"/>
      <c r="H45" s="44">
        <v>20</v>
      </c>
      <c r="I45" s="72">
        <v>2</v>
      </c>
      <c r="J45" s="72">
        <v>8</v>
      </c>
      <c r="K45" s="44">
        <f t="shared" si="0"/>
        <v>2</v>
      </c>
      <c r="L45" s="44" t="str">
        <f t="shared" si="1"/>
        <v>20_2</v>
      </c>
      <c r="M45" s="72">
        <v>1854</v>
      </c>
      <c r="N45" s="78"/>
      <c r="O45" s="44">
        <v>20</v>
      </c>
      <c r="P45" s="72">
        <v>2</v>
      </c>
      <c r="Q45" s="72">
        <v>8</v>
      </c>
      <c r="R45" s="44">
        <f t="shared" si="2"/>
        <v>2</v>
      </c>
      <c r="S45" s="44" t="str">
        <f t="shared" si="3"/>
        <v>20_2</v>
      </c>
      <c r="T45" s="72">
        <v>1893</v>
      </c>
      <c r="U45" s="78"/>
      <c r="V45" s="44">
        <v>20</v>
      </c>
      <c r="W45" s="72">
        <v>2</v>
      </c>
      <c r="X45" s="72">
        <v>8</v>
      </c>
      <c r="Y45" s="44">
        <f t="shared" si="4"/>
        <v>2</v>
      </c>
      <c r="Z45" s="44" t="str">
        <f t="shared" si="5"/>
        <v>20_2</v>
      </c>
      <c r="AA45" s="17">
        <f t="shared" si="8"/>
        <v>1854</v>
      </c>
      <c r="AB45" s="17">
        <f t="shared" si="9"/>
        <v>1893</v>
      </c>
      <c r="AC45" s="54">
        <f t="shared" si="15"/>
        <v>1893</v>
      </c>
      <c r="AD45" s="40">
        <f t="shared" si="10"/>
        <v>12.134615384615385</v>
      </c>
      <c r="AE45" s="6"/>
      <c r="AF45" s="6"/>
      <c r="AG45" s="6"/>
      <c r="AH45" s="6"/>
      <c r="AI45" s="6"/>
      <c r="AJ45" s="57"/>
    </row>
    <row r="46" spans="1:36" x14ac:dyDescent="0.25">
      <c r="A46" s="44">
        <v>20</v>
      </c>
      <c r="B46" s="72">
        <v>3</v>
      </c>
      <c r="C46" s="72">
        <v>9</v>
      </c>
      <c r="D46" s="44">
        <f t="shared" si="6"/>
        <v>3</v>
      </c>
      <c r="E46" s="44" t="str">
        <f t="shared" si="7"/>
        <v>20_3</v>
      </c>
      <c r="F46" s="72">
        <v>1847</v>
      </c>
      <c r="G46" s="31"/>
      <c r="H46" s="44">
        <v>20</v>
      </c>
      <c r="I46" s="72">
        <v>3</v>
      </c>
      <c r="J46" s="72">
        <v>9</v>
      </c>
      <c r="K46" s="44">
        <f t="shared" si="0"/>
        <v>3</v>
      </c>
      <c r="L46" s="44" t="str">
        <f t="shared" si="1"/>
        <v>20_3</v>
      </c>
      <c r="M46" s="72">
        <v>1902</v>
      </c>
      <c r="N46" s="78"/>
      <c r="O46" s="44">
        <v>20</v>
      </c>
      <c r="P46" s="72">
        <v>3</v>
      </c>
      <c r="Q46" s="72">
        <v>9</v>
      </c>
      <c r="R46" s="44">
        <f t="shared" si="2"/>
        <v>3</v>
      </c>
      <c r="S46" s="44" t="str">
        <f t="shared" si="3"/>
        <v>20_3</v>
      </c>
      <c r="T46" s="72">
        <v>1942</v>
      </c>
      <c r="U46" s="78"/>
      <c r="V46" s="44">
        <v>20</v>
      </c>
      <c r="W46" s="72">
        <v>3</v>
      </c>
      <c r="X46" s="72">
        <v>9</v>
      </c>
      <c r="Y46" s="44">
        <f t="shared" si="4"/>
        <v>3</v>
      </c>
      <c r="Z46" s="44" t="str">
        <f t="shared" si="5"/>
        <v>20_3</v>
      </c>
      <c r="AA46" s="17">
        <f t="shared" si="8"/>
        <v>1902</v>
      </c>
      <c r="AB46" s="17">
        <f t="shared" si="9"/>
        <v>1942</v>
      </c>
      <c r="AC46" s="54">
        <f t="shared" si="15"/>
        <v>1942</v>
      </c>
      <c r="AD46" s="40">
        <f t="shared" si="10"/>
        <v>12.448717948717949</v>
      </c>
      <c r="AE46" s="6"/>
      <c r="AF46" s="6"/>
      <c r="AG46" s="6"/>
      <c r="AH46" s="6"/>
      <c r="AI46" s="6"/>
      <c r="AJ46" s="57"/>
    </row>
    <row r="47" spans="1:36" x14ac:dyDescent="0.25">
      <c r="A47" s="44">
        <v>20</v>
      </c>
      <c r="B47" s="72">
        <v>4</v>
      </c>
      <c r="C47" s="72">
        <v>10</v>
      </c>
      <c r="D47" s="44">
        <f t="shared" si="6"/>
        <v>4</v>
      </c>
      <c r="E47" s="44" t="str">
        <f t="shared" si="7"/>
        <v>20_4</v>
      </c>
      <c r="F47" s="72">
        <v>1898</v>
      </c>
      <c r="G47" s="31"/>
      <c r="H47" s="44">
        <v>20</v>
      </c>
      <c r="I47" s="72">
        <v>4</v>
      </c>
      <c r="J47" s="72">
        <v>10</v>
      </c>
      <c r="K47" s="44">
        <f t="shared" si="0"/>
        <v>4</v>
      </c>
      <c r="L47" s="44" t="str">
        <f t="shared" si="1"/>
        <v>20_4</v>
      </c>
      <c r="M47" s="72">
        <v>1955</v>
      </c>
      <c r="N47" s="78"/>
      <c r="O47" s="44">
        <v>20</v>
      </c>
      <c r="P47" s="72">
        <v>4</v>
      </c>
      <c r="Q47" s="72">
        <v>10</v>
      </c>
      <c r="R47" s="44">
        <f t="shared" si="2"/>
        <v>4</v>
      </c>
      <c r="S47" s="44" t="str">
        <f t="shared" si="3"/>
        <v>20_4</v>
      </c>
      <c r="T47" s="72">
        <v>1996</v>
      </c>
      <c r="U47" s="78"/>
      <c r="V47" s="44">
        <v>20</v>
      </c>
      <c r="W47" s="72">
        <v>4</v>
      </c>
      <c r="X47" s="72">
        <v>10</v>
      </c>
      <c r="Y47" s="44">
        <f t="shared" si="4"/>
        <v>4</v>
      </c>
      <c r="Z47" s="44" t="str">
        <f t="shared" si="5"/>
        <v>20_4</v>
      </c>
      <c r="AA47" s="17">
        <f t="shared" si="8"/>
        <v>1955</v>
      </c>
      <c r="AB47" s="17">
        <f t="shared" si="9"/>
        <v>1996</v>
      </c>
      <c r="AC47" s="54">
        <f t="shared" si="15"/>
        <v>1996</v>
      </c>
      <c r="AD47" s="40">
        <f t="shared" si="10"/>
        <v>12.794871794871796</v>
      </c>
      <c r="AE47" s="6"/>
      <c r="AF47" s="6"/>
      <c r="AG47" s="6"/>
      <c r="AH47" s="6"/>
      <c r="AI47" s="6"/>
      <c r="AJ47" s="57"/>
    </row>
    <row r="48" spans="1:36" x14ac:dyDescent="0.25">
      <c r="A48" s="44">
        <v>20</v>
      </c>
      <c r="B48" s="72">
        <v>5</v>
      </c>
      <c r="C48" s="72">
        <v>11</v>
      </c>
      <c r="D48" s="44">
        <f t="shared" si="6"/>
        <v>5</v>
      </c>
      <c r="E48" s="44" t="str">
        <f t="shared" si="7"/>
        <v>20_5</v>
      </c>
      <c r="F48" s="72">
        <v>1956</v>
      </c>
      <c r="G48" s="31"/>
      <c r="H48" s="44">
        <v>20</v>
      </c>
      <c r="I48" s="72">
        <v>5</v>
      </c>
      <c r="J48" s="72">
        <v>11</v>
      </c>
      <c r="K48" s="44">
        <f t="shared" si="0"/>
        <v>5</v>
      </c>
      <c r="L48" s="44" t="str">
        <f t="shared" si="1"/>
        <v>20_5</v>
      </c>
      <c r="M48" s="72">
        <v>2015</v>
      </c>
      <c r="N48" s="78"/>
      <c r="O48" s="44">
        <v>20</v>
      </c>
      <c r="P48" s="72">
        <v>5</v>
      </c>
      <c r="Q48" s="72">
        <v>11</v>
      </c>
      <c r="R48" s="44">
        <f t="shared" si="2"/>
        <v>5</v>
      </c>
      <c r="S48" s="44" t="str">
        <f t="shared" si="3"/>
        <v>20_5</v>
      </c>
      <c r="T48" s="72">
        <v>2057</v>
      </c>
      <c r="U48" s="78"/>
      <c r="V48" s="44">
        <v>20</v>
      </c>
      <c r="W48" s="72">
        <v>5</v>
      </c>
      <c r="X48" s="72">
        <v>11</v>
      </c>
      <c r="Y48" s="44">
        <f t="shared" si="4"/>
        <v>5</v>
      </c>
      <c r="Z48" s="44" t="str">
        <f t="shared" si="5"/>
        <v>20_5</v>
      </c>
      <c r="AA48" s="17">
        <f t="shared" si="8"/>
        <v>2015</v>
      </c>
      <c r="AB48" s="17">
        <f t="shared" si="9"/>
        <v>2057</v>
      </c>
      <c r="AC48" s="54">
        <f t="shared" si="15"/>
        <v>2057</v>
      </c>
      <c r="AD48" s="40">
        <f t="shared" si="10"/>
        <v>13.185897435897436</v>
      </c>
      <c r="AE48" s="6"/>
      <c r="AF48" s="6"/>
      <c r="AG48" s="6"/>
      <c r="AH48" s="6"/>
      <c r="AI48" s="6"/>
      <c r="AJ48" s="57"/>
    </row>
    <row r="49" spans="1:36" x14ac:dyDescent="0.25">
      <c r="A49" s="44">
        <v>20</v>
      </c>
      <c r="B49" s="72">
        <v>6</v>
      </c>
      <c r="C49" s="72">
        <v>12</v>
      </c>
      <c r="D49" s="44">
        <f t="shared" si="6"/>
        <v>6</v>
      </c>
      <c r="E49" s="44" t="str">
        <f t="shared" si="7"/>
        <v>20_6</v>
      </c>
      <c r="F49" s="72">
        <v>2017</v>
      </c>
      <c r="G49" s="31"/>
      <c r="H49" s="44">
        <v>20</v>
      </c>
      <c r="I49" s="72">
        <v>6</v>
      </c>
      <c r="J49" s="72">
        <v>12</v>
      </c>
      <c r="K49" s="44">
        <f t="shared" si="0"/>
        <v>6</v>
      </c>
      <c r="L49" s="44" t="str">
        <f t="shared" si="1"/>
        <v>20_6</v>
      </c>
      <c r="M49" s="72">
        <v>2077</v>
      </c>
      <c r="N49" s="78"/>
      <c r="O49" s="44">
        <v>20</v>
      </c>
      <c r="P49" s="72">
        <v>6</v>
      </c>
      <c r="Q49" s="72">
        <v>12</v>
      </c>
      <c r="R49" s="44">
        <f t="shared" si="2"/>
        <v>6</v>
      </c>
      <c r="S49" s="44" t="str">
        <f t="shared" si="3"/>
        <v>20_6</v>
      </c>
      <c r="T49" s="72">
        <v>2121</v>
      </c>
      <c r="U49" s="78"/>
      <c r="V49" s="44">
        <v>20</v>
      </c>
      <c r="W49" s="72">
        <v>6</v>
      </c>
      <c r="X49" s="72">
        <v>12</v>
      </c>
      <c r="Y49" s="44">
        <f t="shared" si="4"/>
        <v>6</v>
      </c>
      <c r="Z49" s="44" t="str">
        <f t="shared" si="5"/>
        <v>20_6</v>
      </c>
      <c r="AA49" s="17">
        <f t="shared" si="8"/>
        <v>2077</v>
      </c>
      <c r="AB49" s="17">
        <f t="shared" si="9"/>
        <v>2121</v>
      </c>
      <c r="AC49" s="54">
        <f t="shared" si="15"/>
        <v>2121</v>
      </c>
      <c r="AD49" s="40">
        <f t="shared" si="10"/>
        <v>13.596153846153847</v>
      </c>
      <c r="AE49" s="6"/>
      <c r="AF49" s="6"/>
      <c r="AG49" s="6"/>
      <c r="AH49" s="6"/>
      <c r="AI49" s="6"/>
      <c r="AJ49" s="57"/>
    </row>
    <row r="50" spans="1:36" x14ac:dyDescent="0.25">
      <c r="A50" s="44">
        <v>20</v>
      </c>
      <c r="B50" s="72">
        <v>7</v>
      </c>
      <c r="C50" s="72">
        <v>13</v>
      </c>
      <c r="D50" s="44">
        <f t="shared" si="6"/>
        <v>7</v>
      </c>
      <c r="E50" s="44" t="str">
        <f t="shared" si="7"/>
        <v>20_7</v>
      </c>
      <c r="F50" s="72">
        <v>2085</v>
      </c>
      <c r="G50" s="31"/>
      <c r="H50" s="44">
        <v>20</v>
      </c>
      <c r="I50" s="72">
        <v>7</v>
      </c>
      <c r="J50" s="72">
        <v>13</v>
      </c>
      <c r="K50" s="44">
        <f t="shared" si="0"/>
        <v>7</v>
      </c>
      <c r="L50" s="44" t="str">
        <f t="shared" si="1"/>
        <v>20_7</v>
      </c>
      <c r="M50" s="72">
        <v>2147</v>
      </c>
      <c r="N50" s="78"/>
      <c r="O50" s="44">
        <v>20</v>
      </c>
      <c r="P50" s="72">
        <v>7</v>
      </c>
      <c r="Q50" s="72">
        <v>13</v>
      </c>
      <c r="R50" s="44">
        <f t="shared" si="2"/>
        <v>7</v>
      </c>
      <c r="S50" s="44" t="str">
        <f t="shared" si="3"/>
        <v>20_7</v>
      </c>
      <c r="T50" s="72">
        <v>2192</v>
      </c>
      <c r="U50" s="78"/>
      <c r="V50" s="44">
        <v>20</v>
      </c>
      <c r="W50" s="72">
        <v>7</v>
      </c>
      <c r="X50" s="72">
        <v>13</v>
      </c>
      <c r="Y50" s="44">
        <f t="shared" si="4"/>
        <v>7</v>
      </c>
      <c r="Z50" s="44" t="str">
        <f t="shared" si="5"/>
        <v>20_7</v>
      </c>
      <c r="AA50" s="17">
        <f t="shared" si="8"/>
        <v>2147</v>
      </c>
      <c r="AB50" s="17">
        <f t="shared" si="9"/>
        <v>2192</v>
      </c>
      <c r="AC50" s="54">
        <f t="shared" si="15"/>
        <v>2192</v>
      </c>
      <c r="AD50" s="40">
        <f t="shared" si="10"/>
        <v>14.051282051282051</v>
      </c>
      <c r="AE50" s="6"/>
      <c r="AF50" s="6"/>
      <c r="AG50" s="6"/>
      <c r="AH50" s="6"/>
      <c r="AI50" s="6"/>
      <c r="AJ50" s="57"/>
    </row>
    <row r="51" spans="1:36" x14ac:dyDescent="0.25">
      <c r="A51" s="44">
        <v>20</v>
      </c>
      <c r="B51" s="72">
        <v>8</v>
      </c>
      <c r="C51" s="72">
        <v>14</v>
      </c>
      <c r="D51" s="44">
        <f t="shared" si="6"/>
        <v>8</v>
      </c>
      <c r="E51" s="44" t="str">
        <f t="shared" si="7"/>
        <v>20_8</v>
      </c>
      <c r="F51" s="72">
        <v>2154</v>
      </c>
      <c r="G51" s="31"/>
      <c r="H51" s="44">
        <v>20</v>
      </c>
      <c r="I51" s="72">
        <v>8</v>
      </c>
      <c r="J51" s="72">
        <v>14</v>
      </c>
      <c r="K51" s="44">
        <f t="shared" si="0"/>
        <v>8</v>
      </c>
      <c r="L51" s="44" t="str">
        <f t="shared" si="1"/>
        <v>20_8</v>
      </c>
      <c r="M51" s="72">
        <v>2218</v>
      </c>
      <c r="N51" s="6"/>
      <c r="O51" s="44">
        <v>20</v>
      </c>
      <c r="P51" s="72">
        <v>8</v>
      </c>
      <c r="Q51" s="72">
        <v>14</v>
      </c>
      <c r="R51" s="44">
        <f t="shared" si="2"/>
        <v>8</v>
      </c>
      <c r="S51" s="44" t="str">
        <f t="shared" si="3"/>
        <v>20_8</v>
      </c>
      <c r="T51" s="72">
        <v>2265</v>
      </c>
      <c r="U51" s="6"/>
      <c r="V51" s="44">
        <v>20</v>
      </c>
      <c r="W51" s="72">
        <v>8</v>
      </c>
      <c r="X51" s="72">
        <v>14</v>
      </c>
      <c r="Y51" s="44">
        <f t="shared" si="4"/>
        <v>8</v>
      </c>
      <c r="Z51" s="44" t="str">
        <f t="shared" si="5"/>
        <v>20_8</v>
      </c>
      <c r="AA51" s="17">
        <f t="shared" si="8"/>
        <v>2218</v>
      </c>
      <c r="AB51" s="17">
        <f t="shared" si="9"/>
        <v>2265</v>
      </c>
      <c r="AC51" s="54">
        <f t="shared" si="15"/>
        <v>2265</v>
      </c>
      <c r="AD51" s="40">
        <f t="shared" si="10"/>
        <v>14.51923076923077</v>
      </c>
      <c r="AE51" s="6"/>
      <c r="AF51" s="6"/>
      <c r="AG51" s="6"/>
      <c r="AH51" s="6"/>
      <c r="AI51" s="6"/>
      <c r="AJ51" s="57"/>
    </row>
    <row r="52" spans="1:36" x14ac:dyDescent="0.25">
      <c r="A52" s="44">
        <v>20</v>
      </c>
      <c r="B52" s="72">
        <v>9</v>
      </c>
      <c r="C52" s="72">
        <v>15</v>
      </c>
      <c r="D52" s="44">
        <f t="shared" si="6"/>
        <v>9</v>
      </c>
      <c r="E52" s="44" t="str">
        <f t="shared" si="7"/>
        <v>20_9</v>
      </c>
      <c r="F52" s="72">
        <v>2217</v>
      </c>
      <c r="G52" s="31"/>
      <c r="H52" s="44">
        <v>20</v>
      </c>
      <c r="I52" s="72">
        <v>9</v>
      </c>
      <c r="J52" s="72">
        <v>15</v>
      </c>
      <c r="K52" s="44">
        <f t="shared" si="0"/>
        <v>9</v>
      </c>
      <c r="L52" s="44" t="str">
        <f t="shared" si="1"/>
        <v>20_9</v>
      </c>
      <c r="M52" s="72">
        <v>2283</v>
      </c>
      <c r="N52" s="6"/>
      <c r="O52" s="44">
        <v>20</v>
      </c>
      <c r="P52" s="72">
        <v>9</v>
      </c>
      <c r="Q52" s="72">
        <v>15</v>
      </c>
      <c r="R52" s="44">
        <f t="shared" si="2"/>
        <v>9</v>
      </c>
      <c r="S52" s="44" t="str">
        <f t="shared" si="3"/>
        <v>20_9</v>
      </c>
      <c r="T52" s="72">
        <v>2331</v>
      </c>
      <c r="U52" s="6"/>
      <c r="V52" s="44">
        <v>20</v>
      </c>
      <c r="W52" s="72">
        <v>9</v>
      </c>
      <c r="X52" s="72">
        <v>15</v>
      </c>
      <c r="Y52" s="44">
        <f t="shared" si="4"/>
        <v>9</v>
      </c>
      <c r="Z52" s="44" t="str">
        <f t="shared" si="5"/>
        <v>20_9</v>
      </c>
      <c r="AA52" s="17">
        <f t="shared" si="8"/>
        <v>2283</v>
      </c>
      <c r="AB52" s="17">
        <f t="shared" si="9"/>
        <v>2331</v>
      </c>
      <c r="AC52" s="54">
        <f t="shared" si="15"/>
        <v>2331</v>
      </c>
      <c r="AD52" s="40">
        <f t="shared" si="10"/>
        <v>14.942307692307692</v>
      </c>
      <c r="AE52" s="6"/>
      <c r="AF52" s="6"/>
      <c r="AG52" s="6"/>
      <c r="AH52" s="6"/>
      <c r="AI52" s="6"/>
      <c r="AJ52" s="57"/>
    </row>
    <row r="53" spans="1:36" x14ac:dyDescent="0.25">
      <c r="A53" s="44">
        <v>20</v>
      </c>
      <c r="B53" s="72">
        <v>10</v>
      </c>
      <c r="C53" s="72">
        <v>16</v>
      </c>
      <c r="D53" s="44">
        <f t="shared" si="6"/>
        <v>10</v>
      </c>
      <c r="E53" s="44" t="str">
        <f t="shared" si="7"/>
        <v>20_10</v>
      </c>
      <c r="F53" s="72">
        <v>2289</v>
      </c>
      <c r="G53" s="31"/>
      <c r="H53" s="44">
        <v>20</v>
      </c>
      <c r="I53" s="72">
        <v>10</v>
      </c>
      <c r="J53" s="72">
        <v>16</v>
      </c>
      <c r="K53" s="44">
        <f t="shared" si="0"/>
        <v>10</v>
      </c>
      <c r="L53" s="44" t="str">
        <f t="shared" si="1"/>
        <v>20_10</v>
      </c>
      <c r="M53" s="72">
        <v>2357</v>
      </c>
      <c r="N53" s="6"/>
      <c r="O53" s="44">
        <v>20</v>
      </c>
      <c r="P53" s="72">
        <v>10</v>
      </c>
      <c r="Q53" s="72">
        <v>16</v>
      </c>
      <c r="R53" s="44">
        <f t="shared" si="2"/>
        <v>10</v>
      </c>
      <c r="S53" s="44" t="str">
        <f t="shared" si="3"/>
        <v>20_10</v>
      </c>
      <c r="T53" s="72">
        <v>2407</v>
      </c>
      <c r="U53" s="6"/>
      <c r="V53" s="44">
        <v>20</v>
      </c>
      <c r="W53" s="72">
        <v>10</v>
      </c>
      <c r="X53" s="72">
        <v>16</v>
      </c>
      <c r="Y53" s="44">
        <f t="shared" si="4"/>
        <v>10</v>
      </c>
      <c r="Z53" s="44" t="str">
        <f t="shared" si="5"/>
        <v>20_10</v>
      </c>
      <c r="AA53" s="17">
        <f t="shared" si="8"/>
        <v>2357</v>
      </c>
      <c r="AB53" s="17">
        <f t="shared" si="9"/>
        <v>2407</v>
      </c>
      <c r="AC53" s="54">
        <f t="shared" si="15"/>
        <v>2407</v>
      </c>
      <c r="AD53" s="40">
        <f t="shared" si="10"/>
        <v>15.429487179487179</v>
      </c>
      <c r="AE53" s="6"/>
      <c r="AF53" s="6"/>
      <c r="AG53" s="6"/>
      <c r="AH53" s="6"/>
      <c r="AI53" s="6"/>
      <c r="AJ53" s="57"/>
    </row>
    <row r="54" spans="1:36" x14ac:dyDescent="0.25">
      <c r="A54" s="44">
        <v>24</v>
      </c>
      <c r="B54" s="72">
        <v>0</v>
      </c>
      <c r="C54" s="72">
        <v>4</v>
      </c>
      <c r="D54" s="44">
        <f t="shared" si="6"/>
        <v>0</v>
      </c>
      <c r="E54" s="44" t="str">
        <f t="shared" si="7"/>
        <v>24_0</v>
      </c>
      <c r="F54" s="72">
        <v>1618</v>
      </c>
      <c r="G54" s="31"/>
      <c r="H54" s="44">
        <v>24</v>
      </c>
      <c r="I54" s="72">
        <v>0</v>
      </c>
      <c r="J54" s="72">
        <v>4</v>
      </c>
      <c r="K54" s="44">
        <f t="shared" si="0"/>
        <v>0</v>
      </c>
      <c r="L54" s="44" t="str">
        <f t="shared" si="1"/>
        <v>24_0</v>
      </c>
      <c r="M54" s="72">
        <v>1667</v>
      </c>
      <c r="N54" s="6"/>
      <c r="O54" s="44">
        <v>24</v>
      </c>
      <c r="P54" s="72">
        <v>0</v>
      </c>
      <c r="Q54" s="72">
        <v>4</v>
      </c>
      <c r="R54" s="44">
        <f t="shared" si="2"/>
        <v>0</v>
      </c>
      <c r="S54" s="44" t="str">
        <f t="shared" si="3"/>
        <v>24_0</v>
      </c>
      <c r="T54" s="72">
        <v>1702</v>
      </c>
      <c r="U54" s="6"/>
      <c r="V54" s="44">
        <v>24</v>
      </c>
      <c r="W54" s="72">
        <v>0</v>
      </c>
      <c r="X54" s="72">
        <v>4</v>
      </c>
      <c r="Y54" s="44">
        <f t="shared" si="4"/>
        <v>0</v>
      </c>
      <c r="Z54" s="44" t="str">
        <f t="shared" si="5"/>
        <v>24_0</v>
      </c>
      <c r="AA54" s="17">
        <f t="shared" si="8"/>
        <v>1667</v>
      </c>
      <c r="AB54" s="17">
        <f t="shared" si="9"/>
        <v>1702</v>
      </c>
      <c r="AC54" s="54">
        <f t="shared" si="15"/>
        <v>1702</v>
      </c>
      <c r="AD54" s="40">
        <f t="shared" si="10"/>
        <v>10.910256410256411</v>
      </c>
      <c r="AE54" s="6"/>
      <c r="AF54" s="6"/>
      <c r="AG54" s="6"/>
      <c r="AH54" s="6"/>
      <c r="AI54" s="6"/>
      <c r="AJ54" s="57"/>
    </row>
    <row r="55" spans="1:36" x14ac:dyDescent="0.25">
      <c r="A55" s="44">
        <v>24</v>
      </c>
      <c r="B55" s="72">
        <v>1</v>
      </c>
      <c r="C55" s="72">
        <v>5</v>
      </c>
      <c r="D55" s="44">
        <f t="shared" si="6"/>
        <v>1</v>
      </c>
      <c r="E55" s="44" t="str">
        <f t="shared" si="7"/>
        <v>24_1</v>
      </c>
      <c r="F55" s="72">
        <v>1677</v>
      </c>
      <c r="G55" s="31"/>
      <c r="H55" s="44">
        <v>24</v>
      </c>
      <c r="I55" s="72">
        <v>1</v>
      </c>
      <c r="J55" s="72">
        <v>5</v>
      </c>
      <c r="K55" s="44">
        <f t="shared" si="0"/>
        <v>1</v>
      </c>
      <c r="L55" s="44" t="str">
        <f t="shared" si="1"/>
        <v>24_1</v>
      </c>
      <c r="M55" s="72">
        <v>1728</v>
      </c>
      <c r="N55" s="6"/>
      <c r="O55" s="44">
        <v>24</v>
      </c>
      <c r="P55" s="72">
        <v>1</v>
      </c>
      <c r="Q55" s="72">
        <v>5</v>
      </c>
      <c r="R55" s="44">
        <f t="shared" si="2"/>
        <v>1</v>
      </c>
      <c r="S55" s="44" t="str">
        <f t="shared" si="3"/>
        <v>24_1</v>
      </c>
      <c r="T55" s="72">
        <v>1764</v>
      </c>
      <c r="U55" s="6"/>
      <c r="V55" s="44">
        <v>24</v>
      </c>
      <c r="W55" s="72">
        <v>1</v>
      </c>
      <c r="X55" s="72">
        <v>5</v>
      </c>
      <c r="Y55" s="44">
        <f t="shared" si="4"/>
        <v>1</v>
      </c>
      <c r="Z55" s="44" t="str">
        <f t="shared" si="5"/>
        <v>24_1</v>
      </c>
      <c r="AA55" s="17">
        <f t="shared" si="8"/>
        <v>1728</v>
      </c>
      <c r="AB55" s="17">
        <f t="shared" si="9"/>
        <v>1764</v>
      </c>
      <c r="AC55" s="54">
        <f t="shared" si="15"/>
        <v>1764</v>
      </c>
      <c r="AD55" s="40">
        <f t="shared" si="10"/>
        <v>11.307692307692308</v>
      </c>
      <c r="AE55" s="6"/>
      <c r="AF55" s="6"/>
      <c r="AG55" s="6"/>
      <c r="AH55" s="6"/>
      <c r="AI55" s="6"/>
      <c r="AJ55" s="57"/>
    </row>
    <row r="56" spans="1:36" x14ac:dyDescent="0.25">
      <c r="A56" s="44">
        <v>24</v>
      </c>
      <c r="B56" s="72">
        <v>2</v>
      </c>
      <c r="C56" s="72">
        <v>6</v>
      </c>
      <c r="D56" s="44">
        <f t="shared" si="6"/>
        <v>2</v>
      </c>
      <c r="E56" s="44" t="str">
        <f t="shared" si="7"/>
        <v>24_2</v>
      </c>
      <c r="F56" s="72">
        <v>1710</v>
      </c>
      <c r="G56" s="31"/>
      <c r="H56" s="44">
        <v>24</v>
      </c>
      <c r="I56" s="72">
        <v>2</v>
      </c>
      <c r="J56" s="72">
        <v>6</v>
      </c>
      <c r="K56" s="44">
        <f t="shared" si="0"/>
        <v>2</v>
      </c>
      <c r="L56" s="44" t="str">
        <f t="shared" si="1"/>
        <v>24_2</v>
      </c>
      <c r="M56" s="72">
        <v>1761</v>
      </c>
      <c r="N56" s="6"/>
      <c r="O56" s="44">
        <v>24</v>
      </c>
      <c r="P56" s="72">
        <v>2</v>
      </c>
      <c r="Q56" s="72">
        <v>6</v>
      </c>
      <c r="R56" s="44">
        <f t="shared" si="2"/>
        <v>2</v>
      </c>
      <c r="S56" s="44" t="str">
        <f t="shared" si="3"/>
        <v>24_2</v>
      </c>
      <c r="T56" s="72">
        <v>1798</v>
      </c>
      <c r="U56" s="6"/>
      <c r="V56" s="44">
        <v>24</v>
      </c>
      <c r="W56" s="72">
        <v>2</v>
      </c>
      <c r="X56" s="72">
        <v>6</v>
      </c>
      <c r="Y56" s="44">
        <f t="shared" si="4"/>
        <v>2</v>
      </c>
      <c r="Z56" s="44" t="str">
        <f t="shared" si="5"/>
        <v>24_2</v>
      </c>
      <c r="AA56" s="17">
        <f t="shared" si="8"/>
        <v>1761</v>
      </c>
      <c r="AB56" s="17">
        <f t="shared" si="9"/>
        <v>1798</v>
      </c>
      <c r="AC56" s="54">
        <f t="shared" si="15"/>
        <v>1798</v>
      </c>
      <c r="AD56" s="40">
        <f t="shared" si="10"/>
        <v>11.525641025641026</v>
      </c>
      <c r="AE56" s="6"/>
      <c r="AF56" s="6"/>
      <c r="AG56" s="6"/>
      <c r="AH56" s="6"/>
      <c r="AI56" s="6"/>
      <c r="AJ56" s="57"/>
    </row>
    <row r="57" spans="1:36" x14ac:dyDescent="0.25">
      <c r="A57" s="44">
        <v>25</v>
      </c>
      <c r="B57" s="72">
        <v>0</v>
      </c>
      <c r="C57" s="72">
        <v>7</v>
      </c>
      <c r="D57" s="44">
        <f t="shared" si="6"/>
        <v>0</v>
      </c>
      <c r="E57" s="44" t="str">
        <f t="shared" si="7"/>
        <v>25_0</v>
      </c>
      <c r="F57" s="72">
        <v>1755</v>
      </c>
      <c r="G57" s="31"/>
      <c r="H57" s="44">
        <v>25</v>
      </c>
      <c r="I57" s="72">
        <v>0</v>
      </c>
      <c r="J57" s="72">
        <v>7</v>
      </c>
      <c r="K57" s="44">
        <f t="shared" si="0"/>
        <v>0</v>
      </c>
      <c r="L57" s="44" t="str">
        <f t="shared" si="1"/>
        <v>25_0</v>
      </c>
      <c r="M57" s="72">
        <v>1808</v>
      </c>
      <c r="N57" s="6"/>
      <c r="O57" s="44">
        <v>25</v>
      </c>
      <c r="P57" s="72">
        <v>0</v>
      </c>
      <c r="Q57" s="72">
        <v>7</v>
      </c>
      <c r="R57" s="44">
        <f t="shared" si="2"/>
        <v>0</v>
      </c>
      <c r="S57" s="44" t="str">
        <f t="shared" si="3"/>
        <v>25_0</v>
      </c>
      <c r="T57" s="72">
        <v>1846</v>
      </c>
      <c r="U57" s="6"/>
      <c r="V57" s="44">
        <v>25</v>
      </c>
      <c r="W57" s="72">
        <v>0</v>
      </c>
      <c r="X57" s="72">
        <v>7</v>
      </c>
      <c r="Y57" s="44">
        <f t="shared" si="4"/>
        <v>0</v>
      </c>
      <c r="Z57" s="44" t="str">
        <f t="shared" si="5"/>
        <v>25_0</v>
      </c>
      <c r="AA57" s="17">
        <f t="shared" si="8"/>
        <v>1808</v>
      </c>
      <c r="AB57" s="17">
        <f t="shared" si="9"/>
        <v>1846</v>
      </c>
      <c r="AC57" s="54">
        <f t="shared" si="15"/>
        <v>1846</v>
      </c>
      <c r="AD57" s="40">
        <f t="shared" si="10"/>
        <v>11.833333333333334</v>
      </c>
      <c r="AE57" s="6"/>
      <c r="AF57" s="6"/>
      <c r="AG57" s="6"/>
      <c r="AH57" s="6"/>
      <c r="AI57" s="6"/>
      <c r="AJ57" s="57"/>
    </row>
    <row r="58" spans="1:36" x14ac:dyDescent="0.25">
      <c r="A58" s="44">
        <v>25</v>
      </c>
      <c r="B58" s="72">
        <v>1</v>
      </c>
      <c r="C58" s="72">
        <v>9</v>
      </c>
      <c r="D58" s="44">
        <f t="shared" si="6"/>
        <v>1</v>
      </c>
      <c r="E58" s="44" t="str">
        <f t="shared" si="7"/>
        <v>25_1</v>
      </c>
      <c r="F58" s="72">
        <v>1847</v>
      </c>
      <c r="G58" s="31"/>
      <c r="H58" s="44">
        <v>25</v>
      </c>
      <c r="I58" s="72">
        <v>1</v>
      </c>
      <c r="J58" s="72">
        <v>9</v>
      </c>
      <c r="K58" s="44">
        <f t="shared" si="0"/>
        <v>1</v>
      </c>
      <c r="L58" s="44" t="str">
        <f t="shared" si="1"/>
        <v>25_1</v>
      </c>
      <c r="M58" s="72">
        <v>1902</v>
      </c>
      <c r="N58" s="6"/>
      <c r="O58" s="44">
        <v>25</v>
      </c>
      <c r="P58" s="72">
        <v>1</v>
      </c>
      <c r="Q58" s="72">
        <v>9</v>
      </c>
      <c r="R58" s="44">
        <f t="shared" si="2"/>
        <v>1</v>
      </c>
      <c r="S58" s="44" t="str">
        <f t="shared" si="3"/>
        <v>25_1</v>
      </c>
      <c r="T58" s="72">
        <v>1942</v>
      </c>
      <c r="U58" s="6"/>
      <c r="V58" s="44">
        <v>25</v>
      </c>
      <c r="W58" s="72">
        <v>1</v>
      </c>
      <c r="X58" s="72">
        <v>9</v>
      </c>
      <c r="Y58" s="44">
        <f t="shared" si="4"/>
        <v>1</v>
      </c>
      <c r="Z58" s="44" t="str">
        <f t="shared" si="5"/>
        <v>25_1</v>
      </c>
      <c r="AA58" s="17">
        <f t="shared" si="8"/>
        <v>1902</v>
      </c>
      <c r="AB58" s="17">
        <f t="shared" si="9"/>
        <v>1942</v>
      </c>
      <c r="AC58" s="54">
        <f t="shared" si="15"/>
        <v>1942</v>
      </c>
      <c r="AD58" s="40">
        <f t="shared" si="10"/>
        <v>12.448717948717949</v>
      </c>
      <c r="AE58" s="6"/>
      <c r="AF58" s="6"/>
      <c r="AG58" s="6"/>
      <c r="AH58" s="6"/>
      <c r="AI58" s="6"/>
      <c r="AJ58" s="57"/>
    </row>
    <row r="59" spans="1:36" x14ac:dyDescent="0.25">
      <c r="A59" s="44">
        <v>25</v>
      </c>
      <c r="B59" s="72">
        <v>2</v>
      </c>
      <c r="C59" s="72">
        <v>10</v>
      </c>
      <c r="D59" s="44">
        <f t="shared" si="6"/>
        <v>2</v>
      </c>
      <c r="E59" s="44" t="str">
        <f t="shared" si="7"/>
        <v>25_2</v>
      </c>
      <c r="F59" s="72">
        <v>1898</v>
      </c>
      <c r="G59" s="31"/>
      <c r="H59" s="44">
        <v>25</v>
      </c>
      <c r="I59" s="72">
        <v>2</v>
      </c>
      <c r="J59" s="72">
        <v>10</v>
      </c>
      <c r="K59" s="44">
        <f t="shared" si="0"/>
        <v>2</v>
      </c>
      <c r="L59" s="44" t="str">
        <f t="shared" si="1"/>
        <v>25_2</v>
      </c>
      <c r="M59" s="72">
        <v>1955</v>
      </c>
      <c r="N59" s="6"/>
      <c r="O59" s="44">
        <v>25</v>
      </c>
      <c r="P59" s="72">
        <v>2</v>
      </c>
      <c r="Q59" s="72">
        <v>10</v>
      </c>
      <c r="R59" s="44">
        <f t="shared" si="2"/>
        <v>2</v>
      </c>
      <c r="S59" s="44" t="str">
        <f t="shared" si="3"/>
        <v>25_2</v>
      </c>
      <c r="T59" s="72">
        <v>1996</v>
      </c>
      <c r="U59" s="6"/>
      <c r="V59" s="44">
        <v>25</v>
      </c>
      <c r="W59" s="72">
        <v>2</v>
      </c>
      <c r="X59" s="72">
        <v>10</v>
      </c>
      <c r="Y59" s="44">
        <f t="shared" si="4"/>
        <v>2</v>
      </c>
      <c r="Z59" s="44" t="str">
        <f t="shared" si="5"/>
        <v>25_2</v>
      </c>
      <c r="AA59" s="17">
        <f t="shared" si="8"/>
        <v>1955</v>
      </c>
      <c r="AB59" s="17">
        <f t="shared" si="9"/>
        <v>1996</v>
      </c>
      <c r="AC59" s="54">
        <f t="shared" si="15"/>
        <v>1996</v>
      </c>
      <c r="AD59" s="40">
        <f t="shared" si="10"/>
        <v>12.794871794871796</v>
      </c>
      <c r="AE59" s="6"/>
      <c r="AF59" s="6"/>
      <c r="AG59" s="6"/>
      <c r="AH59" s="6"/>
      <c r="AI59" s="6"/>
      <c r="AJ59" s="57"/>
    </row>
    <row r="60" spans="1:36" x14ac:dyDescent="0.25">
      <c r="A60" s="44">
        <v>25</v>
      </c>
      <c r="B60" s="72">
        <v>3</v>
      </c>
      <c r="C60" s="72">
        <v>11</v>
      </c>
      <c r="D60" s="44">
        <f t="shared" si="6"/>
        <v>3</v>
      </c>
      <c r="E60" s="44" t="str">
        <f t="shared" si="7"/>
        <v>25_3</v>
      </c>
      <c r="F60" s="72">
        <v>1956</v>
      </c>
      <c r="G60" s="31"/>
      <c r="H60" s="44">
        <v>25</v>
      </c>
      <c r="I60" s="72">
        <v>3</v>
      </c>
      <c r="J60" s="72">
        <v>11</v>
      </c>
      <c r="K60" s="44">
        <f t="shared" si="0"/>
        <v>3</v>
      </c>
      <c r="L60" s="44" t="str">
        <f t="shared" si="1"/>
        <v>25_3</v>
      </c>
      <c r="M60" s="72">
        <v>2015</v>
      </c>
      <c r="N60" s="6"/>
      <c r="O60" s="44">
        <v>25</v>
      </c>
      <c r="P60" s="72">
        <v>3</v>
      </c>
      <c r="Q60" s="72">
        <v>11</v>
      </c>
      <c r="R60" s="44">
        <f t="shared" si="2"/>
        <v>3</v>
      </c>
      <c r="S60" s="44" t="str">
        <f t="shared" si="3"/>
        <v>25_3</v>
      </c>
      <c r="T60" s="72">
        <v>2057</v>
      </c>
      <c r="U60" s="6"/>
      <c r="V60" s="44">
        <v>25</v>
      </c>
      <c r="W60" s="72">
        <v>3</v>
      </c>
      <c r="X60" s="72">
        <v>11</v>
      </c>
      <c r="Y60" s="44">
        <f t="shared" si="4"/>
        <v>3</v>
      </c>
      <c r="Z60" s="44" t="str">
        <f t="shared" si="5"/>
        <v>25_3</v>
      </c>
      <c r="AA60" s="17">
        <f t="shared" si="8"/>
        <v>2015</v>
      </c>
      <c r="AB60" s="17">
        <f t="shared" si="9"/>
        <v>2057</v>
      </c>
      <c r="AC60" s="54">
        <f t="shared" si="15"/>
        <v>2057</v>
      </c>
      <c r="AD60" s="40">
        <f t="shared" si="10"/>
        <v>13.185897435897436</v>
      </c>
      <c r="AE60" s="6"/>
      <c r="AF60" s="6"/>
      <c r="AG60" s="6"/>
      <c r="AH60" s="6"/>
      <c r="AI60" s="6"/>
      <c r="AJ60" s="57"/>
    </row>
    <row r="61" spans="1:36" x14ac:dyDescent="0.25">
      <c r="A61" s="44">
        <v>25</v>
      </c>
      <c r="B61" s="72">
        <v>4</v>
      </c>
      <c r="C61" s="72">
        <v>12</v>
      </c>
      <c r="D61" s="44">
        <f t="shared" si="6"/>
        <v>4</v>
      </c>
      <c r="E61" s="44" t="str">
        <f t="shared" si="7"/>
        <v>25_4</v>
      </c>
      <c r="F61" s="72">
        <v>2017</v>
      </c>
      <c r="G61" s="31"/>
      <c r="H61" s="44">
        <v>25</v>
      </c>
      <c r="I61" s="72">
        <v>4</v>
      </c>
      <c r="J61" s="72">
        <v>12</v>
      </c>
      <c r="K61" s="44">
        <f t="shared" si="0"/>
        <v>4</v>
      </c>
      <c r="L61" s="44" t="str">
        <f t="shared" si="1"/>
        <v>25_4</v>
      </c>
      <c r="M61" s="72">
        <v>2077</v>
      </c>
      <c r="N61" s="6"/>
      <c r="O61" s="44">
        <v>25</v>
      </c>
      <c r="P61" s="72">
        <v>4</v>
      </c>
      <c r="Q61" s="72">
        <v>12</v>
      </c>
      <c r="R61" s="44">
        <f t="shared" si="2"/>
        <v>4</v>
      </c>
      <c r="S61" s="44" t="str">
        <f t="shared" si="3"/>
        <v>25_4</v>
      </c>
      <c r="T61" s="72">
        <v>2121</v>
      </c>
      <c r="U61" s="6"/>
      <c r="V61" s="44">
        <v>25</v>
      </c>
      <c r="W61" s="72">
        <v>4</v>
      </c>
      <c r="X61" s="72">
        <v>12</v>
      </c>
      <c r="Y61" s="44">
        <f t="shared" si="4"/>
        <v>4</v>
      </c>
      <c r="Z61" s="44" t="str">
        <f t="shared" si="5"/>
        <v>25_4</v>
      </c>
      <c r="AA61" s="17">
        <f t="shared" si="8"/>
        <v>2077</v>
      </c>
      <c r="AB61" s="17">
        <f t="shared" si="9"/>
        <v>2121</v>
      </c>
      <c r="AC61" s="54">
        <f t="shared" si="15"/>
        <v>2121</v>
      </c>
      <c r="AD61" s="40">
        <f t="shared" si="10"/>
        <v>13.596153846153847</v>
      </c>
      <c r="AE61" s="6"/>
      <c r="AF61" s="6"/>
      <c r="AG61" s="6"/>
      <c r="AH61" s="6"/>
      <c r="AI61" s="6"/>
      <c r="AJ61" s="57"/>
    </row>
    <row r="62" spans="1:36" x14ac:dyDescent="0.25">
      <c r="A62" s="44">
        <v>25</v>
      </c>
      <c r="B62" s="72">
        <v>5</v>
      </c>
      <c r="C62" s="72">
        <v>13</v>
      </c>
      <c r="D62" s="44">
        <f t="shared" si="6"/>
        <v>5</v>
      </c>
      <c r="E62" s="44" t="str">
        <f t="shared" si="7"/>
        <v>25_5</v>
      </c>
      <c r="F62" s="72">
        <v>2085</v>
      </c>
      <c r="G62" s="31"/>
      <c r="H62" s="44">
        <v>25</v>
      </c>
      <c r="I62" s="72">
        <v>5</v>
      </c>
      <c r="J62" s="72">
        <v>13</v>
      </c>
      <c r="K62" s="44">
        <f t="shared" si="0"/>
        <v>5</v>
      </c>
      <c r="L62" s="44" t="str">
        <f t="shared" si="1"/>
        <v>25_5</v>
      </c>
      <c r="M62" s="72">
        <v>2147</v>
      </c>
      <c r="N62" s="6"/>
      <c r="O62" s="44">
        <v>25</v>
      </c>
      <c r="P62" s="72">
        <v>5</v>
      </c>
      <c r="Q62" s="72">
        <v>13</v>
      </c>
      <c r="R62" s="44">
        <f t="shared" si="2"/>
        <v>5</v>
      </c>
      <c r="S62" s="44" t="str">
        <f t="shared" si="3"/>
        <v>25_5</v>
      </c>
      <c r="T62" s="72">
        <v>2192</v>
      </c>
      <c r="U62" s="6"/>
      <c r="V62" s="44">
        <v>25</v>
      </c>
      <c r="W62" s="72">
        <v>5</v>
      </c>
      <c r="X62" s="72">
        <v>13</v>
      </c>
      <c r="Y62" s="44">
        <f t="shared" si="4"/>
        <v>5</v>
      </c>
      <c r="Z62" s="44" t="str">
        <f t="shared" si="5"/>
        <v>25_5</v>
      </c>
      <c r="AA62" s="17">
        <f t="shared" si="8"/>
        <v>2147</v>
      </c>
      <c r="AB62" s="17">
        <f t="shared" si="9"/>
        <v>2192</v>
      </c>
      <c r="AC62" s="54">
        <f t="shared" si="15"/>
        <v>2192</v>
      </c>
      <c r="AD62" s="40">
        <f t="shared" si="10"/>
        <v>14.051282051282051</v>
      </c>
      <c r="AE62" s="6"/>
      <c r="AF62" s="6"/>
      <c r="AG62" s="6"/>
      <c r="AH62" s="6"/>
      <c r="AI62" s="6"/>
      <c r="AJ62" s="57"/>
    </row>
    <row r="63" spans="1:36" x14ac:dyDescent="0.25">
      <c r="A63" s="44">
        <v>25</v>
      </c>
      <c r="B63" s="72">
        <v>6</v>
      </c>
      <c r="C63" s="72">
        <v>14</v>
      </c>
      <c r="D63" s="44">
        <f t="shared" si="6"/>
        <v>6</v>
      </c>
      <c r="E63" s="44" t="str">
        <f t="shared" si="7"/>
        <v>25_6</v>
      </c>
      <c r="F63" s="72">
        <v>2154</v>
      </c>
      <c r="G63" s="31"/>
      <c r="H63" s="44">
        <v>25</v>
      </c>
      <c r="I63" s="72">
        <v>6</v>
      </c>
      <c r="J63" s="72">
        <v>14</v>
      </c>
      <c r="K63" s="44">
        <f t="shared" si="0"/>
        <v>6</v>
      </c>
      <c r="L63" s="44" t="str">
        <f t="shared" si="1"/>
        <v>25_6</v>
      </c>
      <c r="M63" s="72">
        <v>2218</v>
      </c>
      <c r="N63" s="6"/>
      <c r="O63" s="44">
        <v>25</v>
      </c>
      <c r="P63" s="72">
        <v>6</v>
      </c>
      <c r="Q63" s="72">
        <v>14</v>
      </c>
      <c r="R63" s="44">
        <f t="shared" si="2"/>
        <v>6</v>
      </c>
      <c r="S63" s="44" t="str">
        <f t="shared" si="3"/>
        <v>25_6</v>
      </c>
      <c r="T63" s="72">
        <v>2265</v>
      </c>
      <c r="U63" s="6"/>
      <c r="V63" s="44">
        <v>25</v>
      </c>
      <c r="W63" s="72">
        <v>6</v>
      </c>
      <c r="X63" s="72">
        <v>14</v>
      </c>
      <c r="Y63" s="44">
        <f t="shared" si="4"/>
        <v>6</v>
      </c>
      <c r="Z63" s="44" t="str">
        <f t="shared" si="5"/>
        <v>25_6</v>
      </c>
      <c r="AA63" s="17">
        <f t="shared" si="8"/>
        <v>2218</v>
      </c>
      <c r="AB63" s="17">
        <f t="shared" si="9"/>
        <v>2265</v>
      </c>
      <c r="AC63" s="54">
        <f t="shared" si="15"/>
        <v>2265</v>
      </c>
      <c r="AD63" s="40">
        <f t="shared" si="10"/>
        <v>14.51923076923077</v>
      </c>
      <c r="AE63" s="6"/>
      <c r="AF63" s="6"/>
      <c r="AG63" s="6"/>
      <c r="AH63" s="6"/>
      <c r="AI63" s="6"/>
      <c r="AJ63" s="57"/>
    </row>
    <row r="64" spans="1:36" x14ac:dyDescent="0.25">
      <c r="A64" s="44">
        <v>25</v>
      </c>
      <c r="B64" s="72">
        <v>7</v>
      </c>
      <c r="C64" s="72">
        <v>15</v>
      </c>
      <c r="D64" s="44">
        <f t="shared" si="6"/>
        <v>7</v>
      </c>
      <c r="E64" s="44" t="str">
        <f t="shared" si="7"/>
        <v>25_7</v>
      </c>
      <c r="F64" s="72">
        <v>2217</v>
      </c>
      <c r="G64" s="31"/>
      <c r="H64" s="44">
        <v>25</v>
      </c>
      <c r="I64" s="72">
        <v>7</v>
      </c>
      <c r="J64" s="72">
        <v>15</v>
      </c>
      <c r="K64" s="44">
        <f t="shared" si="0"/>
        <v>7</v>
      </c>
      <c r="L64" s="44" t="str">
        <f t="shared" si="1"/>
        <v>25_7</v>
      </c>
      <c r="M64" s="72">
        <v>2283</v>
      </c>
      <c r="N64" s="76"/>
      <c r="O64" s="44">
        <v>25</v>
      </c>
      <c r="P64" s="72">
        <v>7</v>
      </c>
      <c r="Q64" s="72">
        <v>15</v>
      </c>
      <c r="R64" s="44">
        <f t="shared" si="2"/>
        <v>7</v>
      </c>
      <c r="S64" s="44" t="str">
        <f t="shared" si="3"/>
        <v>25_7</v>
      </c>
      <c r="T64" s="72">
        <v>2331</v>
      </c>
      <c r="U64" s="76"/>
      <c r="V64" s="44">
        <v>25</v>
      </c>
      <c r="W64" s="72">
        <v>7</v>
      </c>
      <c r="X64" s="72">
        <v>15</v>
      </c>
      <c r="Y64" s="44">
        <f t="shared" si="4"/>
        <v>7</v>
      </c>
      <c r="Z64" s="44" t="str">
        <f t="shared" si="5"/>
        <v>25_7</v>
      </c>
      <c r="AA64" s="17">
        <f t="shared" si="8"/>
        <v>2283</v>
      </c>
      <c r="AB64" s="17">
        <f t="shared" si="9"/>
        <v>2331</v>
      </c>
      <c r="AC64" s="54">
        <f t="shared" si="15"/>
        <v>2331</v>
      </c>
      <c r="AD64" s="40">
        <f t="shared" si="10"/>
        <v>14.942307692307692</v>
      </c>
      <c r="AE64" s="6"/>
      <c r="AF64" s="6"/>
      <c r="AG64" s="6"/>
      <c r="AH64" s="6"/>
      <c r="AI64" s="6"/>
      <c r="AJ64" s="57"/>
    </row>
    <row r="65" spans="1:36" x14ac:dyDescent="0.25">
      <c r="A65" s="44">
        <v>25</v>
      </c>
      <c r="B65" s="72">
        <v>8</v>
      </c>
      <c r="C65" s="72">
        <v>16</v>
      </c>
      <c r="D65" s="44">
        <f t="shared" si="6"/>
        <v>8</v>
      </c>
      <c r="E65" s="44" t="str">
        <f t="shared" si="7"/>
        <v>25_8</v>
      </c>
      <c r="F65" s="72">
        <v>2289</v>
      </c>
      <c r="G65" s="31"/>
      <c r="H65" s="44">
        <v>25</v>
      </c>
      <c r="I65" s="72">
        <v>8</v>
      </c>
      <c r="J65" s="72">
        <v>16</v>
      </c>
      <c r="K65" s="44">
        <f t="shared" si="0"/>
        <v>8</v>
      </c>
      <c r="L65" s="44" t="str">
        <f t="shared" si="1"/>
        <v>25_8</v>
      </c>
      <c r="M65" s="72">
        <v>2357</v>
      </c>
      <c r="N65" s="76"/>
      <c r="O65" s="44">
        <v>25</v>
      </c>
      <c r="P65" s="72">
        <v>8</v>
      </c>
      <c r="Q65" s="72">
        <v>16</v>
      </c>
      <c r="R65" s="44">
        <f t="shared" si="2"/>
        <v>8</v>
      </c>
      <c r="S65" s="44" t="str">
        <f t="shared" si="3"/>
        <v>25_8</v>
      </c>
      <c r="T65" s="72">
        <v>2407</v>
      </c>
      <c r="U65" s="76"/>
      <c r="V65" s="44">
        <v>25</v>
      </c>
      <c r="W65" s="72">
        <v>8</v>
      </c>
      <c r="X65" s="72">
        <v>16</v>
      </c>
      <c r="Y65" s="44">
        <f t="shared" si="4"/>
        <v>8</v>
      </c>
      <c r="Z65" s="44" t="str">
        <f t="shared" si="5"/>
        <v>25_8</v>
      </c>
      <c r="AA65" s="17">
        <f t="shared" si="8"/>
        <v>2357</v>
      </c>
      <c r="AB65" s="17">
        <f t="shared" si="9"/>
        <v>2407</v>
      </c>
      <c r="AC65" s="54">
        <f t="shared" si="15"/>
        <v>2407</v>
      </c>
      <c r="AD65" s="40">
        <f t="shared" si="10"/>
        <v>15.429487179487179</v>
      </c>
      <c r="AE65" s="6"/>
      <c r="AF65" s="6"/>
      <c r="AG65" s="6"/>
      <c r="AH65" s="6"/>
      <c r="AI65" s="6"/>
      <c r="AJ65" s="57"/>
    </row>
    <row r="66" spans="1:36" x14ac:dyDescent="0.25">
      <c r="A66" s="44">
        <v>25</v>
      </c>
      <c r="B66" s="72">
        <v>9</v>
      </c>
      <c r="C66" s="72">
        <v>17</v>
      </c>
      <c r="D66" s="44">
        <f t="shared" si="6"/>
        <v>9</v>
      </c>
      <c r="E66" s="44" t="str">
        <f t="shared" si="7"/>
        <v>25_9</v>
      </c>
      <c r="F66" s="72">
        <v>2346</v>
      </c>
      <c r="G66" s="31"/>
      <c r="H66" s="44">
        <v>25</v>
      </c>
      <c r="I66" s="72">
        <v>9</v>
      </c>
      <c r="J66" s="72">
        <v>17</v>
      </c>
      <c r="K66" s="44">
        <f t="shared" si="0"/>
        <v>9</v>
      </c>
      <c r="L66" s="44" t="str">
        <f t="shared" si="1"/>
        <v>25_9</v>
      </c>
      <c r="M66" s="72">
        <v>2417</v>
      </c>
      <c r="N66" s="76"/>
      <c r="O66" s="44">
        <v>25</v>
      </c>
      <c r="P66" s="72">
        <v>9</v>
      </c>
      <c r="Q66" s="72">
        <v>17</v>
      </c>
      <c r="R66" s="44">
        <f t="shared" si="2"/>
        <v>9</v>
      </c>
      <c r="S66" s="44" t="str">
        <f t="shared" si="3"/>
        <v>25_9</v>
      </c>
      <c r="T66" s="72">
        <v>2467</v>
      </c>
      <c r="U66" s="76"/>
      <c r="V66" s="44">
        <v>25</v>
      </c>
      <c r="W66" s="72">
        <v>9</v>
      </c>
      <c r="X66" s="72">
        <v>17</v>
      </c>
      <c r="Y66" s="44">
        <f t="shared" si="4"/>
        <v>9</v>
      </c>
      <c r="Z66" s="44" t="str">
        <f t="shared" si="5"/>
        <v>25_9</v>
      </c>
      <c r="AA66" s="17">
        <f t="shared" si="8"/>
        <v>2417</v>
      </c>
      <c r="AB66" s="17">
        <f t="shared" si="9"/>
        <v>2467</v>
      </c>
      <c r="AC66" s="54">
        <f t="shared" si="15"/>
        <v>2467</v>
      </c>
      <c r="AD66" s="40">
        <f t="shared" si="10"/>
        <v>15.814102564102564</v>
      </c>
      <c r="AE66" s="6"/>
      <c r="AF66" s="6"/>
      <c r="AG66" s="6"/>
      <c r="AH66" s="6"/>
      <c r="AI66" s="6"/>
      <c r="AJ66" s="57"/>
    </row>
    <row r="67" spans="1:36" x14ac:dyDescent="0.25">
      <c r="A67" s="44">
        <v>25</v>
      </c>
      <c r="B67" s="72">
        <v>10</v>
      </c>
      <c r="C67" s="72">
        <v>18</v>
      </c>
      <c r="D67" s="44">
        <f t="shared" si="6"/>
        <v>10</v>
      </c>
      <c r="E67" s="44" t="str">
        <f t="shared" si="7"/>
        <v>25_10</v>
      </c>
      <c r="F67" s="72">
        <v>2415</v>
      </c>
      <c r="G67" s="31"/>
      <c r="H67" s="44">
        <v>25</v>
      </c>
      <c r="I67" s="72">
        <v>10</v>
      </c>
      <c r="J67" s="72">
        <v>18</v>
      </c>
      <c r="K67" s="44">
        <f t="shared" si="0"/>
        <v>10</v>
      </c>
      <c r="L67" s="44" t="str">
        <f t="shared" si="1"/>
        <v>25_10</v>
      </c>
      <c r="M67" s="72">
        <v>2487</v>
      </c>
      <c r="N67" s="76"/>
      <c r="O67" s="44">
        <v>25</v>
      </c>
      <c r="P67" s="72">
        <v>10</v>
      </c>
      <c r="Q67" s="72">
        <v>18</v>
      </c>
      <c r="R67" s="44">
        <f t="shared" si="2"/>
        <v>10</v>
      </c>
      <c r="S67" s="44" t="str">
        <f t="shared" si="3"/>
        <v>25_10</v>
      </c>
      <c r="T67" s="72">
        <v>2540</v>
      </c>
      <c r="U67" s="76"/>
      <c r="V67" s="44">
        <v>25</v>
      </c>
      <c r="W67" s="72">
        <v>10</v>
      </c>
      <c r="X67" s="72">
        <v>18</v>
      </c>
      <c r="Y67" s="44">
        <f t="shared" si="4"/>
        <v>10</v>
      </c>
      <c r="Z67" s="44" t="str">
        <f t="shared" si="5"/>
        <v>25_10</v>
      </c>
      <c r="AA67" s="17">
        <f t="shared" si="8"/>
        <v>2487</v>
      </c>
      <c r="AB67" s="17">
        <f t="shared" si="9"/>
        <v>2540</v>
      </c>
      <c r="AC67" s="54">
        <f t="shared" si="15"/>
        <v>2540</v>
      </c>
      <c r="AD67" s="40">
        <f t="shared" si="10"/>
        <v>16.282051282051281</v>
      </c>
      <c r="AE67" s="6"/>
      <c r="AF67" s="6"/>
      <c r="AG67" s="6"/>
      <c r="AH67" s="6"/>
      <c r="AI67" s="6"/>
      <c r="AJ67" s="57"/>
    </row>
    <row r="68" spans="1:36" x14ac:dyDescent="0.25">
      <c r="A68" s="44">
        <v>29</v>
      </c>
      <c r="B68" s="72">
        <v>0</v>
      </c>
      <c r="C68" s="73">
        <v>6</v>
      </c>
      <c r="D68" s="44">
        <f t="shared" si="6"/>
        <v>0</v>
      </c>
      <c r="E68" s="44" t="str">
        <f t="shared" si="7"/>
        <v>29_0</v>
      </c>
      <c r="F68" s="72">
        <v>1710</v>
      </c>
      <c r="G68" s="31"/>
      <c r="H68" s="44">
        <v>29</v>
      </c>
      <c r="I68" s="72">
        <v>0</v>
      </c>
      <c r="J68" s="73">
        <v>6</v>
      </c>
      <c r="K68" s="44">
        <f t="shared" si="0"/>
        <v>0</v>
      </c>
      <c r="L68" s="44" t="str">
        <f t="shared" si="1"/>
        <v>29_0</v>
      </c>
      <c r="M68" s="72">
        <v>1761</v>
      </c>
      <c r="N68" s="76"/>
      <c r="O68" s="44">
        <v>29</v>
      </c>
      <c r="P68" s="72">
        <v>0</v>
      </c>
      <c r="Q68" s="73">
        <v>6</v>
      </c>
      <c r="R68" s="44">
        <f t="shared" si="2"/>
        <v>0</v>
      </c>
      <c r="S68" s="44" t="str">
        <f t="shared" si="3"/>
        <v>29_0</v>
      </c>
      <c r="T68" s="72">
        <v>1798</v>
      </c>
      <c r="U68" s="76"/>
      <c r="V68" s="44">
        <v>29</v>
      </c>
      <c r="W68" s="72">
        <v>0</v>
      </c>
      <c r="X68" s="73">
        <v>6</v>
      </c>
      <c r="Y68" s="44">
        <f t="shared" si="4"/>
        <v>0</v>
      </c>
      <c r="Z68" s="44" t="str">
        <f t="shared" si="5"/>
        <v>29_0</v>
      </c>
      <c r="AA68" s="17">
        <f t="shared" si="8"/>
        <v>1761</v>
      </c>
      <c r="AB68" s="17">
        <f t="shared" si="9"/>
        <v>1798</v>
      </c>
      <c r="AC68" s="54">
        <f t="shared" si="15"/>
        <v>1798</v>
      </c>
      <c r="AD68" s="40">
        <f t="shared" si="10"/>
        <v>11.525641025641026</v>
      </c>
      <c r="AE68" s="6"/>
      <c r="AF68" s="6"/>
      <c r="AG68" s="6"/>
      <c r="AH68" s="6"/>
      <c r="AI68" s="6"/>
      <c r="AJ68" s="57"/>
    </row>
    <row r="69" spans="1:36" x14ac:dyDescent="0.25">
      <c r="A69" s="44">
        <v>29</v>
      </c>
      <c r="B69" s="72">
        <v>1</v>
      </c>
      <c r="C69" s="73">
        <v>7</v>
      </c>
      <c r="D69" s="44">
        <f t="shared" si="6"/>
        <v>1</v>
      </c>
      <c r="E69" s="44" t="str">
        <f t="shared" si="7"/>
        <v>29_1</v>
      </c>
      <c r="F69" s="72">
        <v>1755</v>
      </c>
      <c r="G69" s="31"/>
      <c r="H69" s="44">
        <v>29</v>
      </c>
      <c r="I69" s="72">
        <v>1</v>
      </c>
      <c r="J69" s="73">
        <v>7</v>
      </c>
      <c r="K69" s="44">
        <f t="shared" si="0"/>
        <v>1</v>
      </c>
      <c r="L69" s="44" t="str">
        <f t="shared" si="1"/>
        <v>29_1</v>
      </c>
      <c r="M69" s="72">
        <v>1808</v>
      </c>
      <c r="N69" s="76"/>
      <c r="O69" s="44">
        <v>29</v>
      </c>
      <c r="P69" s="72">
        <v>1</v>
      </c>
      <c r="Q69" s="73">
        <v>7</v>
      </c>
      <c r="R69" s="44">
        <f t="shared" si="2"/>
        <v>1</v>
      </c>
      <c r="S69" s="44" t="str">
        <f t="shared" si="3"/>
        <v>29_1</v>
      </c>
      <c r="T69" s="72">
        <v>1846</v>
      </c>
      <c r="U69" s="76"/>
      <c r="V69" s="44">
        <v>29</v>
      </c>
      <c r="W69" s="72">
        <v>1</v>
      </c>
      <c r="X69" s="73">
        <v>7</v>
      </c>
      <c r="Y69" s="44">
        <f t="shared" si="4"/>
        <v>1</v>
      </c>
      <c r="Z69" s="44" t="str">
        <f t="shared" si="5"/>
        <v>29_1</v>
      </c>
      <c r="AA69" s="17">
        <f t="shared" si="8"/>
        <v>1808</v>
      </c>
      <c r="AB69" s="17">
        <f t="shared" si="9"/>
        <v>1846</v>
      </c>
      <c r="AC69" s="54">
        <f t="shared" si="15"/>
        <v>1846</v>
      </c>
      <c r="AD69" s="40">
        <f t="shared" si="10"/>
        <v>11.833333333333334</v>
      </c>
      <c r="AE69" s="6"/>
      <c r="AF69" s="6"/>
      <c r="AG69" s="6"/>
      <c r="AH69" s="6"/>
      <c r="AI69" s="6"/>
      <c r="AJ69" s="57"/>
    </row>
    <row r="70" spans="1:36" x14ac:dyDescent="0.25">
      <c r="A70" s="44">
        <v>30</v>
      </c>
      <c r="B70" s="73">
        <v>0</v>
      </c>
      <c r="C70" s="72">
        <v>8</v>
      </c>
      <c r="D70" s="44">
        <f t="shared" si="6"/>
        <v>0</v>
      </c>
      <c r="E70" s="44" t="str">
        <f t="shared" si="7"/>
        <v>30_0</v>
      </c>
      <c r="F70" s="72">
        <v>1800</v>
      </c>
      <c r="G70" s="31"/>
      <c r="H70" s="44">
        <v>30</v>
      </c>
      <c r="I70" s="73">
        <v>0</v>
      </c>
      <c r="J70" s="72">
        <v>8</v>
      </c>
      <c r="K70" s="44">
        <f t="shared" si="0"/>
        <v>0</v>
      </c>
      <c r="L70" s="44" t="str">
        <f t="shared" si="1"/>
        <v>30_0</v>
      </c>
      <c r="M70" s="72">
        <v>1854</v>
      </c>
      <c r="N70" s="6"/>
      <c r="O70" s="44">
        <v>30</v>
      </c>
      <c r="P70" s="73">
        <v>0</v>
      </c>
      <c r="Q70" s="72">
        <v>8</v>
      </c>
      <c r="R70" s="44">
        <f t="shared" si="2"/>
        <v>0</v>
      </c>
      <c r="S70" s="44" t="str">
        <f t="shared" si="3"/>
        <v>30_0</v>
      </c>
      <c r="T70" s="72">
        <v>1893</v>
      </c>
      <c r="U70" s="6"/>
      <c r="V70" s="44">
        <v>30</v>
      </c>
      <c r="W70" s="73">
        <v>0</v>
      </c>
      <c r="X70" s="72">
        <v>8</v>
      </c>
      <c r="Y70" s="44">
        <f t="shared" si="4"/>
        <v>0</v>
      </c>
      <c r="Z70" s="44" t="str">
        <f t="shared" si="5"/>
        <v>30_0</v>
      </c>
      <c r="AA70" s="17">
        <f t="shared" si="8"/>
        <v>1854</v>
      </c>
      <c r="AB70" s="17">
        <f t="shared" si="9"/>
        <v>1893</v>
      </c>
      <c r="AC70" s="54">
        <f t="shared" si="15"/>
        <v>1893</v>
      </c>
      <c r="AD70" s="40">
        <f t="shared" si="10"/>
        <v>12.134615384615385</v>
      </c>
      <c r="AE70" s="6"/>
      <c r="AF70" s="6"/>
      <c r="AG70" s="6"/>
      <c r="AH70" s="6"/>
      <c r="AI70" s="6"/>
      <c r="AJ70" s="57"/>
    </row>
    <row r="71" spans="1:36" x14ac:dyDescent="0.25">
      <c r="A71" s="44">
        <v>30</v>
      </c>
      <c r="B71" s="44">
        <f>B70+1</f>
        <v>1</v>
      </c>
      <c r="C71" s="72">
        <v>10</v>
      </c>
      <c r="D71" s="44">
        <f t="shared" si="6"/>
        <v>1</v>
      </c>
      <c r="E71" s="44" t="str">
        <f t="shared" si="7"/>
        <v>30_1</v>
      </c>
      <c r="F71" s="72">
        <v>1898</v>
      </c>
      <c r="G71" s="31"/>
      <c r="H71" s="44">
        <v>30</v>
      </c>
      <c r="I71" s="44">
        <f>I70+1</f>
        <v>1</v>
      </c>
      <c r="J71" s="72">
        <v>10</v>
      </c>
      <c r="K71" s="44">
        <f t="shared" si="0"/>
        <v>1</v>
      </c>
      <c r="L71" s="44" t="str">
        <f t="shared" si="1"/>
        <v>30_1</v>
      </c>
      <c r="M71" s="72">
        <v>1955</v>
      </c>
      <c r="N71" s="6"/>
      <c r="O71" s="44">
        <v>30</v>
      </c>
      <c r="P71" s="44">
        <f>P70+1</f>
        <v>1</v>
      </c>
      <c r="Q71" s="72">
        <v>10</v>
      </c>
      <c r="R71" s="44">
        <f t="shared" si="2"/>
        <v>1</v>
      </c>
      <c r="S71" s="44" t="str">
        <f t="shared" si="3"/>
        <v>30_1</v>
      </c>
      <c r="T71" s="72">
        <v>1996</v>
      </c>
      <c r="U71" s="6"/>
      <c r="V71" s="44">
        <v>30</v>
      </c>
      <c r="W71" s="44">
        <f>W70+1</f>
        <v>1</v>
      </c>
      <c r="X71" s="72">
        <v>10</v>
      </c>
      <c r="Y71" s="44">
        <f t="shared" si="4"/>
        <v>1</v>
      </c>
      <c r="Z71" s="44" t="str">
        <f t="shared" si="5"/>
        <v>30_1</v>
      </c>
      <c r="AA71" s="17">
        <f t="shared" si="8"/>
        <v>1955</v>
      </c>
      <c r="AB71" s="17">
        <f t="shared" si="9"/>
        <v>1996</v>
      </c>
      <c r="AC71" s="54">
        <f t="shared" si="15"/>
        <v>1996</v>
      </c>
      <c r="AD71" s="40">
        <f t="shared" si="10"/>
        <v>12.794871794871796</v>
      </c>
      <c r="AE71" s="6"/>
      <c r="AF71" s="6"/>
      <c r="AG71" s="6"/>
      <c r="AH71" s="6"/>
      <c r="AI71" s="6"/>
      <c r="AJ71" s="57"/>
    </row>
    <row r="72" spans="1:36" x14ac:dyDescent="0.25">
      <c r="A72" s="44">
        <v>30</v>
      </c>
      <c r="B72" s="44">
        <f t="shared" ref="B72:B80" si="16">B71+1</f>
        <v>2</v>
      </c>
      <c r="C72" s="72">
        <v>12</v>
      </c>
      <c r="D72" s="44">
        <f t="shared" si="6"/>
        <v>2</v>
      </c>
      <c r="E72" s="44" t="str">
        <f t="shared" si="7"/>
        <v>30_2</v>
      </c>
      <c r="F72" s="72">
        <v>2017</v>
      </c>
      <c r="G72" s="31"/>
      <c r="H72" s="44">
        <v>30</v>
      </c>
      <c r="I72" s="44">
        <f t="shared" ref="I72:I80" si="17">I71+1</f>
        <v>2</v>
      </c>
      <c r="J72" s="72">
        <v>12</v>
      </c>
      <c r="K72" s="44">
        <f t="shared" si="0"/>
        <v>2</v>
      </c>
      <c r="L72" s="44" t="str">
        <f t="shared" si="1"/>
        <v>30_2</v>
      </c>
      <c r="M72" s="72">
        <v>2077</v>
      </c>
      <c r="N72" s="6"/>
      <c r="O72" s="44">
        <v>30</v>
      </c>
      <c r="P72" s="44">
        <f t="shared" ref="P72:P80" si="18">P71+1</f>
        <v>2</v>
      </c>
      <c r="Q72" s="72">
        <v>12</v>
      </c>
      <c r="R72" s="44">
        <f t="shared" si="2"/>
        <v>2</v>
      </c>
      <c r="S72" s="44" t="str">
        <f t="shared" si="3"/>
        <v>30_2</v>
      </c>
      <c r="T72" s="72">
        <v>2121</v>
      </c>
      <c r="U72" s="6"/>
      <c r="V72" s="44">
        <v>30</v>
      </c>
      <c r="W72" s="44">
        <f t="shared" ref="W72:W80" si="19">W71+1</f>
        <v>2</v>
      </c>
      <c r="X72" s="72">
        <v>12</v>
      </c>
      <c r="Y72" s="44">
        <f t="shared" si="4"/>
        <v>2</v>
      </c>
      <c r="Z72" s="44" t="str">
        <f t="shared" si="5"/>
        <v>30_2</v>
      </c>
      <c r="AA72" s="17">
        <f t="shared" si="8"/>
        <v>2077</v>
      </c>
      <c r="AB72" s="17">
        <f t="shared" si="9"/>
        <v>2121</v>
      </c>
      <c r="AC72" s="54">
        <f t="shared" si="15"/>
        <v>2121</v>
      </c>
      <c r="AD72" s="40">
        <f t="shared" si="10"/>
        <v>13.596153846153847</v>
      </c>
      <c r="AE72" s="6"/>
      <c r="AF72" s="6"/>
      <c r="AG72" s="6"/>
      <c r="AH72" s="6"/>
      <c r="AI72" s="6"/>
      <c r="AJ72" s="57"/>
    </row>
    <row r="73" spans="1:36" x14ac:dyDescent="0.25">
      <c r="A73" s="44">
        <v>30</v>
      </c>
      <c r="B73" s="44">
        <f t="shared" si="16"/>
        <v>3</v>
      </c>
      <c r="C73" s="72">
        <v>13</v>
      </c>
      <c r="D73" s="44">
        <f t="shared" si="6"/>
        <v>3</v>
      </c>
      <c r="E73" s="44" t="str">
        <f t="shared" si="7"/>
        <v>30_3</v>
      </c>
      <c r="F73" s="72">
        <v>2085</v>
      </c>
      <c r="G73" s="31"/>
      <c r="H73" s="44">
        <v>30</v>
      </c>
      <c r="I73" s="44">
        <f t="shared" si="17"/>
        <v>3</v>
      </c>
      <c r="J73" s="72">
        <v>13</v>
      </c>
      <c r="K73" s="44">
        <f t="shared" si="0"/>
        <v>3</v>
      </c>
      <c r="L73" s="44" t="str">
        <f t="shared" si="1"/>
        <v>30_3</v>
      </c>
      <c r="M73" s="72">
        <v>2147</v>
      </c>
      <c r="N73" s="6"/>
      <c r="O73" s="44">
        <v>30</v>
      </c>
      <c r="P73" s="44">
        <f t="shared" si="18"/>
        <v>3</v>
      </c>
      <c r="Q73" s="72">
        <v>13</v>
      </c>
      <c r="R73" s="44">
        <f t="shared" si="2"/>
        <v>3</v>
      </c>
      <c r="S73" s="44" t="str">
        <f t="shared" si="3"/>
        <v>30_3</v>
      </c>
      <c r="T73" s="72">
        <v>2192</v>
      </c>
      <c r="U73" s="6"/>
      <c r="V73" s="44">
        <v>30</v>
      </c>
      <c r="W73" s="44">
        <f t="shared" si="19"/>
        <v>3</v>
      </c>
      <c r="X73" s="72">
        <v>13</v>
      </c>
      <c r="Y73" s="44">
        <f t="shared" si="4"/>
        <v>3</v>
      </c>
      <c r="Z73" s="44" t="str">
        <f t="shared" si="5"/>
        <v>30_3</v>
      </c>
      <c r="AA73" s="17">
        <f t="shared" si="8"/>
        <v>2147</v>
      </c>
      <c r="AB73" s="17">
        <f t="shared" si="9"/>
        <v>2192</v>
      </c>
      <c r="AC73" s="54">
        <f t="shared" si="15"/>
        <v>2192</v>
      </c>
      <c r="AD73" s="40">
        <f t="shared" si="10"/>
        <v>14.051282051282051</v>
      </c>
      <c r="AE73" s="6"/>
      <c r="AF73" s="6"/>
      <c r="AG73" s="6"/>
      <c r="AH73" s="6"/>
      <c r="AI73" s="6"/>
      <c r="AJ73" s="57"/>
    </row>
    <row r="74" spans="1:36" x14ac:dyDescent="0.25">
      <c r="A74" s="44">
        <v>30</v>
      </c>
      <c r="B74" s="44">
        <f t="shared" si="16"/>
        <v>4</v>
      </c>
      <c r="C74" s="72">
        <v>14</v>
      </c>
      <c r="D74" s="44">
        <f t="shared" si="6"/>
        <v>4</v>
      </c>
      <c r="E74" s="44" t="str">
        <f t="shared" si="7"/>
        <v>30_4</v>
      </c>
      <c r="F74" s="72">
        <v>2154</v>
      </c>
      <c r="G74" s="31"/>
      <c r="H74" s="44">
        <v>30</v>
      </c>
      <c r="I74" s="44">
        <f t="shared" si="17"/>
        <v>4</v>
      </c>
      <c r="J74" s="72">
        <v>14</v>
      </c>
      <c r="K74" s="44">
        <f t="shared" si="0"/>
        <v>4</v>
      </c>
      <c r="L74" s="44" t="str">
        <f t="shared" si="1"/>
        <v>30_4</v>
      </c>
      <c r="M74" s="72">
        <v>2218</v>
      </c>
      <c r="N74" s="6"/>
      <c r="O74" s="44">
        <v>30</v>
      </c>
      <c r="P74" s="44">
        <f t="shared" si="18"/>
        <v>4</v>
      </c>
      <c r="Q74" s="72">
        <v>14</v>
      </c>
      <c r="R74" s="44">
        <f t="shared" si="2"/>
        <v>4</v>
      </c>
      <c r="S74" s="44" t="str">
        <f t="shared" si="3"/>
        <v>30_4</v>
      </c>
      <c r="T74" s="72">
        <v>2265</v>
      </c>
      <c r="U74" s="6"/>
      <c r="V74" s="44">
        <v>30</v>
      </c>
      <c r="W74" s="44">
        <f t="shared" si="19"/>
        <v>4</v>
      </c>
      <c r="X74" s="72">
        <v>14</v>
      </c>
      <c r="Y74" s="44">
        <f t="shared" si="4"/>
        <v>4</v>
      </c>
      <c r="Z74" s="44" t="str">
        <f t="shared" si="5"/>
        <v>30_4</v>
      </c>
      <c r="AA74" s="17">
        <f t="shared" si="8"/>
        <v>2218</v>
      </c>
      <c r="AB74" s="17">
        <f t="shared" si="9"/>
        <v>2265</v>
      </c>
      <c r="AC74" s="54">
        <f t="shared" si="15"/>
        <v>2265</v>
      </c>
      <c r="AD74" s="40">
        <f t="shared" si="10"/>
        <v>14.51923076923077</v>
      </c>
      <c r="AE74" s="6"/>
      <c r="AF74" s="6"/>
      <c r="AG74" s="6"/>
      <c r="AH74" s="6"/>
      <c r="AI74" s="6"/>
      <c r="AJ74" s="57"/>
    </row>
    <row r="75" spans="1:36" x14ac:dyDescent="0.25">
      <c r="A75" s="44">
        <v>30</v>
      </c>
      <c r="B75" s="44">
        <f t="shared" si="16"/>
        <v>5</v>
      </c>
      <c r="C75" s="72">
        <v>15</v>
      </c>
      <c r="D75" s="44">
        <f t="shared" si="6"/>
        <v>5</v>
      </c>
      <c r="E75" s="44" t="str">
        <f t="shared" si="7"/>
        <v>30_5</v>
      </c>
      <c r="F75" s="72">
        <v>2217</v>
      </c>
      <c r="G75" s="31"/>
      <c r="H75" s="44">
        <v>30</v>
      </c>
      <c r="I75" s="44">
        <f t="shared" si="17"/>
        <v>5</v>
      </c>
      <c r="J75" s="72">
        <v>15</v>
      </c>
      <c r="K75" s="44">
        <f t="shared" si="0"/>
        <v>5</v>
      </c>
      <c r="L75" s="44" t="str">
        <f t="shared" si="1"/>
        <v>30_5</v>
      </c>
      <c r="M75" s="72">
        <v>2283</v>
      </c>
      <c r="N75" s="74"/>
      <c r="O75" s="44">
        <v>30</v>
      </c>
      <c r="P75" s="44">
        <f t="shared" si="18"/>
        <v>5</v>
      </c>
      <c r="Q75" s="72">
        <v>15</v>
      </c>
      <c r="R75" s="44">
        <f t="shared" si="2"/>
        <v>5</v>
      </c>
      <c r="S75" s="44" t="str">
        <f t="shared" si="3"/>
        <v>30_5</v>
      </c>
      <c r="T75" s="72">
        <v>2331</v>
      </c>
      <c r="U75" s="74"/>
      <c r="V75" s="44">
        <v>30</v>
      </c>
      <c r="W75" s="44">
        <f t="shared" si="19"/>
        <v>5</v>
      </c>
      <c r="X75" s="72">
        <v>15</v>
      </c>
      <c r="Y75" s="44">
        <f t="shared" si="4"/>
        <v>5</v>
      </c>
      <c r="Z75" s="44" t="str">
        <f t="shared" si="5"/>
        <v>30_5</v>
      </c>
      <c r="AA75" s="17">
        <f t="shared" si="8"/>
        <v>2283</v>
      </c>
      <c r="AB75" s="17">
        <f t="shared" si="9"/>
        <v>2331</v>
      </c>
      <c r="AC75" s="54">
        <f t="shared" si="15"/>
        <v>2331</v>
      </c>
      <c r="AD75" s="40">
        <f t="shared" si="10"/>
        <v>14.942307692307692</v>
      </c>
      <c r="AE75" s="6"/>
      <c r="AF75" s="6"/>
      <c r="AG75" s="6"/>
      <c r="AH75" s="6"/>
      <c r="AI75" s="6"/>
      <c r="AJ75" s="57"/>
    </row>
    <row r="76" spans="1:36" x14ac:dyDescent="0.25">
      <c r="A76" s="44">
        <v>30</v>
      </c>
      <c r="B76" s="44">
        <f t="shared" si="16"/>
        <v>6</v>
      </c>
      <c r="C76" s="72">
        <v>16</v>
      </c>
      <c r="D76" s="44">
        <f t="shared" si="6"/>
        <v>6</v>
      </c>
      <c r="E76" s="44" t="str">
        <f t="shared" si="7"/>
        <v>30_6</v>
      </c>
      <c r="F76" s="72">
        <v>2289</v>
      </c>
      <c r="G76" s="31"/>
      <c r="H76" s="44">
        <v>30</v>
      </c>
      <c r="I76" s="44">
        <f t="shared" si="17"/>
        <v>6</v>
      </c>
      <c r="J76" s="72">
        <v>16</v>
      </c>
      <c r="K76" s="44">
        <f t="shared" si="0"/>
        <v>6</v>
      </c>
      <c r="L76" s="44" t="str">
        <f t="shared" si="1"/>
        <v>30_6</v>
      </c>
      <c r="M76" s="72">
        <v>2357</v>
      </c>
      <c r="N76" s="81"/>
      <c r="O76" s="44">
        <v>30</v>
      </c>
      <c r="P76" s="44">
        <f t="shared" si="18"/>
        <v>6</v>
      </c>
      <c r="Q76" s="72">
        <v>16</v>
      </c>
      <c r="R76" s="44">
        <f t="shared" si="2"/>
        <v>6</v>
      </c>
      <c r="S76" s="44" t="str">
        <f t="shared" si="3"/>
        <v>30_6</v>
      </c>
      <c r="T76" s="72">
        <v>2407</v>
      </c>
      <c r="U76" s="81"/>
      <c r="V76" s="44">
        <v>30</v>
      </c>
      <c r="W76" s="44">
        <f t="shared" si="19"/>
        <v>6</v>
      </c>
      <c r="X76" s="72">
        <v>16</v>
      </c>
      <c r="Y76" s="44">
        <f t="shared" si="4"/>
        <v>6</v>
      </c>
      <c r="Z76" s="44" t="str">
        <f t="shared" si="5"/>
        <v>30_6</v>
      </c>
      <c r="AA76" s="17">
        <f t="shared" si="8"/>
        <v>2357</v>
      </c>
      <c r="AB76" s="17">
        <f t="shared" si="9"/>
        <v>2407</v>
      </c>
      <c r="AC76" s="54">
        <f t="shared" si="15"/>
        <v>2407</v>
      </c>
      <c r="AD76" s="40">
        <f t="shared" si="10"/>
        <v>15.429487179487179</v>
      </c>
      <c r="AE76" s="6"/>
      <c r="AF76" s="6"/>
      <c r="AG76" s="6"/>
      <c r="AH76" s="6"/>
      <c r="AI76" s="6"/>
      <c r="AJ76" s="57"/>
    </row>
    <row r="77" spans="1:36" x14ac:dyDescent="0.25">
      <c r="A77" s="44">
        <v>30</v>
      </c>
      <c r="B77" s="44">
        <f t="shared" si="16"/>
        <v>7</v>
      </c>
      <c r="C77" s="72">
        <v>17</v>
      </c>
      <c r="D77" s="44">
        <f t="shared" si="6"/>
        <v>7</v>
      </c>
      <c r="E77" s="44" t="str">
        <f t="shared" si="7"/>
        <v>30_7</v>
      </c>
      <c r="F77" s="72">
        <v>2346</v>
      </c>
      <c r="G77" s="31"/>
      <c r="H77" s="44">
        <v>30</v>
      </c>
      <c r="I77" s="44">
        <f t="shared" si="17"/>
        <v>7</v>
      </c>
      <c r="J77" s="72">
        <v>17</v>
      </c>
      <c r="K77" s="44">
        <f t="shared" si="0"/>
        <v>7</v>
      </c>
      <c r="L77" s="44" t="str">
        <f t="shared" si="1"/>
        <v>30_7</v>
      </c>
      <c r="M77" s="72">
        <v>2417</v>
      </c>
      <c r="N77" s="81"/>
      <c r="O77" s="44">
        <v>30</v>
      </c>
      <c r="P77" s="44">
        <f t="shared" si="18"/>
        <v>7</v>
      </c>
      <c r="Q77" s="72">
        <v>17</v>
      </c>
      <c r="R77" s="44">
        <f t="shared" si="2"/>
        <v>7</v>
      </c>
      <c r="S77" s="44" t="str">
        <f t="shared" si="3"/>
        <v>30_7</v>
      </c>
      <c r="T77" s="72">
        <v>2467</v>
      </c>
      <c r="U77" s="81"/>
      <c r="V77" s="44">
        <v>30</v>
      </c>
      <c r="W77" s="44">
        <f t="shared" si="19"/>
        <v>7</v>
      </c>
      <c r="X77" s="72">
        <v>17</v>
      </c>
      <c r="Y77" s="44">
        <f t="shared" si="4"/>
        <v>7</v>
      </c>
      <c r="Z77" s="44" t="str">
        <f t="shared" si="5"/>
        <v>30_7</v>
      </c>
      <c r="AA77" s="17">
        <f t="shared" si="8"/>
        <v>2417</v>
      </c>
      <c r="AB77" s="17">
        <f t="shared" si="9"/>
        <v>2467</v>
      </c>
      <c r="AC77" s="54">
        <f t="shared" si="15"/>
        <v>2467</v>
      </c>
      <c r="AD77" s="40">
        <f t="shared" si="10"/>
        <v>15.814102564102564</v>
      </c>
      <c r="AE77" s="6"/>
      <c r="AF77" s="6"/>
      <c r="AG77" s="6"/>
      <c r="AH77" s="6"/>
      <c r="AI77" s="6"/>
      <c r="AJ77" s="57"/>
    </row>
    <row r="78" spans="1:36" x14ac:dyDescent="0.25">
      <c r="A78" s="44">
        <v>30</v>
      </c>
      <c r="B78" s="44">
        <f t="shared" si="16"/>
        <v>8</v>
      </c>
      <c r="C78" s="72">
        <v>18</v>
      </c>
      <c r="D78" s="44">
        <f t="shared" si="6"/>
        <v>8</v>
      </c>
      <c r="E78" s="44" t="str">
        <f t="shared" si="7"/>
        <v>30_8</v>
      </c>
      <c r="F78" s="72">
        <v>2415</v>
      </c>
      <c r="G78" s="31"/>
      <c r="H78" s="44">
        <v>30</v>
      </c>
      <c r="I78" s="44">
        <f t="shared" si="17"/>
        <v>8</v>
      </c>
      <c r="J78" s="72">
        <v>18</v>
      </c>
      <c r="K78" s="44">
        <f t="shared" si="0"/>
        <v>8</v>
      </c>
      <c r="L78" s="44" t="str">
        <f t="shared" si="1"/>
        <v>30_8</v>
      </c>
      <c r="M78" s="72">
        <v>2487</v>
      </c>
      <c r="N78" s="81"/>
      <c r="O78" s="44">
        <v>30</v>
      </c>
      <c r="P78" s="44">
        <f t="shared" si="18"/>
        <v>8</v>
      </c>
      <c r="Q78" s="72">
        <v>18</v>
      </c>
      <c r="R78" s="44">
        <f t="shared" si="2"/>
        <v>8</v>
      </c>
      <c r="S78" s="44" t="str">
        <f t="shared" si="3"/>
        <v>30_8</v>
      </c>
      <c r="T78" s="72">
        <v>2540</v>
      </c>
      <c r="U78" s="81"/>
      <c r="V78" s="44">
        <v>30</v>
      </c>
      <c r="W78" s="44">
        <f t="shared" si="19"/>
        <v>8</v>
      </c>
      <c r="X78" s="72">
        <v>18</v>
      </c>
      <c r="Y78" s="44">
        <f t="shared" si="4"/>
        <v>8</v>
      </c>
      <c r="Z78" s="44" t="str">
        <f t="shared" si="5"/>
        <v>30_8</v>
      </c>
      <c r="AA78" s="17">
        <f t="shared" si="8"/>
        <v>2487</v>
      </c>
      <c r="AB78" s="17">
        <f t="shared" si="9"/>
        <v>2540</v>
      </c>
      <c r="AC78" s="54">
        <f t="shared" si="15"/>
        <v>2540</v>
      </c>
      <c r="AD78" s="40">
        <f t="shared" si="10"/>
        <v>16.282051282051281</v>
      </c>
      <c r="AE78" s="6"/>
      <c r="AF78" s="6"/>
      <c r="AG78" s="6"/>
      <c r="AH78" s="6"/>
      <c r="AI78" s="6"/>
      <c r="AJ78" s="57"/>
    </row>
    <row r="79" spans="1:36" x14ac:dyDescent="0.25">
      <c r="A79" s="44">
        <v>30</v>
      </c>
      <c r="B79" s="44">
        <f t="shared" si="16"/>
        <v>9</v>
      </c>
      <c r="C79" s="72">
        <v>19</v>
      </c>
      <c r="D79" s="44">
        <f t="shared" si="6"/>
        <v>9</v>
      </c>
      <c r="E79" s="44" t="str">
        <f t="shared" si="7"/>
        <v>30_9</v>
      </c>
      <c r="F79" s="72">
        <v>2479</v>
      </c>
      <c r="G79" s="31"/>
      <c r="H79" s="44">
        <v>30</v>
      </c>
      <c r="I79" s="44">
        <f t="shared" si="17"/>
        <v>9</v>
      </c>
      <c r="J79" s="72">
        <v>19</v>
      </c>
      <c r="K79" s="44">
        <f t="shared" si="0"/>
        <v>9</v>
      </c>
      <c r="L79" s="44" t="str">
        <f t="shared" si="1"/>
        <v>30_9</v>
      </c>
      <c r="M79" s="72">
        <v>2553</v>
      </c>
      <c r="N79" s="81"/>
      <c r="O79" s="44">
        <v>30</v>
      </c>
      <c r="P79" s="44">
        <f t="shared" si="18"/>
        <v>9</v>
      </c>
      <c r="Q79" s="72">
        <v>19</v>
      </c>
      <c r="R79" s="44">
        <f t="shared" si="2"/>
        <v>9</v>
      </c>
      <c r="S79" s="44" t="str">
        <f t="shared" si="3"/>
        <v>30_9</v>
      </c>
      <c r="T79" s="72">
        <v>2607</v>
      </c>
      <c r="U79" s="81"/>
      <c r="V79" s="44">
        <v>30</v>
      </c>
      <c r="W79" s="44">
        <f t="shared" si="19"/>
        <v>9</v>
      </c>
      <c r="X79" s="72">
        <v>19</v>
      </c>
      <c r="Y79" s="44">
        <f t="shared" si="4"/>
        <v>9</v>
      </c>
      <c r="Z79" s="44" t="str">
        <f t="shared" si="5"/>
        <v>30_9</v>
      </c>
      <c r="AA79" s="17">
        <f t="shared" si="8"/>
        <v>2553</v>
      </c>
      <c r="AB79" s="17">
        <f t="shared" si="9"/>
        <v>2607</v>
      </c>
      <c r="AC79" s="54">
        <f t="shared" si="15"/>
        <v>2607</v>
      </c>
      <c r="AD79" s="40">
        <f t="shared" si="10"/>
        <v>16.71153846153846</v>
      </c>
      <c r="AE79" s="6"/>
      <c r="AF79" s="6"/>
      <c r="AG79" s="6"/>
      <c r="AH79" s="6"/>
      <c r="AI79" s="6"/>
      <c r="AJ79" s="57"/>
    </row>
    <row r="80" spans="1:36" x14ac:dyDescent="0.25">
      <c r="A80" s="44">
        <v>30</v>
      </c>
      <c r="B80" s="44">
        <f t="shared" si="16"/>
        <v>10</v>
      </c>
      <c r="C80" s="72">
        <v>20</v>
      </c>
      <c r="D80" s="44">
        <f t="shared" si="6"/>
        <v>10</v>
      </c>
      <c r="E80" s="44" t="str">
        <f t="shared" si="7"/>
        <v>30_10</v>
      </c>
      <c r="F80" s="72">
        <v>2545</v>
      </c>
      <c r="G80" s="31"/>
      <c r="H80" s="44">
        <v>30</v>
      </c>
      <c r="I80" s="44">
        <f t="shared" si="17"/>
        <v>10</v>
      </c>
      <c r="J80" s="72">
        <v>20</v>
      </c>
      <c r="K80" s="44">
        <f t="shared" ref="K80:K143" si="20">I80</f>
        <v>10</v>
      </c>
      <c r="L80" s="44" t="str">
        <f t="shared" ref="L80:L143" si="21">H80&amp;"_"&amp;K80</f>
        <v>30_10</v>
      </c>
      <c r="M80" s="72">
        <v>2622</v>
      </c>
      <c r="N80" s="81"/>
      <c r="O80" s="44">
        <v>30</v>
      </c>
      <c r="P80" s="44">
        <f t="shared" si="18"/>
        <v>10</v>
      </c>
      <c r="Q80" s="72">
        <v>20</v>
      </c>
      <c r="R80" s="44">
        <f t="shared" ref="R80:R143" si="22">P80</f>
        <v>10</v>
      </c>
      <c r="S80" s="44" t="str">
        <f t="shared" ref="S80:S143" si="23">O80&amp;"_"&amp;R80</f>
        <v>30_10</v>
      </c>
      <c r="T80" s="72">
        <v>2677</v>
      </c>
      <c r="U80" s="81"/>
      <c r="V80" s="44">
        <v>30</v>
      </c>
      <c r="W80" s="44">
        <f t="shared" si="19"/>
        <v>10</v>
      </c>
      <c r="X80" s="72">
        <v>20</v>
      </c>
      <c r="Y80" s="44">
        <f t="shared" ref="Y80:Y143" si="24">W80</f>
        <v>10</v>
      </c>
      <c r="Z80" s="44" t="str">
        <f t="shared" ref="Z80:Z143" si="25">V80&amp;"_"&amp;Y80</f>
        <v>30_10</v>
      </c>
      <c r="AA80" s="17">
        <f t="shared" si="8"/>
        <v>2622</v>
      </c>
      <c r="AB80" s="17">
        <f t="shared" si="9"/>
        <v>2677</v>
      </c>
      <c r="AC80" s="54">
        <f t="shared" ref="AC80:AC143" si="26">$D$6*AA80+$D$7*AB80</f>
        <v>2677</v>
      </c>
      <c r="AD80" s="40">
        <f t="shared" si="10"/>
        <v>17.160256410256409</v>
      </c>
      <c r="AE80" s="6"/>
      <c r="AF80" s="6"/>
      <c r="AG80" s="6"/>
      <c r="AH80" s="6"/>
      <c r="AI80" s="6"/>
      <c r="AJ80" s="57"/>
    </row>
    <row r="81" spans="1:36" x14ac:dyDescent="0.25">
      <c r="A81" s="44">
        <v>34</v>
      </c>
      <c r="B81" s="72">
        <v>0</v>
      </c>
      <c r="C81" s="72">
        <v>8</v>
      </c>
      <c r="D81" s="44">
        <f t="shared" ref="D81:D144" si="27">B81</f>
        <v>0</v>
      </c>
      <c r="E81" s="44" t="str">
        <f t="shared" ref="E81:E144" si="28">A81&amp;"_"&amp;D81</f>
        <v>34_0</v>
      </c>
      <c r="F81" s="72">
        <v>1800</v>
      </c>
      <c r="G81" s="31"/>
      <c r="H81" s="44">
        <v>34</v>
      </c>
      <c r="I81" s="72">
        <v>0</v>
      </c>
      <c r="J81" s="72">
        <v>8</v>
      </c>
      <c r="K81" s="44">
        <f t="shared" si="20"/>
        <v>0</v>
      </c>
      <c r="L81" s="44" t="str">
        <f t="shared" si="21"/>
        <v>34_0</v>
      </c>
      <c r="M81" s="72">
        <v>1854</v>
      </c>
      <c r="N81" s="81"/>
      <c r="O81" s="44">
        <v>34</v>
      </c>
      <c r="P81" s="72">
        <v>0</v>
      </c>
      <c r="Q81" s="72">
        <v>8</v>
      </c>
      <c r="R81" s="44">
        <f t="shared" si="22"/>
        <v>0</v>
      </c>
      <c r="S81" s="44" t="str">
        <f t="shared" si="23"/>
        <v>34_0</v>
      </c>
      <c r="T81" s="72">
        <v>1893</v>
      </c>
      <c r="U81" s="81"/>
      <c r="V81" s="44">
        <v>34</v>
      </c>
      <c r="W81" s="72">
        <v>0</v>
      </c>
      <c r="X81" s="72">
        <v>8</v>
      </c>
      <c r="Y81" s="44">
        <f t="shared" si="24"/>
        <v>0</v>
      </c>
      <c r="Z81" s="44" t="str">
        <f t="shared" si="25"/>
        <v>34_0</v>
      </c>
      <c r="AA81" s="17">
        <f t="shared" ref="AA81:AA144" si="29">INDEX($M$16:$M$243,MATCH($Z81,$L$16:$L$243,0))</f>
        <v>1854</v>
      </c>
      <c r="AB81" s="17">
        <f t="shared" ref="AB81:AB144" si="30">INDEX($T$16:$T$243,MATCH($Z81,$S$16:$S$243,0))</f>
        <v>1893</v>
      </c>
      <c r="AC81" s="54">
        <f t="shared" si="26"/>
        <v>1893</v>
      </c>
      <c r="AD81" s="40">
        <f t="shared" ref="AD81:AD144" si="31">AC81/$D$10</f>
        <v>12.134615384615385</v>
      </c>
      <c r="AE81" s="6"/>
      <c r="AF81" s="6"/>
      <c r="AG81" s="6"/>
      <c r="AH81" s="6"/>
      <c r="AI81" s="6"/>
      <c r="AJ81" s="57"/>
    </row>
    <row r="82" spans="1:36" x14ac:dyDescent="0.25">
      <c r="A82" s="44">
        <v>34</v>
      </c>
      <c r="B82" s="72">
        <v>1</v>
      </c>
      <c r="C82" s="72">
        <v>9</v>
      </c>
      <c r="D82" s="44">
        <f t="shared" si="27"/>
        <v>1</v>
      </c>
      <c r="E82" s="44" t="str">
        <f t="shared" si="28"/>
        <v>34_1</v>
      </c>
      <c r="F82" s="72">
        <v>1847</v>
      </c>
      <c r="G82" s="31"/>
      <c r="H82" s="44">
        <v>34</v>
      </c>
      <c r="I82" s="72">
        <v>1</v>
      </c>
      <c r="J82" s="72">
        <v>9</v>
      </c>
      <c r="K82" s="44">
        <f t="shared" si="20"/>
        <v>1</v>
      </c>
      <c r="L82" s="44" t="str">
        <f t="shared" si="21"/>
        <v>34_1</v>
      </c>
      <c r="M82" s="72">
        <v>1902</v>
      </c>
      <c r="N82" s="81"/>
      <c r="O82" s="44">
        <v>34</v>
      </c>
      <c r="P82" s="72">
        <v>1</v>
      </c>
      <c r="Q82" s="72">
        <v>9</v>
      </c>
      <c r="R82" s="44">
        <f t="shared" si="22"/>
        <v>1</v>
      </c>
      <c r="S82" s="44" t="str">
        <f t="shared" si="23"/>
        <v>34_1</v>
      </c>
      <c r="T82" s="72">
        <v>1942</v>
      </c>
      <c r="U82" s="81"/>
      <c r="V82" s="44">
        <v>34</v>
      </c>
      <c r="W82" s="72">
        <v>1</v>
      </c>
      <c r="X82" s="72">
        <v>9</v>
      </c>
      <c r="Y82" s="44">
        <f t="shared" si="24"/>
        <v>1</v>
      </c>
      <c r="Z82" s="44" t="str">
        <f t="shared" si="25"/>
        <v>34_1</v>
      </c>
      <c r="AA82" s="17">
        <f t="shared" si="29"/>
        <v>1902</v>
      </c>
      <c r="AB82" s="17">
        <f t="shared" si="30"/>
        <v>1942</v>
      </c>
      <c r="AC82" s="54">
        <f t="shared" si="26"/>
        <v>1942</v>
      </c>
      <c r="AD82" s="40">
        <f t="shared" si="31"/>
        <v>12.448717948717949</v>
      </c>
      <c r="AE82" s="6"/>
      <c r="AF82" s="6"/>
      <c r="AG82" s="6"/>
      <c r="AH82" s="6"/>
      <c r="AI82" s="6"/>
      <c r="AJ82" s="57"/>
    </row>
    <row r="83" spans="1:36" x14ac:dyDescent="0.25">
      <c r="A83" s="44">
        <v>35</v>
      </c>
      <c r="B83" s="72">
        <v>0</v>
      </c>
      <c r="C83" s="72">
        <v>10</v>
      </c>
      <c r="D83" s="44">
        <f t="shared" si="27"/>
        <v>0</v>
      </c>
      <c r="E83" s="44" t="str">
        <f t="shared" si="28"/>
        <v>35_0</v>
      </c>
      <c r="F83" s="72">
        <v>1898</v>
      </c>
      <c r="G83" s="31"/>
      <c r="H83" s="44">
        <v>35</v>
      </c>
      <c r="I83" s="72">
        <v>0</v>
      </c>
      <c r="J83" s="72">
        <v>10</v>
      </c>
      <c r="K83" s="44">
        <f t="shared" si="20"/>
        <v>0</v>
      </c>
      <c r="L83" s="44" t="str">
        <f t="shared" si="21"/>
        <v>35_0</v>
      </c>
      <c r="M83" s="72">
        <v>1955</v>
      </c>
      <c r="N83" s="81"/>
      <c r="O83" s="44">
        <v>35</v>
      </c>
      <c r="P83" s="72">
        <v>0</v>
      </c>
      <c r="Q83" s="72">
        <v>10</v>
      </c>
      <c r="R83" s="44">
        <f t="shared" si="22"/>
        <v>0</v>
      </c>
      <c r="S83" s="44" t="str">
        <f t="shared" si="23"/>
        <v>35_0</v>
      </c>
      <c r="T83" s="72">
        <v>1996</v>
      </c>
      <c r="U83" s="81"/>
      <c r="V83" s="44">
        <v>35</v>
      </c>
      <c r="W83" s="72">
        <v>0</v>
      </c>
      <c r="X83" s="72">
        <v>10</v>
      </c>
      <c r="Y83" s="44">
        <f t="shared" si="24"/>
        <v>0</v>
      </c>
      <c r="Z83" s="44" t="str">
        <f t="shared" si="25"/>
        <v>35_0</v>
      </c>
      <c r="AA83" s="17">
        <f t="shared" si="29"/>
        <v>1955</v>
      </c>
      <c r="AB83" s="17">
        <f t="shared" si="30"/>
        <v>1996</v>
      </c>
      <c r="AC83" s="54">
        <f t="shared" si="26"/>
        <v>1996</v>
      </c>
      <c r="AD83" s="40">
        <f t="shared" si="31"/>
        <v>12.794871794871796</v>
      </c>
      <c r="AE83" s="6"/>
      <c r="AF83" s="6"/>
      <c r="AG83" s="6"/>
      <c r="AH83" s="6"/>
      <c r="AI83" s="6"/>
      <c r="AJ83" s="57"/>
    </row>
    <row r="84" spans="1:36" x14ac:dyDescent="0.25">
      <c r="A84" s="44">
        <v>35</v>
      </c>
      <c r="B84" s="72">
        <v>1</v>
      </c>
      <c r="C84" s="72">
        <v>12</v>
      </c>
      <c r="D84" s="44">
        <f t="shared" si="27"/>
        <v>1</v>
      </c>
      <c r="E84" s="44" t="str">
        <f t="shared" si="28"/>
        <v>35_1</v>
      </c>
      <c r="F84" s="72">
        <v>2017</v>
      </c>
      <c r="G84" s="31"/>
      <c r="H84" s="44">
        <v>35</v>
      </c>
      <c r="I84" s="72">
        <v>1</v>
      </c>
      <c r="J84" s="72">
        <v>12</v>
      </c>
      <c r="K84" s="44">
        <f t="shared" si="20"/>
        <v>1</v>
      </c>
      <c r="L84" s="44" t="str">
        <f t="shared" si="21"/>
        <v>35_1</v>
      </c>
      <c r="M84" s="72">
        <v>2077</v>
      </c>
      <c r="N84" s="74"/>
      <c r="O84" s="44">
        <v>35</v>
      </c>
      <c r="P84" s="72">
        <v>1</v>
      </c>
      <c r="Q84" s="72">
        <v>12</v>
      </c>
      <c r="R84" s="44">
        <f t="shared" si="22"/>
        <v>1</v>
      </c>
      <c r="S84" s="44" t="str">
        <f t="shared" si="23"/>
        <v>35_1</v>
      </c>
      <c r="T84" s="72">
        <v>2121</v>
      </c>
      <c r="U84" s="74"/>
      <c r="V84" s="44">
        <v>35</v>
      </c>
      <c r="W84" s="72">
        <v>1</v>
      </c>
      <c r="X84" s="72">
        <v>12</v>
      </c>
      <c r="Y84" s="44">
        <f t="shared" si="24"/>
        <v>1</v>
      </c>
      <c r="Z84" s="44" t="str">
        <f t="shared" si="25"/>
        <v>35_1</v>
      </c>
      <c r="AA84" s="17">
        <f t="shared" si="29"/>
        <v>2077</v>
      </c>
      <c r="AB84" s="17">
        <f t="shared" si="30"/>
        <v>2121</v>
      </c>
      <c r="AC84" s="54">
        <f t="shared" si="26"/>
        <v>2121</v>
      </c>
      <c r="AD84" s="40">
        <f t="shared" si="31"/>
        <v>13.596153846153847</v>
      </c>
      <c r="AE84" s="6"/>
      <c r="AF84" s="6"/>
      <c r="AG84" s="6"/>
      <c r="AH84" s="6"/>
      <c r="AI84" s="6"/>
      <c r="AJ84" s="57"/>
    </row>
    <row r="85" spans="1:36" x14ac:dyDescent="0.25">
      <c r="A85" s="44">
        <v>35</v>
      </c>
      <c r="B85" s="72">
        <v>2</v>
      </c>
      <c r="C85" s="72">
        <v>14</v>
      </c>
      <c r="D85" s="44">
        <f t="shared" si="27"/>
        <v>2</v>
      </c>
      <c r="E85" s="44" t="str">
        <f t="shared" si="28"/>
        <v>35_2</v>
      </c>
      <c r="F85" s="72">
        <v>2154</v>
      </c>
      <c r="G85" s="31"/>
      <c r="H85" s="44">
        <v>35</v>
      </c>
      <c r="I85" s="72">
        <v>2</v>
      </c>
      <c r="J85" s="72">
        <v>14</v>
      </c>
      <c r="K85" s="44">
        <f t="shared" si="20"/>
        <v>2</v>
      </c>
      <c r="L85" s="44" t="str">
        <f t="shared" si="21"/>
        <v>35_2</v>
      </c>
      <c r="M85" s="72">
        <v>2218</v>
      </c>
      <c r="N85" s="74"/>
      <c r="O85" s="44">
        <v>35</v>
      </c>
      <c r="P85" s="72">
        <v>2</v>
      </c>
      <c r="Q85" s="72">
        <v>14</v>
      </c>
      <c r="R85" s="44">
        <f t="shared" si="22"/>
        <v>2</v>
      </c>
      <c r="S85" s="44" t="str">
        <f t="shared" si="23"/>
        <v>35_2</v>
      </c>
      <c r="T85" s="72">
        <v>2265</v>
      </c>
      <c r="U85" s="74"/>
      <c r="V85" s="44">
        <v>35</v>
      </c>
      <c r="W85" s="72">
        <v>2</v>
      </c>
      <c r="X85" s="72">
        <v>14</v>
      </c>
      <c r="Y85" s="44">
        <f t="shared" si="24"/>
        <v>2</v>
      </c>
      <c r="Z85" s="44" t="str">
        <f t="shared" si="25"/>
        <v>35_2</v>
      </c>
      <c r="AA85" s="17">
        <f t="shared" si="29"/>
        <v>2218</v>
      </c>
      <c r="AB85" s="17">
        <f t="shared" si="30"/>
        <v>2265</v>
      </c>
      <c r="AC85" s="54">
        <f t="shared" si="26"/>
        <v>2265</v>
      </c>
      <c r="AD85" s="40">
        <f t="shared" si="31"/>
        <v>14.51923076923077</v>
      </c>
      <c r="AE85" s="6"/>
      <c r="AF85" s="6"/>
      <c r="AG85" s="6"/>
      <c r="AH85" s="6"/>
      <c r="AI85" s="6"/>
      <c r="AJ85" s="57"/>
    </row>
    <row r="86" spans="1:36" x14ac:dyDescent="0.25">
      <c r="A86" s="44">
        <v>35</v>
      </c>
      <c r="B86" s="72">
        <v>3</v>
      </c>
      <c r="C86" s="72">
        <v>15</v>
      </c>
      <c r="D86" s="44">
        <f t="shared" si="27"/>
        <v>3</v>
      </c>
      <c r="E86" s="44" t="str">
        <f t="shared" si="28"/>
        <v>35_3</v>
      </c>
      <c r="F86" s="72">
        <v>2217</v>
      </c>
      <c r="G86" s="31"/>
      <c r="H86" s="44">
        <v>35</v>
      </c>
      <c r="I86" s="72">
        <v>3</v>
      </c>
      <c r="J86" s="72">
        <v>15</v>
      </c>
      <c r="K86" s="44">
        <f t="shared" si="20"/>
        <v>3</v>
      </c>
      <c r="L86" s="44" t="str">
        <f t="shared" si="21"/>
        <v>35_3</v>
      </c>
      <c r="M86" s="72">
        <v>2283</v>
      </c>
      <c r="N86" s="81"/>
      <c r="O86" s="44">
        <v>35</v>
      </c>
      <c r="P86" s="72">
        <v>3</v>
      </c>
      <c r="Q86" s="72">
        <v>15</v>
      </c>
      <c r="R86" s="44">
        <f t="shared" si="22"/>
        <v>3</v>
      </c>
      <c r="S86" s="44" t="str">
        <f t="shared" si="23"/>
        <v>35_3</v>
      </c>
      <c r="T86" s="72">
        <v>2331</v>
      </c>
      <c r="U86" s="81"/>
      <c r="V86" s="44">
        <v>35</v>
      </c>
      <c r="W86" s="72">
        <v>3</v>
      </c>
      <c r="X86" s="72">
        <v>15</v>
      </c>
      <c r="Y86" s="44">
        <f t="shared" si="24"/>
        <v>3</v>
      </c>
      <c r="Z86" s="44" t="str">
        <f t="shared" si="25"/>
        <v>35_3</v>
      </c>
      <c r="AA86" s="17">
        <f t="shared" si="29"/>
        <v>2283</v>
      </c>
      <c r="AB86" s="17">
        <f t="shared" si="30"/>
        <v>2331</v>
      </c>
      <c r="AC86" s="54">
        <f t="shared" si="26"/>
        <v>2331</v>
      </c>
      <c r="AD86" s="40">
        <f t="shared" si="31"/>
        <v>14.942307692307692</v>
      </c>
      <c r="AE86" s="6"/>
      <c r="AF86" s="6"/>
      <c r="AG86" s="6"/>
      <c r="AH86" s="6"/>
      <c r="AI86" s="6"/>
      <c r="AJ86" s="57"/>
    </row>
    <row r="87" spans="1:36" x14ac:dyDescent="0.25">
      <c r="A87" s="44">
        <v>35</v>
      </c>
      <c r="B87" s="72">
        <v>4</v>
      </c>
      <c r="C87" s="72">
        <v>16</v>
      </c>
      <c r="D87" s="44">
        <f t="shared" si="27"/>
        <v>4</v>
      </c>
      <c r="E87" s="44" t="str">
        <f t="shared" si="28"/>
        <v>35_4</v>
      </c>
      <c r="F87" s="72">
        <v>2289</v>
      </c>
      <c r="G87" s="31"/>
      <c r="H87" s="44">
        <v>35</v>
      </c>
      <c r="I87" s="72">
        <v>4</v>
      </c>
      <c r="J87" s="72">
        <v>16</v>
      </c>
      <c r="K87" s="44">
        <f t="shared" si="20"/>
        <v>4</v>
      </c>
      <c r="L87" s="44" t="str">
        <f t="shared" si="21"/>
        <v>35_4</v>
      </c>
      <c r="M87" s="72">
        <v>2357</v>
      </c>
      <c r="N87" s="76"/>
      <c r="O87" s="44">
        <v>35</v>
      </c>
      <c r="P87" s="72">
        <v>4</v>
      </c>
      <c r="Q87" s="72">
        <v>16</v>
      </c>
      <c r="R87" s="44">
        <f t="shared" si="22"/>
        <v>4</v>
      </c>
      <c r="S87" s="44" t="str">
        <f t="shared" si="23"/>
        <v>35_4</v>
      </c>
      <c r="T87" s="72">
        <v>2407</v>
      </c>
      <c r="U87" s="76"/>
      <c r="V87" s="44">
        <v>35</v>
      </c>
      <c r="W87" s="72">
        <v>4</v>
      </c>
      <c r="X87" s="72">
        <v>16</v>
      </c>
      <c r="Y87" s="44">
        <f t="shared" si="24"/>
        <v>4</v>
      </c>
      <c r="Z87" s="44" t="str">
        <f t="shared" si="25"/>
        <v>35_4</v>
      </c>
      <c r="AA87" s="17">
        <f t="shared" si="29"/>
        <v>2357</v>
      </c>
      <c r="AB87" s="17">
        <f t="shared" si="30"/>
        <v>2407</v>
      </c>
      <c r="AC87" s="54">
        <f t="shared" si="26"/>
        <v>2407</v>
      </c>
      <c r="AD87" s="40">
        <f t="shared" si="31"/>
        <v>15.429487179487179</v>
      </c>
      <c r="AE87" s="6"/>
      <c r="AF87" s="6"/>
      <c r="AG87" s="6"/>
      <c r="AH87" s="6"/>
      <c r="AI87" s="6"/>
      <c r="AJ87" s="57"/>
    </row>
    <row r="88" spans="1:36" x14ac:dyDescent="0.25">
      <c r="A88" s="44">
        <v>35</v>
      </c>
      <c r="B88" s="72">
        <v>5</v>
      </c>
      <c r="C88" s="72">
        <v>17</v>
      </c>
      <c r="D88" s="44">
        <f t="shared" si="27"/>
        <v>5</v>
      </c>
      <c r="E88" s="44" t="str">
        <f t="shared" si="28"/>
        <v>35_5</v>
      </c>
      <c r="F88" s="72">
        <v>2346</v>
      </c>
      <c r="G88" s="31"/>
      <c r="H88" s="44">
        <v>35</v>
      </c>
      <c r="I88" s="72">
        <v>5</v>
      </c>
      <c r="J88" s="72">
        <v>17</v>
      </c>
      <c r="K88" s="44">
        <f t="shared" si="20"/>
        <v>5</v>
      </c>
      <c r="L88" s="44" t="str">
        <f t="shared" si="21"/>
        <v>35_5</v>
      </c>
      <c r="M88" s="72">
        <v>2417</v>
      </c>
      <c r="N88" s="76"/>
      <c r="O88" s="44">
        <v>35</v>
      </c>
      <c r="P88" s="72">
        <v>5</v>
      </c>
      <c r="Q88" s="72">
        <v>17</v>
      </c>
      <c r="R88" s="44">
        <f t="shared" si="22"/>
        <v>5</v>
      </c>
      <c r="S88" s="44" t="str">
        <f t="shared" si="23"/>
        <v>35_5</v>
      </c>
      <c r="T88" s="72">
        <v>2467</v>
      </c>
      <c r="U88" s="76"/>
      <c r="V88" s="44">
        <v>35</v>
      </c>
      <c r="W88" s="72">
        <v>5</v>
      </c>
      <c r="X88" s="72">
        <v>17</v>
      </c>
      <c r="Y88" s="44">
        <f t="shared" si="24"/>
        <v>5</v>
      </c>
      <c r="Z88" s="44" t="str">
        <f t="shared" si="25"/>
        <v>35_5</v>
      </c>
      <c r="AA88" s="17">
        <f t="shared" si="29"/>
        <v>2417</v>
      </c>
      <c r="AB88" s="17">
        <f t="shared" si="30"/>
        <v>2467</v>
      </c>
      <c r="AC88" s="54">
        <f t="shared" si="26"/>
        <v>2467</v>
      </c>
      <c r="AD88" s="40">
        <f t="shared" si="31"/>
        <v>15.814102564102564</v>
      </c>
      <c r="AE88" s="6"/>
      <c r="AF88" s="6"/>
      <c r="AG88" s="6"/>
      <c r="AH88" s="6"/>
      <c r="AI88" s="6"/>
      <c r="AJ88" s="57"/>
    </row>
    <row r="89" spans="1:36" x14ac:dyDescent="0.25">
      <c r="A89" s="44">
        <v>35</v>
      </c>
      <c r="B89" s="72">
        <v>6</v>
      </c>
      <c r="C89" s="72">
        <v>18</v>
      </c>
      <c r="D89" s="44">
        <f t="shared" si="27"/>
        <v>6</v>
      </c>
      <c r="E89" s="44" t="str">
        <f t="shared" si="28"/>
        <v>35_6</v>
      </c>
      <c r="F89" s="72">
        <v>2415</v>
      </c>
      <c r="G89" s="31"/>
      <c r="H89" s="44">
        <v>35</v>
      </c>
      <c r="I89" s="72">
        <v>6</v>
      </c>
      <c r="J89" s="72">
        <v>18</v>
      </c>
      <c r="K89" s="44">
        <f t="shared" si="20"/>
        <v>6</v>
      </c>
      <c r="L89" s="44" t="str">
        <f t="shared" si="21"/>
        <v>35_6</v>
      </c>
      <c r="M89" s="72">
        <v>2487</v>
      </c>
      <c r="N89" s="76"/>
      <c r="O89" s="44">
        <v>35</v>
      </c>
      <c r="P89" s="72">
        <v>6</v>
      </c>
      <c r="Q89" s="72">
        <v>18</v>
      </c>
      <c r="R89" s="44">
        <f t="shared" si="22"/>
        <v>6</v>
      </c>
      <c r="S89" s="44" t="str">
        <f t="shared" si="23"/>
        <v>35_6</v>
      </c>
      <c r="T89" s="72">
        <v>2540</v>
      </c>
      <c r="U89" s="76"/>
      <c r="V89" s="44">
        <v>35</v>
      </c>
      <c r="W89" s="72">
        <v>6</v>
      </c>
      <c r="X89" s="72">
        <v>18</v>
      </c>
      <c r="Y89" s="44">
        <f t="shared" si="24"/>
        <v>6</v>
      </c>
      <c r="Z89" s="44" t="str">
        <f t="shared" si="25"/>
        <v>35_6</v>
      </c>
      <c r="AA89" s="17">
        <f t="shared" si="29"/>
        <v>2487</v>
      </c>
      <c r="AB89" s="17">
        <f t="shared" si="30"/>
        <v>2540</v>
      </c>
      <c r="AC89" s="54">
        <f t="shared" si="26"/>
        <v>2540</v>
      </c>
      <c r="AD89" s="40">
        <f t="shared" si="31"/>
        <v>16.282051282051281</v>
      </c>
      <c r="AE89" s="6"/>
      <c r="AF89" s="6"/>
      <c r="AG89" s="6"/>
      <c r="AH89" s="6"/>
      <c r="AI89" s="6"/>
      <c r="AJ89" s="57"/>
    </row>
    <row r="90" spans="1:36" x14ac:dyDescent="0.25">
      <c r="A90" s="44">
        <v>35</v>
      </c>
      <c r="B90" s="72">
        <v>7</v>
      </c>
      <c r="C90" s="72">
        <v>19</v>
      </c>
      <c r="D90" s="44">
        <f t="shared" si="27"/>
        <v>7</v>
      </c>
      <c r="E90" s="44" t="str">
        <f t="shared" si="28"/>
        <v>35_7</v>
      </c>
      <c r="F90" s="72">
        <v>2479</v>
      </c>
      <c r="G90" s="31"/>
      <c r="H90" s="44">
        <v>35</v>
      </c>
      <c r="I90" s="72">
        <v>7</v>
      </c>
      <c r="J90" s="72">
        <v>19</v>
      </c>
      <c r="K90" s="44">
        <f t="shared" si="20"/>
        <v>7</v>
      </c>
      <c r="L90" s="44" t="str">
        <f t="shared" si="21"/>
        <v>35_7</v>
      </c>
      <c r="M90" s="72">
        <v>2553</v>
      </c>
      <c r="N90" s="76"/>
      <c r="O90" s="44">
        <v>35</v>
      </c>
      <c r="P90" s="72">
        <v>7</v>
      </c>
      <c r="Q90" s="72">
        <v>19</v>
      </c>
      <c r="R90" s="44">
        <f t="shared" si="22"/>
        <v>7</v>
      </c>
      <c r="S90" s="44" t="str">
        <f t="shared" si="23"/>
        <v>35_7</v>
      </c>
      <c r="T90" s="72">
        <v>2607</v>
      </c>
      <c r="U90" s="76"/>
      <c r="V90" s="44">
        <v>35</v>
      </c>
      <c r="W90" s="72">
        <v>7</v>
      </c>
      <c r="X90" s="72">
        <v>19</v>
      </c>
      <c r="Y90" s="44">
        <f t="shared" si="24"/>
        <v>7</v>
      </c>
      <c r="Z90" s="44" t="str">
        <f t="shared" si="25"/>
        <v>35_7</v>
      </c>
      <c r="AA90" s="17">
        <f t="shared" si="29"/>
        <v>2553</v>
      </c>
      <c r="AB90" s="17">
        <f t="shared" si="30"/>
        <v>2607</v>
      </c>
      <c r="AC90" s="54">
        <f t="shared" si="26"/>
        <v>2607</v>
      </c>
      <c r="AD90" s="40">
        <f t="shared" si="31"/>
        <v>16.71153846153846</v>
      </c>
      <c r="AE90" s="6"/>
      <c r="AF90" s="6"/>
      <c r="AG90" s="6"/>
      <c r="AH90" s="6"/>
      <c r="AI90" s="6"/>
      <c r="AJ90" s="57"/>
    </row>
    <row r="91" spans="1:36" x14ac:dyDescent="0.25">
      <c r="A91" s="44">
        <v>35</v>
      </c>
      <c r="B91" s="72">
        <v>8</v>
      </c>
      <c r="C91" s="72">
        <v>20</v>
      </c>
      <c r="D91" s="44">
        <f t="shared" si="27"/>
        <v>8</v>
      </c>
      <c r="E91" s="44" t="str">
        <f t="shared" si="28"/>
        <v>35_8</v>
      </c>
      <c r="F91" s="72">
        <v>2545</v>
      </c>
      <c r="G91" s="31"/>
      <c r="H91" s="44">
        <v>35</v>
      </c>
      <c r="I91" s="72">
        <v>8</v>
      </c>
      <c r="J91" s="72">
        <v>20</v>
      </c>
      <c r="K91" s="44">
        <f t="shared" si="20"/>
        <v>8</v>
      </c>
      <c r="L91" s="44" t="str">
        <f t="shared" si="21"/>
        <v>35_8</v>
      </c>
      <c r="M91" s="72">
        <v>2622</v>
      </c>
      <c r="N91" s="76"/>
      <c r="O91" s="44">
        <v>35</v>
      </c>
      <c r="P91" s="72">
        <v>8</v>
      </c>
      <c r="Q91" s="72">
        <v>20</v>
      </c>
      <c r="R91" s="44">
        <f t="shared" si="22"/>
        <v>8</v>
      </c>
      <c r="S91" s="44" t="str">
        <f t="shared" si="23"/>
        <v>35_8</v>
      </c>
      <c r="T91" s="72">
        <v>2677</v>
      </c>
      <c r="U91" s="76"/>
      <c r="V91" s="44">
        <v>35</v>
      </c>
      <c r="W91" s="72">
        <v>8</v>
      </c>
      <c r="X91" s="72">
        <v>20</v>
      </c>
      <c r="Y91" s="44">
        <f t="shared" si="24"/>
        <v>8</v>
      </c>
      <c r="Z91" s="44" t="str">
        <f t="shared" si="25"/>
        <v>35_8</v>
      </c>
      <c r="AA91" s="17">
        <f t="shared" si="29"/>
        <v>2622</v>
      </c>
      <c r="AB91" s="17">
        <f t="shared" si="30"/>
        <v>2677</v>
      </c>
      <c r="AC91" s="54">
        <f t="shared" si="26"/>
        <v>2677</v>
      </c>
      <c r="AD91" s="40">
        <f t="shared" si="31"/>
        <v>17.160256410256409</v>
      </c>
      <c r="AE91" s="6"/>
      <c r="AF91" s="6"/>
      <c r="AG91" s="6"/>
      <c r="AH91" s="6"/>
      <c r="AI91" s="6"/>
      <c r="AJ91" s="57"/>
    </row>
    <row r="92" spans="1:36" x14ac:dyDescent="0.25">
      <c r="A92" s="44">
        <v>35</v>
      </c>
      <c r="B92" s="72">
        <v>9</v>
      </c>
      <c r="C92" s="72">
        <v>21</v>
      </c>
      <c r="D92" s="44">
        <f t="shared" si="27"/>
        <v>9</v>
      </c>
      <c r="E92" s="44" t="str">
        <f t="shared" si="28"/>
        <v>35_9</v>
      </c>
      <c r="F92" s="72">
        <v>2611</v>
      </c>
      <c r="G92" s="31"/>
      <c r="H92" s="44">
        <v>35</v>
      </c>
      <c r="I92" s="72">
        <v>9</v>
      </c>
      <c r="J92" s="72">
        <v>21</v>
      </c>
      <c r="K92" s="44">
        <f t="shared" si="20"/>
        <v>9</v>
      </c>
      <c r="L92" s="44" t="str">
        <f t="shared" si="21"/>
        <v>35_9</v>
      </c>
      <c r="M92" s="72">
        <v>2689</v>
      </c>
      <c r="N92" s="76"/>
      <c r="O92" s="44">
        <v>35</v>
      </c>
      <c r="P92" s="72">
        <v>9</v>
      </c>
      <c r="Q92" s="72">
        <v>21</v>
      </c>
      <c r="R92" s="44">
        <f t="shared" si="22"/>
        <v>9</v>
      </c>
      <c r="S92" s="44" t="str">
        <f t="shared" si="23"/>
        <v>35_9</v>
      </c>
      <c r="T92" s="72">
        <v>2746</v>
      </c>
      <c r="U92" s="76"/>
      <c r="V92" s="44">
        <v>35</v>
      </c>
      <c r="W92" s="72">
        <v>9</v>
      </c>
      <c r="X92" s="72">
        <v>21</v>
      </c>
      <c r="Y92" s="44">
        <f t="shared" si="24"/>
        <v>9</v>
      </c>
      <c r="Z92" s="44" t="str">
        <f t="shared" si="25"/>
        <v>35_9</v>
      </c>
      <c r="AA92" s="17">
        <f t="shared" si="29"/>
        <v>2689</v>
      </c>
      <c r="AB92" s="17">
        <f t="shared" si="30"/>
        <v>2746</v>
      </c>
      <c r="AC92" s="54">
        <f t="shared" si="26"/>
        <v>2746</v>
      </c>
      <c r="AD92" s="40">
        <f t="shared" si="31"/>
        <v>17.602564102564102</v>
      </c>
      <c r="AE92" s="6"/>
      <c r="AF92" s="6"/>
      <c r="AG92" s="6"/>
      <c r="AH92" s="6"/>
      <c r="AI92" s="6"/>
      <c r="AJ92" s="57"/>
    </row>
    <row r="93" spans="1:36" x14ac:dyDescent="0.25">
      <c r="A93" s="44">
        <v>35</v>
      </c>
      <c r="B93" s="72">
        <v>10</v>
      </c>
      <c r="C93" s="72">
        <v>22</v>
      </c>
      <c r="D93" s="44">
        <f t="shared" si="27"/>
        <v>10</v>
      </c>
      <c r="E93" s="44" t="str">
        <f t="shared" si="28"/>
        <v>35_10</v>
      </c>
      <c r="F93" s="72">
        <v>2677</v>
      </c>
      <c r="G93" s="31"/>
      <c r="H93" s="44">
        <v>35</v>
      </c>
      <c r="I93" s="72">
        <v>10</v>
      </c>
      <c r="J93" s="72">
        <v>22</v>
      </c>
      <c r="K93" s="44">
        <f t="shared" si="20"/>
        <v>10</v>
      </c>
      <c r="L93" s="44" t="str">
        <f t="shared" si="21"/>
        <v>35_10</v>
      </c>
      <c r="M93" s="72">
        <v>2757</v>
      </c>
      <c r="N93" s="76"/>
      <c r="O93" s="44">
        <v>35</v>
      </c>
      <c r="P93" s="72">
        <v>10</v>
      </c>
      <c r="Q93" s="72">
        <v>22</v>
      </c>
      <c r="R93" s="44">
        <f t="shared" si="22"/>
        <v>10</v>
      </c>
      <c r="S93" s="44" t="str">
        <f t="shared" si="23"/>
        <v>35_10</v>
      </c>
      <c r="T93" s="72">
        <v>2815</v>
      </c>
      <c r="U93" s="76"/>
      <c r="V93" s="44">
        <v>35</v>
      </c>
      <c r="W93" s="72">
        <v>10</v>
      </c>
      <c r="X93" s="72">
        <v>22</v>
      </c>
      <c r="Y93" s="44">
        <f t="shared" si="24"/>
        <v>10</v>
      </c>
      <c r="Z93" s="44" t="str">
        <f t="shared" si="25"/>
        <v>35_10</v>
      </c>
      <c r="AA93" s="17">
        <f t="shared" si="29"/>
        <v>2757</v>
      </c>
      <c r="AB93" s="17">
        <f t="shared" si="30"/>
        <v>2815</v>
      </c>
      <c r="AC93" s="54">
        <f t="shared" si="26"/>
        <v>2815</v>
      </c>
      <c r="AD93" s="40">
        <f t="shared" si="31"/>
        <v>18.044871794871796</v>
      </c>
      <c r="AE93" s="6"/>
      <c r="AF93" s="6"/>
      <c r="AG93" s="6"/>
      <c r="AH93" s="6"/>
      <c r="AI93" s="6"/>
      <c r="AJ93" s="57"/>
    </row>
    <row r="94" spans="1:36" x14ac:dyDescent="0.25">
      <c r="A94" s="44">
        <v>39</v>
      </c>
      <c r="B94" s="73">
        <v>0</v>
      </c>
      <c r="C94" s="72">
        <v>10</v>
      </c>
      <c r="D94" s="44">
        <f t="shared" si="27"/>
        <v>0</v>
      </c>
      <c r="E94" s="44" t="str">
        <f t="shared" si="28"/>
        <v>39_0</v>
      </c>
      <c r="F94" s="72">
        <v>1898</v>
      </c>
      <c r="G94" s="31"/>
      <c r="H94" s="44">
        <v>39</v>
      </c>
      <c r="I94" s="73">
        <v>0</v>
      </c>
      <c r="J94" s="72">
        <v>10</v>
      </c>
      <c r="K94" s="44">
        <f t="shared" si="20"/>
        <v>0</v>
      </c>
      <c r="L94" s="44" t="str">
        <f t="shared" si="21"/>
        <v>39_0</v>
      </c>
      <c r="M94" s="72">
        <v>1955</v>
      </c>
      <c r="N94" s="74"/>
      <c r="O94" s="44">
        <v>39</v>
      </c>
      <c r="P94" s="73">
        <v>0</v>
      </c>
      <c r="Q94" s="72">
        <v>10</v>
      </c>
      <c r="R94" s="44">
        <f t="shared" si="22"/>
        <v>0</v>
      </c>
      <c r="S94" s="44" t="str">
        <f t="shared" si="23"/>
        <v>39_0</v>
      </c>
      <c r="T94" s="72">
        <v>1996</v>
      </c>
      <c r="U94" s="74"/>
      <c r="V94" s="44">
        <v>39</v>
      </c>
      <c r="W94" s="73">
        <v>0</v>
      </c>
      <c r="X94" s="72">
        <v>10</v>
      </c>
      <c r="Y94" s="44">
        <f t="shared" si="24"/>
        <v>0</v>
      </c>
      <c r="Z94" s="44" t="str">
        <f t="shared" si="25"/>
        <v>39_0</v>
      </c>
      <c r="AA94" s="17">
        <f t="shared" si="29"/>
        <v>1955</v>
      </c>
      <c r="AB94" s="17">
        <f t="shared" si="30"/>
        <v>1996</v>
      </c>
      <c r="AC94" s="54">
        <f t="shared" si="26"/>
        <v>1996</v>
      </c>
      <c r="AD94" s="40">
        <f t="shared" si="31"/>
        <v>12.794871794871796</v>
      </c>
      <c r="AE94" s="6"/>
      <c r="AF94" s="6"/>
      <c r="AG94" s="6"/>
      <c r="AH94" s="6"/>
      <c r="AI94" s="6"/>
      <c r="AJ94" s="57"/>
    </row>
    <row r="95" spans="1:36" x14ac:dyDescent="0.25">
      <c r="A95" s="44">
        <v>39</v>
      </c>
      <c r="B95" s="73">
        <v>1</v>
      </c>
      <c r="C95" s="72">
        <v>11</v>
      </c>
      <c r="D95" s="44">
        <f t="shared" si="27"/>
        <v>1</v>
      </c>
      <c r="E95" s="44" t="str">
        <f t="shared" si="28"/>
        <v>39_1</v>
      </c>
      <c r="F95" s="72">
        <v>1956</v>
      </c>
      <c r="G95" s="31"/>
      <c r="H95" s="44">
        <v>39</v>
      </c>
      <c r="I95" s="73">
        <v>1</v>
      </c>
      <c r="J95" s="72">
        <v>11</v>
      </c>
      <c r="K95" s="44">
        <f t="shared" si="20"/>
        <v>1</v>
      </c>
      <c r="L95" s="44" t="str">
        <f t="shared" si="21"/>
        <v>39_1</v>
      </c>
      <c r="M95" s="72">
        <v>2015</v>
      </c>
      <c r="N95" s="74"/>
      <c r="O95" s="44">
        <v>39</v>
      </c>
      <c r="P95" s="73">
        <v>1</v>
      </c>
      <c r="Q95" s="72">
        <v>11</v>
      </c>
      <c r="R95" s="44">
        <f t="shared" si="22"/>
        <v>1</v>
      </c>
      <c r="S95" s="44" t="str">
        <f t="shared" si="23"/>
        <v>39_1</v>
      </c>
      <c r="T95" s="72">
        <v>2057</v>
      </c>
      <c r="U95" s="74"/>
      <c r="V95" s="44">
        <v>39</v>
      </c>
      <c r="W95" s="73">
        <v>1</v>
      </c>
      <c r="X95" s="72">
        <v>11</v>
      </c>
      <c r="Y95" s="44">
        <f t="shared" si="24"/>
        <v>1</v>
      </c>
      <c r="Z95" s="44" t="str">
        <f t="shared" si="25"/>
        <v>39_1</v>
      </c>
      <c r="AA95" s="17">
        <f t="shared" si="29"/>
        <v>2015</v>
      </c>
      <c r="AB95" s="17">
        <f t="shared" si="30"/>
        <v>2057</v>
      </c>
      <c r="AC95" s="54">
        <f t="shared" si="26"/>
        <v>2057</v>
      </c>
      <c r="AD95" s="40">
        <f t="shared" si="31"/>
        <v>13.185897435897436</v>
      </c>
      <c r="AE95" s="6"/>
      <c r="AF95" s="6"/>
      <c r="AG95" s="6"/>
      <c r="AH95" s="6"/>
      <c r="AI95" s="6"/>
      <c r="AJ95" s="57"/>
    </row>
    <row r="96" spans="1:36" x14ac:dyDescent="0.25">
      <c r="A96" s="44">
        <v>40</v>
      </c>
      <c r="B96" s="73">
        <v>0</v>
      </c>
      <c r="C96" s="72">
        <v>12</v>
      </c>
      <c r="D96" s="44">
        <f t="shared" si="27"/>
        <v>0</v>
      </c>
      <c r="E96" s="44" t="str">
        <f t="shared" si="28"/>
        <v>40_0</v>
      </c>
      <c r="F96" s="72">
        <v>2017</v>
      </c>
      <c r="G96" s="31"/>
      <c r="H96" s="44">
        <v>40</v>
      </c>
      <c r="I96" s="73">
        <v>0</v>
      </c>
      <c r="J96" s="72">
        <v>12</v>
      </c>
      <c r="K96" s="44">
        <f t="shared" si="20"/>
        <v>0</v>
      </c>
      <c r="L96" s="44" t="str">
        <f t="shared" si="21"/>
        <v>40_0</v>
      </c>
      <c r="M96" s="72">
        <v>2077</v>
      </c>
      <c r="N96" s="76"/>
      <c r="O96" s="44">
        <v>40</v>
      </c>
      <c r="P96" s="73">
        <v>0</v>
      </c>
      <c r="Q96" s="72">
        <v>12</v>
      </c>
      <c r="R96" s="44">
        <f t="shared" si="22"/>
        <v>0</v>
      </c>
      <c r="S96" s="44" t="str">
        <f t="shared" si="23"/>
        <v>40_0</v>
      </c>
      <c r="T96" s="72">
        <v>2121</v>
      </c>
      <c r="U96" s="76"/>
      <c r="V96" s="44">
        <v>40</v>
      </c>
      <c r="W96" s="73">
        <v>0</v>
      </c>
      <c r="X96" s="72">
        <v>12</v>
      </c>
      <c r="Y96" s="44">
        <f t="shared" si="24"/>
        <v>0</v>
      </c>
      <c r="Z96" s="44" t="str">
        <f t="shared" si="25"/>
        <v>40_0</v>
      </c>
      <c r="AA96" s="17">
        <f t="shared" si="29"/>
        <v>2077</v>
      </c>
      <c r="AB96" s="17">
        <f t="shared" si="30"/>
        <v>2121</v>
      </c>
      <c r="AC96" s="54">
        <f t="shared" si="26"/>
        <v>2121</v>
      </c>
      <c r="AD96" s="40">
        <f t="shared" si="31"/>
        <v>13.596153846153847</v>
      </c>
      <c r="AE96" s="6"/>
      <c r="AF96" s="6"/>
      <c r="AG96" s="6"/>
      <c r="AH96" s="6"/>
      <c r="AI96" s="6"/>
      <c r="AJ96" s="57"/>
    </row>
    <row r="97" spans="1:36" x14ac:dyDescent="0.25">
      <c r="A97" s="44">
        <v>40</v>
      </c>
      <c r="B97" s="44">
        <f t="shared" ref="B97:B108" si="32">B96+1</f>
        <v>1</v>
      </c>
      <c r="C97" s="72">
        <v>14</v>
      </c>
      <c r="D97" s="44">
        <f t="shared" si="27"/>
        <v>1</v>
      </c>
      <c r="E97" s="44" t="str">
        <f t="shared" si="28"/>
        <v>40_1</v>
      </c>
      <c r="F97" s="72">
        <v>2154</v>
      </c>
      <c r="G97" s="31"/>
      <c r="H97" s="44">
        <v>40</v>
      </c>
      <c r="I97" s="44">
        <f t="shared" ref="I97:I108" si="33">I96+1</f>
        <v>1</v>
      </c>
      <c r="J97" s="72">
        <v>14</v>
      </c>
      <c r="K97" s="44">
        <f t="shared" si="20"/>
        <v>1</v>
      </c>
      <c r="L97" s="44" t="str">
        <f t="shared" si="21"/>
        <v>40_1</v>
      </c>
      <c r="M97" s="72">
        <v>2218</v>
      </c>
      <c r="N97" s="6"/>
      <c r="O97" s="44">
        <v>40</v>
      </c>
      <c r="P97" s="44">
        <f t="shared" ref="P97:P108" si="34">P96+1</f>
        <v>1</v>
      </c>
      <c r="Q97" s="72">
        <v>14</v>
      </c>
      <c r="R97" s="44">
        <f t="shared" si="22"/>
        <v>1</v>
      </c>
      <c r="S97" s="44" t="str">
        <f t="shared" si="23"/>
        <v>40_1</v>
      </c>
      <c r="T97" s="72">
        <v>2265</v>
      </c>
      <c r="U97" s="6"/>
      <c r="V97" s="44">
        <v>40</v>
      </c>
      <c r="W97" s="44">
        <f t="shared" ref="W97:W108" si="35">W96+1</f>
        <v>1</v>
      </c>
      <c r="X97" s="72">
        <v>14</v>
      </c>
      <c r="Y97" s="44">
        <f t="shared" si="24"/>
        <v>1</v>
      </c>
      <c r="Z97" s="44" t="str">
        <f t="shared" si="25"/>
        <v>40_1</v>
      </c>
      <c r="AA97" s="17">
        <f t="shared" si="29"/>
        <v>2218</v>
      </c>
      <c r="AB97" s="17">
        <f t="shared" si="30"/>
        <v>2265</v>
      </c>
      <c r="AC97" s="54">
        <f t="shared" si="26"/>
        <v>2265</v>
      </c>
      <c r="AD97" s="40">
        <f t="shared" si="31"/>
        <v>14.51923076923077</v>
      </c>
      <c r="AE97" s="6"/>
      <c r="AF97" s="6"/>
      <c r="AG97" s="6"/>
      <c r="AH97" s="6"/>
      <c r="AI97" s="6"/>
      <c r="AJ97" s="57"/>
    </row>
    <row r="98" spans="1:36" x14ac:dyDescent="0.25">
      <c r="A98" s="44">
        <v>40</v>
      </c>
      <c r="B98" s="44">
        <f t="shared" si="32"/>
        <v>2</v>
      </c>
      <c r="C98" s="72">
        <v>16</v>
      </c>
      <c r="D98" s="44">
        <f t="shared" si="27"/>
        <v>2</v>
      </c>
      <c r="E98" s="44" t="str">
        <f t="shared" si="28"/>
        <v>40_2</v>
      </c>
      <c r="F98" s="72">
        <v>2289</v>
      </c>
      <c r="G98" s="31"/>
      <c r="H98" s="44">
        <v>40</v>
      </c>
      <c r="I98" s="44">
        <f t="shared" si="33"/>
        <v>2</v>
      </c>
      <c r="J98" s="72">
        <v>16</v>
      </c>
      <c r="K98" s="44">
        <f t="shared" si="20"/>
        <v>2</v>
      </c>
      <c r="L98" s="44" t="str">
        <f t="shared" si="21"/>
        <v>40_2</v>
      </c>
      <c r="M98" s="72">
        <v>2357</v>
      </c>
      <c r="N98" s="6"/>
      <c r="O98" s="44">
        <v>40</v>
      </c>
      <c r="P98" s="44">
        <f t="shared" si="34"/>
        <v>2</v>
      </c>
      <c r="Q98" s="72">
        <v>16</v>
      </c>
      <c r="R98" s="44">
        <f t="shared" si="22"/>
        <v>2</v>
      </c>
      <c r="S98" s="44" t="str">
        <f t="shared" si="23"/>
        <v>40_2</v>
      </c>
      <c r="T98" s="72">
        <v>2407</v>
      </c>
      <c r="U98" s="6"/>
      <c r="V98" s="44">
        <v>40</v>
      </c>
      <c r="W98" s="44">
        <f t="shared" si="35"/>
        <v>2</v>
      </c>
      <c r="X98" s="72">
        <v>16</v>
      </c>
      <c r="Y98" s="44">
        <f t="shared" si="24"/>
        <v>2</v>
      </c>
      <c r="Z98" s="44" t="str">
        <f t="shared" si="25"/>
        <v>40_2</v>
      </c>
      <c r="AA98" s="17">
        <f t="shared" si="29"/>
        <v>2357</v>
      </c>
      <c r="AB98" s="17">
        <f t="shared" si="30"/>
        <v>2407</v>
      </c>
      <c r="AC98" s="54">
        <f t="shared" si="26"/>
        <v>2407</v>
      </c>
      <c r="AD98" s="40">
        <f t="shared" si="31"/>
        <v>15.429487179487179</v>
      </c>
      <c r="AE98" s="6"/>
      <c r="AF98" s="6"/>
      <c r="AG98" s="6"/>
      <c r="AH98" s="6"/>
      <c r="AI98" s="6"/>
      <c r="AJ98" s="57"/>
    </row>
    <row r="99" spans="1:36" x14ac:dyDescent="0.25">
      <c r="A99" s="44">
        <v>40</v>
      </c>
      <c r="B99" s="44">
        <f t="shared" si="32"/>
        <v>3</v>
      </c>
      <c r="C99" s="72">
        <v>17</v>
      </c>
      <c r="D99" s="44">
        <f t="shared" si="27"/>
        <v>3</v>
      </c>
      <c r="E99" s="44" t="str">
        <f t="shared" si="28"/>
        <v>40_3</v>
      </c>
      <c r="F99" s="72">
        <v>2346</v>
      </c>
      <c r="G99" s="31"/>
      <c r="H99" s="44">
        <v>40</v>
      </c>
      <c r="I99" s="44">
        <f t="shared" si="33"/>
        <v>3</v>
      </c>
      <c r="J99" s="72">
        <v>17</v>
      </c>
      <c r="K99" s="44">
        <f t="shared" si="20"/>
        <v>3</v>
      </c>
      <c r="L99" s="44" t="str">
        <f t="shared" si="21"/>
        <v>40_3</v>
      </c>
      <c r="M99" s="72">
        <v>2417</v>
      </c>
      <c r="N99" s="6"/>
      <c r="O99" s="44">
        <v>40</v>
      </c>
      <c r="P99" s="44">
        <f t="shared" si="34"/>
        <v>3</v>
      </c>
      <c r="Q99" s="72">
        <v>17</v>
      </c>
      <c r="R99" s="44">
        <f t="shared" si="22"/>
        <v>3</v>
      </c>
      <c r="S99" s="44" t="str">
        <f t="shared" si="23"/>
        <v>40_3</v>
      </c>
      <c r="T99" s="72">
        <v>2467</v>
      </c>
      <c r="U99" s="6"/>
      <c r="V99" s="44">
        <v>40</v>
      </c>
      <c r="W99" s="44">
        <f t="shared" si="35"/>
        <v>3</v>
      </c>
      <c r="X99" s="72">
        <v>17</v>
      </c>
      <c r="Y99" s="44">
        <f t="shared" si="24"/>
        <v>3</v>
      </c>
      <c r="Z99" s="44" t="str">
        <f t="shared" si="25"/>
        <v>40_3</v>
      </c>
      <c r="AA99" s="17">
        <f t="shared" si="29"/>
        <v>2417</v>
      </c>
      <c r="AB99" s="17">
        <f t="shared" si="30"/>
        <v>2467</v>
      </c>
      <c r="AC99" s="54">
        <f t="shared" si="26"/>
        <v>2467</v>
      </c>
      <c r="AD99" s="40">
        <f t="shared" si="31"/>
        <v>15.814102564102564</v>
      </c>
      <c r="AE99" s="6"/>
      <c r="AF99" s="6"/>
      <c r="AG99" s="6"/>
      <c r="AH99" s="6"/>
      <c r="AI99" s="6"/>
      <c r="AJ99" s="57"/>
    </row>
    <row r="100" spans="1:36" x14ac:dyDescent="0.25">
      <c r="A100" s="44">
        <v>40</v>
      </c>
      <c r="B100" s="44">
        <f t="shared" si="32"/>
        <v>4</v>
      </c>
      <c r="C100" s="72">
        <v>18</v>
      </c>
      <c r="D100" s="44">
        <f t="shared" si="27"/>
        <v>4</v>
      </c>
      <c r="E100" s="44" t="str">
        <f t="shared" si="28"/>
        <v>40_4</v>
      </c>
      <c r="F100" s="72">
        <v>2415</v>
      </c>
      <c r="G100" s="31"/>
      <c r="H100" s="44">
        <v>40</v>
      </c>
      <c r="I100" s="44">
        <f t="shared" si="33"/>
        <v>4</v>
      </c>
      <c r="J100" s="72">
        <v>18</v>
      </c>
      <c r="K100" s="44">
        <f t="shared" si="20"/>
        <v>4</v>
      </c>
      <c r="L100" s="44" t="str">
        <f t="shared" si="21"/>
        <v>40_4</v>
      </c>
      <c r="M100" s="72">
        <v>2487</v>
      </c>
      <c r="N100" s="6"/>
      <c r="O100" s="44">
        <v>40</v>
      </c>
      <c r="P100" s="44">
        <f t="shared" si="34"/>
        <v>4</v>
      </c>
      <c r="Q100" s="72">
        <v>18</v>
      </c>
      <c r="R100" s="44">
        <f t="shared" si="22"/>
        <v>4</v>
      </c>
      <c r="S100" s="44" t="str">
        <f t="shared" si="23"/>
        <v>40_4</v>
      </c>
      <c r="T100" s="72">
        <v>2540</v>
      </c>
      <c r="U100" s="6"/>
      <c r="V100" s="44">
        <v>40</v>
      </c>
      <c r="W100" s="44">
        <f t="shared" si="35"/>
        <v>4</v>
      </c>
      <c r="X100" s="72">
        <v>18</v>
      </c>
      <c r="Y100" s="44">
        <f t="shared" si="24"/>
        <v>4</v>
      </c>
      <c r="Z100" s="44" t="str">
        <f t="shared" si="25"/>
        <v>40_4</v>
      </c>
      <c r="AA100" s="17">
        <f t="shared" si="29"/>
        <v>2487</v>
      </c>
      <c r="AB100" s="17">
        <f t="shared" si="30"/>
        <v>2540</v>
      </c>
      <c r="AC100" s="54">
        <f t="shared" si="26"/>
        <v>2540</v>
      </c>
      <c r="AD100" s="40">
        <f t="shared" si="31"/>
        <v>16.282051282051281</v>
      </c>
      <c r="AE100" s="6"/>
      <c r="AF100" s="6"/>
      <c r="AG100" s="6"/>
      <c r="AH100" s="6"/>
      <c r="AI100" s="6"/>
      <c r="AJ100" s="57"/>
    </row>
    <row r="101" spans="1:36" x14ac:dyDescent="0.25">
      <c r="A101" s="44">
        <v>40</v>
      </c>
      <c r="B101" s="44">
        <f t="shared" si="32"/>
        <v>5</v>
      </c>
      <c r="C101" s="72">
        <v>19</v>
      </c>
      <c r="D101" s="44">
        <f t="shared" si="27"/>
        <v>5</v>
      </c>
      <c r="E101" s="44" t="str">
        <f t="shared" si="28"/>
        <v>40_5</v>
      </c>
      <c r="F101" s="72">
        <v>2479</v>
      </c>
      <c r="G101" s="31"/>
      <c r="H101" s="44">
        <v>40</v>
      </c>
      <c r="I101" s="44">
        <f t="shared" si="33"/>
        <v>5</v>
      </c>
      <c r="J101" s="72">
        <v>19</v>
      </c>
      <c r="K101" s="44">
        <f t="shared" si="20"/>
        <v>5</v>
      </c>
      <c r="L101" s="44" t="str">
        <f t="shared" si="21"/>
        <v>40_5</v>
      </c>
      <c r="M101" s="72">
        <v>2553</v>
      </c>
      <c r="N101" s="6"/>
      <c r="O101" s="44">
        <v>40</v>
      </c>
      <c r="P101" s="44">
        <f t="shared" si="34"/>
        <v>5</v>
      </c>
      <c r="Q101" s="72">
        <v>19</v>
      </c>
      <c r="R101" s="44">
        <f t="shared" si="22"/>
        <v>5</v>
      </c>
      <c r="S101" s="44" t="str">
        <f t="shared" si="23"/>
        <v>40_5</v>
      </c>
      <c r="T101" s="72">
        <v>2607</v>
      </c>
      <c r="U101" s="6"/>
      <c r="V101" s="44">
        <v>40</v>
      </c>
      <c r="W101" s="44">
        <f t="shared" si="35"/>
        <v>5</v>
      </c>
      <c r="X101" s="72">
        <v>19</v>
      </c>
      <c r="Y101" s="44">
        <f t="shared" si="24"/>
        <v>5</v>
      </c>
      <c r="Z101" s="44" t="str">
        <f t="shared" si="25"/>
        <v>40_5</v>
      </c>
      <c r="AA101" s="17">
        <f t="shared" si="29"/>
        <v>2553</v>
      </c>
      <c r="AB101" s="17">
        <f t="shared" si="30"/>
        <v>2607</v>
      </c>
      <c r="AC101" s="54">
        <f t="shared" si="26"/>
        <v>2607</v>
      </c>
      <c r="AD101" s="40">
        <f t="shared" si="31"/>
        <v>16.71153846153846</v>
      </c>
      <c r="AE101" s="6"/>
      <c r="AF101" s="6"/>
      <c r="AG101" s="6"/>
      <c r="AH101" s="6"/>
      <c r="AI101" s="6"/>
      <c r="AJ101" s="57"/>
    </row>
    <row r="102" spans="1:36" x14ac:dyDescent="0.25">
      <c r="A102" s="44">
        <v>40</v>
      </c>
      <c r="B102" s="44">
        <f t="shared" si="32"/>
        <v>6</v>
      </c>
      <c r="C102" s="72">
        <v>20</v>
      </c>
      <c r="D102" s="44">
        <f t="shared" si="27"/>
        <v>6</v>
      </c>
      <c r="E102" s="44" t="str">
        <f t="shared" si="28"/>
        <v>40_6</v>
      </c>
      <c r="F102" s="72">
        <v>2545</v>
      </c>
      <c r="G102" s="31"/>
      <c r="H102" s="44">
        <v>40</v>
      </c>
      <c r="I102" s="44">
        <f t="shared" si="33"/>
        <v>6</v>
      </c>
      <c r="J102" s="72">
        <v>20</v>
      </c>
      <c r="K102" s="44">
        <f t="shared" si="20"/>
        <v>6</v>
      </c>
      <c r="L102" s="44" t="str">
        <f t="shared" si="21"/>
        <v>40_6</v>
      </c>
      <c r="M102" s="72">
        <v>2622</v>
      </c>
      <c r="N102" s="6"/>
      <c r="O102" s="44">
        <v>40</v>
      </c>
      <c r="P102" s="44">
        <f t="shared" si="34"/>
        <v>6</v>
      </c>
      <c r="Q102" s="72">
        <v>20</v>
      </c>
      <c r="R102" s="44">
        <f t="shared" si="22"/>
        <v>6</v>
      </c>
      <c r="S102" s="44" t="str">
        <f t="shared" si="23"/>
        <v>40_6</v>
      </c>
      <c r="T102" s="72">
        <v>2677</v>
      </c>
      <c r="U102" s="6"/>
      <c r="V102" s="44">
        <v>40</v>
      </c>
      <c r="W102" s="44">
        <f t="shared" si="35"/>
        <v>6</v>
      </c>
      <c r="X102" s="72">
        <v>20</v>
      </c>
      <c r="Y102" s="44">
        <f t="shared" si="24"/>
        <v>6</v>
      </c>
      <c r="Z102" s="44" t="str">
        <f t="shared" si="25"/>
        <v>40_6</v>
      </c>
      <c r="AA102" s="17">
        <f t="shared" si="29"/>
        <v>2622</v>
      </c>
      <c r="AB102" s="17">
        <f t="shared" si="30"/>
        <v>2677</v>
      </c>
      <c r="AC102" s="54">
        <f t="shared" si="26"/>
        <v>2677</v>
      </c>
      <c r="AD102" s="40">
        <f t="shared" si="31"/>
        <v>17.160256410256409</v>
      </c>
      <c r="AE102" s="6"/>
      <c r="AF102" s="6"/>
      <c r="AG102" s="6"/>
      <c r="AH102" s="6"/>
      <c r="AI102" s="6"/>
      <c r="AJ102" s="57"/>
    </row>
    <row r="103" spans="1:36" x14ac:dyDescent="0.25">
      <c r="A103" s="44">
        <v>40</v>
      </c>
      <c r="B103" s="44">
        <f t="shared" si="32"/>
        <v>7</v>
      </c>
      <c r="C103" s="72">
        <v>21</v>
      </c>
      <c r="D103" s="44">
        <f t="shared" si="27"/>
        <v>7</v>
      </c>
      <c r="E103" s="44" t="str">
        <f t="shared" si="28"/>
        <v>40_7</v>
      </c>
      <c r="F103" s="72">
        <v>2611</v>
      </c>
      <c r="G103" s="31"/>
      <c r="H103" s="44">
        <v>40</v>
      </c>
      <c r="I103" s="44">
        <f t="shared" si="33"/>
        <v>7</v>
      </c>
      <c r="J103" s="72">
        <v>21</v>
      </c>
      <c r="K103" s="44">
        <f t="shared" si="20"/>
        <v>7</v>
      </c>
      <c r="L103" s="44" t="str">
        <f t="shared" si="21"/>
        <v>40_7</v>
      </c>
      <c r="M103" s="72">
        <v>2689</v>
      </c>
      <c r="N103" s="77"/>
      <c r="O103" s="44">
        <v>40</v>
      </c>
      <c r="P103" s="44">
        <f t="shared" si="34"/>
        <v>7</v>
      </c>
      <c r="Q103" s="72">
        <v>21</v>
      </c>
      <c r="R103" s="44">
        <f t="shared" si="22"/>
        <v>7</v>
      </c>
      <c r="S103" s="44" t="str">
        <f t="shared" si="23"/>
        <v>40_7</v>
      </c>
      <c r="T103" s="72">
        <v>2746</v>
      </c>
      <c r="U103" s="77"/>
      <c r="V103" s="44">
        <v>40</v>
      </c>
      <c r="W103" s="44">
        <f t="shared" si="35"/>
        <v>7</v>
      </c>
      <c r="X103" s="72">
        <v>21</v>
      </c>
      <c r="Y103" s="44">
        <f t="shared" si="24"/>
        <v>7</v>
      </c>
      <c r="Z103" s="44" t="str">
        <f t="shared" si="25"/>
        <v>40_7</v>
      </c>
      <c r="AA103" s="17">
        <f t="shared" si="29"/>
        <v>2689</v>
      </c>
      <c r="AB103" s="17">
        <f t="shared" si="30"/>
        <v>2746</v>
      </c>
      <c r="AC103" s="54">
        <f t="shared" si="26"/>
        <v>2746</v>
      </c>
      <c r="AD103" s="40">
        <f t="shared" si="31"/>
        <v>17.602564102564102</v>
      </c>
      <c r="AE103" s="6"/>
      <c r="AF103" s="6"/>
      <c r="AG103" s="6"/>
      <c r="AH103" s="6"/>
      <c r="AI103" s="6"/>
      <c r="AJ103" s="57"/>
    </row>
    <row r="104" spans="1:36" x14ac:dyDescent="0.25">
      <c r="A104" s="44">
        <v>40</v>
      </c>
      <c r="B104" s="44">
        <f t="shared" si="32"/>
        <v>8</v>
      </c>
      <c r="C104" s="72">
        <v>22</v>
      </c>
      <c r="D104" s="44">
        <f t="shared" si="27"/>
        <v>8</v>
      </c>
      <c r="E104" s="44" t="str">
        <f t="shared" si="28"/>
        <v>40_8</v>
      </c>
      <c r="F104" s="72">
        <v>2677</v>
      </c>
      <c r="G104" s="31"/>
      <c r="H104" s="44">
        <v>40</v>
      </c>
      <c r="I104" s="44">
        <f t="shared" si="33"/>
        <v>8</v>
      </c>
      <c r="J104" s="72">
        <v>22</v>
      </c>
      <c r="K104" s="44">
        <f t="shared" si="20"/>
        <v>8</v>
      </c>
      <c r="L104" s="44" t="str">
        <f t="shared" si="21"/>
        <v>40_8</v>
      </c>
      <c r="M104" s="72">
        <v>2757</v>
      </c>
      <c r="N104" s="6"/>
      <c r="O104" s="44">
        <v>40</v>
      </c>
      <c r="P104" s="44">
        <f t="shared" si="34"/>
        <v>8</v>
      </c>
      <c r="Q104" s="72">
        <v>22</v>
      </c>
      <c r="R104" s="44">
        <f t="shared" si="22"/>
        <v>8</v>
      </c>
      <c r="S104" s="44" t="str">
        <f t="shared" si="23"/>
        <v>40_8</v>
      </c>
      <c r="T104" s="72">
        <v>2815</v>
      </c>
      <c r="U104" s="6"/>
      <c r="V104" s="44">
        <v>40</v>
      </c>
      <c r="W104" s="44">
        <f t="shared" si="35"/>
        <v>8</v>
      </c>
      <c r="X104" s="72">
        <v>22</v>
      </c>
      <c r="Y104" s="44">
        <f t="shared" si="24"/>
        <v>8</v>
      </c>
      <c r="Z104" s="44" t="str">
        <f t="shared" si="25"/>
        <v>40_8</v>
      </c>
      <c r="AA104" s="17">
        <f t="shared" si="29"/>
        <v>2757</v>
      </c>
      <c r="AB104" s="17">
        <f t="shared" si="30"/>
        <v>2815</v>
      </c>
      <c r="AC104" s="54">
        <f t="shared" si="26"/>
        <v>2815</v>
      </c>
      <c r="AD104" s="40">
        <f t="shared" si="31"/>
        <v>18.044871794871796</v>
      </c>
      <c r="AE104" s="6"/>
      <c r="AF104" s="6"/>
      <c r="AG104" s="6"/>
      <c r="AH104" s="6"/>
      <c r="AI104" s="6"/>
      <c r="AJ104" s="57"/>
    </row>
    <row r="105" spans="1:36" x14ac:dyDescent="0.25">
      <c r="A105" s="44">
        <v>40</v>
      </c>
      <c r="B105" s="44">
        <f t="shared" si="32"/>
        <v>9</v>
      </c>
      <c r="C105" s="72">
        <v>23</v>
      </c>
      <c r="D105" s="44">
        <f t="shared" si="27"/>
        <v>9</v>
      </c>
      <c r="E105" s="44" t="str">
        <f t="shared" si="28"/>
        <v>40_9</v>
      </c>
      <c r="F105" s="72">
        <v>2743</v>
      </c>
      <c r="G105" s="31"/>
      <c r="H105" s="44">
        <v>40</v>
      </c>
      <c r="I105" s="44">
        <f t="shared" si="33"/>
        <v>9</v>
      </c>
      <c r="J105" s="72">
        <v>23</v>
      </c>
      <c r="K105" s="44">
        <f t="shared" si="20"/>
        <v>9</v>
      </c>
      <c r="L105" s="44" t="str">
        <f t="shared" si="21"/>
        <v>40_9</v>
      </c>
      <c r="M105" s="72">
        <v>2825</v>
      </c>
      <c r="N105" s="6"/>
      <c r="O105" s="44">
        <v>40</v>
      </c>
      <c r="P105" s="44">
        <f t="shared" si="34"/>
        <v>9</v>
      </c>
      <c r="Q105" s="72">
        <v>23</v>
      </c>
      <c r="R105" s="44">
        <f t="shared" si="22"/>
        <v>9</v>
      </c>
      <c r="S105" s="44" t="str">
        <f t="shared" si="23"/>
        <v>40_9</v>
      </c>
      <c r="T105" s="72">
        <v>2884</v>
      </c>
      <c r="U105" s="6"/>
      <c r="V105" s="44">
        <v>40</v>
      </c>
      <c r="W105" s="44">
        <f t="shared" si="35"/>
        <v>9</v>
      </c>
      <c r="X105" s="72">
        <v>23</v>
      </c>
      <c r="Y105" s="44">
        <f t="shared" si="24"/>
        <v>9</v>
      </c>
      <c r="Z105" s="44" t="str">
        <f t="shared" si="25"/>
        <v>40_9</v>
      </c>
      <c r="AA105" s="17">
        <f t="shared" si="29"/>
        <v>2825</v>
      </c>
      <c r="AB105" s="17">
        <f t="shared" si="30"/>
        <v>2884</v>
      </c>
      <c r="AC105" s="54">
        <f t="shared" si="26"/>
        <v>2884</v>
      </c>
      <c r="AD105" s="40">
        <f t="shared" si="31"/>
        <v>18.487179487179485</v>
      </c>
      <c r="AE105" s="6"/>
      <c r="AF105" s="6"/>
      <c r="AG105" s="6"/>
      <c r="AH105" s="6"/>
      <c r="AI105" s="6"/>
      <c r="AJ105" s="57"/>
    </row>
    <row r="106" spans="1:36" x14ac:dyDescent="0.25">
      <c r="A106" s="44">
        <v>40</v>
      </c>
      <c r="B106" s="44">
        <f t="shared" si="32"/>
        <v>10</v>
      </c>
      <c r="C106" s="72">
        <v>24</v>
      </c>
      <c r="D106" s="44">
        <f t="shared" si="27"/>
        <v>10</v>
      </c>
      <c r="E106" s="44" t="str">
        <f t="shared" si="28"/>
        <v>40_10</v>
      </c>
      <c r="F106" s="72">
        <v>2809</v>
      </c>
      <c r="G106" s="31"/>
      <c r="H106" s="44">
        <v>40</v>
      </c>
      <c r="I106" s="44">
        <f t="shared" si="33"/>
        <v>10</v>
      </c>
      <c r="J106" s="72">
        <v>24</v>
      </c>
      <c r="K106" s="44">
        <f t="shared" si="20"/>
        <v>10</v>
      </c>
      <c r="L106" s="44" t="str">
        <f t="shared" si="21"/>
        <v>40_10</v>
      </c>
      <c r="M106" s="72">
        <v>2893</v>
      </c>
      <c r="N106" s="6"/>
      <c r="O106" s="44">
        <v>40</v>
      </c>
      <c r="P106" s="44">
        <f t="shared" si="34"/>
        <v>10</v>
      </c>
      <c r="Q106" s="72">
        <v>24</v>
      </c>
      <c r="R106" s="44">
        <f t="shared" si="22"/>
        <v>10</v>
      </c>
      <c r="S106" s="44" t="str">
        <f t="shared" si="23"/>
        <v>40_10</v>
      </c>
      <c r="T106" s="72">
        <v>2954</v>
      </c>
      <c r="U106" s="6"/>
      <c r="V106" s="44">
        <v>40</v>
      </c>
      <c r="W106" s="44">
        <f t="shared" si="35"/>
        <v>10</v>
      </c>
      <c r="X106" s="72">
        <v>24</v>
      </c>
      <c r="Y106" s="44">
        <f t="shared" si="24"/>
        <v>10</v>
      </c>
      <c r="Z106" s="44" t="str">
        <f t="shared" si="25"/>
        <v>40_10</v>
      </c>
      <c r="AA106" s="17">
        <f t="shared" si="29"/>
        <v>2893</v>
      </c>
      <c r="AB106" s="17">
        <f t="shared" si="30"/>
        <v>2954</v>
      </c>
      <c r="AC106" s="54">
        <f t="shared" si="26"/>
        <v>2954</v>
      </c>
      <c r="AD106" s="40">
        <f t="shared" si="31"/>
        <v>18.935897435897434</v>
      </c>
      <c r="AE106" s="6"/>
      <c r="AF106" s="6"/>
      <c r="AG106" s="6"/>
      <c r="AH106" s="6"/>
      <c r="AI106" s="6"/>
      <c r="AJ106" s="57"/>
    </row>
    <row r="107" spans="1:36" x14ac:dyDescent="0.25">
      <c r="A107" s="44">
        <v>40</v>
      </c>
      <c r="B107" s="44">
        <f t="shared" si="32"/>
        <v>11</v>
      </c>
      <c r="C107" s="72">
        <v>25</v>
      </c>
      <c r="D107" s="44">
        <f t="shared" si="27"/>
        <v>11</v>
      </c>
      <c r="E107" s="44" t="str">
        <f t="shared" si="28"/>
        <v>40_11</v>
      </c>
      <c r="F107" s="72">
        <v>2877</v>
      </c>
      <c r="G107" s="31"/>
      <c r="H107" s="44">
        <v>40</v>
      </c>
      <c r="I107" s="44">
        <f t="shared" si="33"/>
        <v>11</v>
      </c>
      <c r="J107" s="72">
        <v>25</v>
      </c>
      <c r="K107" s="44">
        <f t="shared" si="20"/>
        <v>11</v>
      </c>
      <c r="L107" s="44" t="str">
        <f t="shared" si="21"/>
        <v>40_11</v>
      </c>
      <c r="M107" s="72">
        <v>2963</v>
      </c>
      <c r="N107" s="6"/>
      <c r="O107" s="44">
        <v>40</v>
      </c>
      <c r="P107" s="44">
        <f t="shared" si="34"/>
        <v>11</v>
      </c>
      <c r="Q107" s="72">
        <v>25</v>
      </c>
      <c r="R107" s="44">
        <f t="shared" si="22"/>
        <v>11</v>
      </c>
      <c r="S107" s="44" t="str">
        <f t="shared" si="23"/>
        <v>40_11</v>
      </c>
      <c r="T107" s="72">
        <v>3026</v>
      </c>
      <c r="U107" s="6"/>
      <c r="V107" s="44">
        <v>40</v>
      </c>
      <c r="W107" s="44">
        <f t="shared" si="35"/>
        <v>11</v>
      </c>
      <c r="X107" s="72">
        <v>25</v>
      </c>
      <c r="Y107" s="44">
        <f t="shared" si="24"/>
        <v>11</v>
      </c>
      <c r="Z107" s="44" t="str">
        <f t="shared" si="25"/>
        <v>40_11</v>
      </c>
      <c r="AA107" s="17">
        <f t="shared" si="29"/>
        <v>2963</v>
      </c>
      <c r="AB107" s="17">
        <f t="shared" si="30"/>
        <v>3026</v>
      </c>
      <c r="AC107" s="54">
        <f t="shared" si="26"/>
        <v>3026</v>
      </c>
      <c r="AD107" s="40">
        <f t="shared" si="31"/>
        <v>19.397435897435898</v>
      </c>
      <c r="AE107" s="6"/>
      <c r="AF107" s="6"/>
      <c r="AG107" s="6"/>
      <c r="AH107" s="6"/>
      <c r="AI107" s="6"/>
      <c r="AJ107" s="57"/>
    </row>
    <row r="108" spans="1:36" x14ac:dyDescent="0.25">
      <c r="A108" s="44">
        <v>40</v>
      </c>
      <c r="B108" s="44">
        <f t="shared" si="32"/>
        <v>12</v>
      </c>
      <c r="C108" s="72">
        <v>26</v>
      </c>
      <c r="D108" s="44">
        <f t="shared" si="27"/>
        <v>12</v>
      </c>
      <c r="E108" s="44" t="str">
        <f t="shared" si="28"/>
        <v>40_12</v>
      </c>
      <c r="F108" s="72">
        <v>2949</v>
      </c>
      <c r="G108" s="31"/>
      <c r="H108" s="44">
        <v>40</v>
      </c>
      <c r="I108" s="44">
        <f t="shared" si="33"/>
        <v>12</v>
      </c>
      <c r="J108" s="72">
        <v>26</v>
      </c>
      <c r="K108" s="44">
        <f t="shared" si="20"/>
        <v>12</v>
      </c>
      <c r="L108" s="44" t="str">
        <f t="shared" si="21"/>
        <v>40_12</v>
      </c>
      <c r="M108" s="72">
        <v>3037</v>
      </c>
      <c r="N108" s="6"/>
      <c r="O108" s="44">
        <v>40</v>
      </c>
      <c r="P108" s="44">
        <f t="shared" si="34"/>
        <v>12</v>
      </c>
      <c r="Q108" s="72">
        <v>26</v>
      </c>
      <c r="R108" s="44">
        <f t="shared" si="22"/>
        <v>12</v>
      </c>
      <c r="S108" s="44" t="str">
        <f t="shared" si="23"/>
        <v>40_12</v>
      </c>
      <c r="T108" s="72">
        <v>3101</v>
      </c>
      <c r="U108" s="6"/>
      <c r="V108" s="44">
        <v>40</v>
      </c>
      <c r="W108" s="44">
        <f t="shared" si="35"/>
        <v>12</v>
      </c>
      <c r="X108" s="72">
        <v>26</v>
      </c>
      <c r="Y108" s="44">
        <f t="shared" si="24"/>
        <v>12</v>
      </c>
      <c r="Z108" s="44" t="str">
        <f t="shared" si="25"/>
        <v>40_12</v>
      </c>
      <c r="AA108" s="17">
        <f t="shared" si="29"/>
        <v>3037</v>
      </c>
      <c r="AB108" s="17">
        <f t="shared" si="30"/>
        <v>3101</v>
      </c>
      <c r="AC108" s="54">
        <f t="shared" si="26"/>
        <v>3101</v>
      </c>
      <c r="AD108" s="40">
        <f t="shared" si="31"/>
        <v>19.878205128205128</v>
      </c>
      <c r="AE108" s="6"/>
      <c r="AF108" s="6"/>
      <c r="AG108" s="6"/>
      <c r="AH108" s="6"/>
      <c r="AI108" s="6"/>
      <c r="AJ108" s="57"/>
    </row>
    <row r="109" spans="1:36" x14ac:dyDescent="0.25">
      <c r="A109" s="44">
        <v>44</v>
      </c>
      <c r="B109" s="44">
        <v>0</v>
      </c>
      <c r="C109" s="72">
        <v>10</v>
      </c>
      <c r="D109" s="44">
        <f t="shared" si="27"/>
        <v>0</v>
      </c>
      <c r="E109" s="44" t="str">
        <f t="shared" si="28"/>
        <v>44_0</v>
      </c>
      <c r="F109" s="72">
        <v>1898</v>
      </c>
      <c r="G109" s="31"/>
      <c r="H109" s="44">
        <v>44</v>
      </c>
      <c r="I109" s="44">
        <v>0</v>
      </c>
      <c r="J109" s="72">
        <v>10</v>
      </c>
      <c r="K109" s="44">
        <f t="shared" si="20"/>
        <v>0</v>
      </c>
      <c r="L109" s="44" t="str">
        <f t="shared" si="21"/>
        <v>44_0</v>
      </c>
      <c r="M109" s="72">
        <v>1955</v>
      </c>
      <c r="N109" s="76"/>
      <c r="O109" s="44">
        <v>44</v>
      </c>
      <c r="P109" s="44">
        <v>0</v>
      </c>
      <c r="Q109" s="72">
        <v>10</v>
      </c>
      <c r="R109" s="44">
        <f t="shared" si="22"/>
        <v>0</v>
      </c>
      <c r="S109" s="44" t="str">
        <f t="shared" si="23"/>
        <v>44_0</v>
      </c>
      <c r="T109" s="72">
        <v>1996</v>
      </c>
      <c r="U109" s="76"/>
      <c r="V109" s="44">
        <v>44</v>
      </c>
      <c r="W109" s="44">
        <v>0</v>
      </c>
      <c r="X109" s="72">
        <v>10</v>
      </c>
      <c r="Y109" s="44">
        <f t="shared" si="24"/>
        <v>0</v>
      </c>
      <c r="Z109" s="44" t="str">
        <f t="shared" si="25"/>
        <v>44_0</v>
      </c>
      <c r="AA109" s="17">
        <f t="shared" si="29"/>
        <v>1955</v>
      </c>
      <c r="AB109" s="17">
        <f t="shared" si="30"/>
        <v>1996</v>
      </c>
      <c r="AC109" s="54">
        <f t="shared" si="26"/>
        <v>1996</v>
      </c>
      <c r="AD109" s="40">
        <f t="shared" si="31"/>
        <v>12.794871794871796</v>
      </c>
      <c r="AE109" s="6"/>
      <c r="AF109" s="6"/>
      <c r="AG109" s="6"/>
      <c r="AH109" s="6"/>
      <c r="AI109" s="6"/>
      <c r="AJ109" s="57"/>
    </row>
    <row r="110" spans="1:36" x14ac:dyDescent="0.25">
      <c r="A110" s="44">
        <v>44</v>
      </c>
      <c r="B110" s="44">
        <v>1</v>
      </c>
      <c r="C110" s="72">
        <v>12</v>
      </c>
      <c r="D110" s="44">
        <f t="shared" si="27"/>
        <v>1</v>
      </c>
      <c r="E110" s="44" t="str">
        <f t="shared" si="28"/>
        <v>44_1</v>
      </c>
      <c r="F110" s="72">
        <v>2017</v>
      </c>
      <c r="G110" s="31"/>
      <c r="H110" s="44">
        <v>44</v>
      </c>
      <c r="I110" s="44">
        <v>1</v>
      </c>
      <c r="J110" s="72">
        <v>12</v>
      </c>
      <c r="K110" s="44">
        <f t="shared" si="20"/>
        <v>1</v>
      </c>
      <c r="L110" s="44" t="str">
        <f t="shared" si="21"/>
        <v>44_1</v>
      </c>
      <c r="M110" s="72">
        <v>2077</v>
      </c>
      <c r="N110" s="76"/>
      <c r="O110" s="44">
        <v>44</v>
      </c>
      <c r="P110" s="44">
        <v>1</v>
      </c>
      <c r="Q110" s="72">
        <v>12</v>
      </c>
      <c r="R110" s="44">
        <f t="shared" si="22"/>
        <v>1</v>
      </c>
      <c r="S110" s="44" t="str">
        <f t="shared" si="23"/>
        <v>44_1</v>
      </c>
      <c r="T110" s="72">
        <v>2121</v>
      </c>
      <c r="U110" s="76"/>
      <c r="V110" s="44">
        <v>44</v>
      </c>
      <c r="W110" s="44">
        <v>1</v>
      </c>
      <c r="X110" s="72">
        <v>12</v>
      </c>
      <c r="Y110" s="44">
        <f t="shared" si="24"/>
        <v>1</v>
      </c>
      <c r="Z110" s="44" t="str">
        <f t="shared" si="25"/>
        <v>44_1</v>
      </c>
      <c r="AA110" s="17">
        <f t="shared" si="29"/>
        <v>2077</v>
      </c>
      <c r="AB110" s="17">
        <f t="shared" si="30"/>
        <v>2121</v>
      </c>
      <c r="AC110" s="54">
        <f t="shared" si="26"/>
        <v>2121</v>
      </c>
      <c r="AD110" s="40">
        <f t="shared" si="31"/>
        <v>13.596153846153847</v>
      </c>
      <c r="AE110" s="6"/>
      <c r="AF110" s="6"/>
      <c r="AG110" s="6"/>
      <c r="AH110" s="6"/>
      <c r="AI110" s="6"/>
      <c r="AJ110" s="57"/>
    </row>
    <row r="111" spans="1:36" x14ac:dyDescent="0.25">
      <c r="A111" s="44">
        <v>44</v>
      </c>
      <c r="B111" s="44">
        <v>2</v>
      </c>
      <c r="C111" s="72">
        <v>14</v>
      </c>
      <c r="D111" s="44">
        <f t="shared" si="27"/>
        <v>2</v>
      </c>
      <c r="E111" s="44" t="str">
        <f t="shared" si="28"/>
        <v>44_2</v>
      </c>
      <c r="F111" s="72">
        <v>2154</v>
      </c>
      <c r="G111" s="31"/>
      <c r="H111" s="44">
        <v>44</v>
      </c>
      <c r="I111" s="44">
        <v>2</v>
      </c>
      <c r="J111" s="72">
        <v>14</v>
      </c>
      <c r="K111" s="44">
        <f t="shared" si="20"/>
        <v>2</v>
      </c>
      <c r="L111" s="44" t="str">
        <f t="shared" si="21"/>
        <v>44_2</v>
      </c>
      <c r="M111" s="72">
        <v>2218</v>
      </c>
      <c r="N111" s="76"/>
      <c r="O111" s="44">
        <v>44</v>
      </c>
      <c r="P111" s="44">
        <v>2</v>
      </c>
      <c r="Q111" s="72">
        <v>14</v>
      </c>
      <c r="R111" s="44">
        <f t="shared" si="22"/>
        <v>2</v>
      </c>
      <c r="S111" s="44" t="str">
        <f t="shared" si="23"/>
        <v>44_2</v>
      </c>
      <c r="T111" s="72">
        <v>2265</v>
      </c>
      <c r="U111" s="76"/>
      <c r="V111" s="44">
        <v>44</v>
      </c>
      <c r="W111" s="44">
        <v>2</v>
      </c>
      <c r="X111" s="72">
        <v>14</v>
      </c>
      <c r="Y111" s="44">
        <f t="shared" si="24"/>
        <v>2</v>
      </c>
      <c r="Z111" s="44" t="str">
        <f t="shared" si="25"/>
        <v>44_2</v>
      </c>
      <c r="AA111" s="17">
        <f t="shared" si="29"/>
        <v>2218</v>
      </c>
      <c r="AB111" s="17">
        <f t="shared" si="30"/>
        <v>2265</v>
      </c>
      <c r="AC111" s="54">
        <f t="shared" si="26"/>
        <v>2265</v>
      </c>
      <c r="AD111" s="40">
        <f t="shared" si="31"/>
        <v>14.51923076923077</v>
      </c>
      <c r="AE111" s="6"/>
      <c r="AF111" s="6"/>
      <c r="AG111" s="6"/>
      <c r="AH111" s="6"/>
      <c r="AI111" s="6"/>
      <c r="AJ111" s="57"/>
    </row>
    <row r="112" spans="1:36" x14ac:dyDescent="0.25">
      <c r="A112" s="44">
        <v>45</v>
      </c>
      <c r="B112" s="44">
        <v>0</v>
      </c>
      <c r="C112" s="72">
        <v>16</v>
      </c>
      <c r="D112" s="44">
        <f t="shared" si="27"/>
        <v>0</v>
      </c>
      <c r="E112" s="44" t="str">
        <f t="shared" si="28"/>
        <v>45_0</v>
      </c>
      <c r="F112" s="72">
        <v>2289</v>
      </c>
      <c r="G112" s="31"/>
      <c r="H112" s="44">
        <v>45</v>
      </c>
      <c r="I112" s="44">
        <v>0</v>
      </c>
      <c r="J112" s="72">
        <v>16</v>
      </c>
      <c r="K112" s="44">
        <f t="shared" si="20"/>
        <v>0</v>
      </c>
      <c r="L112" s="44" t="str">
        <f t="shared" si="21"/>
        <v>45_0</v>
      </c>
      <c r="M112" s="72">
        <v>2357</v>
      </c>
      <c r="N112" s="76"/>
      <c r="O112" s="44">
        <v>45</v>
      </c>
      <c r="P112" s="44">
        <v>0</v>
      </c>
      <c r="Q112" s="72">
        <v>16</v>
      </c>
      <c r="R112" s="44">
        <f t="shared" si="22"/>
        <v>0</v>
      </c>
      <c r="S112" s="44" t="str">
        <f t="shared" si="23"/>
        <v>45_0</v>
      </c>
      <c r="T112" s="72">
        <v>2407</v>
      </c>
      <c r="U112" s="76"/>
      <c r="V112" s="44">
        <v>45</v>
      </c>
      <c r="W112" s="44">
        <v>0</v>
      </c>
      <c r="X112" s="72">
        <v>16</v>
      </c>
      <c r="Y112" s="44">
        <f t="shared" si="24"/>
        <v>0</v>
      </c>
      <c r="Z112" s="44" t="str">
        <f t="shared" si="25"/>
        <v>45_0</v>
      </c>
      <c r="AA112" s="17">
        <f t="shared" si="29"/>
        <v>2357</v>
      </c>
      <c r="AB112" s="17">
        <f t="shared" si="30"/>
        <v>2407</v>
      </c>
      <c r="AC112" s="54">
        <f t="shared" si="26"/>
        <v>2407</v>
      </c>
      <c r="AD112" s="40">
        <f t="shared" si="31"/>
        <v>15.429487179487179</v>
      </c>
      <c r="AE112" s="6"/>
      <c r="AF112" s="6"/>
      <c r="AG112" s="6"/>
      <c r="AH112" s="6"/>
      <c r="AI112" s="6"/>
      <c r="AJ112" s="57"/>
    </row>
    <row r="113" spans="1:36" x14ac:dyDescent="0.25">
      <c r="A113" s="44">
        <v>45</v>
      </c>
      <c r="B113" s="44">
        <f>B112+1</f>
        <v>1</v>
      </c>
      <c r="C113" s="72">
        <v>18</v>
      </c>
      <c r="D113" s="44">
        <f t="shared" si="27"/>
        <v>1</v>
      </c>
      <c r="E113" s="44" t="str">
        <f t="shared" si="28"/>
        <v>45_1</v>
      </c>
      <c r="F113" s="72">
        <v>2415</v>
      </c>
      <c r="G113" s="31"/>
      <c r="H113" s="44">
        <v>45</v>
      </c>
      <c r="I113" s="44">
        <f>I112+1</f>
        <v>1</v>
      </c>
      <c r="J113" s="72">
        <v>18</v>
      </c>
      <c r="K113" s="44">
        <f t="shared" si="20"/>
        <v>1</v>
      </c>
      <c r="L113" s="44" t="str">
        <f t="shared" si="21"/>
        <v>45_1</v>
      </c>
      <c r="M113" s="72">
        <v>2487</v>
      </c>
      <c r="N113" s="76"/>
      <c r="O113" s="44">
        <v>45</v>
      </c>
      <c r="P113" s="44">
        <f>P112+1</f>
        <v>1</v>
      </c>
      <c r="Q113" s="72">
        <v>18</v>
      </c>
      <c r="R113" s="44">
        <f t="shared" si="22"/>
        <v>1</v>
      </c>
      <c r="S113" s="44" t="str">
        <f t="shared" si="23"/>
        <v>45_1</v>
      </c>
      <c r="T113" s="72">
        <v>2540</v>
      </c>
      <c r="U113" s="76"/>
      <c r="V113" s="44">
        <v>45</v>
      </c>
      <c r="W113" s="44">
        <f>W112+1</f>
        <v>1</v>
      </c>
      <c r="X113" s="72">
        <v>18</v>
      </c>
      <c r="Y113" s="44">
        <f t="shared" si="24"/>
        <v>1</v>
      </c>
      <c r="Z113" s="44" t="str">
        <f t="shared" si="25"/>
        <v>45_1</v>
      </c>
      <c r="AA113" s="17">
        <f t="shared" si="29"/>
        <v>2487</v>
      </c>
      <c r="AB113" s="17">
        <f t="shared" si="30"/>
        <v>2540</v>
      </c>
      <c r="AC113" s="54">
        <f t="shared" si="26"/>
        <v>2540</v>
      </c>
      <c r="AD113" s="40">
        <f t="shared" si="31"/>
        <v>16.282051282051281</v>
      </c>
      <c r="AE113" s="6"/>
      <c r="AF113" s="6"/>
      <c r="AG113" s="6"/>
      <c r="AH113" s="6"/>
      <c r="AI113" s="6"/>
      <c r="AJ113" s="57"/>
    </row>
    <row r="114" spans="1:36" x14ac:dyDescent="0.25">
      <c r="A114" s="44">
        <v>45</v>
      </c>
      <c r="B114" s="44">
        <f t="shared" ref="B114:B124" si="36">B113+1</f>
        <v>2</v>
      </c>
      <c r="C114" s="72">
        <v>20</v>
      </c>
      <c r="D114" s="44">
        <f t="shared" si="27"/>
        <v>2</v>
      </c>
      <c r="E114" s="44" t="str">
        <f t="shared" si="28"/>
        <v>45_2</v>
      </c>
      <c r="F114" s="72">
        <v>2545</v>
      </c>
      <c r="G114" s="31"/>
      <c r="H114" s="44">
        <v>45</v>
      </c>
      <c r="I114" s="44">
        <f t="shared" ref="I114:I124" si="37">I113+1</f>
        <v>2</v>
      </c>
      <c r="J114" s="72">
        <v>20</v>
      </c>
      <c r="K114" s="44">
        <f t="shared" si="20"/>
        <v>2</v>
      </c>
      <c r="L114" s="44" t="str">
        <f t="shared" si="21"/>
        <v>45_2</v>
      </c>
      <c r="M114" s="72">
        <v>2622</v>
      </c>
      <c r="N114" s="76"/>
      <c r="O114" s="44">
        <v>45</v>
      </c>
      <c r="P114" s="44">
        <f t="shared" ref="P114:P124" si="38">P113+1</f>
        <v>2</v>
      </c>
      <c r="Q114" s="72">
        <v>20</v>
      </c>
      <c r="R114" s="44">
        <f t="shared" si="22"/>
        <v>2</v>
      </c>
      <c r="S114" s="44" t="str">
        <f t="shared" si="23"/>
        <v>45_2</v>
      </c>
      <c r="T114" s="72">
        <v>2677</v>
      </c>
      <c r="U114" s="76"/>
      <c r="V114" s="44">
        <v>45</v>
      </c>
      <c r="W114" s="44">
        <f t="shared" ref="W114:W124" si="39">W113+1</f>
        <v>2</v>
      </c>
      <c r="X114" s="72">
        <v>20</v>
      </c>
      <c r="Y114" s="44">
        <f t="shared" si="24"/>
        <v>2</v>
      </c>
      <c r="Z114" s="44" t="str">
        <f t="shared" si="25"/>
        <v>45_2</v>
      </c>
      <c r="AA114" s="17">
        <f t="shared" si="29"/>
        <v>2622</v>
      </c>
      <c r="AB114" s="17">
        <f t="shared" si="30"/>
        <v>2677</v>
      </c>
      <c r="AC114" s="54">
        <f t="shared" si="26"/>
        <v>2677</v>
      </c>
      <c r="AD114" s="40">
        <f t="shared" si="31"/>
        <v>17.160256410256409</v>
      </c>
      <c r="AE114" s="6"/>
      <c r="AF114" s="6"/>
      <c r="AG114" s="6"/>
      <c r="AH114" s="6"/>
      <c r="AI114" s="6"/>
      <c r="AJ114" s="57"/>
    </row>
    <row r="115" spans="1:36" x14ac:dyDescent="0.25">
      <c r="A115" s="44">
        <v>45</v>
      </c>
      <c r="B115" s="44">
        <f t="shared" si="36"/>
        <v>3</v>
      </c>
      <c r="C115" s="72">
        <v>21</v>
      </c>
      <c r="D115" s="44">
        <f t="shared" si="27"/>
        <v>3</v>
      </c>
      <c r="E115" s="44" t="str">
        <f t="shared" si="28"/>
        <v>45_3</v>
      </c>
      <c r="F115" s="72">
        <v>2611</v>
      </c>
      <c r="G115" s="31"/>
      <c r="H115" s="44">
        <v>45</v>
      </c>
      <c r="I115" s="44">
        <f t="shared" si="37"/>
        <v>3</v>
      </c>
      <c r="J115" s="72">
        <v>21</v>
      </c>
      <c r="K115" s="44">
        <f t="shared" si="20"/>
        <v>3</v>
      </c>
      <c r="L115" s="44" t="str">
        <f t="shared" si="21"/>
        <v>45_3</v>
      </c>
      <c r="M115" s="72">
        <v>2689</v>
      </c>
      <c r="N115" s="76"/>
      <c r="O115" s="44">
        <v>45</v>
      </c>
      <c r="P115" s="44">
        <f t="shared" si="38"/>
        <v>3</v>
      </c>
      <c r="Q115" s="72">
        <v>21</v>
      </c>
      <c r="R115" s="44">
        <f t="shared" si="22"/>
        <v>3</v>
      </c>
      <c r="S115" s="44" t="str">
        <f t="shared" si="23"/>
        <v>45_3</v>
      </c>
      <c r="T115" s="72">
        <v>2746</v>
      </c>
      <c r="U115" s="76"/>
      <c r="V115" s="44">
        <v>45</v>
      </c>
      <c r="W115" s="44">
        <f t="shared" si="39"/>
        <v>3</v>
      </c>
      <c r="X115" s="72">
        <v>21</v>
      </c>
      <c r="Y115" s="44">
        <f t="shared" si="24"/>
        <v>3</v>
      </c>
      <c r="Z115" s="44" t="str">
        <f t="shared" si="25"/>
        <v>45_3</v>
      </c>
      <c r="AA115" s="17">
        <f t="shared" si="29"/>
        <v>2689</v>
      </c>
      <c r="AB115" s="17">
        <f t="shared" si="30"/>
        <v>2746</v>
      </c>
      <c r="AC115" s="54">
        <f t="shared" si="26"/>
        <v>2746</v>
      </c>
      <c r="AD115" s="40">
        <f t="shared" si="31"/>
        <v>17.602564102564102</v>
      </c>
      <c r="AE115" s="6"/>
      <c r="AF115" s="6"/>
      <c r="AG115" s="6"/>
      <c r="AH115" s="6"/>
      <c r="AI115" s="6"/>
      <c r="AJ115" s="57"/>
    </row>
    <row r="116" spans="1:36" x14ac:dyDescent="0.25">
      <c r="A116" s="44">
        <v>45</v>
      </c>
      <c r="B116" s="44">
        <f t="shared" si="36"/>
        <v>4</v>
      </c>
      <c r="C116" s="72">
        <v>22</v>
      </c>
      <c r="D116" s="44">
        <f t="shared" si="27"/>
        <v>4</v>
      </c>
      <c r="E116" s="44" t="str">
        <f t="shared" si="28"/>
        <v>45_4</v>
      </c>
      <c r="F116" s="72">
        <v>2677</v>
      </c>
      <c r="G116" s="31"/>
      <c r="H116" s="44">
        <v>45</v>
      </c>
      <c r="I116" s="44">
        <f t="shared" si="37"/>
        <v>4</v>
      </c>
      <c r="J116" s="72">
        <v>22</v>
      </c>
      <c r="K116" s="44">
        <f t="shared" si="20"/>
        <v>4</v>
      </c>
      <c r="L116" s="44" t="str">
        <f t="shared" si="21"/>
        <v>45_4</v>
      </c>
      <c r="M116" s="72">
        <v>2757</v>
      </c>
      <c r="N116" s="6"/>
      <c r="O116" s="44">
        <v>45</v>
      </c>
      <c r="P116" s="44">
        <f t="shared" si="38"/>
        <v>4</v>
      </c>
      <c r="Q116" s="72">
        <v>22</v>
      </c>
      <c r="R116" s="44">
        <f t="shared" si="22"/>
        <v>4</v>
      </c>
      <c r="S116" s="44" t="str">
        <f t="shared" si="23"/>
        <v>45_4</v>
      </c>
      <c r="T116" s="72">
        <v>2815</v>
      </c>
      <c r="U116" s="6"/>
      <c r="V116" s="44">
        <v>45</v>
      </c>
      <c r="W116" s="44">
        <f t="shared" si="39"/>
        <v>4</v>
      </c>
      <c r="X116" s="72">
        <v>22</v>
      </c>
      <c r="Y116" s="44">
        <f t="shared" si="24"/>
        <v>4</v>
      </c>
      <c r="Z116" s="44" t="str">
        <f t="shared" si="25"/>
        <v>45_4</v>
      </c>
      <c r="AA116" s="17">
        <f t="shared" si="29"/>
        <v>2757</v>
      </c>
      <c r="AB116" s="17">
        <f t="shared" si="30"/>
        <v>2815</v>
      </c>
      <c r="AC116" s="54">
        <f t="shared" si="26"/>
        <v>2815</v>
      </c>
      <c r="AD116" s="40">
        <f t="shared" si="31"/>
        <v>18.044871794871796</v>
      </c>
      <c r="AE116" s="6"/>
      <c r="AF116" s="6"/>
      <c r="AG116" s="6"/>
      <c r="AH116" s="6"/>
      <c r="AI116" s="6"/>
      <c r="AJ116" s="57"/>
    </row>
    <row r="117" spans="1:36" x14ac:dyDescent="0.25">
      <c r="A117" s="44">
        <v>45</v>
      </c>
      <c r="B117" s="44">
        <f t="shared" si="36"/>
        <v>5</v>
      </c>
      <c r="C117" s="72">
        <v>23</v>
      </c>
      <c r="D117" s="44">
        <f t="shared" si="27"/>
        <v>5</v>
      </c>
      <c r="E117" s="44" t="str">
        <f t="shared" si="28"/>
        <v>45_5</v>
      </c>
      <c r="F117" s="72">
        <v>2743</v>
      </c>
      <c r="G117" s="31"/>
      <c r="H117" s="44">
        <v>45</v>
      </c>
      <c r="I117" s="44">
        <f t="shared" si="37"/>
        <v>5</v>
      </c>
      <c r="J117" s="72">
        <v>23</v>
      </c>
      <c r="K117" s="44">
        <f t="shared" si="20"/>
        <v>5</v>
      </c>
      <c r="L117" s="44" t="str">
        <f t="shared" si="21"/>
        <v>45_5</v>
      </c>
      <c r="M117" s="72">
        <v>2825</v>
      </c>
      <c r="N117" s="74"/>
      <c r="O117" s="44">
        <v>45</v>
      </c>
      <c r="P117" s="44">
        <f t="shared" si="38"/>
        <v>5</v>
      </c>
      <c r="Q117" s="72">
        <v>23</v>
      </c>
      <c r="R117" s="44">
        <f t="shared" si="22"/>
        <v>5</v>
      </c>
      <c r="S117" s="44" t="str">
        <f t="shared" si="23"/>
        <v>45_5</v>
      </c>
      <c r="T117" s="72">
        <v>2884</v>
      </c>
      <c r="U117" s="74"/>
      <c r="V117" s="44">
        <v>45</v>
      </c>
      <c r="W117" s="44">
        <f t="shared" si="39"/>
        <v>5</v>
      </c>
      <c r="X117" s="72">
        <v>23</v>
      </c>
      <c r="Y117" s="44">
        <f t="shared" si="24"/>
        <v>5</v>
      </c>
      <c r="Z117" s="44" t="str">
        <f t="shared" si="25"/>
        <v>45_5</v>
      </c>
      <c r="AA117" s="17">
        <f t="shared" si="29"/>
        <v>2825</v>
      </c>
      <c r="AB117" s="17">
        <f t="shared" si="30"/>
        <v>2884</v>
      </c>
      <c r="AC117" s="54">
        <f t="shared" si="26"/>
        <v>2884</v>
      </c>
      <c r="AD117" s="40">
        <f t="shared" si="31"/>
        <v>18.487179487179485</v>
      </c>
      <c r="AE117" s="6"/>
      <c r="AF117" s="6"/>
      <c r="AG117" s="6"/>
      <c r="AH117" s="6"/>
      <c r="AI117" s="6"/>
      <c r="AJ117" s="57"/>
    </row>
    <row r="118" spans="1:36" x14ac:dyDescent="0.25">
      <c r="A118" s="44">
        <v>45</v>
      </c>
      <c r="B118" s="44">
        <f t="shared" si="36"/>
        <v>6</v>
      </c>
      <c r="C118" s="72">
        <v>24</v>
      </c>
      <c r="D118" s="44">
        <f t="shared" si="27"/>
        <v>6</v>
      </c>
      <c r="E118" s="44" t="str">
        <f t="shared" si="28"/>
        <v>45_6</v>
      </c>
      <c r="F118" s="72">
        <v>2809</v>
      </c>
      <c r="G118" s="31"/>
      <c r="H118" s="44">
        <v>45</v>
      </c>
      <c r="I118" s="44">
        <f t="shared" si="37"/>
        <v>6</v>
      </c>
      <c r="J118" s="72">
        <v>24</v>
      </c>
      <c r="K118" s="44">
        <f t="shared" si="20"/>
        <v>6</v>
      </c>
      <c r="L118" s="44" t="str">
        <f t="shared" si="21"/>
        <v>45_6</v>
      </c>
      <c r="M118" s="72">
        <v>2893</v>
      </c>
      <c r="N118" s="78"/>
      <c r="O118" s="44">
        <v>45</v>
      </c>
      <c r="P118" s="44">
        <f t="shared" si="38"/>
        <v>6</v>
      </c>
      <c r="Q118" s="72">
        <v>24</v>
      </c>
      <c r="R118" s="44">
        <f t="shared" si="22"/>
        <v>6</v>
      </c>
      <c r="S118" s="44" t="str">
        <f t="shared" si="23"/>
        <v>45_6</v>
      </c>
      <c r="T118" s="72">
        <v>2954</v>
      </c>
      <c r="U118" s="78"/>
      <c r="V118" s="44">
        <v>45</v>
      </c>
      <c r="W118" s="44">
        <f t="shared" si="39"/>
        <v>6</v>
      </c>
      <c r="X118" s="72">
        <v>24</v>
      </c>
      <c r="Y118" s="44">
        <f t="shared" si="24"/>
        <v>6</v>
      </c>
      <c r="Z118" s="44" t="str">
        <f t="shared" si="25"/>
        <v>45_6</v>
      </c>
      <c r="AA118" s="17">
        <f t="shared" si="29"/>
        <v>2893</v>
      </c>
      <c r="AB118" s="17">
        <f t="shared" si="30"/>
        <v>2954</v>
      </c>
      <c r="AC118" s="54">
        <f t="shared" si="26"/>
        <v>2954</v>
      </c>
      <c r="AD118" s="40">
        <f t="shared" si="31"/>
        <v>18.935897435897434</v>
      </c>
      <c r="AE118" s="6"/>
      <c r="AF118" s="6"/>
      <c r="AG118" s="6"/>
      <c r="AH118" s="6"/>
      <c r="AI118" s="6"/>
      <c r="AJ118" s="57"/>
    </row>
    <row r="119" spans="1:36" x14ac:dyDescent="0.25">
      <c r="A119" s="44">
        <v>45</v>
      </c>
      <c r="B119" s="44">
        <f t="shared" si="36"/>
        <v>7</v>
      </c>
      <c r="C119" s="72">
        <v>25</v>
      </c>
      <c r="D119" s="44">
        <f t="shared" si="27"/>
        <v>7</v>
      </c>
      <c r="E119" s="44" t="str">
        <f t="shared" si="28"/>
        <v>45_7</v>
      </c>
      <c r="F119" s="72">
        <v>2877</v>
      </c>
      <c r="G119" s="31"/>
      <c r="H119" s="44">
        <v>45</v>
      </c>
      <c r="I119" s="44">
        <f t="shared" si="37"/>
        <v>7</v>
      </c>
      <c r="J119" s="72">
        <v>25</v>
      </c>
      <c r="K119" s="44">
        <f t="shared" si="20"/>
        <v>7</v>
      </c>
      <c r="L119" s="44" t="str">
        <f t="shared" si="21"/>
        <v>45_7</v>
      </c>
      <c r="M119" s="72">
        <v>2963</v>
      </c>
      <c r="N119" s="78"/>
      <c r="O119" s="44">
        <v>45</v>
      </c>
      <c r="P119" s="44">
        <f t="shared" si="38"/>
        <v>7</v>
      </c>
      <c r="Q119" s="72">
        <v>25</v>
      </c>
      <c r="R119" s="44">
        <f t="shared" si="22"/>
        <v>7</v>
      </c>
      <c r="S119" s="44" t="str">
        <f t="shared" si="23"/>
        <v>45_7</v>
      </c>
      <c r="T119" s="72">
        <v>3026</v>
      </c>
      <c r="U119" s="78"/>
      <c r="V119" s="44">
        <v>45</v>
      </c>
      <c r="W119" s="44">
        <f t="shared" si="39"/>
        <v>7</v>
      </c>
      <c r="X119" s="72">
        <v>25</v>
      </c>
      <c r="Y119" s="44">
        <f t="shared" si="24"/>
        <v>7</v>
      </c>
      <c r="Z119" s="44" t="str">
        <f t="shared" si="25"/>
        <v>45_7</v>
      </c>
      <c r="AA119" s="17">
        <f t="shared" si="29"/>
        <v>2963</v>
      </c>
      <c r="AB119" s="17">
        <f t="shared" si="30"/>
        <v>3026</v>
      </c>
      <c r="AC119" s="54">
        <f t="shared" si="26"/>
        <v>3026</v>
      </c>
      <c r="AD119" s="40">
        <f t="shared" si="31"/>
        <v>19.397435897435898</v>
      </c>
      <c r="AE119" s="6"/>
      <c r="AF119" s="6"/>
      <c r="AG119" s="6"/>
      <c r="AH119" s="6"/>
      <c r="AI119" s="6"/>
      <c r="AJ119" s="57"/>
    </row>
    <row r="120" spans="1:36" x14ac:dyDescent="0.25">
      <c r="A120" s="44">
        <v>45</v>
      </c>
      <c r="B120" s="44">
        <f t="shared" si="36"/>
        <v>8</v>
      </c>
      <c r="C120" s="72">
        <v>26</v>
      </c>
      <c r="D120" s="44">
        <f t="shared" si="27"/>
        <v>8</v>
      </c>
      <c r="E120" s="44" t="str">
        <f t="shared" si="28"/>
        <v>45_8</v>
      </c>
      <c r="F120" s="72">
        <v>2949</v>
      </c>
      <c r="G120" s="31"/>
      <c r="H120" s="44">
        <v>45</v>
      </c>
      <c r="I120" s="44">
        <f t="shared" si="37"/>
        <v>8</v>
      </c>
      <c r="J120" s="72">
        <v>26</v>
      </c>
      <c r="K120" s="44">
        <f t="shared" si="20"/>
        <v>8</v>
      </c>
      <c r="L120" s="44" t="str">
        <f t="shared" si="21"/>
        <v>45_8</v>
      </c>
      <c r="M120" s="72">
        <v>3037</v>
      </c>
      <c r="N120" s="78"/>
      <c r="O120" s="44">
        <v>45</v>
      </c>
      <c r="P120" s="44">
        <f t="shared" si="38"/>
        <v>8</v>
      </c>
      <c r="Q120" s="72">
        <v>26</v>
      </c>
      <c r="R120" s="44">
        <f t="shared" si="22"/>
        <v>8</v>
      </c>
      <c r="S120" s="44" t="str">
        <f t="shared" si="23"/>
        <v>45_8</v>
      </c>
      <c r="T120" s="72">
        <v>3101</v>
      </c>
      <c r="U120" s="78"/>
      <c r="V120" s="44">
        <v>45</v>
      </c>
      <c r="W120" s="44">
        <f t="shared" si="39"/>
        <v>8</v>
      </c>
      <c r="X120" s="72">
        <v>26</v>
      </c>
      <c r="Y120" s="44">
        <f t="shared" si="24"/>
        <v>8</v>
      </c>
      <c r="Z120" s="44" t="str">
        <f t="shared" si="25"/>
        <v>45_8</v>
      </c>
      <c r="AA120" s="17">
        <f t="shared" si="29"/>
        <v>3037</v>
      </c>
      <c r="AB120" s="17">
        <f t="shared" si="30"/>
        <v>3101</v>
      </c>
      <c r="AC120" s="54">
        <f t="shared" si="26"/>
        <v>3101</v>
      </c>
      <c r="AD120" s="40">
        <f t="shared" si="31"/>
        <v>19.878205128205128</v>
      </c>
      <c r="AE120" s="6"/>
      <c r="AF120" s="6"/>
      <c r="AG120" s="6"/>
      <c r="AH120" s="6"/>
      <c r="AI120" s="6"/>
      <c r="AJ120" s="57"/>
    </row>
    <row r="121" spans="1:36" x14ac:dyDescent="0.25">
      <c r="A121" s="44">
        <v>45</v>
      </c>
      <c r="B121" s="44">
        <f t="shared" si="36"/>
        <v>9</v>
      </c>
      <c r="C121" s="72">
        <v>27</v>
      </c>
      <c r="D121" s="44">
        <f t="shared" si="27"/>
        <v>9</v>
      </c>
      <c r="E121" s="44" t="str">
        <f t="shared" si="28"/>
        <v>45_9</v>
      </c>
      <c r="F121" s="72">
        <v>3022</v>
      </c>
      <c r="G121" s="31"/>
      <c r="H121" s="44">
        <v>45</v>
      </c>
      <c r="I121" s="44">
        <f t="shared" si="37"/>
        <v>9</v>
      </c>
      <c r="J121" s="72">
        <v>27</v>
      </c>
      <c r="K121" s="44">
        <f t="shared" si="20"/>
        <v>9</v>
      </c>
      <c r="L121" s="44" t="str">
        <f t="shared" si="21"/>
        <v>45_9</v>
      </c>
      <c r="M121" s="72">
        <v>3112</v>
      </c>
      <c r="N121" s="78"/>
      <c r="O121" s="44">
        <v>45</v>
      </c>
      <c r="P121" s="44">
        <f t="shared" si="38"/>
        <v>9</v>
      </c>
      <c r="Q121" s="72">
        <v>27</v>
      </c>
      <c r="R121" s="44">
        <f t="shared" si="22"/>
        <v>9</v>
      </c>
      <c r="S121" s="44" t="str">
        <f t="shared" si="23"/>
        <v>45_9</v>
      </c>
      <c r="T121" s="72">
        <v>3178</v>
      </c>
      <c r="U121" s="78"/>
      <c r="V121" s="44">
        <v>45</v>
      </c>
      <c r="W121" s="44">
        <f t="shared" si="39"/>
        <v>9</v>
      </c>
      <c r="X121" s="72">
        <v>27</v>
      </c>
      <c r="Y121" s="44">
        <f t="shared" si="24"/>
        <v>9</v>
      </c>
      <c r="Z121" s="44" t="str">
        <f t="shared" si="25"/>
        <v>45_9</v>
      </c>
      <c r="AA121" s="17">
        <f t="shared" si="29"/>
        <v>3112</v>
      </c>
      <c r="AB121" s="17">
        <f t="shared" si="30"/>
        <v>3178</v>
      </c>
      <c r="AC121" s="54">
        <f t="shared" si="26"/>
        <v>3178</v>
      </c>
      <c r="AD121" s="40">
        <f t="shared" si="31"/>
        <v>20.371794871794872</v>
      </c>
      <c r="AE121" s="6"/>
      <c r="AF121" s="6"/>
      <c r="AG121" s="6"/>
      <c r="AH121" s="6"/>
      <c r="AI121" s="6"/>
      <c r="AJ121" s="57"/>
    </row>
    <row r="122" spans="1:36" x14ac:dyDescent="0.25">
      <c r="A122" s="44">
        <v>45</v>
      </c>
      <c r="B122" s="44">
        <f t="shared" si="36"/>
        <v>10</v>
      </c>
      <c r="C122" s="72">
        <v>28</v>
      </c>
      <c r="D122" s="44">
        <f t="shared" si="27"/>
        <v>10</v>
      </c>
      <c r="E122" s="44" t="str">
        <f t="shared" si="28"/>
        <v>45_10</v>
      </c>
      <c r="F122" s="72">
        <v>3086</v>
      </c>
      <c r="G122" s="31"/>
      <c r="H122" s="44">
        <v>45</v>
      </c>
      <c r="I122" s="44">
        <f t="shared" si="37"/>
        <v>10</v>
      </c>
      <c r="J122" s="72">
        <v>28</v>
      </c>
      <c r="K122" s="44">
        <f t="shared" si="20"/>
        <v>10</v>
      </c>
      <c r="L122" s="44" t="str">
        <f t="shared" si="21"/>
        <v>45_10</v>
      </c>
      <c r="M122" s="72">
        <v>3178</v>
      </c>
      <c r="N122" s="78"/>
      <c r="O122" s="44">
        <v>45</v>
      </c>
      <c r="P122" s="44">
        <f t="shared" si="38"/>
        <v>10</v>
      </c>
      <c r="Q122" s="72">
        <v>28</v>
      </c>
      <c r="R122" s="44">
        <f t="shared" si="22"/>
        <v>10</v>
      </c>
      <c r="S122" s="44" t="str">
        <f t="shared" si="23"/>
        <v>45_10</v>
      </c>
      <c r="T122" s="72">
        <v>3245</v>
      </c>
      <c r="U122" s="78"/>
      <c r="V122" s="44">
        <v>45</v>
      </c>
      <c r="W122" s="44">
        <f t="shared" si="39"/>
        <v>10</v>
      </c>
      <c r="X122" s="72">
        <v>28</v>
      </c>
      <c r="Y122" s="44">
        <f t="shared" si="24"/>
        <v>10</v>
      </c>
      <c r="Z122" s="44" t="str">
        <f t="shared" si="25"/>
        <v>45_10</v>
      </c>
      <c r="AA122" s="17">
        <f t="shared" si="29"/>
        <v>3178</v>
      </c>
      <c r="AB122" s="17">
        <f t="shared" si="30"/>
        <v>3245</v>
      </c>
      <c r="AC122" s="54">
        <f t="shared" si="26"/>
        <v>3245</v>
      </c>
      <c r="AD122" s="40">
        <f t="shared" si="31"/>
        <v>20.801282051282051</v>
      </c>
      <c r="AE122" s="6"/>
      <c r="AF122" s="6"/>
      <c r="AG122" s="6"/>
      <c r="AH122" s="6"/>
      <c r="AI122" s="6"/>
      <c r="AJ122" s="57"/>
    </row>
    <row r="123" spans="1:36" x14ac:dyDescent="0.25">
      <c r="A123" s="44">
        <v>45</v>
      </c>
      <c r="B123" s="44">
        <f t="shared" si="36"/>
        <v>11</v>
      </c>
      <c r="C123" s="72">
        <v>29</v>
      </c>
      <c r="D123" s="44">
        <f t="shared" si="27"/>
        <v>11</v>
      </c>
      <c r="E123" s="44" t="str">
        <f t="shared" si="28"/>
        <v>45_11</v>
      </c>
      <c r="F123" s="72">
        <v>3158</v>
      </c>
      <c r="G123" s="31"/>
      <c r="H123" s="44">
        <v>45</v>
      </c>
      <c r="I123" s="44">
        <f t="shared" si="37"/>
        <v>11</v>
      </c>
      <c r="J123" s="72">
        <v>29</v>
      </c>
      <c r="K123" s="44">
        <f t="shared" si="20"/>
        <v>11</v>
      </c>
      <c r="L123" s="44" t="str">
        <f t="shared" si="21"/>
        <v>45_11</v>
      </c>
      <c r="M123" s="72">
        <v>3253</v>
      </c>
      <c r="N123" s="78"/>
      <c r="O123" s="44">
        <v>45</v>
      </c>
      <c r="P123" s="44">
        <f t="shared" si="38"/>
        <v>11</v>
      </c>
      <c r="Q123" s="72">
        <v>29</v>
      </c>
      <c r="R123" s="44">
        <f t="shared" si="22"/>
        <v>11</v>
      </c>
      <c r="S123" s="44" t="str">
        <f t="shared" si="23"/>
        <v>45_11</v>
      </c>
      <c r="T123" s="72">
        <v>3321</v>
      </c>
      <c r="U123" s="78"/>
      <c r="V123" s="44">
        <v>45</v>
      </c>
      <c r="W123" s="44">
        <f t="shared" si="39"/>
        <v>11</v>
      </c>
      <c r="X123" s="72">
        <v>29</v>
      </c>
      <c r="Y123" s="44">
        <f t="shared" si="24"/>
        <v>11</v>
      </c>
      <c r="Z123" s="44" t="str">
        <f t="shared" si="25"/>
        <v>45_11</v>
      </c>
      <c r="AA123" s="17">
        <f t="shared" si="29"/>
        <v>3253</v>
      </c>
      <c r="AB123" s="17">
        <f t="shared" si="30"/>
        <v>3321</v>
      </c>
      <c r="AC123" s="54">
        <f t="shared" si="26"/>
        <v>3321</v>
      </c>
      <c r="AD123" s="40">
        <f t="shared" si="31"/>
        <v>21.28846153846154</v>
      </c>
      <c r="AE123" s="6"/>
      <c r="AF123" s="6"/>
      <c r="AG123" s="6"/>
      <c r="AH123" s="6"/>
      <c r="AI123" s="6"/>
      <c r="AJ123" s="57"/>
    </row>
    <row r="124" spans="1:36" x14ac:dyDescent="0.25">
      <c r="A124" s="44">
        <v>45</v>
      </c>
      <c r="B124" s="44">
        <f t="shared" si="36"/>
        <v>12</v>
      </c>
      <c r="C124" s="72">
        <v>30</v>
      </c>
      <c r="D124" s="44">
        <f t="shared" si="27"/>
        <v>12</v>
      </c>
      <c r="E124" s="44" t="str">
        <f t="shared" si="28"/>
        <v>45_12</v>
      </c>
      <c r="F124" s="72">
        <v>3229</v>
      </c>
      <c r="G124" s="31"/>
      <c r="H124" s="44">
        <v>45</v>
      </c>
      <c r="I124" s="44">
        <f t="shared" si="37"/>
        <v>12</v>
      </c>
      <c r="J124" s="72">
        <v>30</v>
      </c>
      <c r="K124" s="44">
        <f t="shared" si="20"/>
        <v>12</v>
      </c>
      <c r="L124" s="44" t="str">
        <f t="shared" si="21"/>
        <v>45_12</v>
      </c>
      <c r="M124" s="72">
        <v>3326</v>
      </c>
      <c r="N124" s="78"/>
      <c r="O124" s="44">
        <v>45</v>
      </c>
      <c r="P124" s="44">
        <f t="shared" si="38"/>
        <v>12</v>
      </c>
      <c r="Q124" s="72">
        <v>30</v>
      </c>
      <c r="R124" s="44">
        <f t="shared" si="22"/>
        <v>12</v>
      </c>
      <c r="S124" s="44" t="str">
        <f t="shared" si="23"/>
        <v>45_12</v>
      </c>
      <c r="T124" s="72">
        <v>3396</v>
      </c>
      <c r="U124" s="78"/>
      <c r="V124" s="44">
        <v>45</v>
      </c>
      <c r="W124" s="44">
        <f t="shared" si="39"/>
        <v>12</v>
      </c>
      <c r="X124" s="72">
        <v>30</v>
      </c>
      <c r="Y124" s="44">
        <f t="shared" si="24"/>
        <v>12</v>
      </c>
      <c r="Z124" s="44" t="str">
        <f t="shared" si="25"/>
        <v>45_12</v>
      </c>
      <c r="AA124" s="17">
        <f t="shared" si="29"/>
        <v>3326</v>
      </c>
      <c r="AB124" s="17">
        <f t="shared" si="30"/>
        <v>3396</v>
      </c>
      <c r="AC124" s="54">
        <f t="shared" si="26"/>
        <v>3396</v>
      </c>
      <c r="AD124" s="40">
        <f t="shared" si="31"/>
        <v>21.76923076923077</v>
      </c>
      <c r="AE124" s="6"/>
      <c r="AF124" s="6"/>
      <c r="AG124" s="6"/>
      <c r="AH124" s="6"/>
      <c r="AI124" s="6"/>
      <c r="AJ124" s="57"/>
    </row>
    <row r="125" spans="1:36" x14ac:dyDescent="0.25">
      <c r="A125" s="44">
        <v>49</v>
      </c>
      <c r="B125" s="44">
        <v>0</v>
      </c>
      <c r="C125" s="72">
        <v>14</v>
      </c>
      <c r="D125" s="44">
        <f t="shared" si="27"/>
        <v>0</v>
      </c>
      <c r="E125" s="44" t="str">
        <f t="shared" si="28"/>
        <v>49_0</v>
      </c>
      <c r="F125" s="72">
        <v>2154</v>
      </c>
      <c r="G125" s="31"/>
      <c r="H125" s="44">
        <v>49</v>
      </c>
      <c r="I125" s="44">
        <v>0</v>
      </c>
      <c r="J125" s="72">
        <v>14</v>
      </c>
      <c r="K125" s="44">
        <f t="shared" si="20"/>
        <v>0</v>
      </c>
      <c r="L125" s="44" t="str">
        <f t="shared" si="21"/>
        <v>49_0</v>
      </c>
      <c r="M125" s="72">
        <v>2218</v>
      </c>
      <c r="N125" s="6"/>
      <c r="O125" s="44">
        <v>49</v>
      </c>
      <c r="P125" s="44">
        <v>0</v>
      </c>
      <c r="Q125" s="72">
        <v>14</v>
      </c>
      <c r="R125" s="44">
        <f t="shared" si="22"/>
        <v>0</v>
      </c>
      <c r="S125" s="44" t="str">
        <f t="shared" si="23"/>
        <v>49_0</v>
      </c>
      <c r="T125" s="72">
        <v>2265</v>
      </c>
      <c r="U125" s="6"/>
      <c r="V125" s="44">
        <v>49</v>
      </c>
      <c r="W125" s="44">
        <v>0</v>
      </c>
      <c r="X125" s="72">
        <v>14</v>
      </c>
      <c r="Y125" s="44">
        <f t="shared" si="24"/>
        <v>0</v>
      </c>
      <c r="Z125" s="44" t="str">
        <f t="shared" si="25"/>
        <v>49_0</v>
      </c>
      <c r="AA125" s="17">
        <f t="shared" si="29"/>
        <v>2218</v>
      </c>
      <c r="AB125" s="17">
        <f t="shared" si="30"/>
        <v>2265</v>
      </c>
      <c r="AC125" s="54">
        <f t="shared" si="26"/>
        <v>2265</v>
      </c>
      <c r="AD125" s="40">
        <f t="shared" si="31"/>
        <v>14.51923076923077</v>
      </c>
      <c r="AE125" s="6"/>
      <c r="AF125" s="6"/>
      <c r="AG125" s="6"/>
      <c r="AH125" s="6"/>
      <c r="AI125" s="6"/>
      <c r="AJ125" s="57"/>
    </row>
    <row r="126" spans="1:36" x14ac:dyDescent="0.25">
      <c r="A126" s="44">
        <v>49</v>
      </c>
      <c r="B126" s="44">
        <v>1</v>
      </c>
      <c r="C126" s="72">
        <v>16</v>
      </c>
      <c r="D126" s="44">
        <f t="shared" si="27"/>
        <v>1</v>
      </c>
      <c r="E126" s="44" t="str">
        <f t="shared" si="28"/>
        <v>49_1</v>
      </c>
      <c r="F126" s="72">
        <v>2289</v>
      </c>
      <c r="G126" s="31"/>
      <c r="H126" s="44">
        <v>49</v>
      </c>
      <c r="I126" s="44">
        <v>1</v>
      </c>
      <c r="J126" s="72">
        <v>16</v>
      </c>
      <c r="K126" s="44">
        <f t="shared" si="20"/>
        <v>1</v>
      </c>
      <c r="L126" s="44" t="str">
        <f t="shared" si="21"/>
        <v>49_1</v>
      </c>
      <c r="M126" s="72">
        <v>2357</v>
      </c>
      <c r="N126" s="6"/>
      <c r="O126" s="44">
        <v>49</v>
      </c>
      <c r="P126" s="44">
        <v>1</v>
      </c>
      <c r="Q126" s="72">
        <v>16</v>
      </c>
      <c r="R126" s="44">
        <f t="shared" si="22"/>
        <v>1</v>
      </c>
      <c r="S126" s="44" t="str">
        <f t="shared" si="23"/>
        <v>49_1</v>
      </c>
      <c r="T126" s="72">
        <v>2407</v>
      </c>
      <c r="U126" s="6"/>
      <c r="V126" s="44">
        <v>49</v>
      </c>
      <c r="W126" s="44">
        <v>1</v>
      </c>
      <c r="X126" s="72">
        <v>16</v>
      </c>
      <c r="Y126" s="44">
        <f t="shared" si="24"/>
        <v>1</v>
      </c>
      <c r="Z126" s="44" t="str">
        <f t="shared" si="25"/>
        <v>49_1</v>
      </c>
      <c r="AA126" s="17">
        <f t="shared" si="29"/>
        <v>2357</v>
      </c>
      <c r="AB126" s="17">
        <f t="shared" si="30"/>
        <v>2407</v>
      </c>
      <c r="AC126" s="54">
        <f t="shared" si="26"/>
        <v>2407</v>
      </c>
      <c r="AD126" s="40">
        <f t="shared" si="31"/>
        <v>15.429487179487179</v>
      </c>
      <c r="AE126" s="6"/>
      <c r="AF126" s="6"/>
      <c r="AG126" s="6"/>
      <c r="AH126" s="6"/>
      <c r="AI126" s="6"/>
      <c r="AJ126" s="57"/>
    </row>
    <row r="127" spans="1:36" x14ac:dyDescent="0.25">
      <c r="A127" s="44">
        <v>49</v>
      </c>
      <c r="B127" s="44">
        <v>2</v>
      </c>
      <c r="C127" s="72">
        <v>18</v>
      </c>
      <c r="D127" s="44">
        <f t="shared" si="27"/>
        <v>2</v>
      </c>
      <c r="E127" s="44" t="str">
        <f t="shared" si="28"/>
        <v>49_2</v>
      </c>
      <c r="F127" s="72">
        <v>2415</v>
      </c>
      <c r="G127" s="31"/>
      <c r="H127" s="44">
        <v>49</v>
      </c>
      <c r="I127" s="44">
        <v>2</v>
      </c>
      <c r="J127" s="72">
        <v>18</v>
      </c>
      <c r="K127" s="44">
        <f t="shared" si="20"/>
        <v>2</v>
      </c>
      <c r="L127" s="44" t="str">
        <f t="shared" si="21"/>
        <v>49_2</v>
      </c>
      <c r="M127" s="72">
        <v>2487</v>
      </c>
      <c r="N127" s="6"/>
      <c r="O127" s="44">
        <v>49</v>
      </c>
      <c r="P127" s="44">
        <v>2</v>
      </c>
      <c r="Q127" s="72">
        <v>18</v>
      </c>
      <c r="R127" s="44">
        <f t="shared" si="22"/>
        <v>2</v>
      </c>
      <c r="S127" s="44" t="str">
        <f t="shared" si="23"/>
        <v>49_2</v>
      </c>
      <c r="T127" s="72">
        <v>2540</v>
      </c>
      <c r="U127" s="6"/>
      <c r="V127" s="44">
        <v>49</v>
      </c>
      <c r="W127" s="44">
        <v>2</v>
      </c>
      <c r="X127" s="72">
        <v>18</v>
      </c>
      <c r="Y127" s="44">
        <f t="shared" si="24"/>
        <v>2</v>
      </c>
      <c r="Z127" s="44" t="str">
        <f t="shared" si="25"/>
        <v>49_2</v>
      </c>
      <c r="AA127" s="17">
        <f t="shared" si="29"/>
        <v>2487</v>
      </c>
      <c r="AB127" s="17">
        <f t="shared" si="30"/>
        <v>2540</v>
      </c>
      <c r="AC127" s="54">
        <f t="shared" si="26"/>
        <v>2540</v>
      </c>
      <c r="AD127" s="40">
        <f t="shared" si="31"/>
        <v>16.282051282051281</v>
      </c>
      <c r="AE127" s="6"/>
      <c r="AF127" s="6"/>
      <c r="AG127" s="6"/>
      <c r="AH127" s="6"/>
      <c r="AI127" s="6"/>
      <c r="AJ127" s="57"/>
    </row>
    <row r="128" spans="1:36" x14ac:dyDescent="0.25">
      <c r="A128" s="44">
        <v>49</v>
      </c>
      <c r="B128" s="44">
        <v>3</v>
      </c>
      <c r="C128" s="72">
        <v>20</v>
      </c>
      <c r="D128" s="44">
        <f t="shared" si="27"/>
        <v>3</v>
      </c>
      <c r="E128" s="44" t="str">
        <f t="shared" si="28"/>
        <v>49_3</v>
      </c>
      <c r="F128" s="72">
        <v>2545</v>
      </c>
      <c r="G128" s="31"/>
      <c r="H128" s="44">
        <v>49</v>
      </c>
      <c r="I128" s="44">
        <v>3</v>
      </c>
      <c r="J128" s="72">
        <v>20</v>
      </c>
      <c r="K128" s="44">
        <f t="shared" si="20"/>
        <v>3</v>
      </c>
      <c r="L128" s="44" t="str">
        <f t="shared" si="21"/>
        <v>49_3</v>
      </c>
      <c r="M128" s="72">
        <v>2622</v>
      </c>
      <c r="N128" s="74"/>
      <c r="O128" s="44">
        <v>49</v>
      </c>
      <c r="P128" s="44">
        <v>3</v>
      </c>
      <c r="Q128" s="72">
        <v>20</v>
      </c>
      <c r="R128" s="44">
        <f t="shared" si="22"/>
        <v>3</v>
      </c>
      <c r="S128" s="44" t="str">
        <f t="shared" si="23"/>
        <v>49_3</v>
      </c>
      <c r="T128" s="72">
        <v>2677</v>
      </c>
      <c r="U128" s="74"/>
      <c r="V128" s="44">
        <v>49</v>
      </c>
      <c r="W128" s="44">
        <v>3</v>
      </c>
      <c r="X128" s="72">
        <v>20</v>
      </c>
      <c r="Y128" s="44">
        <f t="shared" si="24"/>
        <v>3</v>
      </c>
      <c r="Z128" s="44" t="str">
        <f t="shared" si="25"/>
        <v>49_3</v>
      </c>
      <c r="AA128" s="17">
        <f t="shared" si="29"/>
        <v>2622</v>
      </c>
      <c r="AB128" s="17">
        <f t="shared" si="30"/>
        <v>2677</v>
      </c>
      <c r="AC128" s="54">
        <f t="shared" si="26"/>
        <v>2677</v>
      </c>
      <c r="AD128" s="40">
        <f t="shared" si="31"/>
        <v>17.160256410256409</v>
      </c>
      <c r="AE128" s="6"/>
      <c r="AF128" s="6"/>
      <c r="AG128" s="6"/>
      <c r="AH128" s="6"/>
      <c r="AI128" s="6"/>
      <c r="AJ128" s="57"/>
    </row>
    <row r="129" spans="1:36" x14ac:dyDescent="0.25">
      <c r="A129" s="44">
        <v>50</v>
      </c>
      <c r="B129" s="44">
        <v>0</v>
      </c>
      <c r="C129" s="72">
        <v>21</v>
      </c>
      <c r="D129" s="44">
        <f t="shared" si="27"/>
        <v>0</v>
      </c>
      <c r="E129" s="44" t="str">
        <f t="shared" si="28"/>
        <v>50_0</v>
      </c>
      <c r="F129" s="72">
        <v>2611</v>
      </c>
      <c r="G129" s="31"/>
      <c r="H129" s="44">
        <v>50</v>
      </c>
      <c r="I129" s="44">
        <v>0</v>
      </c>
      <c r="J129" s="72">
        <v>21</v>
      </c>
      <c r="K129" s="44">
        <f t="shared" si="20"/>
        <v>0</v>
      </c>
      <c r="L129" s="44" t="str">
        <f t="shared" si="21"/>
        <v>50_0</v>
      </c>
      <c r="M129" s="72">
        <v>2689</v>
      </c>
      <c r="N129" s="78"/>
      <c r="O129" s="44">
        <v>50</v>
      </c>
      <c r="P129" s="44">
        <v>0</v>
      </c>
      <c r="Q129" s="72">
        <v>21</v>
      </c>
      <c r="R129" s="44">
        <f t="shared" si="22"/>
        <v>0</v>
      </c>
      <c r="S129" s="44" t="str">
        <f t="shared" si="23"/>
        <v>50_0</v>
      </c>
      <c r="T129" s="72">
        <v>2746</v>
      </c>
      <c r="U129" s="78"/>
      <c r="V129" s="44">
        <v>50</v>
      </c>
      <c r="W129" s="44">
        <v>0</v>
      </c>
      <c r="X129" s="72">
        <v>21</v>
      </c>
      <c r="Y129" s="44">
        <f t="shared" si="24"/>
        <v>0</v>
      </c>
      <c r="Z129" s="44" t="str">
        <f t="shared" si="25"/>
        <v>50_0</v>
      </c>
      <c r="AA129" s="17">
        <f t="shared" si="29"/>
        <v>2689</v>
      </c>
      <c r="AB129" s="17">
        <f t="shared" si="30"/>
        <v>2746</v>
      </c>
      <c r="AC129" s="54">
        <f t="shared" si="26"/>
        <v>2746</v>
      </c>
      <c r="AD129" s="40">
        <f t="shared" si="31"/>
        <v>17.602564102564102</v>
      </c>
      <c r="AE129" s="6"/>
      <c r="AF129" s="6"/>
      <c r="AG129" s="6"/>
      <c r="AH129" s="6"/>
      <c r="AI129" s="6"/>
      <c r="AJ129" s="57"/>
    </row>
    <row r="130" spans="1:36" x14ac:dyDescent="0.25">
      <c r="A130" s="44">
        <v>50</v>
      </c>
      <c r="B130" s="44">
        <v>1</v>
      </c>
      <c r="C130" s="72">
        <v>23</v>
      </c>
      <c r="D130" s="44">
        <f t="shared" si="27"/>
        <v>1</v>
      </c>
      <c r="E130" s="44" t="str">
        <f t="shared" si="28"/>
        <v>50_1</v>
      </c>
      <c r="F130" s="72">
        <v>2743</v>
      </c>
      <c r="G130" s="31"/>
      <c r="H130" s="44">
        <v>50</v>
      </c>
      <c r="I130" s="44">
        <v>1</v>
      </c>
      <c r="J130" s="72">
        <v>23</v>
      </c>
      <c r="K130" s="44">
        <f t="shared" si="20"/>
        <v>1</v>
      </c>
      <c r="L130" s="44" t="str">
        <f t="shared" si="21"/>
        <v>50_1</v>
      </c>
      <c r="M130" s="72">
        <v>2825</v>
      </c>
      <c r="N130" s="78"/>
      <c r="O130" s="44">
        <v>50</v>
      </c>
      <c r="P130" s="44">
        <v>1</v>
      </c>
      <c r="Q130" s="72">
        <v>23</v>
      </c>
      <c r="R130" s="44">
        <f t="shared" si="22"/>
        <v>1</v>
      </c>
      <c r="S130" s="44" t="str">
        <f t="shared" si="23"/>
        <v>50_1</v>
      </c>
      <c r="T130" s="72">
        <v>2884</v>
      </c>
      <c r="U130" s="78"/>
      <c r="V130" s="44">
        <v>50</v>
      </c>
      <c r="W130" s="44">
        <v>1</v>
      </c>
      <c r="X130" s="72">
        <v>23</v>
      </c>
      <c r="Y130" s="44">
        <f t="shared" si="24"/>
        <v>1</v>
      </c>
      <c r="Z130" s="44" t="str">
        <f t="shared" si="25"/>
        <v>50_1</v>
      </c>
      <c r="AA130" s="17">
        <f t="shared" si="29"/>
        <v>2825</v>
      </c>
      <c r="AB130" s="17">
        <f t="shared" si="30"/>
        <v>2884</v>
      </c>
      <c r="AC130" s="54">
        <f t="shared" si="26"/>
        <v>2884</v>
      </c>
      <c r="AD130" s="40">
        <f t="shared" si="31"/>
        <v>18.487179487179485</v>
      </c>
      <c r="AE130" s="6"/>
      <c r="AF130" s="6"/>
      <c r="AG130" s="6"/>
      <c r="AH130" s="6"/>
      <c r="AI130" s="6"/>
      <c r="AJ130" s="57"/>
    </row>
    <row r="131" spans="1:36" x14ac:dyDescent="0.25">
      <c r="A131" s="44">
        <v>50</v>
      </c>
      <c r="B131" s="44">
        <v>2</v>
      </c>
      <c r="C131" s="72">
        <v>25</v>
      </c>
      <c r="D131" s="44">
        <f t="shared" si="27"/>
        <v>2</v>
      </c>
      <c r="E131" s="44" t="str">
        <f t="shared" si="28"/>
        <v>50_2</v>
      </c>
      <c r="F131" s="72">
        <v>2877</v>
      </c>
      <c r="G131" s="31"/>
      <c r="H131" s="44">
        <v>50</v>
      </c>
      <c r="I131" s="44">
        <v>2</v>
      </c>
      <c r="J131" s="72">
        <v>25</v>
      </c>
      <c r="K131" s="44">
        <f t="shared" si="20"/>
        <v>2</v>
      </c>
      <c r="L131" s="44" t="str">
        <f t="shared" si="21"/>
        <v>50_2</v>
      </c>
      <c r="M131" s="72">
        <v>2963</v>
      </c>
      <c r="N131" s="78"/>
      <c r="O131" s="44">
        <v>50</v>
      </c>
      <c r="P131" s="44">
        <v>2</v>
      </c>
      <c r="Q131" s="72">
        <v>25</v>
      </c>
      <c r="R131" s="44">
        <f t="shared" si="22"/>
        <v>2</v>
      </c>
      <c r="S131" s="44" t="str">
        <f t="shared" si="23"/>
        <v>50_2</v>
      </c>
      <c r="T131" s="72">
        <v>3026</v>
      </c>
      <c r="U131" s="78"/>
      <c r="V131" s="44">
        <v>50</v>
      </c>
      <c r="W131" s="44">
        <v>2</v>
      </c>
      <c r="X131" s="72">
        <v>25</v>
      </c>
      <c r="Y131" s="44">
        <f t="shared" si="24"/>
        <v>2</v>
      </c>
      <c r="Z131" s="44" t="str">
        <f t="shared" si="25"/>
        <v>50_2</v>
      </c>
      <c r="AA131" s="17">
        <f t="shared" si="29"/>
        <v>2963</v>
      </c>
      <c r="AB131" s="17">
        <f t="shared" si="30"/>
        <v>3026</v>
      </c>
      <c r="AC131" s="54">
        <f t="shared" si="26"/>
        <v>3026</v>
      </c>
      <c r="AD131" s="40">
        <f t="shared" si="31"/>
        <v>19.397435897435898</v>
      </c>
      <c r="AE131" s="6"/>
      <c r="AF131" s="6"/>
      <c r="AG131" s="6"/>
      <c r="AH131" s="6"/>
      <c r="AI131" s="6"/>
      <c r="AJ131" s="57"/>
    </row>
    <row r="132" spans="1:36" x14ac:dyDescent="0.25">
      <c r="A132" s="44">
        <v>50</v>
      </c>
      <c r="B132" s="44">
        <v>3</v>
      </c>
      <c r="C132" s="72">
        <v>27</v>
      </c>
      <c r="D132" s="44">
        <f t="shared" si="27"/>
        <v>3</v>
      </c>
      <c r="E132" s="44" t="str">
        <f t="shared" si="28"/>
        <v>50_3</v>
      </c>
      <c r="F132" s="72">
        <v>3022</v>
      </c>
      <c r="G132" s="31"/>
      <c r="H132" s="44">
        <v>50</v>
      </c>
      <c r="I132" s="44">
        <v>3</v>
      </c>
      <c r="J132" s="72">
        <v>27</v>
      </c>
      <c r="K132" s="44">
        <f t="shared" si="20"/>
        <v>3</v>
      </c>
      <c r="L132" s="44" t="str">
        <f t="shared" si="21"/>
        <v>50_3</v>
      </c>
      <c r="M132" s="72">
        <v>3112</v>
      </c>
      <c r="N132" s="78"/>
      <c r="O132" s="44">
        <v>50</v>
      </c>
      <c r="P132" s="44">
        <v>3</v>
      </c>
      <c r="Q132" s="72">
        <v>27</v>
      </c>
      <c r="R132" s="44">
        <f t="shared" si="22"/>
        <v>3</v>
      </c>
      <c r="S132" s="44" t="str">
        <f t="shared" si="23"/>
        <v>50_3</v>
      </c>
      <c r="T132" s="72">
        <v>3178</v>
      </c>
      <c r="U132" s="78"/>
      <c r="V132" s="44">
        <v>50</v>
      </c>
      <c r="W132" s="44">
        <v>3</v>
      </c>
      <c r="X132" s="72">
        <v>27</v>
      </c>
      <c r="Y132" s="44">
        <f t="shared" si="24"/>
        <v>3</v>
      </c>
      <c r="Z132" s="44" t="str">
        <f t="shared" si="25"/>
        <v>50_3</v>
      </c>
      <c r="AA132" s="17">
        <f t="shared" si="29"/>
        <v>3112</v>
      </c>
      <c r="AB132" s="17">
        <f t="shared" si="30"/>
        <v>3178</v>
      </c>
      <c r="AC132" s="54">
        <f t="shared" si="26"/>
        <v>3178</v>
      </c>
      <c r="AD132" s="40">
        <f t="shared" si="31"/>
        <v>20.371794871794872</v>
      </c>
      <c r="AE132" s="6"/>
      <c r="AF132" s="6"/>
      <c r="AG132" s="6"/>
      <c r="AH132" s="6"/>
      <c r="AI132" s="6"/>
      <c r="AJ132" s="57"/>
    </row>
    <row r="133" spans="1:36" x14ac:dyDescent="0.25">
      <c r="A133" s="44">
        <v>50</v>
      </c>
      <c r="B133" s="44">
        <v>4</v>
      </c>
      <c r="C133" s="72">
        <v>28</v>
      </c>
      <c r="D133" s="44">
        <f t="shared" si="27"/>
        <v>4</v>
      </c>
      <c r="E133" s="44" t="str">
        <f t="shared" si="28"/>
        <v>50_4</v>
      </c>
      <c r="F133" s="72">
        <v>3086</v>
      </c>
      <c r="G133" s="31"/>
      <c r="H133" s="44">
        <v>50</v>
      </c>
      <c r="I133" s="44">
        <v>4</v>
      </c>
      <c r="J133" s="72">
        <v>28</v>
      </c>
      <c r="K133" s="44">
        <f t="shared" si="20"/>
        <v>4</v>
      </c>
      <c r="L133" s="44" t="str">
        <f t="shared" si="21"/>
        <v>50_4</v>
      </c>
      <c r="M133" s="72">
        <v>3178</v>
      </c>
      <c r="N133" s="78"/>
      <c r="O133" s="44">
        <v>50</v>
      </c>
      <c r="P133" s="44">
        <v>4</v>
      </c>
      <c r="Q133" s="72">
        <v>28</v>
      </c>
      <c r="R133" s="44">
        <f t="shared" si="22"/>
        <v>4</v>
      </c>
      <c r="S133" s="44" t="str">
        <f t="shared" si="23"/>
        <v>50_4</v>
      </c>
      <c r="T133" s="72">
        <v>3245</v>
      </c>
      <c r="U133" s="78"/>
      <c r="V133" s="44">
        <v>50</v>
      </c>
      <c r="W133" s="44">
        <v>4</v>
      </c>
      <c r="X133" s="72">
        <v>28</v>
      </c>
      <c r="Y133" s="44">
        <f t="shared" si="24"/>
        <v>4</v>
      </c>
      <c r="Z133" s="44" t="str">
        <f t="shared" si="25"/>
        <v>50_4</v>
      </c>
      <c r="AA133" s="17">
        <f t="shared" si="29"/>
        <v>3178</v>
      </c>
      <c r="AB133" s="17">
        <f t="shared" si="30"/>
        <v>3245</v>
      </c>
      <c r="AC133" s="54">
        <f t="shared" si="26"/>
        <v>3245</v>
      </c>
      <c r="AD133" s="40">
        <f t="shared" si="31"/>
        <v>20.801282051282051</v>
      </c>
      <c r="AE133" s="6"/>
      <c r="AF133" s="6"/>
      <c r="AG133" s="6"/>
      <c r="AH133" s="6"/>
      <c r="AI133" s="6"/>
      <c r="AJ133" s="57"/>
    </row>
    <row r="134" spans="1:36" x14ac:dyDescent="0.25">
      <c r="A134" s="44">
        <v>50</v>
      </c>
      <c r="B134" s="44">
        <v>5</v>
      </c>
      <c r="C134" s="72">
        <v>29</v>
      </c>
      <c r="D134" s="44">
        <f t="shared" si="27"/>
        <v>5</v>
      </c>
      <c r="E134" s="44" t="str">
        <f t="shared" si="28"/>
        <v>50_5</v>
      </c>
      <c r="F134" s="72">
        <v>3158</v>
      </c>
      <c r="G134" s="31"/>
      <c r="H134" s="44">
        <v>50</v>
      </c>
      <c r="I134" s="44">
        <v>5</v>
      </c>
      <c r="J134" s="72">
        <v>29</v>
      </c>
      <c r="K134" s="44">
        <f t="shared" si="20"/>
        <v>5</v>
      </c>
      <c r="L134" s="44" t="str">
        <f t="shared" si="21"/>
        <v>50_5</v>
      </c>
      <c r="M134" s="72">
        <v>3253</v>
      </c>
      <c r="N134" s="78"/>
      <c r="O134" s="44">
        <v>50</v>
      </c>
      <c r="P134" s="44">
        <v>5</v>
      </c>
      <c r="Q134" s="72">
        <v>29</v>
      </c>
      <c r="R134" s="44">
        <f t="shared" si="22"/>
        <v>5</v>
      </c>
      <c r="S134" s="44" t="str">
        <f t="shared" si="23"/>
        <v>50_5</v>
      </c>
      <c r="T134" s="72">
        <v>3321</v>
      </c>
      <c r="U134" s="78"/>
      <c r="V134" s="44">
        <v>50</v>
      </c>
      <c r="W134" s="44">
        <v>5</v>
      </c>
      <c r="X134" s="72">
        <v>29</v>
      </c>
      <c r="Y134" s="44">
        <f t="shared" si="24"/>
        <v>5</v>
      </c>
      <c r="Z134" s="44" t="str">
        <f t="shared" si="25"/>
        <v>50_5</v>
      </c>
      <c r="AA134" s="17">
        <f t="shared" si="29"/>
        <v>3253</v>
      </c>
      <c r="AB134" s="17">
        <f t="shared" si="30"/>
        <v>3321</v>
      </c>
      <c r="AC134" s="54">
        <f t="shared" si="26"/>
        <v>3321</v>
      </c>
      <c r="AD134" s="40">
        <f t="shared" si="31"/>
        <v>21.28846153846154</v>
      </c>
      <c r="AE134" s="6"/>
      <c r="AF134" s="6"/>
      <c r="AG134" s="6"/>
      <c r="AH134" s="6"/>
      <c r="AI134" s="6"/>
      <c r="AJ134" s="57"/>
    </row>
    <row r="135" spans="1:36" x14ac:dyDescent="0.25">
      <c r="A135" s="44">
        <v>50</v>
      </c>
      <c r="B135" s="44">
        <v>6</v>
      </c>
      <c r="C135" s="72">
        <v>30</v>
      </c>
      <c r="D135" s="44">
        <f t="shared" si="27"/>
        <v>6</v>
      </c>
      <c r="E135" s="44" t="str">
        <f t="shared" si="28"/>
        <v>50_6</v>
      </c>
      <c r="F135" s="72">
        <v>3229</v>
      </c>
      <c r="G135" s="31"/>
      <c r="H135" s="44">
        <v>50</v>
      </c>
      <c r="I135" s="44">
        <v>6</v>
      </c>
      <c r="J135" s="72">
        <v>30</v>
      </c>
      <c r="K135" s="44">
        <f t="shared" si="20"/>
        <v>6</v>
      </c>
      <c r="L135" s="44" t="str">
        <f t="shared" si="21"/>
        <v>50_6</v>
      </c>
      <c r="M135" s="72">
        <v>3326</v>
      </c>
      <c r="N135" s="78"/>
      <c r="O135" s="44">
        <v>50</v>
      </c>
      <c r="P135" s="44">
        <v>6</v>
      </c>
      <c r="Q135" s="72">
        <v>30</v>
      </c>
      <c r="R135" s="44">
        <f t="shared" si="22"/>
        <v>6</v>
      </c>
      <c r="S135" s="44" t="str">
        <f t="shared" si="23"/>
        <v>50_6</v>
      </c>
      <c r="T135" s="72">
        <v>3396</v>
      </c>
      <c r="U135" s="78"/>
      <c r="V135" s="44">
        <v>50</v>
      </c>
      <c r="W135" s="44">
        <v>6</v>
      </c>
      <c r="X135" s="72">
        <v>30</v>
      </c>
      <c r="Y135" s="44">
        <f t="shared" si="24"/>
        <v>6</v>
      </c>
      <c r="Z135" s="44" t="str">
        <f t="shared" si="25"/>
        <v>50_6</v>
      </c>
      <c r="AA135" s="17">
        <f t="shared" si="29"/>
        <v>3326</v>
      </c>
      <c r="AB135" s="17">
        <f t="shared" si="30"/>
        <v>3396</v>
      </c>
      <c r="AC135" s="54">
        <f t="shared" si="26"/>
        <v>3396</v>
      </c>
      <c r="AD135" s="40">
        <f t="shared" si="31"/>
        <v>21.76923076923077</v>
      </c>
      <c r="AE135" s="6"/>
      <c r="AF135" s="6"/>
      <c r="AG135" s="6"/>
      <c r="AH135" s="6"/>
      <c r="AI135" s="6"/>
      <c r="AJ135" s="57"/>
    </row>
    <row r="136" spans="1:36" x14ac:dyDescent="0.25">
      <c r="A136" s="44">
        <v>50</v>
      </c>
      <c r="B136" s="44">
        <v>7</v>
      </c>
      <c r="C136" s="72">
        <v>31</v>
      </c>
      <c r="D136" s="44">
        <f t="shared" si="27"/>
        <v>7</v>
      </c>
      <c r="E136" s="44" t="str">
        <f t="shared" si="28"/>
        <v>50_7</v>
      </c>
      <c r="F136" s="72">
        <v>3296</v>
      </c>
      <c r="G136" s="31"/>
      <c r="H136" s="44">
        <v>50</v>
      </c>
      <c r="I136" s="44">
        <v>7</v>
      </c>
      <c r="J136" s="72">
        <v>31</v>
      </c>
      <c r="K136" s="44">
        <f t="shared" si="20"/>
        <v>7</v>
      </c>
      <c r="L136" s="44" t="str">
        <f t="shared" si="21"/>
        <v>50_7</v>
      </c>
      <c r="M136" s="72">
        <v>3395</v>
      </c>
      <c r="N136" s="78"/>
      <c r="O136" s="44">
        <v>50</v>
      </c>
      <c r="P136" s="44">
        <v>7</v>
      </c>
      <c r="Q136" s="72">
        <v>31</v>
      </c>
      <c r="R136" s="44">
        <f t="shared" si="22"/>
        <v>7</v>
      </c>
      <c r="S136" s="44" t="str">
        <f t="shared" si="23"/>
        <v>50_7</v>
      </c>
      <c r="T136" s="72">
        <v>3466</v>
      </c>
      <c r="U136" s="78"/>
      <c r="V136" s="44">
        <v>50</v>
      </c>
      <c r="W136" s="44">
        <v>7</v>
      </c>
      <c r="X136" s="72">
        <v>31</v>
      </c>
      <c r="Y136" s="44">
        <f t="shared" si="24"/>
        <v>7</v>
      </c>
      <c r="Z136" s="44" t="str">
        <f t="shared" si="25"/>
        <v>50_7</v>
      </c>
      <c r="AA136" s="17">
        <f t="shared" si="29"/>
        <v>3395</v>
      </c>
      <c r="AB136" s="17">
        <f t="shared" si="30"/>
        <v>3466</v>
      </c>
      <c r="AC136" s="54">
        <f t="shared" si="26"/>
        <v>3466</v>
      </c>
      <c r="AD136" s="40">
        <f t="shared" si="31"/>
        <v>22.217948717948719</v>
      </c>
      <c r="AE136" s="6"/>
      <c r="AF136" s="6"/>
      <c r="AG136" s="6"/>
      <c r="AH136" s="6"/>
      <c r="AI136" s="6"/>
      <c r="AJ136" s="57"/>
    </row>
    <row r="137" spans="1:36" x14ac:dyDescent="0.25">
      <c r="A137" s="44">
        <v>50</v>
      </c>
      <c r="B137" s="44">
        <v>8</v>
      </c>
      <c r="C137" s="72">
        <v>32</v>
      </c>
      <c r="D137" s="44">
        <f t="shared" si="27"/>
        <v>8</v>
      </c>
      <c r="E137" s="44" t="str">
        <f t="shared" si="28"/>
        <v>50_8</v>
      </c>
      <c r="F137" s="72">
        <v>3364</v>
      </c>
      <c r="G137" s="31"/>
      <c r="H137" s="44">
        <v>50</v>
      </c>
      <c r="I137" s="44">
        <v>8</v>
      </c>
      <c r="J137" s="72">
        <v>32</v>
      </c>
      <c r="K137" s="44">
        <f t="shared" si="20"/>
        <v>8</v>
      </c>
      <c r="L137" s="44" t="str">
        <f t="shared" si="21"/>
        <v>50_8</v>
      </c>
      <c r="M137" s="72">
        <v>3465</v>
      </c>
      <c r="N137" s="6"/>
      <c r="O137" s="44">
        <v>50</v>
      </c>
      <c r="P137" s="44">
        <v>8</v>
      </c>
      <c r="Q137" s="72">
        <v>32</v>
      </c>
      <c r="R137" s="44">
        <f t="shared" si="22"/>
        <v>8</v>
      </c>
      <c r="S137" s="44" t="str">
        <f t="shared" si="23"/>
        <v>50_8</v>
      </c>
      <c r="T137" s="72">
        <v>3538</v>
      </c>
      <c r="U137" s="6"/>
      <c r="V137" s="44">
        <v>50</v>
      </c>
      <c r="W137" s="44">
        <v>8</v>
      </c>
      <c r="X137" s="72">
        <v>32</v>
      </c>
      <c r="Y137" s="44">
        <f t="shared" si="24"/>
        <v>8</v>
      </c>
      <c r="Z137" s="44" t="str">
        <f t="shared" si="25"/>
        <v>50_8</v>
      </c>
      <c r="AA137" s="17">
        <f t="shared" si="29"/>
        <v>3465</v>
      </c>
      <c r="AB137" s="17">
        <f t="shared" si="30"/>
        <v>3538</v>
      </c>
      <c r="AC137" s="54">
        <f t="shared" si="26"/>
        <v>3538</v>
      </c>
      <c r="AD137" s="40">
        <f t="shared" si="31"/>
        <v>22.679487179487179</v>
      </c>
      <c r="AE137" s="6"/>
      <c r="AF137" s="6"/>
      <c r="AG137" s="6"/>
      <c r="AH137" s="6"/>
      <c r="AI137" s="6"/>
      <c r="AJ137" s="57"/>
    </row>
    <row r="138" spans="1:36" x14ac:dyDescent="0.25">
      <c r="A138" s="44">
        <v>50</v>
      </c>
      <c r="B138" s="44">
        <v>9</v>
      </c>
      <c r="C138" s="72">
        <v>33</v>
      </c>
      <c r="D138" s="44">
        <f t="shared" si="27"/>
        <v>9</v>
      </c>
      <c r="E138" s="44" t="str">
        <f t="shared" si="28"/>
        <v>50_9</v>
      </c>
      <c r="F138" s="72">
        <v>3434</v>
      </c>
      <c r="G138" s="31"/>
      <c r="H138" s="44">
        <v>50</v>
      </c>
      <c r="I138" s="44">
        <v>9</v>
      </c>
      <c r="J138" s="72">
        <v>33</v>
      </c>
      <c r="K138" s="44">
        <f t="shared" si="20"/>
        <v>9</v>
      </c>
      <c r="L138" s="44" t="str">
        <f t="shared" si="21"/>
        <v>50_9</v>
      </c>
      <c r="M138" s="72">
        <v>3537</v>
      </c>
      <c r="N138" s="6"/>
      <c r="O138" s="44">
        <v>50</v>
      </c>
      <c r="P138" s="44">
        <v>9</v>
      </c>
      <c r="Q138" s="72">
        <v>33</v>
      </c>
      <c r="R138" s="44">
        <f t="shared" si="22"/>
        <v>9</v>
      </c>
      <c r="S138" s="44" t="str">
        <f t="shared" si="23"/>
        <v>50_9</v>
      </c>
      <c r="T138" s="72">
        <v>3612</v>
      </c>
      <c r="U138" s="6"/>
      <c r="V138" s="44">
        <v>50</v>
      </c>
      <c r="W138" s="44">
        <v>9</v>
      </c>
      <c r="X138" s="72">
        <v>33</v>
      </c>
      <c r="Y138" s="44">
        <f t="shared" si="24"/>
        <v>9</v>
      </c>
      <c r="Z138" s="44" t="str">
        <f t="shared" si="25"/>
        <v>50_9</v>
      </c>
      <c r="AA138" s="17">
        <f t="shared" si="29"/>
        <v>3537</v>
      </c>
      <c r="AB138" s="17">
        <f t="shared" si="30"/>
        <v>3612</v>
      </c>
      <c r="AC138" s="54">
        <f t="shared" si="26"/>
        <v>3612</v>
      </c>
      <c r="AD138" s="40">
        <f t="shared" si="31"/>
        <v>23.153846153846153</v>
      </c>
      <c r="AE138" s="6"/>
      <c r="AF138" s="6"/>
      <c r="AG138" s="6"/>
      <c r="AH138" s="6"/>
      <c r="AI138" s="6"/>
      <c r="AJ138" s="57"/>
    </row>
    <row r="139" spans="1:36" x14ac:dyDescent="0.25">
      <c r="A139" s="44">
        <v>50</v>
      </c>
      <c r="B139" s="44">
        <v>10</v>
      </c>
      <c r="C139" s="72">
        <v>34</v>
      </c>
      <c r="D139" s="44">
        <f t="shared" si="27"/>
        <v>10</v>
      </c>
      <c r="E139" s="44" t="str">
        <f t="shared" si="28"/>
        <v>50_10</v>
      </c>
      <c r="F139" s="72">
        <v>3505</v>
      </c>
      <c r="G139" s="31"/>
      <c r="H139" s="44">
        <v>50</v>
      </c>
      <c r="I139" s="44">
        <v>10</v>
      </c>
      <c r="J139" s="72">
        <v>34</v>
      </c>
      <c r="K139" s="44">
        <f t="shared" si="20"/>
        <v>10</v>
      </c>
      <c r="L139" s="44" t="str">
        <f t="shared" si="21"/>
        <v>50_10</v>
      </c>
      <c r="M139" s="72">
        <v>3611</v>
      </c>
      <c r="N139" s="6"/>
      <c r="O139" s="44">
        <v>50</v>
      </c>
      <c r="P139" s="44">
        <v>10</v>
      </c>
      <c r="Q139" s="72">
        <v>34</v>
      </c>
      <c r="R139" s="44">
        <f t="shared" si="22"/>
        <v>10</v>
      </c>
      <c r="S139" s="44" t="str">
        <f t="shared" si="23"/>
        <v>50_10</v>
      </c>
      <c r="T139" s="72">
        <v>3686</v>
      </c>
      <c r="U139" s="6"/>
      <c r="V139" s="44">
        <v>50</v>
      </c>
      <c r="W139" s="44">
        <v>10</v>
      </c>
      <c r="X139" s="72">
        <v>34</v>
      </c>
      <c r="Y139" s="44">
        <f t="shared" si="24"/>
        <v>10</v>
      </c>
      <c r="Z139" s="44" t="str">
        <f t="shared" si="25"/>
        <v>50_10</v>
      </c>
      <c r="AA139" s="17">
        <f t="shared" si="29"/>
        <v>3611</v>
      </c>
      <c r="AB139" s="17">
        <f t="shared" si="30"/>
        <v>3686</v>
      </c>
      <c r="AC139" s="54">
        <f t="shared" si="26"/>
        <v>3686</v>
      </c>
      <c r="AD139" s="40">
        <f t="shared" si="31"/>
        <v>23.628205128205128</v>
      </c>
      <c r="AE139" s="6"/>
      <c r="AF139" s="6"/>
      <c r="AG139" s="6"/>
      <c r="AH139" s="6"/>
      <c r="AI139" s="6"/>
      <c r="AJ139" s="57"/>
    </row>
    <row r="140" spans="1:36" x14ac:dyDescent="0.25">
      <c r="A140" s="44">
        <v>50</v>
      </c>
      <c r="B140" s="44">
        <v>11</v>
      </c>
      <c r="C140" s="72">
        <v>35</v>
      </c>
      <c r="D140" s="44">
        <f t="shared" si="27"/>
        <v>11</v>
      </c>
      <c r="E140" s="44" t="str">
        <f t="shared" si="28"/>
        <v>50_11</v>
      </c>
      <c r="F140" s="72">
        <v>3571</v>
      </c>
      <c r="G140" s="31"/>
      <c r="H140" s="44">
        <v>50</v>
      </c>
      <c r="I140" s="44">
        <v>11</v>
      </c>
      <c r="J140" s="72">
        <v>35</v>
      </c>
      <c r="K140" s="44">
        <f t="shared" si="20"/>
        <v>11</v>
      </c>
      <c r="L140" s="44" t="str">
        <f t="shared" si="21"/>
        <v>50_11</v>
      </c>
      <c r="M140" s="72">
        <v>3678</v>
      </c>
      <c r="N140" s="6"/>
      <c r="O140" s="44">
        <v>50</v>
      </c>
      <c r="P140" s="44">
        <v>11</v>
      </c>
      <c r="Q140" s="72">
        <v>35</v>
      </c>
      <c r="R140" s="44">
        <f t="shared" si="22"/>
        <v>11</v>
      </c>
      <c r="S140" s="44" t="str">
        <f t="shared" si="23"/>
        <v>50_11</v>
      </c>
      <c r="T140" s="72">
        <v>3755</v>
      </c>
      <c r="U140" s="6"/>
      <c r="V140" s="44">
        <v>50</v>
      </c>
      <c r="W140" s="44">
        <v>11</v>
      </c>
      <c r="X140" s="72">
        <v>35</v>
      </c>
      <c r="Y140" s="44">
        <f t="shared" si="24"/>
        <v>11</v>
      </c>
      <c r="Z140" s="44" t="str">
        <f t="shared" si="25"/>
        <v>50_11</v>
      </c>
      <c r="AA140" s="17">
        <f t="shared" si="29"/>
        <v>3678</v>
      </c>
      <c r="AB140" s="17">
        <f t="shared" si="30"/>
        <v>3755</v>
      </c>
      <c r="AC140" s="54">
        <f t="shared" si="26"/>
        <v>3755</v>
      </c>
      <c r="AD140" s="40">
        <f t="shared" si="31"/>
        <v>24.070512820512821</v>
      </c>
      <c r="AE140" s="6"/>
      <c r="AF140" s="6"/>
      <c r="AG140" s="6"/>
      <c r="AH140" s="6"/>
      <c r="AI140" s="6"/>
      <c r="AJ140" s="57"/>
    </row>
    <row r="141" spans="1:36" x14ac:dyDescent="0.25">
      <c r="A141" s="44">
        <v>54</v>
      </c>
      <c r="B141" s="72">
        <v>0</v>
      </c>
      <c r="C141" s="72">
        <v>19</v>
      </c>
      <c r="D141" s="44">
        <f t="shared" si="27"/>
        <v>0</v>
      </c>
      <c r="E141" s="44" t="str">
        <f t="shared" si="28"/>
        <v>54_0</v>
      </c>
      <c r="F141" s="72">
        <v>2479</v>
      </c>
      <c r="G141" s="31"/>
      <c r="H141" s="44">
        <v>54</v>
      </c>
      <c r="I141" s="72">
        <v>0</v>
      </c>
      <c r="J141" s="72">
        <v>19</v>
      </c>
      <c r="K141" s="44">
        <f t="shared" si="20"/>
        <v>0</v>
      </c>
      <c r="L141" s="44" t="str">
        <f t="shared" si="21"/>
        <v>54_0</v>
      </c>
      <c r="M141" s="72">
        <v>2553</v>
      </c>
      <c r="N141" s="6"/>
      <c r="O141" s="44">
        <v>54</v>
      </c>
      <c r="P141" s="72">
        <v>0</v>
      </c>
      <c r="Q141" s="72">
        <v>19</v>
      </c>
      <c r="R141" s="44">
        <f t="shared" si="22"/>
        <v>0</v>
      </c>
      <c r="S141" s="44" t="str">
        <f t="shared" si="23"/>
        <v>54_0</v>
      </c>
      <c r="T141" s="72">
        <v>2607</v>
      </c>
      <c r="U141" s="6"/>
      <c r="V141" s="44">
        <v>54</v>
      </c>
      <c r="W141" s="72">
        <v>0</v>
      </c>
      <c r="X141" s="72">
        <v>19</v>
      </c>
      <c r="Y141" s="44">
        <f t="shared" si="24"/>
        <v>0</v>
      </c>
      <c r="Z141" s="44" t="str">
        <f t="shared" si="25"/>
        <v>54_0</v>
      </c>
      <c r="AA141" s="17">
        <f t="shared" si="29"/>
        <v>2553</v>
      </c>
      <c r="AB141" s="17">
        <f t="shared" si="30"/>
        <v>2607</v>
      </c>
      <c r="AC141" s="54">
        <f t="shared" si="26"/>
        <v>2607</v>
      </c>
      <c r="AD141" s="40">
        <f t="shared" si="31"/>
        <v>16.71153846153846</v>
      </c>
      <c r="AE141" s="6"/>
      <c r="AF141" s="6"/>
      <c r="AG141" s="6"/>
      <c r="AH141" s="6"/>
      <c r="AI141" s="6"/>
      <c r="AJ141" s="57"/>
    </row>
    <row r="142" spans="1:36" x14ac:dyDescent="0.25">
      <c r="A142" s="44">
        <v>54</v>
      </c>
      <c r="B142" s="72">
        <v>1</v>
      </c>
      <c r="C142" s="72">
        <v>21</v>
      </c>
      <c r="D142" s="44">
        <f t="shared" si="27"/>
        <v>1</v>
      </c>
      <c r="E142" s="44" t="str">
        <f t="shared" si="28"/>
        <v>54_1</v>
      </c>
      <c r="F142" s="72">
        <v>2611</v>
      </c>
      <c r="G142" s="31"/>
      <c r="H142" s="44">
        <v>54</v>
      </c>
      <c r="I142" s="72">
        <v>1</v>
      </c>
      <c r="J142" s="72">
        <v>21</v>
      </c>
      <c r="K142" s="44">
        <f t="shared" si="20"/>
        <v>1</v>
      </c>
      <c r="L142" s="44" t="str">
        <f t="shared" si="21"/>
        <v>54_1</v>
      </c>
      <c r="M142" s="72">
        <v>2689</v>
      </c>
      <c r="N142" s="74"/>
      <c r="O142" s="44">
        <v>54</v>
      </c>
      <c r="P142" s="72">
        <v>1</v>
      </c>
      <c r="Q142" s="72">
        <v>21</v>
      </c>
      <c r="R142" s="44">
        <f t="shared" si="22"/>
        <v>1</v>
      </c>
      <c r="S142" s="44" t="str">
        <f t="shared" si="23"/>
        <v>54_1</v>
      </c>
      <c r="T142" s="72">
        <v>2746</v>
      </c>
      <c r="U142" s="74"/>
      <c r="V142" s="44">
        <v>54</v>
      </c>
      <c r="W142" s="72">
        <v>1</v>
      </c>
      <c r="X142" s="72">
        <v>21</v>
      </c>
      <c r="Y142" s="44">
        <f t="shared" si="24"/>
        <v>1</v>
      </c>
      <c r="Z142" s="44" t="str">
        <f t="shared" si="25"/>
        <v>54_1</v>
      </c>
      <c r="AA142" s="17">
        <f t="shared" si="29"/>
        <v>2689</v>
      </c>
      <c r="AB142" s="17">
        <f t="shared" si="30"/>
        <v>2746</v>
      </c>
      <c r="AC142" s="54">
        <f t="shared" si="26"/>
        <v>2746</v>
      </c>
      <c r="AD142" s="40">
        <f t="shared" si="31"/>
        <v>17.602564102564102</v>
      </c>
      <c r="AE142" s="6"/>
      <c r="AF142" s="6"/>
      <c r="AG142" s="6"/>
      <c r="AH142" s="6"/>
      <c r="AI142" s="6"/>
      <c r="AJ142" s="57"/>
    </row>
    <row r="143" spans="1:36" x14ac:dyDescent="0.25">
      <c r="A143" s="44">
        <v>54</v>
      </c>
      <c r="B143" s="72">
        <v>2</v>
      </c>
      <c r="C143" s="72">
        <v>23</v>
      </c>
      <c r="D143" s="44">
        <f t="shared" si="27"/>
        <v>2</v>
      </c>
      <c r="E143" s="44" t="str">
        <f t="shared" si="28"/>
        <v>54_2</v>
      </c>
      <c r="F143" s="72">
        <v>2743</v>
      </c>
      <c r="G143" s="31"/>
      <c r="H143" s="44">
        <v>54</v>
      </c>
      <c r="I143" s="72">
        <v>2</v>
      </c>
      <c r="J143" s="72">
        <v>23</v>
      </c>
      <c r="K143" s="44">
        <f t="shared" si="20"/>
        <v>2</v>
      </c>
      <c r="L143" s="44" t="str">
        <f t="shared" si="21"/>
        <v>54_2</v>
      </c>
      <c r="M143" s="72">
        <v>2825</v>
      </c>
      <c r="N143" s="78"/>
      <c r="O143" s="44">
        <v>54</v>
      </c>
      <c r="P143" s="72">
        <v>2</v>
      </c>
      <c r="Q143" s="72">
        <v>23</v>
      </c>
      <c r="R143" s="44">
        <f t="shared" si="22"/>
        <v>2</v>
      </c>
      <c r="S143" s="44" t="str">
        <f t="shared" si="23"/>
        <v>54_2</v>
      </c>
      <c r="T143" s="72">
        <v>2884</v>
      </c>
      <c r="U143" s="78"/>
      <c r="V143" s="44">
        <v>54</v>
      </c>
      <c r="W143" s="72">
        <v>2</v>
      </c>
      <c r="X143" s="72">
        <v>23</v>
      </c>
      <c r="Y143" s="44">
        <f t="shared" si="24"/>
        <v>2</v>
      </c>
      <c r="Z143" s="44" t="str">
        <f t="shared" si="25"/>
        <v>54_2</v>
      </c>
      <c r="AA143" s="17">
        <f t="shared" si="29"/>
        <v>2825</v>
      </c>
      <c r="AB143" s="17">
        <f t="shared" si="30"/>
        <v>2884</v>
      </c>
      <c r="AC143" s="54">
        <f t="shared" si="26"/>
        <v>2884</v>
      </c>
      <c r="AD143" s="40">
        <f t="shared" si="31"/>
        <v>18.487179487179485</v>
      </c>
      <c r="AE143" s="6"/>
      <c r="AF143" s="6"/>
      <c r="AG143" s="6"/>
      <c r="AH143" s="6"/>
      <c r="AI143" s="6"/>
      <c r="AJ143" s="57"/>
    </row>
    <row r="144" spans="1:36" x14ac:dyDescent="0.25">
      <c r="A144" s="44">
        <v>54</v>
      </c>
      <c r="B144" s="72">
        <v>3</v>
      </c>
      <c r="C144" s="72">
        <v>25</v>
      </c>
      <c r="D144" s="44">
        <f t="shared" si="27"/>
        <v>3</v>
      </c>
      <c r="E144" s="44" t="str">
        <f t="shared" si="28"/>
        <v>54_3</v>
      </c>
      <c r="F144" s="72">
        <v>2877</v>
      </c>
      <c r="G144" s="31"/>
      <c r="H144" s="44">
        <v>54</v>
      </c>
      <c r="I144" s="72">
        <v>3</v>
      </c>
      <c r="J144" s="72">
        <v>25</v>
      </c>
      <c r="K144" s="44">
        <f t="shared" ref="K144:K207" si="40">I144</f>
        <v>3</v>
      </c>
      <c r="L144" s="44" t="str">
        <f t="shared" ref="L144:L207" si="41">H144&amp;"_"&amp;K144</f>
        <v>54_3</v>
      </c>
      <c r="M144" s="72">
        <v>2963</v>
      </c>
      <c r="N144" s="78"/>
      <c r="O144" s="44">
        <v>54</v>
      </c>
      <c r="P144" s="72">
        <v>3</v>
      </c>
      <c r="Q144" s="72">
        <v>25</v>
      </c>
      <c r="R144" s="44">
        <f t="shared" ref="R144:R207" si="42">P144</f>
        <v>3</v>
      </c>
      <c r="S144" s="44" t="str">
        <f t="shared" ref="S144:S207" si="43">O144&amp;"_"&amp;R144</f>
        <v>54_3</v>
      </c>
      <c r="T144" s="72">
        <v>3026</v>
      </c>
      <c r="U144" s="78"/>
      <c r="V144" s="44">
        <v>54</v>
      </c>
      <c r="W144" s="72">
        <v>3</v>
      </c>
      <c r="X144" s="72">
        <v>25</v>
      </c>
      <c r="Y144" s="44">
        <f t="shared" ref="Y144:Y207" si="44">W144</f>
        <v>3</v>
      </c>
      <c r="Z144" s="44" t="str">
        <f t="shared" ref="Z144:Z207" si="45">V144&amp;"_"&amp;Y144</f>
        <v>54_3</v>
      </c>
      <c r="AA144" s="17">
        <f t="shared" si="29"/>
        <v>2963</v>
      </c>
      <c r="AB144" s="17">
        <f t="shared" si="30"/>
        <v>3026</v>
      </c>
      <c r="AC144" s="54">
        <f t="shared" ref="AC144:AC207" si="46">$D$6*AA144+$D$7*AB144</f>
        <v>3026</v>
      </c>
      <c r="AD144" s="40">
        <f t="shared" si="31"/>
        <v>19.397435897435898</v>
      </c>
      <c r="AE144" s="6"/>
      <c r="AF144" s="6"/>
      <c r="AG144" s="6"/>
      <c r="AH144" s="6"/>
      <c r="AI144" s="6"/>
      <c r="AJ144" s="57"/>
    </row>
    <row r="145" spans="1:36" x14ac:dyDescent="0.25">
      <c r="A145" s="44">
        <v>55</v>
      </c>
      <c r="B145" s="72">
        <v>0</v>
      </c>
      <c r="C145" s="72">
        <v>26</v>
      </c>
      <c r="D145" s="44">
        <f t="shared" ref="D145:D208" si="47">B145</f>
        <v>0</v>
      </c>
      <c r="E145" s="44" t="str">
        <f t="shared" ref="E145:E208" si="48">A145&amp;"_"&amp;D145</f>
        <v>55_0</v>
      </c>
      <c r="F145" s="72">
        <v>2949</v>
      </c>
      <c r="G145" s="31"/>
      <c r="H145" s="44">
        <v>55</v>
      </c>
      <c r="I145" s="72">
        <v>0</v>
      </c>
      <c r="J145" s="72">
        <v>26</v>
      </c>
      <c r="K145" s="44">
        <f t="shared" si="40"/>
        <v>0</v>
      </c>
      <c r="L145" s="44" t="str">
        <f t="shared" si="41"/>
        <v>55_0</v>
      </c>
      <c r="M145" s="72">
        <v>3037</v>
      </c>
      <c r="N145" s="78"/>
      <c r="O145" s="44">
        <v>55</v>
      </c>
      <c r="P145" s="72">
        <v>0</v>
      </c>
      <c r="Q145" s="72">
        <v>26</v>
      </c>
      <c r="R145" s="44">
        <f t="shared" si="42"/>
        <v>0</v>
      </c>
      <c r="S145" s="44" t="str">
        <f t="shared" si="43"/>
        <v>55_0</v>
      </c>
      <c r="T145" s="72">
        <v>3101</v>
      </c>
      <c r="U145" s="78"/>
      <c r="V145" s="44">
        <v>55</v>
      </c>
      <c r="W145" s="72">
        <v>0</v>
      </c>
      <c r="X145" s="72">
        <v>26</v>
      </c>
      <c r="Y145" s="44">
        <f t="shared" si="44"/>
        <v>0</v>
      </c>
      <c r="Z145" s="44" t="str">
        <f t="shared" si="45"/>
        <v>55_0</v>
      </c>
      <c r="AA145" s="17">
        <f t="shared" ref="AA145:AA208" si="49">INDEX($M$16:$M$243,MATCH($Z145,$L$16:$L$243,0))</f>
        <v>3037</v>
      </c>
      <c r="AB145" s="17">
        <f t="shared" ref="AB145:AB208" si="50">INDEX($T$16:$T$243,MATCH($Z145,$S$16:$S$243,0))</f>
        <v>3101</v>
      </c>
      <c r="AC145" s="54">
        <f t="shared" si="46"/>
        <v>3101</v>
      </c>
      <c r="AD145" s="40">
        <f t="shared" ref="AD145:AD208" si="51">AC145/$D$10</f>
        <v>19.878205128205128</v>
      </c>
      <c r="AE145" s="6"/>
      <c r="AF145" s="6"/>
      <c r="AG145" s="6"/>
      <c r="AH145" s="6"/>
      <c r="AI145" s="6"/>
      <c r="AJ145" s="57"/>
    </row>
    <row r="146" spans="1:36" x14ac:dyDescent="0.25">
      <c r="A146" s="44">
        <v>55</v>
      </c>
      <c r="B146" s="72">
        <v>1</v>
      </c>
      <c r="C146" s="72">
        <v>28</v>
      </c>
      <c r="D146" s="44">
        <f t="shared" si="47"/>
        <v>1</v>
      </c>
      <c r="E146" s="44" t="str">
        <f t="shared" si="48"/>
        <v>55_1</v>
      </c>
      <c r="F146" s="72">
        <v>3086</v>
      </c>
      <c r="G146" s="31"/>
      <c r="H146" s="44">
        <v>55</v>
      </c>
      <c r="I146" s="72">
        <v>1</v>
      </c>
      <c r="J146" s="72">
        <v>28</v>
      </c>
      <c r="K146" s="44">
        <f t="shared" si="40"/>
        <v>1</v>
      </c>
      <c r="L146" s="44" t="str">
        <f t="shared" si="41"/>
        <v>55_1</v>
      </c>
      <c r="M146" s="72">
        <v>3178</v>
      </c>
      <c r="N146" s="78"/>
      <c r="O146" s="44">
        <v>55</v>
      </c>
      <c r="P146" s="72">
        <v>1</v>
      </c>
      <c r="Q146" s="72">
        <v>28</v>
      </c>
      <c r="R146" s="44">
        <f t="shared" si="42"/>
        <v>1</v>
      </c>
      <c r="S146" s="44" t="str">
        <f t="shared" si="43"/>
        <v>55_1</v>
      </c>
      <c r="T146" s="72">
        <v>3245</v>
      </c>
      <c r="U146" s="78"/>
      <c r="V146" s="44">
        <v>55</v>
      </c>
      <c r="W146" s="72">
        <v>1</v>
      </c>
      <c r="X146" s="72">
        <v>28</v>
      </c>
      <c r="Y146" s="44">
        <f t="shared" si="44"/>
        <v>1</v>
      </c>
      <c r="Z146" s="44" t="str">
        <f t="shared" si="45"/>
        <v>55_1</v>
      </c>
      <c r="AA146" s="17">
        <f t="shared" si="49"/>
        <v>3178</v>
      </c>
      <c r="AB146" s="17">
        <f t="shared" si="50"/>
        <v>3245</v>
      </c>
      <c r="AC146" s="54">
        <f t="shared" si="46"/>
        <v>3245</v>
      </c>
      <c r="AD146" s="40">
        <f t="shared" si="51"/>
        <v>20.801282051282051</v>
      </c>
      <c r="AE146" s="6"/>
      <c r="AF146" s="6"/>
      <c r="AG146" s="6"/>
      <c r="AH146" s="6"/>
      <c r="AI146" s="6"/>
      <c r="AJ146" s="57"/>
    </row>
    <row r="147" spans="1:36" x14ac:dyDescent="0.25">
      <c r="A147" s="44">
        <v>55</v>
      </c>
      <c r="B147" s="72">
        <v>2</v>
      </c>
      <c r="C147" s="72">
        <v>30</v>
      </c>
      <c r="D147" s="44">
        <f t="shared" si="47"/>
        <v>2</v>
      </c>
      <c r="E147" s="44" t="str">
        <f t="shared" si="48"/>
        <v>55_2</v>
      </c>
      <c r="F147" s="72">
        <v>3229</v>
      </c>
      <c r="G147" s="31"/>
      <c r="H147" s="44">
        <v>55</v>
      </c>
      <c r="I147" s="72">
        <v>2</v>
      </c>
      <c r="J147" s="72">
        <v>30</v>
      </c>
      <c r="K147" s="44">
        <f t="shared" si="40"/>
        <v>2</v>
      </c>
      <c r="L147" s="44" t="str">
        <f t="shared" si="41"/>
        <v>55_2</v>
      </c>
      <c r="M147" s="72">
        <v>3326</v>
      </c>
      <c r="N147" s="78"/>
      <c r="O147" s="44">
        <v>55</v>
      </c>
      <c r="P147" s="72">
        <v>2</v>
      </c>
      <c r="Q147" s="72">
        <v>30</v>
      </c>
      <c r="R147" s="44">
        <f t="shared" si="42"/>
        <v>2</v>
      </c>
      <c r="S147" s="44" t="str">
        <f t="shared" si="43"/>
        <v>55_2</v>
      </c>
      <c r="T147" s="72">
        <v>3396</v>
      </c>
      <c r="U147" s="78"/>
      <c r="V147" s="44">
        <v>55</v>
      </c>
      <c r="W147" s="72">
        <v>2</v>
      </c>
      <c r="X147" s="72">
        <v>30</v>
      </c>
      <c r="Y147" s="44">
        <f t="shared" si="44"/>
        <v>2</v>
      </c>
      <c r="Z147" s="44" t="str">
        <f t="shared" si="45"/>
        <v>55_2</v>
      </c>
      <c r="AA147" s="17">
        <f t="shared" si="49"/>
        <v>3326</v>
      </c>
      <c r="AB147" s="17">
        <f t="shared" si="50"/>
        <v>3396</v>
      </c>
      <c r="AC147" s="54">
        <f t="shared" si="46"/>
        <v>3396</v>
      </c>
      <c r="AD147" s="40">
        <f t="shared" si="51"/>
        <v>21.76923076923077</v>
      </c>
      <c r="AE147" s="6"/>
      <c r="AF147" s="6"/>
      <c r="AG147" s="6"/>
      <c r="AH147" s="6"/>
      <c r="AI147" s="6"/>
      <c r="AJ147" s="57"/>
    </row>
    <row r="148" spans="1:36" x14ac:dyDescent="0.25">
      <c r="A148" s="44">
        <v>55</v>
      </c>
      <c r="B148" s="72">
        <v>3</v>
      </c>
      <c r="C148" s="72">
        <v>32</v>
      </c>
      <c r="D148" s="44">
        <f t="shared" si="47"/>
        <v>3</v>
      </c>
      <c r="E148" s="44" t="str">
        <f t="shared" si="48"/>
        <v>55_3</v>
      </c>
      <c r="F148" s="72">
        <v>3364</v>
      </c>
      <c r="G148" s="31"/>
      <c r="H148" s="44">
        <v>55</v>
      </c>
      <c r="I148" s="72">
        <v>3</v>
      </c>
      <c r="J148" s="72">
        <v>32</v>
      </c>
      <c r="K148" s="44">
        <f t="shared" si="40"/>
        <v>3</v>
      </c>
      <c r="L148" s="44" t="str">
        <f t="shared" si="41"/>
        <v>55_3</v>
      </c>
      <c r="M148" s="72">
        <v>3465</v>
      </c>
      <c r="N148" s="78"/>
      <c r="O148" s="44">
        <v>55</v>
      </c>
      <c r="P148" s="72">
        <v>3</v>
      </c>
      <c r="Q148" s="72">
        <v>32</v>
      </c>
      <c r="R148" s="44">
        <f t="shared" si="42"/>
        <v>3</v>
      </c>
      <c r="S148" s="44" t="str">
        <f t="shared" si="43"/>
        <v>55_3</v>
      </c>
      <c r="T148" s="72">
        <v>3538</v>
      </c>
      <c r="U148" s="78"/>
      <c r="V148" s="44">
        <v>55</v>
      </c>
      <c r="W148" s="72">
        <v>3</v>
      </c>
      <c r="X148" s="72">
        <v>32</v>
      </c>
      <c r="Y148" s="44">
        <f t="shared" si="44"/>
        <v>3</v>
      </c>
      <c r="Z148" s="44" t="str">
        <f t="shared" si="45"/>
        <v>55_3</v>
      </c>
      <c r="AA148" s="17">
        <f t="shared" si="49"/>
        <v>3465</v>
      </c>
      <c r="AB148" s="17">
        <f t="shared" si="50"/>
        <v>3538</v>
      </c>
      <c r="AC148" s="54">
        <f t="shared" si="46"/>
        <v>3538</v>
      </c>
      <c r="AD148" s="40">
        <f t="shared" si="51"/>
        <v>22.679487179487179</v>
      </c>
      <c r="AE148" s="6"/>
      <c r="AF148" s="6"/>
      <c r="AG148" s="6"/>
      <c r="AH148" s="6"/>
      <c r="AI148" s="6"/>
      <c r="AJ148" s="57"/>
    </row>
    <row r="149" spans="1:36" x14ac:dyDescent="0.25">
      <c r="A149" s="44">
        <v>55</v>
      </c>
      <c r="B149" s="72">
        <v>4</v>
      </c>
      <c r="C149" s="72">
        <v>34</v>
      </c>
      <c r="D149" s="44">
        <f t="shared" si="47"/>
        <v>4</v>
      </c>
      <c r="E149" s="44" t="str">
        <f t="shared" si="48"/>
        <v>55_4</v>
      </c>
      <c r="F149" s="72">
        <v>3505</v>
      </c>
      <c r="G149" s="31"/>
      <c r="H149" s="44">
        <v>55</v>
      </c>
      <c r="I149" s="72">
        <v>4</v>
      </c>
      <c r="J149" s="72">
        <v>34</v>
      </c>
      <c r="K149" s="44">
        <f t="shared" si="40"/>
        <v>4</v>
      </c>
      <c r="L149" s="44" t="str">
        <f t="shared" si="41"/>
        <v>55_4</v>
      </c>
      <c r="M149" s="72">
        <v>3611</v>
      </c>
      <c r="N149" s="78"/>
      <c r="O149" s="44">
        <v>55</v>
      </c>
      <c r="P149" s="72">
        <v>4</v>
      </c>
      <c r="Q149" s="72">
        <v>34</v>
      </c>
      <c r="R149" s="44">
        <f t="shared" si="42"/>
        <v>4</v>
      </c>
      <c r="S149" s="44" t="str">
        <f t="shared" si="43"/>
        <v>55_4</v>
      </c>
      <c r="T149" s="72">
        <v>3686</v>
      </c>
      <c r="U149" s="78"/>
      <c r="V149" s="44">
        <v>55</v>
      </c>
      <c r="W149" s="72">
        <v>4</v>
      </c>
      <c r="X149" s="72">
        <v>34</v>
      </c>
      <c r="Y149" s="44">
        <f t="shared" si="44"/>
        <v>4</v>
      </c>
      <c r="Z149" s="44" t="str">
        <f t="shared" si="45"/>
        <v>55_4</v>
      </c>
      <c r="AA149" s="17">
        <f t="shared" si="49"/>
        <v>3611</v>
      </c>
      <c r="AB149" s="17">
        <f t="shared" si="50"/>
        <v>3686</v>
      </c>
      <c r="AC149" s="54">
        <f t="shared" si="46"/>
        <v>3686</v>
      </c>
      <c r="AD149" s="40">
        <f t="shared" si="51"/>
        <v>23.628205128205128</v>
      </c>
      <c r="AE149" s="6"/>
      <c r="AF149" s="6"/>
      <c r="AG149" s="6"/>
      <c r="AH149" s="6"/>
      <c r="AI149" s="6"/>
      <c r="AJ149" s="57"/>
    </row>
    <row r="150" spans="1:36" x14ac:dyDescent="0.25">
      <c r="A150" s="44">
        <v>55</v>
      </c>
      <c r="B150" s="72">
        <v>5</v>
      </c>
      <c r="C150" s="72">
        <v>35</v>
      </c>
      <c r="D150" s="44">
        <f t="shared" si="47"/>
        <v>5</v>
      </c>
      <c r="E150" s="44" t="str">
        <f t="shared" si="48"/>
        <v>55_5</v>
      </c>
      <c r="F150" s="72">
        <v>3571</v>
      </c>
      <c r="G150" s="31"/>
      <c r="H150" s="44">
        <v>55</v>
      </c>
      <c r="I150" s="72">
        <v>5</v>
      </c>
      <c r="J150" s="72">
        <v>35</v>
      </c>
      <c r="K150" s="44">
        <f t="shared" si="40"/>
        <v>5</v>
      </c>
      <c r="L150" s="44" t="str">
        <f t="shared" si="41"/>
        <v>55_5</v>
      </c>
      <c r="M150" s="72">
        <v>3678</v>
      </c>
      <c r="N150" s="78"/>
      <c r="O150" s="44">
        <v>55</v>
      </c>
      <c r="P150" s="72">
        <v>5</v>
      </c>
      <c r="Q150" s="72">
        <v>35</v>
      </c>
      <c r="R150" s="44">
        <f t="shared" si="42"/>
        <v>5</v>
      </c>
      <c r="S150" s="44" t="str">
        <f t="shared" si="43"/>
        <v>55_5</v>
      </c>
      <c r="T150" s="72">
        <v>3755</v>
      </c>
      <c r="U150" s="78"/>
      <c r="V150" s="44">
        <v>55</v>
      </c>
      <c r="W150" s="72">
        <v>5</v>
      </c>
      <c r="X150" s="72">
        <v>35</v>
      </c>
      <c r="Y150" s="44">
        <f t="shared" si="44"/>
        <v>5</v>
      </c>
      <c r="Z150" s="44" t="str">
        <f t="shared" si="45"/>
        <v>55_5</v>
      </c>
      <c r="AA150" s="17">
        <f t="shared" si="49"/>
        <v>3678</v>
      </c>
      <c r="AB150" s="17">
        <f t="shared" si="50"/>
        <v>3755</v>
      </c>
      <c r="AC150" s="54">
        <f t="shared" si="46"/>
        <v>3755</v>
      </c>
      <c r="AD150" s="40">
        <f t="shared" si="51"/>
        <v>24.070512820512821</v>
      </c>
      <c r="AE150" s="6"/>
      <c r="AF150" s="6"/>
      <c r="AG150" s="6"/>
      <c r="AH150" s="6"/>
      <c r="AI150" s="6"/>
      <c r="AJ150" s="57"/>
    </row>
    <row r="151" spans="1:36" x14ac:dyDescent="0.25">
      <c r="A151" s="44">
        <v>55</v>
      </c>
      <c r="B151" s="72">
        <v>6</v>
      </c>
      <c r="C151" s="72">
        <v>36</v>
      </c>
      <c r="D151" s="44">
        <f t="shared" si="47"/>
        <v>6</v>
      </c>
      <c r="E151" s="44" t="str">
        <f t="shared" si="48"/>
        <v>55_6</v>
      </c>
      <c r="F151" s="72">
        <v>3638</v>
      </c>
      <c r="G151" s="31"/>
      <c r="H151" s="44">
        <v>55</v>
      </c>
      <c r="I151" s="72">
        <v>6</v>
      </c>
      <c r="J151" s="72">
        <v>36</v>
      </c>
      <c r="K151" s="44">
        <f t="shared" si="40"/>
        <v>6</v>
      </c>
      <c r="L151" s="44" t="str">
        <f t="shared" si="41"/>
        <v>55_6</v>
      </c>
      <c r="M151" s="72">
        <v>3747</v>
      </c>
      <c r="N151" s="6"/>
      <c r="O151" s="44">
        <v>55</v>
      </c>
      <c r="P151" s="72">
        <v>6</v>
      </c>
      <c r="Q151" s="72">
        <v>36</v>
      </c>
      <c r="R151" s="44">
        <f t="shared" si="42"/>
        <v>6</v>
      </c>
      <c r="S151" s="44" t="str">
        <f t="shared" si="43"/>
        <v>55_6</v>
      </c>
      <c r="T151" s="72">
        <v>3826</v>
      </c>
      <c r="U151" s="6"/>
      <c r="V151" s="44">
        <v>55</v>
      </c>
      <c r="W151" s="72">
        <v>6</v>
      </c>
      <c r="X151" s="72">
        <v>36</v>
      </c>
      <c r="Y151" s="44">
        <f t="shared" si="44"/>
        <v>6</v>
      </c>
      <c r="Z151" s="44" t="str">
        <f t="shared" si="45"/>
        <v>55_6</v>
      </c>
      <c r="AA151" s="17">
        <f t="shared" si="49"/>
        <v>3747</v>
      </c>
      <c r="AB151" s="17">
        <f t="shared" si="50"/>
        <v>3826</v>
      </c>
      <c r="AC151" s="54">
        <f t="shared" si="46"/>
        <v>3826</v>
      </c>
      <c r="AD151" s="40">
        <f t="shared" si="51"/>
        <v>24.525641025641026</v>
      </c>
      <c r="AE151" s="6"/>
      <c r="AF151" s="6"/>
      <c r="AG151" s="6"/>
      <c r="AH151" s="6"/>
      <c r="AI151" s="6"/>
      <c r="AJ151" s="57"/>
    </row>
    <row r="152" spans="1:36" x14ac:dyDescent="0.25">
      <c r="A152" s="44">
        <v>55</v>
      </c>
      <c r="B152" s="72">
        <v>7</v>
      </c>
      <c r="C152" s="72">
        <v>37</v>
      </c>
      <c r="D152" s="44">
        <f t="shared" si="47"/>
        <v>7</v>
      </c>
      <c r="E152" s="44" t="str">
        <f t="shared" si="48"/>
        <v>55_7</v>
      </c>
      <c r="F152" s="72">
        <v>3713</v>
      </c>
      <c r="G152" s="31"/>
      <c r="H152" s="44">
        <v>55</v>
      </c>
      <c r="I152" s="72">
        <v>7</v>
      </c>
      <c r="J152" s="72">
        <v>37</v>
      </c>
      <c r="K152" s="44">
        <f t="shared" si="40"/>
        <v>7</v>
      </c>
      <c r="L152" s="44" t="str">
        <f t="shared" si="41"/>
        <v>55_7</v>
      </c>
      <c r="M152" s="72">
        <v>3824</v>
      </c>
      <c r="N152" s="74"/>
      <c r="O152" s="44">
        <v>55</v>
      </c>
      <c r="P152" s="72">
        <v>7</v>
      </c>
      <c r="Q152" s="72">
        <v>37</v>
      </c>
      <c r="R152" s="44">
        <f t="shared" si="42"/>
        <v>7</v>
      </c>
      <c r="S152" s="44" t="str">
        <f t="shared" si="43"/>
        <v>55_7</v>
      </c>
      <c r="T152" s="72">
        <v>3905</v>
      </c>
      <c r="U152" s="74"/>
      <c r="V152" s="44">
        <v>55</v>
      </c>
      <c r="W152" s="72">
        <v>7</v>
      </c>
      <c r="X152" s="72">
        <v>37</v>
      </c>
      <c r="Y152" s="44">
        <f t="shared" si="44"/>
        <v>7</v>
      </c>
      <c r="Z152" s="44" t="str">
        <f t="shared" si="45"/>
        <v>55_7</v>
      </c>
      <c r="AA152" s="17">
        <f t="shared" si="49"/>
        <v>3824</v>
      </c>
      <c r="AB152" s="17">
        <f t="shared" si="50"/>
        <v>3905</v>
      </c>
      <c r="AC152" s="54">
        <f t="shared" si="46"/>
        <v>3905</v>
      </c>
      <c r="AD152" s="40">
        <f t="shared" si="51"/>
        <v>25.032051282051281</v>
      </c>
      <c r="AE152" s="6"/>
      <c r="AF152" s="6"/>
      <c r="AG152" s="6"/>
      <c r="AH152" s="6"/>
      <c r="AI152" s="6"/>
      <c r="AJ152" s="57"/>
    </row>
    <row r="153" spans="1:36" x14ac:dyDescent="0.25">
      <c r="A153" s="44">
        <v>55</v>
      </c>
      <c r="B153" s="72">
        <v>8</v>
      </c>
      <c r="C153" s="72">
        <v>38</v>
      </c>
      <c r="D153" s="44">
        <f t="shared" si="47"/>
        <v>8</v>
      </c>
      <c r="E153" s="44" t="str">
        <f t="shared" si="48"/>
        <v>55_8</v>
      </c>
      <c r="F153" s="72">
        <v>3790</v>
      </c>
      <c r="G153" s="31"/>
      <c r="H153" s="44">
        <v>55</v>
      </c>
      <c r="I153" s="72">
        <v>8</v>
      </c>
      <c r="J153" s="72">
        <v>38</v>
      </c>
      <c r="K153" s="44">
        <f t="shared" si="40"/>
        <v>8</v>
      </c>
      <c r="L153" s="44" t="str">
        <f t="shared" si="41"/>
        <v>55_8</v>
      </c>
      <c r="M153" s="72">
        <v>3904</v>
      </c>
      <c r="N153" s="78"/>
      <c r="O153" s="44">
        <v>55</v>
      </c>
      <c r="P153" s="72">
        <v>8</v>
      </c>
      <c r="Q153" s="72">
        <v>38</v>
      </c>
      <c r="R153" s="44">
        <f t="shared" si="42"/>
        <v>8</v>
      </c>
      <c r="S153" s="44" t="str">
        <f t="shared" si="43"/>
        <v>55_8</v>
      </c>
      <c r="T153" s="72">
        <v>3986</v>
      </c>
      <c r="U153" s="78"/>
      <c r="V153" s="44">
        <v>55</v>
      </c>
      <c r="W153" s="72">
        <v>8</v>
      </c>
      <c r="X153" s="72">
        <v>38</v>
      </c>
      <c r="Y153" s="44">
        <f t="shared" si="44"/>
        <v>8</v>
      </c>
      <c r="Z153" s="44" t="str">
        <f t="shared" si="45"/>
        <v>55_8</v>
      </c>
      <c r="AA153" s="17">
        <f t="shared" si="49"/>
        <v>3904</v>
      </c>
      <c r="AB153" s="17">
        <f t="shared" si="50"/>
        <v>3986</v>
      </c>
      <c r="AC153" s="54">
        <f t="shared" si="46"/>
        <v>3986</v>
      </c>
      <c r="AD153" s="40">
        <f t="shared" si="51"/>
        <v>25.551282051282051</v>
      </c>
      <c r="AE153" s="6"/>
      <c r="AF153" s="6"/>
      <c r="AG153" s="6"/>
      <c r="AH153" s="6"/>
      <c r="AI153" s="6"/>
      <c r="AJ153" s="57"/>
    </row>
    <row r="154" spans="1:36" x14ac:dyDescent="0.25">
      <c r="A154" s="44">
        <v>55</v>
      </c>
      <c r="B154" s="72">
        <v>9</v>
      </c>
      <c r="C154" s="72">
        <v>39</v>
      </c>
      <c r="D154" s="44">
        <f t="shared" si="47"/>
        <v>9</v>
      </c>
      <c r="E154" s="44" t="str">
        <f t="shared" si="48"/>
        <v>55_9</v>
      </c>
      <c r="F154" s="72">
        <v>3867</v>
      </c>
      <c r="G154" s="31"/>
      <c r="H154" s="44">
        <v>55</v>
      </c>
      <c r="I154" s="72">
        <v>9</v>
      </c>
      <c r="J154" s="72">
        <v>39</v>
      </c>
      <c r="K154" s="44">
        <f t="shared" si="40"/>
        <v>9</v>
      </c>
      <c r="L154" s="44" t="str">
        <f t="shared" si="41"/>
        <v>55_9</v>
      </c>
      <c r="M154" s="72">
        <v>3983</v>
      </c>
      <c r="N154" s="78"/>
      <c r="O154" s="44">
        <v>55</v>
      </c>
      <c r="P154" s="72">
        <v>9</v>
      </c>
      <c r="Q154" s="72">
        <v>39</v>
      </c>
      <c r="R154" s="44">
        <f t="shared" si="42"/>
        <v>9</v>
      </c>
      <c r="S154" s="44" t="str">
        <f t="shared" si="43"/>
        <v>55_9</v>
      </c>
      <c r="T154" s="72">
        <v>4066</v>
      </c>
      <c r="U154" s="78"/>
      <c r="V154" s="44">
        <v>55</v>
      </c>
      <c r="W154" s="72">
        <v>9</v>
      </c>
      <c r="X154" s="72">
        <v>39</v>
      </c>
      <c r="Y154" s="44">
        <f t="shared" si="44"/>
        <v>9</v>
      </c>
      <c r="Z154" s="44" t="str">
        <f t="shared" si="45"/>
        <v>55_9</v>
      </c>
      <c r="AA154" s="17">
        <f t="shared" si="49"/>
        <v>3983</v>
      </c>
      <c r="AB154" s="17">
        <f t="shared" si="50"/>
        <v>4066</v>
      </c>
      <c r="AC154" s="54">
        <f t="shared" si="46"/>
        <v>4066</v>
      </c>
      <c r="AD154" s="40">
        <f t="shared" si="51"/>
        <v>26.064102564102566</v>
      </c>
      <c r="AE154" s="6"/>
      <c r="AF154" s="6"/>
      <c r="AG154" s="6"/>
      <c r="AH154" s="6"/>
      <c r="AI154" s="6"/>
      <c r="AJ154" s="57"/>
    </row>
    <row r="155" spans="1:36" x14ac:dyDescent="0.25">
      <c r="A155" s="44">
        <v>55</v>
      </c>
      <c r="B155" s="72">
        <v>10</v>
      </c>
      <c r="C155" s="72">
        <v>40</v>
      </c>
      <c r="D155" s="44">
        <f t="shared" si="47"/>
        <v>10</v>
      </c>
      <c r="E155" s="44" t="str">
        <f t="shared" si="48"/>
        <v>55_10</v>
      </c>
      <c r="F155" s="72">
        <v>3935</v>
      </c>
      <c r="G155" s="31"/>
      <c r="H155" s="44">
        <v>55</v>
      </c>
      <c r="I155" s="72">
        <v>10</v>
      </c>
      <c r="J155" s="72">
        <v>40</v>
      </c>
      <c r="K155" s="44">
        <f t="shared" si="40"/>
        <v>10</v>
      </c>
      <c r="L155" s="44" t="str">
        <f t="shared" si="41"/>
        <v>55_10</v>
      </c>
      <c r="M155" s="72">
        <v>4053</v>
      </c>
      <c r="N155" s="78"/>
      <c r="O155" s="44">
        <v>55</v>
      </c>
      <c r="P155" s="72">
        <v>10</v>
      </c>
      <c r="Q155" s="72">
        <v>40</v>
      </c>
      <c r="R155" s="44">
        <f t="shared" si="42"/>
        <v>10</v>
      </c>
      <c r="S155" s="44" t="str">
        <f t="shared" si="43"/>
        <v>55_10</v>
      </c>
      <c r="T155" s="72">
        <v>4138</v>
      </c>
      <c r="U155" s="78"/>
      <c r="V155" s="44">
        <v>55</v>
      </c>
      <c r="W155" s="72">
        <v>10</v>
      </c>
      <c r="X155" s="72">
        <v>40</v>
      </c>
      <c r="Y155" s="44">
        <f t="shared" si="44"/>
        <v>10</v>
      </c>
      <c r="Z155" s="44" t="str">
        <f t="shared" si="45"/>
        <v>55_10</v>
      </c>
      <c r="AA155" s="17">
        <f t="shared" si="49"/>
        <v>4053</v>
      </c>
      <c r="AB155" s="17">
        <f t="shared" si="50"/>
        <v>4138</v>
      </c>
      <c r="AC155" s="54">
        <f t="shared" si="46"/>
        <v>4138</v>
      </c>
      <c r="AD155" s="40">
        <f t="shared" si="51"/>
        <v>26.525641025641026</v>
      </c>
      <c r="AE155" s="6"/>
      <c r="AF155" s="6"/>
      <c r="AG155" s="6"/>
      <c r="AH155" s="6"/>
      <c r="AI155" s="6"/>
      <c r="AJ155" s="57"/>
    </row>
    <row r="156" spans="1:36" x14ac:dyDescent="0.25">
      <c r="A156" s="44">
        <v>55</v>
      </c>
      <c r="B156" s="72">
        <v>11</v>
      </c>
      <c r="C156" s="72">
        <v>41</v>
      </c>
      <c r="D156" s="44">
        <f t="shared" si="47"/>
        <v>11</v>
      </c>
      <c r="E156" s="44" t="str">
        <f t="shared" si="48"/>
        <v>55_11</v>
      </c>
      <c r="F156" s="72">
        <v>4010</v>
      </c>
      <c r="G156" s="31"/>
      <c r="H156" s="44">
        <v>55</v>
      </c>
      <c r="I156" s="72">
        <v>11</v>
      </c>
      <c r="J156" s="72">
        <v>41</v>
      </c>
      <c r="K156" s="44">
        <f t="shared" si="40"/>
        <v>11</v>
      </c>
      <c r="L156" s="44" t="str">
        <f t="shared" si="41"/>
        <v>55_11</v>
      </c>
      <c r="M156" s="72">
        <v>4131</v>
      </c>
      <c r="N156" s="78"/>
      <c r="O156" s="44">
        <v>55</v>
      </c>
      <c r="P156" s="72">
        <v>11</v>
      </c>
      <c r="Q156" s="72">
        <v>41</v>
      </c>
      <c r="R156" s="44">
        <f t="shared" si="42"/>
        <v>11</v>
      </c>
      <c r="S156" s="44" t="str">
        <f t="shared" si="43"/>
        <v>55_11</v>
      </c>
      <c r="T156" s="72">
        <v>4218</v>
      </c>
      <c r="U156" s="78"/>
      <c r="V156" s="44">
        <v>55</v>
      </c>
      <c r="W156" s="72">
        <v>11</v>
      </c>
      <c r="X156" s="72">
        <v>41</v>
      </c>
      <c r="Y156" s="44">
        <f t="shared" si="44"/>
        <v>11</v>
      </c>
      <c r="Z156" s="44" t="str">
        <f t="shared" si="45"/>
        <v>55_11</v>
      </c>
      <c r="AA156" s="17">
        <f t="shared" si="49"/>
        <v>4131</v>
      </c>
      <c r="AB156" s="17">
        <f t="shared" si="50"/>
        <v>4218</v>
      </c>
      <c r="AC156" s="54">
        <f t="shared" si="46"/>
        <v>4218</v>
      </c>
      <c r="AD156" s="40">
        <f t="shared" si="51"/>
        <v>27.03846153846154</v>
      </c>
      <c r="AE156" s="6"/>
      <c r="AF156" s="6"/>
      <c r="AG156" s="6"/>
      <c r="AH156" s="6"/>
      <c r="AI156" s="6"/>
      <c r="AJ156" s="57"/>
    </row>
    <row r="157" spans="1:36" x14ac:dyDescent="0.25">
      <c r="A157" s="73">
        <v>59</v>
      </c>
      <c r="B157" s="72">
        <v>0</v>
      </c>
      <c r="C157" s="72">
        <v>25</v>
      </c>
      <c r="D157" s="44">
        <f t="shared" si="47"/>
        <v>0</v>
      </c>
      <c r="E157" s="44" t="str">
        <f t="shared" si="48"/>
        <v>59_0</v>
      </c>
      <c r="F157" s="72">
        <v>2877</v>
      </c>
      <c r="G157" s="31"/>
      <c r="H157" s="73">
        <v>59</v>
      </c>
      <c r="I157" s="72">
        <v>0</v>
      </c>
      <c r="J157" s="72">
        <v>25</v>
      </c>
      <c r="K157" s="44">
        <f t="shared" si="40"/>
        <v>0</v>
      </c>
      <c r="L157" s="44" t="str">
        <f t="shared" si="41"/>
        <v>59_0</v>
      </c>
      <c r="M157" s="72">
        <v>2963</v>
      </c>
      <c r="N157" s="78"/>
      <c r="O157" s="73">
        <v>59</v>
      </c>
      <c r="P157" s="72">
        <v>0</v>
      </c>
      <c r="Q157" s="72">
        <v>25</v>
      </c>
      <c r="R157" s="44">
        <f t="shared" si="42"/>
        <v>0</v>
      </c>
      <c r="S157" s="44" t="str">
        <f t="shared" si="43"/>
        <v>59_0</v>
      </c>
      <c r="T157" s="72">
        <v>3026</v>
      </c>
      <c r="U157" s="78"/>
      <c r="V157" s="73">
        <v>59</v>
      </c>
      <c r="W157" s="72">
        <v>0</v>
      </c>
      <c r="X157" s="72">
        <v>25</v>
      </c>
      <c r="Y157" s="44">
        <f t="shared" si="44"/>
        <v>0</v>
      </c>
      <c r="Z157" s="44" t="str">
        <f t="shared" si="45"/>
        <v>59_0</v>
      </c>
      <c r="AA157" s="17">
        <f t="shared" si="49"/>
        <v>2963</v>
      </c>
      <c r="AB157" s="17">
        <f t="shared" si="50"/>
        <v>3026</v>
      </c>
      <c r="AC157" s="54">
        <f t="shared" si="46"/>
        <v>3026</v>
      </c>
      <c r="AD157" s="40">
        <f t="shared" si="51"/>
        <v>19.397435897435898</v>
      </c>
      <c r="AE157" s="6"/>
      <c r="AF157" s="6"/>
      <c r="AG157" s="6"/>
      <c r="AH157" s="6"/>
      <c r="AI157" s="6"/>
      <c r="AJ157" s="57"/>
    </row>
    <row r="158" spans="1:36" x14ac:dyDescent="0.25">
      <c r="A158" s="73">
        <v>59</v>
      </c>
      <c r="B158" s="72">
        <v>1</v>
      </c>
      <c r="C158" s="72">
        <v>27</v>
      </c>
      <c r="D158" s="44">
        <f t="shared" si="47"/>
        <v>1</v>
      </c>
      <c r="E158" s="44" t="str">
        <f t="shared" si="48"/>
        <v>59_1</v>
      </c>
      <c r="F158" s="72">
        <v>3022</v>
      </c>
      <c r="G158" s="31"/>
      <c r="H158" s="73">
        <v>59</v>
      </c>
      <c r="I158" s="72">
        <v>1</v>
      </c>
      <c r="J158" s="72">
        <v>27</v>
      </c>
      <c r="K158" s="44">
        <f t="shared" si="40"/>
        <v>1</v>
      </c>
      <c r="L158" s="44" t="str">
        <f t="shared" si="41"/>
        <v>59_1</v>
      </c>
      <c r="M158" s="72">
        <v>3112</v>
      </c>
      <c r="N158" s="78"/>
      <c r="O158" s="73">
        <v>59</v>
      </c>
      <c r="P158" s="72">
        <v>1</v>
      </c>
      <c r="Q158" s="72">
        <v>27</v>
      </c>
      <c r="R158" s="44">
        <f t="shared" si="42"/>
        <v>1</v>
      </c>
      <c r="S158" s="44" t="str">
        <f t="shared" si="43"/>
        <v>59_1</v>
      </c>
      <c r="T158" s="72">
        <v>3178</v>
      </c>
      <c r="U158" s="78"/>
      <c r="V158" s="73">
        <v>59</v>
      </c>
      <c r="W158" s="72">
        <v>1</v>
      </c>
      <c r="X158" s="72">
        <v>27</v>
      </c>
      <c r="Y158" s="44">
        <f t="shared" si="44"/>
        <v>1</v>
      </c>
      <c r="Z158" s="44" t="str">
        <f t="shared" si="45"/>
        <v>59_1</v>
      </c>
      <c r="AA158" s="17">
        <f t="shared" si="49"/>
        <v>3112</v>
      </c>
      <c r="AB158" s="17">
        <f t="shared" si="50"/>
        <v>3178</v>
      </c>
      <c r="AC158" s="54">
        <f t="shared" si="46"/>
        <v>3178</v>
      </c>
      <c r="AD158" s="40">
        <f t="shared" si="51"/>
        <v>20.371794871794872</v>
      </c>
      <c r="AE158" s="6"/>
      <c r="AF158" s="6"/>
      <c r="AG158" s="6"/>
      <c r="AH158" s="6"/>
      <c r="AI158" s="6"/>
      <c r="AJ158" s="57"/>
    </row>
    <row r="159" spans="1:36" x14ac:dyDescent="0.25">
      <c r="A159" s="73">
        <v>59</v>
      </c>
      <c r="B159" s="72">
        <v>2</v>
      </c>
      <c r="C159" s="72">
        <v>29</v>
      </c>
      <c r="D159" s="44">
        <f t="shared" si="47"/>
        <v>2</v>
      </c>
      <c r="E159" s="44" t="str">
        <f t="shared" si="48"/>
        <v>59_2</v>
      </c>
      <c r="F159" s="72">
        <v>3158</v>
      </c>
      <c r="G159" s="31"/>
      <c r="H159" s="73">
        <v>59</v>
      </c>
      <c r="I159" s="72">
        <v>2</v>
      </c>
      <c r="J159" s="72">
        <v>29</v>
      </c>
      <c r="K159" s="44">
        <f t="shared" si="40"/>
        <v>2</v>
      </c>
      <c r="L159" s="44" t="str">
        <f t="shared" si="41"/>
        <v>59_2</v>
      </c>
      <c r="M159" s="72">
        <v>3253</v>
      </c>
      <c r="N159" s="78"/>
      <c r="O159" s="73">
        <v>59</v>
      </c>
      <c r="P159" s="72">
        <v>2</v>
      </c>
      <c r="Q159" s="72">
        <v>29</v>
      </c>
      <c r="R159" s="44">
        <f t="shared" si="42"/>
        <v>2</v>
      </c>
      <c r="S159" s="44" t="str">
        <f t="shared" si="43"/>
        <v>59_2</v>
      </c>
      <c r="T159" s="72">
        <v>3321</v>
      </c>
      <c r="U159" s="78"/>
      <c r="V159" s="73">
        <v>59</v>
      </c>
      <c r="W159" s="72">
        <v>2</v>
      </c>
      <c r="X159" s="72">
        <v>29</v>
      </c>
      <c r="Y159" s="44">
        <f t="shared" si="44"/>
        <v>2</v>
      </c>
      <c r="Z159" s="44" t="str">
        <f t="shared" si="45"/>
        <v>59_2</v>
      </c>
      <c r="AA159" s="17">
        <f t="shared" si="49"/>
        <v>3253</v>
      </c>
      <c r="AB159" s="17">
        <f t="shared" si="50"/>
        <v>3321</v>
      </c>
      <c r="AC159" s="54">
        <f t="shared" si="46"/>
        <v>3321</v>
      </c>
      <c r="AD159" s="40">
        <f t="shared" si="51"/>
        <v>21.28846153846154</v>
      </c>
      <c r="AE159" s="6"/>
      <c r="AF159" s="6"/>
      <c r="AG159" s="6"/>
      <c r="AH159" s="6"/>
      <c r="AI159" s="6"/>
      <c r="AJ159" s="57"/>
    </row>
    <row r="160" spans="1:36" x14ac:dyDescent="0.25">
      <c r="A160" s="73">
        <v>59</v>
      </c>
      <c r="B160" s="72">
        <v>3</v>
      </c>
      <c r="C160" s="72">
        <v>31</v>
      </c>
      <c r="D160" s="44">
        <f t="shared" si="47"/>
        <v>3</v>
      </c>
      <c r="E160" s="44" t="str">
        <f t="shared" si="48"/>
        <v>59_3</v>
      </c>
      <c r="F160" s="72">
        <v>3296</v>
      </c>
      <c r="G160" s="31"/>
      <c r="H160" s="73">
        <v>59</v>
      </c>
      <c r="I160" s="72">
        <v>3</v>
      </c>
      <c r="J160" s="72">
        <v>31</v>
      </c>
      <c r="K160" s="44">
        <f t="shared" si="40"/>
        <v>3</v>
      </c>
      <c r="L160" s="44" t="str">
        <f t="shared" si="41"/>
        <v>59_3</v>
      </c>
      <c r="M160" s="72">
        <v>3395</v>
      </c>
      <c r="N160" s="78"/>
      <c r="O160" s="73">
        <v>59</v>
      </c>
      <c r="P160" s="72">
        <v>3</v>
      </c>
      <c r="Q160" s="72">
        <v>31</v>
      </c>
      <c r="R160" s="44">
        <f t="shared" si="42"/>
        <v>3</v>
      </c>
      <c r="S160" s="44" t="str">
        <f t="shared" si="43"/>
        <v>59_3</v>
      </c>
      <c r="T160" s="72">
        <v>3466</v>
      </c>
      <c r="U160" s="78"/>
      <c r="V160" s="73">
        <v>59</v>
      </c>
      <c r="W160" s="72">
        <v>3</v>
      </c>
      <c r="X160" s="72">
        <v>31</v>
      </c>
      <c r="Y160" s="44">
        <f t="shared" si="44"/>
        <v>3</v>
      </c>
      <c r="Z160" s="44" t="str">
        <f t="shared" si="45"/>
        <v>59_3</v>
      </c>
      <c r="AA160" s="17">
        <f t="shared" si="49"/>
        <v>3395</v>
      </c>
      <c r="AB160" s="17">
        <f t="shared" si="50"/>
        <v>3466</v>
      </c>
      <c r="AC160" s="54">
        <f t="shared" si="46"/>
        <v>3466</v>
      </c>
      <c r="AD160" s="40">
        <f t="shared" si="51"/>
        <v>22.217948717948719</v>
      </c>
      <c r="AE160" s="6"/>
      <c r="AF160" s="6"/>
      <c r="AG160" s="6"/>
      <c r="AH160" s="6"/>
      <c r="AI160" s="6"/>
      <c r="AJ160" s="57"/>
    </row>
    <row r="161" spans="1:36" x14ac:dyDescent="0.25">
      <c r="A161" s="44">
        <v>60</v>
      </c>
      <c r="B161" s="72">
        <v>0</v>
      </c>
      <c r="C161" s="72">
        <v>32</v>
      </c>
      <c r="D161" s="44">
        <f t="shared" si="47"/>
        <v>0</v>
      </c>
      <c r="E161" s="44" t="str">
        <f t="shared" si="48"/>
        <v>60_0</v>
      </c>
      <c r="F161" s="72">
        <v>3364</v>
      </c>
      <c r="G161" s="31"/>
      <c r="H161" s="44">
        <v>60</v>
      </c>
      <c r="I161" s="72">
        <v>0</v>
      </c>
      <c r="J161" s="72">
        <v>32</v>
      </c>
      <c r="K161" s="44">
        <f t="shared" si="40"/>
        <v>0</v>
      </c>
      <c r="L161" s="44" t="str">
        <f t="shared" si="41"/>
        <v>60_0</v>
      </c>
      <c r="M161" s="72">
        <v>3465</v>
      </c>
      <c r="N161" s="78"/>
      <c r="O161" s="44">
        <v>60</v>
      </c>
      <c r="P161" s="72">
        <v>0</v>
      </c>
      <c r="Q161" s="72">
        <v>32</v>
      </c>
      <c r="R161" s="44">
        <f t="shared" si="42"/>
        <v>0</v>
      </c>
      <c r="S161" s="44" t="str">
        <f t="shared" si="43"/>
        <v>60_0</v>
      </c>
      <c r="T161" s="72">
        <v>3538</v>
      </c>
      <c r="U161" s="78"/>
      <c r="V161" s="44">
        <v>60</v>
      </c>
      <c r="W161" s="72">
        <v>0</v>
      </c>
      <c r="X161" s="72">
        <v>32</v>
      </c>
      <c r="Y161" s="44">
        <f t="shared" si="44"/>
        <v>0</v>
      </c>
      <c r="Z161" s="44" t="str">
        <f t="shared" si="45"/>
        <v>60_0</v>
      </c>
      <c r="AA161" s="17">
        <f t="shared" si="49"/>
        <v>3465</v>
      </c>
      <c r="AB161" s="17">
        <f t="shared" si="50"/>
        <v>3538</v>
      </c>
      <c r="AC161" s="54">
        <f t="shared" si="46"/>
        <v>3538</v>
      </c>
      <c r="AD161" s="40">
        <f t="shared" si="51"/>
        <v>22.679487179487179</v>
      </c>
      <c r="AE161" s="6"/>
      <c r="AF161" s="6"/>
      <c r="AG161" s="6"/>
      <c r="AH161" s="6"/>
      <c r="AI161" s="6"/>
      <c r="AJ161" s="57"/>
    </row>
    <row r="162" spans="1:36" x14ac:dyDescent="0.25">
      <c r="A162" s="44">
        <v>60</v>
      </c>
      <c r="B162" s="72">
        <v>1</v>
      </c>
      <c r="C162" s="72">
        <v>34</v>
      </c>
      <c r="D162" s="44">
        <f t="shared" si="47"/>
        <v>1</v>
      </c>
      <c r="E162" s="44" t="str">
        <f t="shared" si="48"/>
        <v>60_1</v>
      </c>
      <c r="F162" s="72">
        <v>3505</v>
      </c>
      <c r="G162" s="31"/>
      <c r="H162" s="44">
        <v>60</v>
      </c>
      <c r="I162" s="72">
        <v>1</v>
      </c>
      <c r="J162" s="72">
        <v>34</v>
      </c>
      <c r="K162" s="44">
        <f t="shared" si="40"/>
        <v>1</v>
      </c>
      <c r="L162" s="44" t="str">
        <f t="shared" si="41"/>
        <v>60_1</v>
      </c>
      <c r="M162" s="72">
        <v>3611</v>
      </c>
      <c r="N162" s="6"/>
      <c r="O162" s="44">
        <v>60</v>
      </c>
      <c r="P162" s="72">
        <v>1</v>
      </c>
      <c r="Q162" s="72">
        <v>34</v>
      </c>
      <c r="R162" s="44">
        <f t="shared" si="42"/>
        <v>1</v>
      </c>
      <c r="S162" s="44" t="str">
        <f t="shared" si="43"/>
        <v>60_1</v>
      </c>
      <c r="T162" s="72">
        <v>3686</v>
      </c>
      <c r="U162" s="6"/>
      <c r="V162" s="44">
        <v>60</v>
      </c>
      <c r="W162" s="72">
        <v>1</v>
      </c>
      <c r="X162" s="72">
        <v>34</v>
      </c>
      <c r="Y162" s="44">
        <f t="shared" si="44"/>
        <v>1</v>
      </c>
      <c r="Z162" s="44" t="str">
        <f t="shared" si="45"/>
        <v>60_1</v>
      </c>
      <c r="AA162" s="17">
        <f t="shared" si="49"/>
        <v>3611</v>
      </c>
      <c r="AB162" s="17">
        <f t="shared" si="50"/>
        <v>3686</v>
      </c>
      <c r="AC162" s="54">
        <f t="shared" si="46"/>
        <v>3686</v>
      </c>
      <c r="AD162" s="40">
        <f t="shared" si="51"/>
        <v>23.628205128205128</v>
      </c>
      <c r="AE162" s="6"/>
      <c r="AF162" s="6"/>
      <c r="AG162" s="6"/>
      <c r="AH162" s="6"/>
      <c r="AI162" s="6"/>
      <c r="AJ162" s="57"/>
    </row>
    <row r="163" spans="1:36" x14ac:dyDescent="0.25">
      <c r="A163" s="44">
        <v>60</v>
      </c>
      <c r="B163" s="72">
        <v>2</v>
      </c>
      <c r="C163" s="72">
        <v>36</v>
      </c>
      <c r="D163" s="44">
        <f t="shared" si="47"/>
        <v>2</v>
      </c>
      <c r="E163" s="44" t="str">
        <f t="shared" si="48"/>
        <v>60_2</v>
      </c>
      <c r="F163" s="72">
        <v>3638</v>
      </c>
      <c r="G163" s="31"/>
      <c r="H163" s="44">
        <v>60</v>
      </c>
      <c r="I163" s="72">
        <v>2</v>
      </c>
      <c r="J163" s="72">
        <v>36</v>
      </c>
      <c r="K163" s="44">
        <f t="shared" si="40"/>
        <v>2</v>
      </c>
      <c r="L163" s="44" t="str">
        <f t="shared" si="41"/>
        <v>60_2</v>
      </c>
      <c r="M163" s="72">
        <v>3747</v>
      </c>
      <c r="N163" s="74"/>
      <c r="O163" s="44">
        <v>60</v>
      </c>
      <c r="P163" s="72">
        <v>2</v>
      </c>
      <c r="Q163" s="72">
        <v>36</v>
      </c>
      <c r="R163" s="44">
        <f t="shared" si="42"/>
        <v>2</v>
      </c>
      <c r="S163" s="44" t="str">
        <f t="shared" si="43"/>
        <v>60_2</v>
      </c>
      <c r="T163" s="72">
        <v>3826</v>
      </c>
      <c r="U163" s="74"/>
      <c r="V163" s="44">
        <v>60</v>
      </c>
      <c r="W163" s="72">
        <v>2</v>
      </c>
      <c r="X163" s="72">
        <v>36</v>
      </c>
      <c r="Y163" s="44">
        <f t="shared" si="44"/>
        <v>2</v>
      </c>
      <c r="Z163" s="44" t="str">
        <f t="shared" si="45"/>
        <v>60_2</v>
      </c>
      <c r="AA163" s="17">
        <f t="shared" si="49"/>
        <v>3747</v>
      </c>
      <c r="AB163" s="17">
        <f t="shared" si="50"/>
        <v>3826</v>
      </c>
      <c r="AC163" s="54">
        <f t="shared" si="46"/>
        <v>3826</v>
      </c>
      <c r="AD163" s="40">
        <f t="shared" si="51"/>
        <v>24.525641025641026</v>
      </c>
      <c r="AE163" s="6"/>
      <c r="AF163" s="6"/>
      <c r="AG163" s="6"/>
      <c r="AH163" s="6"/>
      <c r="AI163" s="6"/>
      <c r="AJ163" s="57"/>
    </row>
    <row r="164" spans="1:36" x14ac:dyDescent="0.25">
      <c r="A164" s="44">
        <v>60</v>
      </c>
      <c r="B164" s="72">
        <v>3</v>
      </c>
      <c r="C164" s="72">
        <v>38</v>
      </c>
      <c r="D164" s="44">
        <f t="shared" si="47"/>
        <v>3</v>
      </c>
      <c r="E164" s="44" t="str">
        <f t="shared" si="48"/>
        <v>60_3</v>
      </c>
      <c r="F164" s="72">
        <v>3790</v>
      </c>
      <c r="G164" s="31"/>
      <c r="H164" s="44">
        <v>60</v>
      </c>
      <c r="I164" s="72">
        <v>3</v>
      </c>
      <c r="J164" s="72">
        <v>38</v>
      </c>
      <c r="K164" s="44">
        <f t="shared" si="40"/>
        <v>3</v>
      </c>
      <c r="L164" s="44" t="str">
        <f t="shared" si="41"/>
        <v>60_3</v>
      </c>
      <c r="M164" s="72">
        <v>3904</v>
      </c>
      <c r="N164" s="78"/>
      <c r="O164" s="44">
        <v>60</v>
      </c>
      <c r="P164" s="72">
        <v>3</v>
      </c>
      <c r="Q164" s="72">
        <v>38</v>
      </c>
      <c r="R164" s="44">
        <f t="shared" si="42"/>
        <v>3</v>
      </c>
      <c r="S164" s="44" t="str">
        <f t="shared" si="43"/>
        <v>60_3</v>
      </c>
      <c r="T164" s="72">
        <v>3986</v>
      </c>
      <c r="U164" s="78"/>
      <c r="V164" s="44">
        <v>60</v>
      </c>
      <c r="W164" s="72">
        <v>3</v>
      </c>
      <c r="X164" s="72">
        <v>38</v>
      </c>
      <c r="Y164" s="44">
        <f t="shared" si="44"/>
        <v>3</v>
      </c>
      <c r="Z164" s="44" t="str">
        <f t="shared" si="45"/>
        <v>60_3</v>
      </c>
      <c r="AA164" s="17">
        <f t="shared" si="49"/>
        <v>3904</v>
      </c>
      <c r="AB164" s="17">
        <f t="shared" si="50"/>
        <v>3986</v>
      </c>
      <c r="AC164" s="54">
        <f t="shared" si="46"/>
        <v>3986</v>
      </c>
      <c r="AD164" s="40">
        <f t="shared" si="51"/>
        <v>25.551282051282051</v>
      </c>
      <c r="AE164" s="6"/>
      <c r="AF164" s="6"/>
      <c r="AG164" s="6"/>
      <c r="AH164" s="6"/>
      <c r="AI164" s="6"/>
      <c r="AJ164" s="57"/>
    </row>
    <row r="165" spans="1:36" x14ac:dyDescent="0.25">
      <c r="A165" s="44">
        <v>60</v>
      </c>
      <c r="B165" s="72">
        <v>4</v>
      </c>
      <c r="C165" s="72">
        <v>40</v>
      </c>
      <c r="D165" s="44">
        <f t="shared" si="47"/>
        <v>4</v>
      </c>
      <c r="E165" s="44" t="str">
        <f t="shared" si="48"/>
        <v>60_4</v>
      </c>
      <c r="F165" s="72">
        <v>3935</v>
      </c>
      <c r="G165" s="31"/>
      <c r="H165" s="44">
        <v>60</v>
      </c>
      <c r="I165" s="72">
        <v>4</v>
      </c>
      <c r="J165" s="72">
        <v>40</v>
      </c>
      <c r="K165" s="44">
        <f t="shared" si="40"/>
        <v>4</v>
      </c>
      <c r="L165" s="44" t="str">
        <f t="shared" si="41"/>
        <v>60_4</v>
      </c>
      <c r="M165" s="72">
        <v>4053</v>
      </c>
      <c r="N165" s="78"/>
      <c r="O165" s="44">
        <v>60</v>
      </c>
      <c r="P165" s="72">
        <v>4</v>
      </c>
      <c r="Q165" s="72">
        <v>40</v>
      </c>
      <c r="R165" s="44">
        <f t="shared" si="42"/>
        <v>4</v>
      </c>
      <c r="S165" s="44" t="str">
        <f t="shared" si="43"/>
        <v>60_4</v>
      </c>
      <c r="T165" s="72">
        <v>4138</v>
      </c>
      <c r="U165" s="78"/>
      <c r="V165" s="44">
        <v>60</v>
      </c>
      <c r="W165" s="72">
        <v>4</v>
      </c>
      <c r="X165" s="72">
        <v>40</v>
      </c>
      <c r="Y165" s="44">
        <f t="shared" si="44"/>
        <v>4</v>
      </c>
      <c r="Z165" s="44" t="str">
        <f t="shared" si="45"/>
        <v>60_4</v>
      </c>
      <c r="AA165" s="17">
        <f t="shared" si="49"/>
        <v>4053</v>
      </c>
      <c r="AB165" s="17">
        <f t="shared" si="50"/>
        <v>4138</v>
      </c>
      <c r="AC165" s="54">
        <f t="shared" si="46"/>
        <v>4138</v>
      </c>
      <c r="AD165" s="40">
        <f t="shared" si="51"/>
        <v>26.525641025641026</v>
      </c>
      <c r="AE165" s="6"/>
      <c r="AF165" s="6"/>
      <c r="AG165" s="6"/>
      <c r="AH165" s="6"/>
      <c r="AI165" s="6"/>
      <c r="AJ165" s="57"/>
    </row>
    <row r="166" spans="1:36" x14ac:dyDescent="0.25">
      <c r="A166" s="44">
        <v>60</v>
      </c>
      <c r="B166" s="72">
        <v>5</v>
      </c>
      <c r="C166" s="72">
        <v>42</v>
      </c>
      <c r="D166" s="44">
        <f t="shared" si="47"/>
        <v>5</v>
      </c>
      <c r="E166" s="44" t="str">
        <f t="shared" si="48"/>
        <v>60_5</v>
      </c>
      <c r="F166" s="72">
        <v>4084</v>
      </c>
      <c r="G166" s="31"/>
      <c r="H166" s="44">
        <v>60</v>
      </c>
      <c r="I166" s="72">
        <v>5</v>
      </c>
      <c r="J166" s="72">
        <v>42</v>
      </c>
      <c r="K166" s="44">
        <f t="shared" si="40"/>
        <v>5</v>
      </c>
      <c r="L166" s="44" t="str">
        <f t="shared" si="41"/>
        <v>60_5</v>
      </c>
      <c r="M166" s="72">
        <v>4206</v>
      </c>
      <c r="N166" s="78"/>
      <c r="O166" s="44">
        <v>60</v>
      </c>
      <c r="P166" s="72">
        <v>5</v>
      </c>
      <c r="Q166" s="72">
        <v>42</v>
      </c>
      <c r="R166" s="44">
        <f t="shared" si="42"/>
        <v>5</v>
      </c>
      <c r="S166" s="44" t="str">
        <f t="shared" si="43"/>
        <v>60_5</v>
      </c>
      <c r="T166" s="72">
        <v>4295</v>
      </c>
      <c r="U166" s="78"/>
      <c r="V166" s="44">
        <v>60</v>
      </c>
      <c r="W166" s="72">
        <v>5</v>
      </c>
      <c r="X166" s="72">
        <v>42</v>
      </c>
      <c r="Y166" s="44">
        <f t="shared" si="44"/>
        <v>5</v>
      </c>
      <c r="Z166" s="44" t="str">
        <f t="shared" si="45"/>
        <v>60_5</v>
      </c>
      <c r="AA166" s="17">
        <f t="shared" si="49"/>
        <v>4206</v>
      </c>
      <c r="AB166" s="17">
        <f t="shared" si="50"/>
        <v>4295</v>
      </c>
      <c r="AC166" s="54">
        <f t="shared" si="46"/>
        <v>4295</v>
      </c>
      <c r="AD166" s="40">
        <f t="shared" si="51"/>
        <v>27.532051282051281</v>
      </c>
      <c r="AE166" s="6"/>
      <c r="AF166" s="6"/>
      <c r="AG166" s="6"/>
      <c r="AH166" s="6"/>
      <c r="AI166" s="6"/>
      <c r="AJ166" s="57"/>
    </row>
    <row r="167" spans="1:36" x14ac:dyDescent="0.25">
      <c r="A167" s="44">
        <v>60</v>
      </c>
      <c r="B167" s="72">
        <v>6</v>
      </c>
      <c r="C167" s="72">
        <v>44</v>
      </c>
      <c r="D167" s="44">
        <f t="shared" si="47"/>
        <v>6</v>
      </c>
      <c r="E167" s="44" t="str">
        <f t="shared" si="48"/>
        <v>60_6</v>
      </c>
      <c r="F167" s="72">
        <v>4227</v>
      </c>
      <c r="G167" s="31"/>
      <c r="H167" s="44">
        <v>60</v>
      </c>
      <c r="I167" s="72">
        <v>6</v>
      </c>
      <c r="J167" s="72">
        <v>44</v>
      </c>
      <c r="K167" s="44">
        <f t="shared" si="40"/>
        <v>6</v>
      </c>
      <c r="L167" s="44" t="str">
        <f t="shared" si="41"/>
        <v>60_6</v>
      </c>
      <c r="M167" s="72">
        <v>4353</v>
      </c>
      <c r="N167" s="78"/>
      <c r="O167" s="44">
        <v>60</v>
      </c>
      <c r="P167" s="72">
        <v>6</v>
      </c>
      <c r="Q167" s="72">
        <v>44</v>
      </c>
      <c r="R167" s="44">
        <f t="shared" si="42"/>
        <v>6</v>
      </c>
      <c r="S167" s="44" t="str">
        <f t="shared" si="43"/>
        <v>60_6</v>
      </c>
      <c r="T167" s="72">
        <v>4445</v>
      </c>
      <c r="U167" s="78"/>
      <c r="V167" s="44">
        <v>60</v>
      </c>
      <c r="W167" s="72">
        <v>6</v>
      </c>
      <c r="X167" s="72">
        <v>44</v>
      </c>
      <c r="Y167" s="44">
        <f t="shared" si="44"/>
        <v>6</v>
      </c>
      <c r="Z167" s="44" t="str">
        <f t="shared" si="45"/>
        <v>60_6</v>
      </c>
      <c r="AA167" s="17">
        <f t="shared" si="49"/>
        <v>4353</v>
      </c>
      <c r="AB167" s="17">
        <f t="shared" si="50"/>
        <v>4445</v>
      </c>
      <c r="AC167" s="54">
        <f t="shared" si="46"/>
        <v>4445</v>
      </c>
      <c r="AD167" s="40">
        <f t="shared" si="51"/>
        <v>28.493589743589745</v>
      </c>
      <c r="AE167" s="6"/>
      <c r="AF167" s="6"/>
      <c r="AG167" s="6"/>
      <c r="AH167" s="6"/>
      <c r="AI167" s="6"/>
      <c r="AJ167" s="57"/>
    </row>
    <row r="168" spans="1:36" x14ac:dyDescent="0.25">
      <c r="A168" s="44">
        <v>60</v>
      </c>
      <c r="B168" s="72">
        <v>7</v>
      </c>
      <c r="C168" s="72">
        <v>45</v>
      </c>
      <c r="D168" s="44">
        <f t="shared" si="47"/>
        <v>7</v>
      </c>
      <c r="E168" s="44" t="str">
        <f t="shared" si="48"/>
        <v>60_7</v>
      </c>
      <c r="F168" s="72">
        <v>4290</v>
      </c>
      <c r="G168" s="31"/>
      <c r="H168" s="44">
        <v>60</v>
      </c>
      <c r="I168" s="72">
        <v>7</v>
      </c>
      <c r="J168" s="72">
        <v>45</v>
      </c>
      <c r="K168" s="44">
        <f t="shared" si="40"/>
        <v>7</v>
      </c>
      <c r="L168" s="44" t="str">
        <f t="shared" si="41"/>
        <v>60_7</v>
      </c>
      <c r="M168" s="72">
        <v>4419</v>
      </c>
      <c r="N168" s="78"/>
      <c r="O168" s="44">
        <v>60</v>
      </c>
      <c r="P168" s="72">
        <v>7</v>
      </c>
      <c r="Q168" s="72">
        <v>45</v>
      </c>
      <c r="R168" s="44">
        <f t="shared" si="42"/>
        <v>7</v>
      </c>
      <c r="S168" s="44" t="str">
        <f t="shared" si="43"/>
        <v>60_7</v>
      </c>
      <c r="T168" s="72">
        <v>4511</v>
      </c>
      <c r="U168" s="78"/>
      <c r="V168" s="44">
        <v>60</v>
      </c>
      <c r="W168" s="72">
        <v>7</v>
      </c>
      <c r="X168" s="72">
        <v>45</v>
      </c>
      <c r="Y168" s="44">
        <f t="shared" si="44"/>
        <v>7</v>
      </c>
      <c r="Z168" s="44" t="str">
        <f t="shared" si="45"/>
        <v>60_7</v>
      </c>
      <c r="AA168" s="17">
        <f t="shared" si="49"/>
        <v>4419</v>
      </c>
      <c r="AB168" s="17">
        <f t="shared" si="50"/>
        <v>4511</v>
      </c>
      <c r="AC168" s="54">
        <f t="shared" si="46"/>
        <v>4511</v>
      </c>
      <c r="AD168" s="40">
        <f t="shared" si="51"/>
        <v>28.916666666666668</v>
      </c>
      <c r="AE168" s="6"/>
      <c r="AF168" s="6"/>
      <c r="AG168" s="6"/>
      <c r="AH168" s="6"/>
      <c r="AI168" s="6"/>
      <c r="AJ168" s="57"/>
    </row>
    <row r="169" spans="1:36" x14ac:dyDescent="0.25">
      <c r="A169" s="44">
        <v>60</v>
      </c>
      <c r="B169" s="72">
        <v>8</v>
      </c>
      <c r="C169" s="72">
        <v>46</v>
      </c>
      <c r="D169" s="44">
        <f t="shared" si="47"/>
        <v>8</v>
      </c>
      <c r="E169" s="44" t="str">
        <f t="shared" si="48"/>
        <v>60_8</v>
      </c>
      <c r="F169" s="72">
        <v>4355</v>
      </c>
      <c r="G169" s="31"/>
      <c r="H169" s="44">
        <v>60</v>
      </c>
      <c r="I169" s="72">
        <v>8</v>
      </c>
      <c r="J169" s="72">
        <v>46</v>
      </c>
      <c r="K169" s="44">
        <f t="shared" si="40"/>
        <v>8</v>
      </c>
      <c r="L169" s="44" t="str">
        <f t="shared" si="41"/>
        <v>60_8</v>
      </c>
      <c r="M169" s="72">
        <v>4485</v>
      </c>
      <c r="N169" s="78"/>
      <c r="O169" s="44">
        <v>60</v>
      </c>
      <c r="P169" s="72">
        <v>8</v>
      </c>
      <c r="Q169" s="72">
        <v>46</v>
      </c>
      <c r="R169" s="44">
        <f t="shared" si="42"/>
        <v>8</v>
      </c>
      <c r="S169" s="44" t="str">
        <f t="shared" si="43"/>
        <v>60_8</v>
      </c>
      <c r="T169" s="72">
        <v>4580</v>
      </c>
      <c r="U169" s="78"/>
      <c r="V169" s="44">
        <v>60</v>
      </c>
      <c r="W169" s="72">
        <v>8</v>
      </c>
      <c r="X169" s="72">
        <v>46</v>
      </c>
      <c r="Y169" s="44">
        <f t="shared" si="44"/>
        <v>8</v>
      </c>
      <c r="Z169" s="44" t="str">
        <f t="shared" si="45"/>
        <v>60_8</v>
      </c>
      <c r="AA169" s="17">
        <f t="shared" si="49"/>
        <v>4485</v>
      </c>
      <c r="AB169" s="17">
        <f t="shared" si="50"/>
        <v>4580</v>
      </c>
      <c r="AC169" s="54">
        <f t="shared" si="46"/>
        <v>4580</v>
      </c>
      <c r="AD169" s="40">
        <f t="shared" si="51"/>
        <v>29.358974358974358</v>
      </c>
      <c r="AE169" s="6"/>
      <c r="AF169" s="6"/>
      <c r="AG169" s="6"/>
      <c r="AH169" s="6"/>
      <c r="AI169" s="6"/>
      <c r="AJ169" s="57"/>
    </row>
    <row r="170" spans="1:36" x14ac:dyDescent="0.25">
      <c r="A170" s="44">
        <v>60</v>
      </c>
      <c r="B170" s="72">
        <v>9</v>
      </c>
      <c r="C170" s="72">
        <v>47</v>
      </c>
      <c r="D170" s="44">
        <f t="shared" si="47"/>
        <v>9</v>
      </c>
      <c r="E170" s="44" t="str">
        <f t="shared" si="48"/>
        <v>60_9</v>
      </c>
      <c r="F170" s="72">
        <v>4422</v>
      </c>
      <c r="G170" s="31"/>
      <c r="H170" s="44">
        <v>60</v>
      </c>
      <c r="I170" s="72">
        <v>9</v>
      </c>
      <c r="J170" s="72">
        <v>47</v>
      </c>
      <c r="K170" s="44">
        <f t="shared" si="40"/>
        <v>9</v>
      </c>
      <c r="L170" s="44" t="str">
        <f t="shared" si="41"/>
        <v>60_9</v>
      </c>
      <c r="M170" s="72">
        <v>4554</v>
      </c>
      <c r="N170" s="78"/>
      <c r="O170" s="44">
        <v>60</v>
      </c>
      <c r="P170" s="72">
        <v>9</v>
      </c>
      <c r="Q170" s="72">
        <v>47</v>
      </c>
      <c r="R170" s="44">
        <f t="shared" si="42"/>
        <v>9</v>
      </c>
      <c r="S170" s="44" t="str">
        <f t="shared" si="43"/>
        <v>60_9</v>
      </c>
      <c r="T170" s="72">
        <v>4650</v>
      </c>
      <c r="U170" s="78"/>
      <c r="V170" s="44">
        <v>60</v>
      </c>
      <c r="W170" s="72">
        <v>9</v>
      </c>
      <c r="X170" s="72">
        <v>47</v>
      </c>
      <c r="Y170" s="44">
        <f t="shared" si="44"/>
        <v>9</v>
      </c>
      <c r="Z170" s="44" t="str">
        <f t="shared" si="45"/>
        <v>60_9</v>
      </c>
      <c r="AA170" s="17">
        <f t="shared" si="49"/>
        <v>4554</v>
      </c>
      <c r="AB170" s="17">
        <f t="shared" si="50"/>
        <v>4650</v>
      </c>
      <c r="AC170" s="54">
        <f t="shared" si="46"/>
        <v>4650</v>
      </c>
      <c r="AD170" s="40">
        <f t="shared" si="51"/>
        <v>29.807692307692307</v>
      </c>
      <c r="AE170" s="6"/>
      <c r="AF170" s="6"/>
      <c r="AG170" s="6"/>
      <c r="AH170" s="6"/>
      <c r="AI170" s="6"/>
      <c r="AJ170" s="57"/>
    </row>
    <row r="171" spans="1:36" x14ac:dyDescent="0.25">
      <c r="A171" s="44">
        <v>60</v>
      </c>
      <c r="B171" s="72">
        <v>10</v>
      </c>
      <c r="C171" s="72">
        <v>48</v>
      </c>
      <c r="D171" s="44">
        <f t="shared" si="47"/>
        <v>10</v>
      </c>
      <c r="E171" s="44" t="str">
        <f t="shared" si="48"/>
        <v>60_10</v>
      </c>
      <c r="F171" s="72">
        <v>4486</v>
      </c>
      <c r="G171" s="31"/>
      <c r="H171" s="44">
        <v>60</v>
      </c>
      <c r="I171" s="72">
        <v>10</v>
      </c>
      <c r="J171" s="72">
        <v>48</v>
      </c>
      <c r="K171" s="44">
        <f t="shared" si="40"/>
        <v>10</v>
      </c>
      <c r="L171" s="44" t="str">
        <f t="shared" si="41"/>
        <v>60_10</v>
      </c>
      <c r="M171" s="72">
        <v>4620</v>
      </c>
      <c r="N171" s="78"/>
      <c r="O171" s="44">
        <v>60</v>
      </c>
      <c r="P171" s="72">
        <v>10</v>
      </c>
      <c r="Q171" s="72">
        <v>48</v>
      </c>
      <c r="R171" s="44">
        <f t="shared" si="42"/>
        <v>10</v>
      </c>
      <c r="S171" s="44" t="str">
        <f t="shared" si="43"/>
        <v>60_10</v>
      </c>
      <c r="T171" s="72">
        <v>4717</v>
      </c>
      <c r="U171" s="78"/>
      <c r="V171" s="44">
        <v>60</v>
      </c>
      <c r="W171" s="72">
        <v>10</v>
      </c>
      <c r="X171" s="72">
        <v>48</v>
      </c>
      <c r="Y171" s="44">
        <f t="shared" si="44"/>
        <v>10</v>
      </c>
      <c r="Z171" s="44" t="str">
        <f t="shared" si="45"/>
        <v>60_10</v>
      </c>
      <c r="AA171" s="17">
        <f t="shared" si="49"/>
        <v>4620</v>
      </c>
      <c r="AB171" s="17">
        <f t="shared" si="50"/>
        <v>4717</v>
      </c>
      <c r="AC171" s="54">
        <f t="shared" si="46"/>
        <v>4717</v>
      </c>
      <c r="AD171" s="40">
        <f t="shared" si="51"/>
        <v>30.237179487179485</v>
      </c>
      <c r="AE171" s="6"/>
      <c r="AF171" s="6"/>
      <c r="AG171" s="6"/>
      <c r="AH171" s="6"/>
      <c r="AI171" s="6"/>
      <c r="AJ171" s="57"/>
    </row>
    <row r="172" spans="1:36" x14ac:dyDescent="0.25">
      <c r="A172" s="44">
        <v>64</v>
      </c>
      <c r="B172" s="72">
        <v>0</v>
      </c>
      <c r="C172" s="72">
        <v>32</v>
      </c>
      <c r="D172" s="44">
        <f t="shared" si="47"/>
        <v>0</v>
      </c>
      <c r="E172" s="44" t="str">
        <f t="shared" si="48"/>
        <v>64_0</v>
      </c>
      <c r="F172" s="72">
        <v>3364</v>
      </c>
      <c r="G172" s="31"/>
      <c r="H172" s="44">
        <v>64</v>
      </c>
      <c r="I172" s="72">
        <v>0</v>
      </c>
      <c r="J172" s="72">
        <v>32</v>
      </c>
      <c r="K172" s="44">
        <f t="shared" si="40"/>
        <v>0</v>
      </c>
      <c r="L172" s="44" t="str">
        <f t="shared" si="41"/>
        <v>64_0</v>
      </c>
      <c r="M172" s="72">
        <v>3465</v>
      </c>
      <c r="N172" s="78"/>
      <c r="O172" s="44">
        <v>64</v>
      </c>
      <c r="P172" s="72">
        <v>0</v>
      </c>
      <c r="Q172" s="72">
        <v>32</v>
      </c>
      <c r="R172" s="44">
        <f t="shared" si="42"/>
        <v>0</v>
      </c>
      <c r="S172" s="44" t="str">
        <f t="shared" si="43"/>
        <v>64_0</v>
      </c>
      <c r="T172" s="72">
        <v>3538</v>
      </c>
      <c r="U172" s="78"/>
      <c r="V172" s="44">
        <v>64</v>
      </c>
      <c r="W172" s="72">
        <v>0</v>
      </c>
      <c r="X172" s="72">
        <v>32</v>
      </c>
      <c r="Y172" s="44">
        <f t="shared" si="44"/>
        <v>0</v>
      </c>
      <c r="Z172" s="44" t="str">
        <f t="shared" si="45"/>
        <v>64_0</v>
      </c>
      <c r="AA172" s="17">
        <f t="shared" si="49"/>
        <v>3465</v>
      </c>
      <c r="AB172" s="17">
        <f t="shared" si="50"/>
        <v>3538</v>
      </c>
      <c r="AC172" s="54">
        <f t="shared" si="46"/>
        <v>3538</v>
      </c>
      <c r="AD172" s="40">
        <f t="shared" si="51"/>
        <v>22.679487179487179</v>
      </c>
      <c r="AE172" s="6"/>
      <c r="AF172" s="6"/>
      <c r="AG172" s="6"/>
      <c r="AH172" s="6"/>
      <c r="AI172" s="6"/>
      <c r="AJ172" s="57"/>
    </row>
    <row r="173" spans="1:36" x14ac:dyDescent="0.25">
      <c r="A173" s="44">
        <v>64</v>
      </c>
      <c r="B173" s="72">
        <v>1</v>
      </c>
      <c r="C173" s="72">
        <v>34</v>
      </c>
      <c r="D173" s="44">
        <f t="shared" si="47"/>
        <v>1</v>
      </c>
      <c r="E173" s="44" t="str">
        <f t="shared" si="48"/>
        <v>64_1</v>
      </c>
      <c r="F173" s="72">
        <v>3505</v>
      </c>
      <c r="G173" s="31"/>
      <c r="H173" s="44">
        <v>64</v>
      </c>
      <c r="I173" s="72">
        <v>1</v>
      </c>
      <c r="J173" s="72">
        <v>34</v>
      </c>
      <c r="K173" s="44">
        <f t="shared" si="40"/>
        <v>1</v>
      </c>
      <c r="L173" s="44" t="str">
        <f t="shared" si="41"/>
        <v>64_1</v>
      </c>
      <c r="M173" s="72">
        <v>3611</v>
      </c>
      <c r="N173" s="6"/>
      <c r="O173" s="44">
        <v>64</v>
      </c>
      <c r="P173" s="72">
        <v>1</v>
      </c>
      <c r="Q173" s="72">
        <v>34</v>
      </c>
      <c r="R173" s="44">
        <f t="shared" si="42"/>
        <v>1</v>
      </c>
      <c r="S173" s="44" t="str">
        <f t="shared" si="43"/>
        <v>64_1</v>
      </c>
      <c r="T173" s="72">
        <v>3686</v>
      </c>
      <c r="U173" s="6"/>
      <c r="V173" s="44">
        <v>64</v>
      </c>
      <c r="W173" s="72">
        <v>1</v>
      </c>
      <c r="X173" s="72">
        <v>34</v>
      </c>
      <c r="Y173" s="44">
        <f t="shared" si="44"/>
        <v>1</v>
      </c>
      <c r="Z173" s="44" t="str">
        <f t="shared" si="45"/>
        <v>64_1</v>
      </c>
      <c r="AA173" s="17">
        <f t="shared" si="49"/>
        <v>3611</v>
      </c>
      <c r="AB173" s="17">
        <f t="shared" si="50"/>
        <v>3686</v>
      </c>
      <c r="AC173" s="54">
        <f t="shared" si="46"/>
        <v>3686</v>
      </c>
      <c r="AD173" s="40">
        <f t="shared" si="51"/>
        <v>23.628205128205128</v>
      </c>
      <c r="AE173" s="6"/>
      <c r="AF173" s="6"/>
      <c r="AG173" s="6"/>
      <c r="AH173" s="6"/>
      <c r="AI173" s="6"/>
      <c r="AJ173" s="57"/>
    </row>
    <row r="174" spans="1:36" x14ac:dyDescent="0.25">
      <c r="A174" s="44">
        <v>64</v>
      </c>
      <c r="B174" s="72">
        <v>2</v>
      </c>
      <c r="C174" s="72">
        <v>36</v>
      </c>
      <c r="D174" s="44">
        <f t="shared" si="47"/>
        <v>2</v>
      </c>
      <c r="E174" s="44" t="str">
        <f t="shared" si="48"/>
        <v>64_2</v>
      </c>
      <c r="F174" s="72">
        <v>3638</v>
      </c>
      <c r="G174" s="31"/>
      <c r="H174" s="44">
        <v>64</v>
      </c>
      <c r="I174" s="72">
        <v>2</v>
      </c>
      <c r="J174" s="72">
        <v>36</v>
      </c>
      <c r="K174" s="44">
        <f t="shared" si="40"/>
        <v>2</v>
      </c>
      <c r="L174" s="44" t="str">
        <f t="shared" si="41"/>
        <v>64_2</v>
      </c>
      <c r="M174" s="72">
        <v>3747</v>
      </c>
      <c r="N174" s="6"/>
      <c r="O174" s="44">
        <v>64</v>
      </c>
      <c r="P174" s="72">
        <v>2</v>
      </c>
      <c r="Q174" s="72">
        <v>36</v>
      </c>
      <c r="R174" s="44">
        <f t="shared" si="42"/>
        <v>2</v>
      </c>
      <c r="S174" s="44" t="str">
        <f t="shared" si="43"/>
        <v>64_2</v>
      </c>
      <c r="T174" s="72">
        <v>3826</v>
      </c>
      <c r="U174" s="6"/>
      <c r="V174" s="44">
        <v>64</v>
      </c>
      <c r="W174" s="72">
        <v>2</v>
      </c>
      <c r="X174" s="72">
        <v>36</v>
      </c>
      <c r="Y174" s="44">
        <f t="shared" si="44"/>
        <v>2</v>
      </c>
      <c r="Z174" s="44" t="str">
        <f t="shared" si="45"/>
        <v>64_2</v>
      </c>
      <c r="AA174" s="17">
        <f t="shared" si="49"/>
        <v>3747</v>
      </c>
      <c r="AB174" s="17">
        <f t="shared" si="50"/>
        <v>3826</v>
      </c>
      <c r="AC174" s="54">
        <f t="shared" si="46"/>
        <v>3826</v>
      </c>
      <c r="AD174" s="40">
        <f t="shared" si="51"/>
        <v>24.525641025641026</v>
      </c>
      <c r="AE174" s="6"/>
      <c r="AF174" s="6"/>
      <c r="AG174" s="6"/>
      <c r="AH174" s="6"/>
      <c r="AI174" s="6"/>
      <c r="AJ174" s="57"/>
    </row>
    <row r="175" spans="1:36" x14ac:dyDescent="0.25">
      <c r="A175" s="44">
        <v>64</v>
      </c>
      <c r="B175" s="72">
        <v>3</v>
      </c>
      <c r="C175" s="72">
        <v>38</v>
      </c>
      <c r="D175" s="44">
        <f t="shared" si="47"/>
        <v>3</v>
      </c>
      <c r="E175" s="44" t="str">
        <f t="shared" si="48"/>
        <v>64_3</v>
      </c>
      <c r="F175" s="72">
        <v>3790</v>
      </c>
      <c r="G175" s="31"/>
      <c r="H175" s="44">
        <v>64</v>
      </c>
      <c r="I175" s="72">
        <v>3</v>
      </c>
      <c r="J175" s="72">
        <v>38</v>
      </c>
      <c r="K175" s="44">
        <f t="shared" si="40"/>
        <v>3</v>
      </c>
      <c r="L175" s="44" t="str">
        <f t="shared" si="41"/>
        <v>64_3</v>
      </c>
      <c r="M175" s="72">
        <v>3904</v>
      </c>
      <c r="N175" s="6"/>
      <c r="O175" s="44">
        <v>64</v>
      </c>
      <c r="P175" s="72">
        <v>3</v>
      </c>
      <c r="Q175" s="72">
        <v>38</v>
      </c>
      <c r="R175" s="44">
        <f t="shared" si="42"/>
        <v>3</v>
      </c>
      <c r="S175" s="44" t="str">
        <f t="shared" si="43"/>
        <v>64_3</v>
      </c>
      <c r="T175" s="72">
        <v>3986</v>
      </c>
      <c r="U175" s="6"/>
      <c r="V175" s="44">
        <v>64</v>
      </c>
      <c r="W175" s="72">
        <v>3</v>
      </c>
      <c r="X175" s="72">
        <v>38</v>
      </c>
      <c r="Y175" s="44">
        <f t="shared" si="44"/>
        <v>3</v>
      </c>
      <c r="Z175" s="44" t="str">
        <f t="shared" si="45"/>
        <v>64_3</v>
      </c>
      <c r="AA175" s="17">
        <f t="shared" si="49"/>
        <v>3904</v>
      </c>
      <c r="AB175" s="17">
        <f t="shared" si="50"/>
        <v>3986</v>
      </c>
      <c r="AC175" s="54">
        <f t="shared" si="46"/>
        <v>3986</v>
      </c>
      <c r="AD175" s="40">
        <f t="shared" si="51"/>
        <v>25.551282051282051</v>
      </c>
      <c r="AE175" s="6"/>
      <c r="AF175" s="6"/>
      <c r="AG175" s="6"/>
      <c r="AH175" s="6"/>
      <c r="AI175" s="6"/>
      <c r="AJ175" s="57"/>
    </row>
    <row r="176" spans="1:36" x14ac:dyDescent="0.25">
      <c r="A176" s="44">
        <v>65</v>
      </c>
      <c r="B176" s="72">
        <v>0</v>
      </c>
      <c r="C176" s="72">
        <v>40</v>
      </c>
      <c r="D176" s="44">
        <f t="shared" si="47"/>
        <v>0</v>
      </c>
      <c r="E176" s="44" t="str">
        <f t="shared" si="48"/>
        <v>65_0</v>
      </c>
      <c r="F176" s="72">
        <v>3935</v>
      </c>
      <c r="G176" s="31"/>
      <c r="H176" s="44">
        <v>65</v>
      </c>
      <c r="I176" s="72">
        <v>0</v>
      </c>
      <c r="J176" s="72">
        <v>40</v>
      </c>
      <c r="K176" s="44">
        <f t="shared" si="40"/>
        <v>0</v>
      </c>
      <c r="L176" s="44" t="str">
        <f t="shared" si="41"/>
        <v>65_0</v>
      </c>
      <c r="M176" s="72">
        <v>4053</v>
      </c>
      <c r="N176" s="6"/>
      <c r="O176" s="44">
        <v>65</v>
      </c>
      <c r="P176" s="72">
        <v>0</v>
      </c>
      <c r="Q176" s="72">
        <v>40</v>
      </c>
      <c r="R176" s="44">
        <f t="shared" si="42"/>
        <v>0</v>
      </c>
      <c r="S176" s="44" t="str">
        <f t="shared" si="43"/>
        <v>65_0</v>
      </c>
      <c r="T176" s="72">
        <v>4138</v>
      </c>
      <c r="U176" s="6"/>
      <c r="V176" s="44">
        <v>65</v>
      </c>
      <c r="W176" s="72">
        <v>0</v>
      </c>
      <c r="X176" s="72">
        <v>40</v>
      </c>
      <c r="Y176" s="44">
        <f t="shared" si="44"/>
        <v>0</v>
      </c>
      <c r="Z176" s="44" t="str">
        <f t="shared" si="45"/>
        <v>65_0</v>
      </c>
      <c r="AA176" s="17">
        <f t="shared" si="49"/>
        <v>4053</v>
      </c>
      <c r="AB176" s="17">
        <f t="shared" si="50"/>
        <v>4138</v>
      </c>
      <c r="AC176" s="54">
        <f t="shared" si="46"/>
        <v>4138</v>
      </c>
      <c r="AD176" s="40">
        <f t="shared" si="51"/>
        <v>26.525641025641026</v>
      </c>
      <c r="AE176" s="6"/>
      <c r="AF176" s="6"/>
      <c r="AG176" s="6"/>
      <c r="AH176" s="6"/>
      <c r="AI176" s="6"/>
      <c r="AJ176" s="57"/>
    </row>
    <row r="177" spans="1:36" x14ac:dyDescent="0.25">
      <c r="A177" s="44">
        <v>65</v>
      </c>
      <c r="B177" s="72">
        <v>1</v>
      </c>
      <c r="C177" s="72">
        <v>42</v>
      </c>
      <c r="D177" s="44">
        <f t="shared" si="47"/>
        <v>1</v>
      </c>
      <c r="E177" s="44" t="str">
        <f t="shared" si="48"/>
        <v>65_1</v>
      </c>
      <c r="F177" s="72">
        <v>4084</v>
      </c>
      <c r="G177" s="31"/>
      <c r="H177" s="44">
        <v>65</v>
      </c>
      <c r="I177" s="72">
        <v>1</v>
      </c>
      <c r="J177" s="72">
        <v>42</v>
      </c>
      <c r="K177" s="44">
        <f t="shared" si="40"/>
        <v>1</v>
      </c>
      <c r="L177" s="44" t="str">
        <f t="shared" si="41"/>
        <v>65_1</v>
      </c>
      <c r="M177" s="72">
        <v>4206</v>
      </c>
      <c r="N177" s="6"/>
      <c r="O177" s="44">
        <v>65</v>
      </c>
      <c r="P177" s="72">
        <v>1</v>
      </c>
      <c r="Q177" s="72">
        <v>42</v>
      </c>
      <c r="R177" s="44">
        <f t="shared" si="42"/>
        <v>1</v>
      </c>
      <c r="S177" s="44" t="str">
        <f t="shared" si="43"/>
        <v>65_1</v>
      </c>
      <c r="T177" s="72">
        <v>4295</v>
      </c>
      <c r="U177" s="6"/>
      <c r="V177" s="44">
        <v>65</v>
      </c>
      <c r="W177" s="72">
        <v>1</v>
      </c>
      <c r="X177" s="72">
        <v>42</v>
      </c>
      <c r="Y177" s="44">
        <f t="shared" si="44"/>
        <v>1</v>
      </c>
      <c r="Z177" s="44" t="str">
        <f t="shared" si="45"/>
        <v>65_1</v>
      </c>
      <c r="AA177" s="17">
        <f t="shared" si="49"/>
        <v>4206</v>
      </c>
      <c r="AB177" s="17">
        <f t="shared" si="50"/>
        <v>4295</v>
      </c>
      <c r="AC177" s="54">
        <f t="shared" si="46"/>
        <v>4295</v>
      </c>
      <c r="AD177" s="40">
        <f t="shared" si="51"/>
        <v>27.532051282051281</v>
      </c>
      <c r="AE177" s="6"/>
      <c r="AF177" s="6"/>
      <c r="AG177" s="6"/>
      <c r="AH177" s="6"/>
      <c r="AI177" s="6"/>
      <c r="AJ177" s="57"/>
    </row>
    <row r="178" spans="1:36" x14ac:dyDescent="0.25">
      <c r="A178" s="44">
        <v>65</v>
      </c>
      <c r="B178" s="72">
        <v>2</v>
      </c>
      <c r="C178" s="72">
        <v>44</v>
      </c>
      <c r="D178" s="44">
        <f t="shared" si="47"/>
        <v>2</v>
      </c>
      <c r="E178" s="44" t="str">
        <f t="shared" si="48"/>
        <v>65_2</v>
      </c>
      <c r="F178" s="72">
        <v>4227</v>
      </c>
      <c r="G178" s="31"/>
      <c r="H178" s="44">
        <v>65</v>
      </c>
      <c r="I178" s="72">
        <v>2</v>
      </c>
      <c r="J178" s="72">
        <v>44</v>
      </c>
      <c r="K178" s="44">
        <f t="shared" si="40"/>
        <v>2</v>
      </c>
      <c r="L178" s="44" t="str">
        <f t="shared" si="41"/>
        <v>65_2</v>
      </c>
      <c r="M178" s="72">
        <v>4353</v>
      </c>
      <c r="N178" s="6"/>
      <c r="O178" s="44">
        <v>65</v>
      </c>
      <c r="P178" s="72">
        <v>2</v>
      </c>
      <c r="Q178" s="72">
        <v>44</v>
      </c>
      <c r="R178" s="44">
        <f t="shared" si="42"/>
        <v>2</v>
      </c>
      <c r="S178" s="44" t="str">
        <f t="shared" si="43"/>
        <v>65_2</v>
      </c>
      <c r="T178" s="72">
        <v>4445</v>
      </c>
      <c r="U178" s="6"/>
      <c r="V178" s="44">
        <v>65</v>
      </c>
      <c r="W178" s="72">
        <v>2</v>
      </c>
      <c r="X178" s="72">
        <v>44</v>
      </c>
      <c r="Y178" s="44">
        <f t="shared" si="44"/>
        <v>2</v>
      </c>
      <c r="Z178" s="44" t="str">
        <f t="shared" si="45"/>
        <v>65_2</v>
      </c>
      <c r="AA178" s="17">
        <f t="shared" si="49"/>
        <v>4353</v>
      </c>
      <c r="AB178" s="17">
        <f t="shared" si="50"/>
        <v>4445</v>
      </c>
      <c r="AC178" s="54">
        <f t="shared" si="46"/>
        <v>4445</v>
      </c>
      <c r="AD178" s="40">
        <f t="shared" si="51"/>
        <v>28.493589743589745</v>
      </c>
      <c r="AE178" s="6"/>
      <c r="AF178" s="6"/>
      <c r="AG178" s="6"/>
      <c r="AH178" s="6"/>
      <c r="AI178" s="6"/>
      <c r="AJ178" s="57"/>
    </row>
    <row r="179" spans="1:36" x14ac:dyDescent="0.25">
      <c r="A179" s="44">
        <v>65</v>
      </c>
      <c r="B179" s="72">
        <v>3</v>
      </c>
      <c r="C179" s="72">
        <v>46</v>
      </c>
      <c r="D179" s="44">
        <f t="shared" si="47"/>
        <v>3</v>
      </c>
      <c r="E179" s="44" t="str">
        <f t="shared" si="48"/>
        <v>65_3</v>
      </c>
      <c r="F179" s="72">
        <v>4355</v>
      </c>
      <c r="G179" s="31"/>
      <c r="H179" s="44">
        <v>65</v>
      </c>
      <c r="I179" s="72">
        <v>3</v>
      </c>
      <c r="J179" s="72">
        <v>46</v>
      </c>
      <c r="K179" s="44">
        <f t="shared" si="40"/>
        <v>3</v>
      </c>
      <c r="L179" s="44" t="str">
        <f t="shared" si="41"/>
        <v>65_3</v>
      </c>
      <c r="M179" s="72">
        <v>4485</v>
      </c>
      <c r="N179" s="6"/>
      <c r="O179" s="44">
        <v>65</v>
      </c>
      <c r="P179" s="72">
        <v>3</v>
      </c>
      <c r="Q179" s="72">
        <v>46</v>
      </c>
      <c r="R179" s="44">
        <f t="shared" si="42"/>
        <v>3</v>
      </c>
      <c r="S179" s="44" t="str">
        <f t="shared" si="43"/>
        <v>65_3</v>
      </c>
      <c r="T179" s="72">
        <v>4580</v>
      </c>
      <c r="U179" s="6"/>
      <c r="V179" s="44">
        <v>65</v>
      </c>
      <c r="W179" s="72">
        <v>3</v>
      </c>
      <c r="X179" s="72">
        <v>46</v>
      </c>
      <c r="Y179" s="44">
        <f t="shared" si="44"/>
        <v>3</v>
      </c>
      <c r="Z179" s="44" t="str">
        <f t="shared" si="45"/>
        <v>65_3</v>
      </c>
      <c r="AA179" s="17">
        <f t="shared" si="49"/>
        <v>4485</v>
      </c>
      <c r="AB179" s="17">
        <f t="shared" si="50"/>
        <v>4580</v>
      </c>
      <c r="AC179" s="54">
        <f t="shared" si="46"/>
        <v>4580</v>
      </c>
      <c r="AD179" s="40">
        <f t="shared" si="51"/>
        <v>29.358974358974358</v>
      </c>
      <c r="AE179" s="6"/>
      <c r="AF179" s="6"/>
      <c r="AG179" s="6"/>
      <c r="AH179" s="6"/>
      <c r="AI179" s="6"/>
      <c r="AJ179" s="57"/>
    </row>
    <row r="180" spans="1:36" x14ac:dyDescent="0.25">
      <c r="A180" s="44">
        <v>65</v>
      </c>
      <c r="B180" s="72">
        <v>4</v>
      </c>
      <c r="C180" s="72">
        <v>48</v>
      </c>
      <c r="D180" s="44">
        <f t="shared" si="47"/>
        <v>4</v>
      </c>
      <c r="E180" s="44" t="str">
        <f t="shared" si="48"/>
        <v>65_4</v>
      </c>
      <c r="F180" s="72">
        <v>4486</v>
      </c>
      <c r="G180" s="31"/>
      <c r="H180" s="44">
        <v>65</v>
      </c>
      <c r="I180" s="72">
        <v>4</v>
      </c>
      <c r="J180" s="72">
        <v>48</v>
      </c>
      <c r="K180" s="44">
        <f t="shared" si="40"/>
        <v>4</v>
      </c>
      <c r="L180" s="44" t="str">
        <f t="shared" si="41"/>
        <v>65_4</v>
      </c>
      <c r="M180" s="72">
        <v>4620</v>
      </c>
      <c r="N180" s="6"/>
      <c r="O180" s="44">
        <v>65</v>
      </c>
      <c r="P180" s="72">
        <v>4</v>
      </c>
      <c r="Q180" s="72">
        <v>48</v>
      </c>
      <c r="R180" s="44">
        <f t="shared" si="42"/>
        <v>4</v>
      </c>
      <c r="S180" s="44" t="str">
        <f t="shared" si="43"/>
        <v>65_4</v>
      </c>
      <c r="T180" s="72">
        <v>4717</v>
      </c>
      <c r="U180" s="6"/>
      <c r="V180" s="44">
        <v>65</v>
      </c>
      <c r="W180" s="72">
        <v>4</v>
      </c>
      <c r="X180" s="72">
        <v>48</v>
      </c>
      <c r="Y180" s="44">
        <f t="shared" si="44"/>
        <v>4</v>
      </c>
      <c r="Z180" s="44" t="str">
        <f t="shared" si="45"/>
        <v>65_4</v>
      </c>
      <c r="AA180" s="17">
        <f t="shared" si="49"/>
        <v>4620</v>
      </c>
      <c r="AB180" s="17">
        <f t="shared" si="50"/>
        <v>4717</v>
      </c>
      <c r="AC180" s="54">
        <f t="shared" si="46"/>
        <v>4717</v>
      </c>
      <c r="AD180" s="40">
        <f t="shared" si="51"/>
        <v>30.237179487179485</v>
      </c>
      <c r="AE180" s="6"/>
      <c r="AF180" s="6"/>
      <c r="AG180" s="6"/>
      <c r="AH180" s="6"/>
      <c r="AI180" s="6"/>
      <c r="AJ180" s="57"/>
    </row>
    <row r="181" spans="1:36" x14ac:dyDescent="0.25">
      <c r="A181" s="44">
        <v>65</v>
      </c>
      <c r="B181" s="72">
        <v>5</v>
      </c>
      <c r="C181" s="72">
        <v>50</v>
      </c>
      <c r="D181" s="44">
        <f t="shared" si="47"/>
        <v>5</v>
      </c>
      <c r="E181" s="44" t="str">
        <f t="shared" si="48"/>
        <v>65_5</v>
      </c>
      <c r="F181" s="72">
        <v>4619</v>
      </c>
      <c r="G181" s="31"/>
      <c r="H181" s="44">
        <v>65</v>
      </c>
      <c r="I181" s="72">
        <v>5</v>
      </c>
      <c r="J181" s="72">
        <v>50</v>
      </c>
      <c r="K181" s="44">
        <f t="shared" si="40"/>
        <v>5</v>
      </c>
      <c r="L181" s="44" t="str">
        <f t="shared" si="41"/>
        <v>65_5</v>
      </c>
      <c r="M181" s="72">
        <v>4758</v>
      </c>
      <c r="N181" s="6"/>
      <c r="O181" s="44">
        <v>65</v>
      </c>
      <c r="P181" s="72">
        <v>5</v>
      </c>
      <c r="Q181" s="72">
        <v>50</v>
      </c>
      <c r="R181" s="44">
        <f t="shared" si="42"/>
        <v>5</v>
      </c>
      <c r="S181" s="44" t="str">
        <f t="shared" si="43"/>
        <v>65_5</v>
      </c>
      <c r="T181" s="72">
        <v>4858</v>
      </c>
      <c r="U181" s="6"/>
      <c r="V181" s="44">
        <v>65</v>
      </c>
      <c r="W181" s="72">
        <v>5</v>
      </c>
      <c r="X181" s="72">
        <v>50</v>
      </c>
      <c r="Y181" s="44">
        <f t="shared" si="44"/>
        <v>5</v>
      </c>
      <c r="Z181" s="44" t="str">
        <f t="shared" si="45"/>
        <v>65_5</v>
      </c>
      <c r="AA181" s="17">
        <f t="shared" si="49"/>
        <v>4758</v>
      </c>
      <c r="AB181" s="17">
        <f t="shared" si="50"/>
        <v>4858</v>
      </c>
      <c r="AC181" s="54">
        <f t="shared" si="46"/>
        <v>4858</v>
      </c>
      <c r="AD181" s="40">
        <f t="shared" si="51"/>
        <v>31.141025641025642</v>
      </c>
      <c r="AE181" s="6"/>
      <c r="AF181" s="6"/>
      <c r="AG181" s="6"/>
      <c r="AH181" s="6"/>
      <c r="AI181" s="6"/>
      <c r="AJ181" s="57"/>
    </row>
    <row r="182" spans="1:36" x14ac:dyDescent="0.25">
      <c r="A182" s="44">
        <v>65</v>
      </c>
      <c r="B182" s="72">
        <v>6</v>
      </c>
      <c r="C182" s="72">
        <v>52</v>
      </c>
      <c r="D182" s="44">
        <f t="shared" si="47"/>
        <v>6</v>
      </c>
      <c r="E182" s="44" t="str">
        <f t="shared" si="48"/>
        <v>65_6</v>
      </c>
      <c r="F182" s="72">
        <v>4751</v>
      </c>
      <c r="G182" s="31"/>
      <c r="H182" s="44">
        <v>65</v>
      </c>
      <c r="I182" s="72">
        <v>6</v>
      </c>
      <c r="J182" s="72">
        <v>52</v>
      </c>
      <c r="K182" s="44">
        <f t="shared" si="40"/>
        <v>6</v>
      </c>
      <c r="L182" s="44" t="str">
        <f t="shared" si="41"/>
        <v>65_6</v>
      </c>
      <c r="M182" s="72">
        <v>4893</v>
      </c>
      <c r="N182" s="6"/>
      <c r="O182" s="44">
        <v>65</v>
      </c>
      <c r="P182" s="72">
        <v>6</v>
      </c>
      <c r="Q182" s="72">
        <v>52</v>
      </c>
      <c r="R182" s="44">
        <f t="shared" si="42"/>
        <v>6</v>
      </c>
      <c r="S182" s="44" t="str">
        <f t="shared" si="43"/>
        <v>65_6</v>
      </c>
      <c r="T182" s="72">
        <v>4996</v>
      </c>
      <c r="U182" s="6"/>
      <c r="V182" s="44">
        <v>65</v>
      </c>
      <c r="W182" s="72">
        <v>6</v>
      </c>
      <c r="X182" s="72">
        <v>52</v>
      </c>
      <c r="Y182" s="44">
        <f t="shared" si="44"/>
        <v>6</v>
      </c>
      <c r="Z182" s="44" t="str">
        <f t="shared" si="45"/>
        <v>65_6</v>
      </c>
      <c r="AA182" s="17">
        <f t="shared" si="49"/>
        <v>4893</v>
      </c>
      <c r="AB182" s="17">
        <f t="shared" si="50"/>
        <v>4996</v>
      </c>
      <c r="AC182" s="54">
        <f t="shared" si="46"/>
        <v>4996</v>
      </c>
      <c r="AD182" s="40">
        <f t="shared" si="51"/>
        <v>32.025641025641029</v>
      </c>
      <c r="AE182" s="6"/>
      <c r="AF182" s="6"/>
      <c r="AG182" s="6"/>
      <c r="AH182" s="6"/>
      <c r="AI182" s="6"/>
      <c r="AJ182" s="57"/>
    </row>
    <row r="183" spans="1:36" x14ac:dyDescent="0.25">
      <c r="A183" s="44">
        <v>65</v>
      </c>
      <c r="B183" s="72">
        <v>7</v>
      </c>
      <c r="C183" s="72">
        <v>54</v>
      </c>
      <c r="D183" s="44">
        <f t="shared" si="47"/>
        <v>7</v>
      </c>
      <c r="E183" s="44" t="str">
        <f t="shared" si="48"/>
        <v>65_7</v>
      </c>
      <c r="F183" s="72">
        <v>4883</v>
      </c>
      <c r="G183" s="31"/>
      <c r="H183" s="44">
        <v>65</v>
      </c>
      <c r="I183" s="72">
        <v>7</v>
      </c>
      <c r="J183" s="72">
        <v>54</v>
      </c>
      <c r="K183" s="44">
        <f t="shared" si="40"/>
        <v>7</v>
      </c>
      <c r="L183" s="44" t="str">
        <f t="shared" si="41"/>
        <v>65_7</v>
      </c>
      <c r="M183" s="72">
        <v>5030</v>
      </c>
      <c r="N183" s="6"/>
      <c r="O183" s="44">
        <v>65</v>
      </c>
      <c r="P183" s="72">
        <v>7</v>
      </c>
      <c r="Q183" s="72">
        <v>54</v>
      </c>
      <c r="R183" s="44">
        <f t="shared" si="42"/>
        <v>7</v>
      </c>
      <c r="S183" s="44" t="str">
        <f t="shared" si="43"/>
        <v>65_7</v>
      </c>
      <c r="T183" s="72">
        <v>5136</v>
      </c>
      <c r="U183" s="6"/>
      <c r="V183" s="44">
        <v>65</v>
      </c>
      <c r="W183" s="72">
        <v>7</v>
      </c>
      <c r="X183" s="72">
        <v>54</v>
      </c>
      <c r="Y183" s="44">
        <f t="shared" si="44"/>
        <v>7</v>
      </c>
      <c r="Z183" s="44" t="str">
        <f t="shared" si="45"/>
        <v>65_7</v>
      </c>
      <c r="AA183" s="17">
        <f t="shared" si="49"/>
        <v>5030</v>
      </c>
      <c r="AB183" s="17">
        <f t="shared" si="50"/>
        <v>5136</v>
      </c>
      <c r="AC183" s="54">
        <f t="shared" si="46"/>
        <v>5136</v>
      </c>
      <c r="AD183" s="40">
        <f t="shared" si="51"/>
        <v>32.92307692307692</v>
      </c>
      <c r="AE183" s="6"/>
      <c r="AF183" s="6"/>
      <c r="AG183" s="6"/>
      <c r="AH183" s="6"/>
      <c r="AI183" s="6"/>
      <c r="AJ183" s="57"/>
    </row>
    <row r="184" spans="1:36" x14ac:dyDescent="0.25">
      <c r="A184" s="44">
        <v>65</v>
      </c>
      <c r="B184" s="72">
        <v>8</v>
      </c>
      <c r="C184" s="72">
        <v>56</v>
      </c>
      <c r="D184" s="44">
        <f t="shared" si="47"/>
        <v>8</v>
      </c>
      <c r="E184" s="44" t="str">
        <f t="shared" si="48"/>
        <v>65_8</v>
      </c>
      <c r="F184" s="72">
        <v>5017</v>
      </c>
      <c r="G184" s="31"/>
      <c r="H184" s="44">
        <v>65</v>
      </c>
      <c r="I184" s="72">
        <v>8</v>
      </c>
      <c r="J184" s="72">
        <v>56</v>
      </c>
      <c r="K184" s="44">
        <f t="shared" si="40"/>
        <v>8</v>
      </c>
      <c r="L184" s="44" t="str">
        <f t="shared" si="41"/>
        <v>65_8</v>
      </c>
      <c r="M184" s="72">
        <v>5167</v>
      </c>
      <c r="N184" s="6"/>
      <c r="O184" s="44">
        <v>65</v>
      </c>
      <c r="P184" s="72">
        <v>8</v>
      </c>
      <c r="Q184" s="72">
        <v>56</v>
      </c>
      <c r="R184" s="44">
        <f t="shared" si="42"/>
        <v>8</v>
      </c>
      <c r="S184" s="44" t="str">
        <f t="shared" si="43"/>
        <v>65_8</v>
      </c>
      <c r="T184" s="72">
        <v>5276</v>
      </c>
      <c r="U184" s="6"/>
      <c r="V184" s="44">
        <v>65</v>
      </c>
      <c r="W184" s="72">
        <v>8</v>
      </c>
      <c r="X184" s="72">
        <v>56</v>
      </c>
      <c r="Y184" s="44">
        <f t="shared" si="44"/>
        <v>8</v>
      </c>
      <c r="Z184" s="44" t="str">
        <f t="shared" si="45"/>
        <v>65_8</v>
      </c>
      <c r="AA184" s="17">
        <f t="shared" si="49"/>
        <v>5167</v>
      </c>
      <c r="AB184" s="17">
        <f t="shared" si="50"/>
        <v>5276</v>
      </c>
      <c r="AC184" s="54">
        <f t="shared" si="46"/>
        <v>5276</v>
      </c>
      <c r="AD184" s="40">
        <f t="shared" si="51"/>
        <v>33.820512820512818</v>
      </c>
      <c r="AE184" s="6"/>
      <c r="AF184" s="6"/>
      <c r="AG184" s="6"/>
      <c r="AH184" s="6"/>
      <c r="AI184" s="6"/>
      <c r="AJ184" s="57"/>
    </row>
    <row r="185" spans="1:36" x14ac:dyDescent="0.25">
      <c r="A185" s="44">
        <v>65</v>
      </c>
      <c r="B185" s="72">
        <v>9</v>
      </c>
      <c r="C185" s="72">
        <v>57</v>
      </c>
      <c r="D185" s="44">
        <f t="shared" si="47"/>
        <v>9</v>
      </c>
      <c r="E185" s="44" t="str">
        <f t="shared" si="48"/>
        <v>65_9</v>
      </c>
      <c r="F185" s="72">
        <v>5081</v>
      </c>
      <c r="G185" s="31"/>
      <c r="H185" s="44">
        <v>65</v>
      </c>
      <c r="I185" s="72">
        <v>9</v>
      </c>
      <c r="J185" s="72">
        <v>57</v>
      </c>
      <c r="K185" s="44">
        <f t="shared" si="40"/>
        <v>9</v>
      </c>
      <c r="L185" s="44" t="str">
        <f t="shared" si="41"/>
        <v>65_9</v>
      </c>
      <c r="M185" s="72">
        <v>5233</v>
      </c>
      <c r="N185" s="6"/>
      <c r="O185" s="44">
        <v>65</v>
      </c>
      <c r="P185" s="72">
        <v>9</v>
      </c>
      <c r="Q185" s="72">
        <v>57</v>
      </c>
      <c r="R185" s="44">
        <f t="shared" si="42"/>
        <v>9</v>
      </c>
      <c r="S185" s="44" t="str">
        <f t="shared" si="43"/>
        <v>65_9</v>
      </c>
      <c r="T185" s="72">
        <v>5343</v>
      </c>
      <c r="U185" s="6"/>
      <c r="V185" s="44">
        <v>65</v>
      </c>
      <c r="W185" s="72">
        <v>9</v>
      </c>
      <c r="X185" s="72">
        <v>57</v>
      </c>
      <c r="Y185" s="44">
        <f t="shared" si="44"/>
        <v>9</v>
      </c>
      <c r="Z185" s="44" t="str">
        <f t="shared" si="45"/>
        <v>65_9</v>
      </c>
      <c r="AA185" s="17">
        <f t="shared" si="49"/>
        <v>5233</v>
      </c>
      <c r="AB185" s="17">
        <f t="shared" si="50"/>
        <v>5343</v>
      </c>
      <c r="AC185" s="54">
        <f t="shared" si="46"/>
        <v>5343</v>
      </c>
      <c r="AD185" s="40">
        <f t="shared" si="51"/>
        <v>34.25</v>
      </c>
      <c r="AE185" s="6"/>
      <c r="AF185" s="6"/>
      <c r="AG185" s="6"/>
      <c r="AH185" s="6"/>
      <c r="AI185" s="6"/>
      <c r="AJ185" s="57"/>
    </row>
    <row r="186" spans="1:36" x14ac:dyDescent="0.25">
      <c r="A186" s="44">
        <v>65</v>
      </c>
      <c r="B186" s="72">
        <v>10</v>
      </c>
      <c r="C186" s="72">
        <v>58</v>
      </c>
      <c r="D186" s="44">
        <f t="shared" si="47"/>
        <v>10</v>
      </c>
      <c r="E186" s="44" t="str">
        <f t="shared" si="48"/>
        <v>65_10</v>
      </c>
      <c r="F186" s="72">
        <v>5147</v>
      </c>
      <c r="G186" s="31"/>
      <c r="H186" s="44">
        <v>65</v>
      </c>
      <c r="I186" s="72">
        <v>10</v>
      </c>
      <c r="J186" s="72">
        <v>58</v>
      </c>
      <c r="K186" s="44">
        <f t="shared" si="40"/>
        <v>10</v>
      </c>
      <c r="L186" s="44" t="str">
        <f t="shared" si="41"/>
        <v>65_10</v>
      </c>
      <c r="M186" s="72">
        <v>5301</v>
      </c>
      <c r="N186" s="6"/>
      <c r="O186" s="44">
        <v>65</v>
      </c>
      <c r="P186" s="72">
        <v>10</v>
      </c>
      <c r="Q186" s="72">
        <v>58</v>
      </c>
      <c r="R186" s="44">
        <f t="shared" si="42"/>
        <v>10</v>
      </c>
      <c r="S186" s="44" t="str">
        <f t="shared" si="43"/>
        <v>65_10</v>
      </c>
      <c r="T186" s="72">
        <v>5413</v>
      </c>
      <c r="U186" s="6"/>
      <c r="V186" s="44">
        <v>65</v>
      </c>
      <c r="W186" s="72">
        <v>10</v>
      </c>
      <c r="X186" s="72">
        <v>58</v>
      </c>
      <c r="Y186" s="44">
        <f t="shared" si="44"/>
        <v>10</v>
      </c>
      <c r="Z186" s="44" t="str">
        <f t="shared" si="45"/>
        <v>65_10</v>
      </c>
      <c r="AA186" s="17">
        <f t="shared" si="49"/>
        <v>5301</v>
      </c>
      <c r="AB186" s="17">
        <f t="shared" si="50"/>
        <v>5413</v>
      </c>
      <c r="AC186" s="54">
        <f t="shared" si="46"/>
        <v>5413</v>
      </c>
      <c r="AD186" s="40">
        <f t="shared" si="51"/>
        <v>34.698717948717949</v>
      </c>
      <c r="AE186" s="6"/>
      <c r="AF186" s="6"/>
      <c r="AG186" s="6"/>
      <c r="AH186" s="6"/>
      <c r="AI186" s="6"/>
      <c r="AJ186" s="57"/>
    </row>
    <row r="187" spans="1:36" x14ac:dyDescent="0.25">
      <c r="A187" s="44">
        <v>65</v>
      </c>
      <c r="B187" s="72">
        <v>11</v>
      </c>
      <c r="C187" s="72">
        <v>59</v>
      </c>
      <c r="D187" s="44">
        <f t="shared" si="47"/>
        <v>11</v>
      </c>
      <c r="E187" s="44" t="str">
        <f t="shared" si="48"/>
        <v>65_11</v>
      </c>
      <c r="F187" s="72">
        <v>5215</v>
      </c>
      <c r="G187" s="31"/>
      <c r="H187" s="44">
        <v>65</v>
      </c>
      <c r="I187" s="72">
        <v>11</v>
      </c>
      <c r="J187" s="72">
        <v>59</v>
      </c>
      <c r="K187" s="44">
        <f t="shared" si="40"/>
        <v>11</v>
      </c>
      <c r="L187" s="44" t="str">
        <f t="shared" si="41"/>
        <v>65_11</v>
      </c>
      <c r="M187" s="72">
        <v>5372</v>
      </c>
      <c r="N187" s="6"/>
      <c r="O187" s="44">
        <v>65</v>
      </c>
      <c r="P187" s="72">
        <v>11</v>
      </c>
      <c r="Q187" s="72">
        <v>59</v>
      </c>
      <c r="R187" s="44">
        <f t="shared" si="42"/>
        <v>11</v>
      </c>
      <c r="S187" s="44" t="str">
        <f t="shared" si="43"/>
        <v>65_11</v>
      </c>
      <c r="T187" s="72">
        <v>5484</v>
      </c>
      <c r="U187" s="6"/>
      <c r="V187" s="44">
        <v>65</v>
      </c>
      <c r="W187" s="72">
        <v>11</v>
      </c>
      <c r="X187" s="72">
        <v>59</v>
      </c>
      <c r="Y187" s="44">
        <f t="shared" si="44"/>
        <v>11</v>
      </c>
      <c r="Z187" s="44" t="str">
        <f t="shared" si="45"/>
        <v>65_11</v>
      </c>
      <c r="AA187" s="17">
        <f t="shared" si="49"/>
        <v>5372</v>
      </c>
      <c r="AB187" s="17">
        <f t="shared" si="50"/>
        <v>5484</v>
      </c>
      <c r="AC187" s="54">
        <f t="shared" si="46"/>
        <v>5484</v>
      </c>
      <c r="AD187" s="40">
        <f t="shared" si="51"/>
        <v>35.153846153846153</v>
      </c>
      <c r="AE187" s="6"/>
      <c r="AF187" s="6"/>
      <c r="AG187" s="6"/>
      <c r="AH187" s="6"/>
      <c r="AI187" s="6"/>
      <c r="AJ187" s="57"/>
    </row>
    <row r="188" spans="1:36" x14ac:dyDescent="0.25">
      <c r="A188" s="44">
        <v>65</v>
      </c>
      <c r="B188" s="72">
        <v>12</v>
      </c>
      <c r="C188" s="72">
        <v>60</v>
      </c>
      <c r="D188" s="44">
        <f t="shared" si="47"/>
        <v>12</v>
      </c>
      <c r="E188" s="44" t="str">
        <f t="shared" si="48"/>
        <v>65_12</v>
      </c>
      <c r="F188" s="72">
        <v>5280</v>
      </c>
      <c r="G188" s="31"/>
      <c r="H188" s="44">
        <v>65</v>
      </c>
      <c r="I188" s="72">
        <v>12</v>
      </c>
      <c r="J188" s="72">
        <v>60</v>
      </c>
      <c r="K188" s="44">
        <f t="shared" si="40"/>
        <v>12</v>
      </c>
      <c r="L188" s="44" t="str">
        <f t="shared" si="41"/>
        <v>65_12</v>
      </c>
      <c r="M188" s="72">
        <v>5439</v>
      </c>
      <c r="N188" s="6"/>
      <c r="O188" s="44">
        <v>65</v>
      </c>
      <c r="P188" s="72">
        <v>12</v>
      </c>
      <c r="Q188" s="72">
        <v>60</v>
      </c>
      <c r="R188" s="44">
        <f t="shared" si="42"/>
        <v>12</v>
      </c>
      <c r="S188" s="44" t="str">
        <f t="shared" si="43"/>
        <v>65_12</v>
      </c>
      <c r="T188" s="72">
        <v>5553</v>
      </c>
      <c r="U188" s="6"/>
      <c r="V188" s="44">
        <v>65</v>
      </c>
      <c r="W188" s="72">
        <v>12</v>
      </c>
      <c r="X188" s="72">
        <v>60</v>
      </c>
      <c r="Y188" s="44">
        <f t="shared" si="44"/>
        <v>12</v>
      </c>
      <c r="Z188" s="44" t="str">
        <f t="shared" si="45"/>
        <v>65_12</v>
      </c>
      <c r="AA188" s="17">
        <f t="shared" si="49"/>
        <v>5439</v>
      </c>
      <c r="AB188" s="17">
        <f t="shared" si="50"/>
        <v>5553</v>
      </c>
      <c r="AC188" s="54">
        <f t="shared" si="46"/>
        <v>5553</v>
      </c>
      <c r="AD188" s="40">
        <f t="shared" si="51"/>
        <v>35.596153846153847</v>
      </c>
      <c r="AE188" s="6"/>
      <c r="AF188" s="6"/>
      <c r="AG188" s="6"/>
      <c r="AH188" s="6"/>
      <c r="AI188" s="6"/>
      <c r="AJ188" s="57"/>
    </row>
    <row r="189" spans="1:36" x14ac:dyDescent="0.25">
      <c r="A189" s="44">
        <v>69</v>
      </c>
      <c r="B189" s="72">
        <v>0</v>
      </c>
      <c r="C189" s="72">
        <v>42</v>
      </c>
      <c r="D189" s="44">
        <f t="shared" si="47"/>
        <v>0</v>
      </c>
      <c r="E189" s="44" t="str">
        <f t="shared" si="48"/>
        <v>69_0</v>
      </c>
      <c r="F189" s="73">
        <v>4084</v>
      </c>
      <c r="G189" s="31"/>
      <c r="H189" s="44">
        <v>69</v>
      </c>
      <c r="I189" s="72">
        <v>0</v>
      </c>
      <c r="J189" s="72">
        <v>42</v>
      </c>
      <c r="K189" s="44">
        <f t="shared" si="40"/>
        <v>0</v>
      </c>
      <c r="L189" s="44" t="str">
        <f t="shared" si="41"/>
        <v>69_0</v>
      </c>
      <c r="M189" s="72">
        <v>4206</v>
      </c>
      <c r="N189" s="6"/>
      <c r="O189" s="44">
        <v>69</v>
      </c>
      <c r="P189" s="72">
        <v>0</v>
      </c>
      <c r="Q189" s="72">
        <v>42</v>
      </c>
      <c r="R189" s="44">
        <f t="shared" si="42"/>
        <v>0</v>
      </c>
      <c r="S189" s="44" t="str">
        <f t="shared" si="43"/>
        <v>69_0</v>
      </c>
      <c r="T189" s="72">
        <v>4295</v>
      </c>
      <c r="U189" s="6"/>
      <c r="V189" s="44">
        <v>69</v>
      </c>
      <c r="W189" s="72">
        <v>0</v>
      </c>
      <c r="X189" s="72">
        <v>42</v>
      </c>
      <c r="Y189" s="44">
        <f t="shared" si="44"/>
        <v>0</v>
      </c>
      <c r="Z189" s="44" t="str">
        <f t="shared" si="45"/>
        <v>69_0</v>
      </c>
      <c r="AA189" s="17">
        <f t="shared" si="49"/>
        <v>4206</v>
      </c>
      <c r="AB189" s="17">
        <f t="shared" si="50"/>
        <v>4295</v>
      </c>
      <c r="AC189" s="54">
        <f t="shared" si="46"/>
        <v>4295</v>
      </c>
      <c r="AD189" s="40">
        <f t="shared" si="51"/>
        <v>27.532051282051281</v>
      </c>
      <c r="AE189" s="6"/>
      <c r="AF189" s="6"/>
      <c r="AG189" s="6"/>
      <c r="AH189" s="6"/>
      <c r="AI189" s="6"/>
      <c r="AJ189" s="57"/>
    </row>
    <row r="190" spans="1:36" x14ac:dyDescent="0.25">
      <c r="A190" s="44">
        <v>69</v>
      </c>
      <c r="B190" s="72">
        <v>1</v>
      </c>
      <c r="C190" s="72">
        <v>44</v>
      </c>
      <c r="D190" s="44">
        <f t="shared" si="47"/>
        <v>1</v>
      </c>
      <c r="E190" s="44" t="str">
        <f t="shared" si="48"/>
        <v>69_1</v>
      </c>
      <c r="F190" s="73">
        <v>4227</v>
      </c>
      <c r="G190" s="31"/>
      <c r="H190" s="44">
        <v>69</v>
      </c>
      <c r="I190" s="72">
        <v>1</v>
      </c>
      <c r="J190" s="72">
        <v>44</v>
      </c>
      <c r="K190" s="44">
        <f t="shared" si="40"/>
        <v>1</v>
      </c>
      <c r="L190" s="44" t="str">
        <f t="shared" si="41"/>
        <v>69_1</v>
      </c>
      <c r="M190" s="72">
        <v>4353</v>
      </c>
      <c r="N190" s="74"/>
      <c r="O190" s="44">
        <v>69</v>
      </c>
      <c r="P190" s="72">
        <v>1</v>
      </c>
      <c r="Q190" s="72">
        <v>44</v>
      </c>
      <c r="R190" s="44">
        <f t="shared" si="42"/>
        <v>1</v>
      </c>
      <c r="S190" s="44" t="str">
        <f t="shared" si="43"/>
        <v>69_1</v>
      </c>
      <c r="T190" s="72">
        <v>4445</v>
      </c>
      <c r="U190" s="74"/>
      <c r="V190" s="44">
        <v>69</v>
      </c>
      <c r="W190" s="72">
        <v>1</v>
      </c>
      <c r="X190" s="72">
        <v>44</v>
      </c>
      <c r="Y190" s="44">
        <f t="shared" si="44"/>
        <v>1</v>
      </c>
      <c r="Z190" s="44" t="str">
        <f t="shared" si="45"/>
        <v>69_1</v>
      </c>
      <c r="AA190" s="17">
        <f t="shared" si="49"/>
        <v>4353</v>
      </c>
      <c r="AB190" s="17">
        <f t="shared" si="50"/>
        <v>4445</v>
      </c>
      <c r="AC190" s="54">
        <f t="shared" si="46"/>
        <v>4445</v>
      </c>
      <c r="AD190" s="40">
        <f t="shared" si="51"/>
        <v>28.493589743589745</v>
      </c>
      <c r="AE190" s="6"/>
      <c r="AF190" s="6"/>
      <c r="AG190" s="6"/>
      <c r="AH190" s="6"/>
      <c r="AI190" s="6"/>
      <c r="AJ190" s="57"/>
    </row>
    <row r="191" spans="1:36" x14ac:dyDescent="0.25">
      <c r="A191" s="44">
        <v>69</v>
      </c>
      <c r="B191" s="72">
        <v>2</v>
      </c>
      <c r="C191" s="72">
        <v>46</v>
      </c>
      <c r="D191" s="44">
        <f t="shared" si="47"/>
        <v>2</v>
      </c>
      <c r="E191" s="44" t="str">
        <f t="shared" si="48"/>
        <v>69_2</v>
      </c>
      <c r="F191" s="73">
        <v>4355</v>
      </c>
      <c r="G191" s="31"/>
      <c r="H191" s="44">
        <v>69</v>
      </c>
      <c r="I191" s="72">
        <v>2</v>
      </c>
      <c r="J191" s="72">
        <v>46</v>
      </c>
      <c r="K191" s="44">
        <f t="shared" si="40"/>
        <v>2</v>
      </c>
      <c r="L191" s="44" t="str">
        <f t="shared" si="41"/>
        <v>69_2</v>
      </c>
      <c r="M191" s="72">
        <v>4485</v>
      </c>
      <c r="N191" s="75"/>
      <c r="O191" s="44">
        <v>69</v>
      </c>
      <c r="P191" s="72">
        <v>2</v>
      </c>
      <c r="Q191" s="72">
        <v>46</v>
      </c>
      <c r="R191" s="44">
        <f t="shared" si="42"/>
        <v>2</v>
      </c>
      <c r="S191" s="44" t="str">
        <f t="shared" si="43"/>
        <v>69_2</v>
      </c>
      <c r="T191" s="72">
        <v>4580</v>
      </c>
      <c r="U191" s="75"/>
      <c r="V191" s="44">
        <v>69</v>
      </c>
      <c r="W191" s="72">
        <v>2</v>
      </c>
      <c r="X191" s="72">
        <v>46</v>
      </c>
      <c r="Y191" s="44">
        <f t="shared" si="44"/>
        <v>2</v>
      </c>
      <c r="Z191" s="44" t="str">
        <f t="shared" si="45"/>
        <v>69_2</v>
      </c>
      <c r="AA191" s="17">
        <f t="shared" si="49"/>
        <v>4485</v>
      </c>
      <c r="AB191" s="17">
        <f t="shared" si="50"/>
        <v>4580</v>
      </c>
      <c r="AC191" s="54">
        <f t="shared" si="46"/>
        <v>4580</v>
      </c>
      <c r="AD191" s="40">
        <f t="shared" si="51"/>
        <v>29.358974358974358</v>
      </c>
      <c r="AE191" s="6"/>
      <c r="AF191" s="6"/>
      <c r="AG191" s="6"/>
      <c r="AH191" s="6"/>
      <c r="AI191" s="6"/>
      <c r="AJ191" s="57"/>
    </row>
    <row r="192" spans="1:36" x14ac:dyDescent="0.25">
      <c r="A192" s="44">
        <v>69</v>
      </c>
      <c r="B192" s="72">
        <v>3</v>
      </c>
      <c r="C192" s="72">
        <v>48</v>
      </c>
      <c r="D192" s="44">
        <f t="shared" si="47"/>
        <v>3</v>
      </c>
      <c r="E192" s="44" t="str">
        <f t="shared" si="48"/>
        <v>69_3</v>
      </c>
      <c r="F192" s="73">
        <v>4486</v>
      </c>
      <c r="G192" s="31"/>
      <c r="H192" s="44">
        <v>69</v>
      </c>
      <c r="I192" s="72">
        <v>3</v>
      </c>
      <c r="J192" s="72">
        <v>48</v>
      </c>
      <c r="K192" s="44">
        <f t="shared" si="40"/>
        <v>3</v>
      </c>
      <c r="L192" s="44" t="str">
        <f t="shared" si="41"/>
        <v>69_3</v>
      </c>
      <c r="M192" s="72">
        <v>4620</v>
      </c>
      <c r="N192" s="75"/>
      <c r="O192" s="44">
        <v>69</v>
      </c>
      <c r="P192" s="72">
        <v>3</v>
      </c>
      <c r="Q192" s="72">
        <v>48</v>
      </c>
      <c r="R192" s="44">
        <f t="shared" si="42"/>
        <v>3</v>
      </c>
      <c r="S192" s="44" t="str">
        <f t="shared" si="43"/>
        <v>69_3</v>
      </c>
      <c r="T192" s="72">
        <v>4717</v>
      </c>
      <c r="U192" s="75"/>
      <c r="V192" s="44">
        <v>69</v>
      </c>
      <c r="W192" s="72">
        <v>3</v>
      </c>
      <c r="X192" s="72">
        <v>48</v>
      </c>
      <c r="Y192" s="44">
        <f t="shared" si="44"/>
        <v>3</v>
      </c>
      <c r="Z192" s="44" t="str">
        <f t="shared" si="45"/>
        <v>69_3</v>
      </c>
      <c r="AA192" s="17">
        <f t="shared" si="49"/>
        <v>4620</v>
      </c>
      <c r="AB192" s="17">
        <f t="shared" si="50"/>
        <v>4717</v>
      </c>
      <c r="AC192" s="54">
        <f t="shared" si="46"/>
        <v>4717</v>
      </c>
      <c r="AD192" s="40">
        <f t="shared" si="51"/>
        <v>30.237179487179485</v>
      </c>
      <c r="AE192" s="6"/>
      <c r="AF192" s="6"/>
      <c r="AG192" s="6"/>
      <c r="AH192" s="6"/>
      <c r="AI192" s="6"/>
      <c r="AJ192" s="57"/>
    </row>
    <row r="193" spans="1:36" x14ac:dyDescent="0.25">
      <c r="A193" s="44">
        <v>70</v>
      </c>
      <c r="B193" s="72">
        <v>0</v>
      </c>
      <c r="C193" s="72">
        <v>50</v>
      </c>
      <c r="D193" s="44">
        <f t="shared" si="47"/>
        <v>0</v>
      </c>
      <c r="E193" s="44" t="str">
        <f t="shared" si="48"/>
        <v>70_0</v>
      </c>
      <c r="F193" s="72">
        <v>4619</v>
      </c>
      <c r="G193" s="31"/>
      <c r="H193" s="44">
        <v>70</v>
      </c>
      <c r="I193" s="72">
        <v>0</v>
      </c>
      <c r="J193" s="72">
        <v>50</v>
      </c>
      <c r="K193" s="44">
        <f t="shared" si="40"/>
        <v>0</v>
      </c>
      <c r="L193" s="44" t="str">
        <f t="shared" si="41"/>
        <v>70_0</v>
      </c>
      <c r="M193" s="72">
        <v>4758</v>
      </c>
      <c r="N193" s="75"/>
      <c r="O193" s="44">
        <v>70</v>
      </c>
      <c r="P193" s="72">
        <v>0</v>
      </c>
      <c r="Q193" s="72">
        <v>50</v>
      </c>
      <c r="R193" s="44">
        <f t="shared" si="42"/>
        <v>0</v>
      </c>
      <c r="S193" s="44" t="str">
        <f t="shared" si="43"/>
        <v>70_0</v>
      </c>
      <c r="T193" s="72">
        <v>4858</v>
      </c>
      <c r="U193" s="75"/>
      <c r="V193" s="44">
        <v>70</v>
      </c>
      <c r="W193" s="72">
        <v>0</v>
      </c>
      <c r="X193" s="72">
        <v>50</v>
      </c>
      <c r="Y193" s="44">
        <f t="shared" si="44"/>
        <v>0</v>
      </c>
      <c r="Z193" s="44" t="str">
        <f t="shared" si="45"/>
        <v>70_0</v>
      </c>
      <c r="AA193" s="17">
        <f t="shared" si="49"/>
        <v>4758</v>
      </c>
      <c r="AB193" s="17">
        <f t="shared" si="50"/>
        <v>4858</v>
      </c>
      <c r="AC193" s="54">
        <f t="shared" si="46"/>
        <v>4858</v>
      </c>
      <c r="AD193" s="40">
        <f t="shared" si="51"/>
        <v>31.141025641025642</v>
      </c>
      <c r="AE193" s="6"/>
      <c r="AF193" s="6"/>
      <c r="AG193" s="6"/>
      <c r="AH193" s="6"/>
      <c r="AI193" s="6"/>
      <c r="AJ193" s="57"/>
    </row>
    <row r="194" spans="1:36" x14ac:dyDescent="0.25">
      <c r="A194" s="44">
        <v>70</v>
      </c>
      <c r="B194" s="72">
        <v>1</v>
      </c>
      <c r="C194" s="72">
        <v>53</v>
      </c>
      <c r="D194" s="44">
        <f t="shared" si="47"/>
        <v>1</v>
      </c>
      <c r="E194" s="44" t="str">
        <f t="shared" si="48"/>
        <v>70_1</v>
      </c>
      <c r="F194" s="72">
        <v>4819</v>
      </c>
      <c r="G194" s="31"/>
      <c r="H194" s="44">
        <v>70</v>
      </c>
      <c r="I194" s="72">
        <v>1</v>
      </c>
      <c r="J194" s="72">
        <v>53</v>
      </c>
      <c r="K194" s="44">
        <f t="shared" si="40"/>
        <v>1</v>
      </c>
      <c r="L194" s="44" t="str">
        <f t="shared" si="41"/>
        <v>70_1</v>
      </c>
      <c r="M194" s="72">
        <v>4964</v>
      </c>
      <c r="N194" s="75"/>
      <c r="O194" s="44">
        <v>70</v>
      </c>
      <c r="P194" s="72">
        <v>1</v>
      </c>
      <c r="Q194" s="72">
        <v>53</v>
      </c>
      <c r="R194" s="44">
        <f t="shared" si="42"/>
        <v>1</v>
      </c>
      <c r="S194" s="44" t="str">
        <f t="shared" si="43"/>
        <v>70_1</v>
      </c>
      <c r="T194" s="72">
        <v>5068</v>
      </c>
      <c r="U194" s="75"/>
      <c r="V194" s="44">
        <v>70</v>
      </c>
      <c r="W194" s="72">
        <v>1</v>
      </c>
      <c r="X194" s="72">
        <v>53</v>
      </c>
      <c r="Y194" s="44">
        <f t="shared" si="44"/>
        <v>1</v>
      </c>
      <c r="Z194" s="44" t="str">
        <f t="shared" si="45"/>
        <v>70_1</v>
      </c>
      <c r="AA194" s="17">
        <f t="shared" si="49"/>
        <v>4964</v>
      </c>
      <c r="AB194" s="17">
        <f t="shared" si="50"/>
        <v>5068</v>
      </c>
      <c r="AC194" s="54">
        <f t="shared" si="46"/>
        <v>5068</v>
      </c>
      <c r="AD194" s="40">
        <f t="shared" si="51"/>
        <v>32.487179487179489</v>
      </c>
      <c r="AE194" s="6"/>
      <c r="AF194" s="6"/>
      <c r="AG194" s="6"/>
      <c r="AH194" s="6"/>
      <c r="AI194" s="6"/>
      <c r="AJ194" s="57"/>
    </row>
    <row r="195" spans="1:36" x14ac:dyDescent="0.25">
      <c r="A195" s="44">
        <v>70</v>
      </c>
      <c r="B195" s="72">
        <v>2</v>
      </c>
      <c r="C195" s="72">
        <v>56</v>
      </c>
      <c r="D195" s="44">
        <f t="shared" si="47"/>
        <v>2</v>
      </c>
      <c r="E195" s="44" t="str">
        <f t="shared" si="48"/>
        <v>70_2</v>
      </c>
      <c r="F195" s="72">
        <v>5017</v>
      </c>
      <c r="G195" s="31"/>
      <c r="H195" s="44">
        <v>70</v>
      </c>
      <c r="I195" s="72">
        <v>2</v>
      </c>
      <c r="J195" s="72">
        <v>56</v>
      </c>
      <c r="K195" s="44">
        <f t="shared" si="40"/>
        <v>2</v>
      </c>
      <c r="L195" s="44" t="str">
        <f t="shared" si="41"/>
        <v>70_2</v>
      </c>
      <c r="M195" s="72">
        <v>5167</v>
      </c>
      <c r="N195" s="75"/>
      <c r="O195" s="44">
        <v>70</v>
      </c>
      <c r="P195" s="72">
        <v>2</v>
      </c>
      <c r="Q195" s="72">
        <v>56</v>
      </c>
      <c r="R195" s="44">
        <f t="shared" si="42"/>
        <v>2</v>
      </c>
      <c r="S195" s="44" t="str">
        <f t="shared" si="43"/>
        <v>70_2</v>
      </c>
      <c r="T195" s="72">
        <v>5276</v>
      </c>
      <c r="U195" s="75"/>
      <c r="V195" s="44">
        <v>70</v>
      </c>
      <c r="W195" s="72">
        <v>2</v>
      </c>
      <c r="X195" s="72">
        <v>56</v>
      </c>
      <c r="Y195" s="44">
        <f t="shared" si="44"/>
        <v>2</v>
      </c>
      <c r="Z195" s="44" t="str">
        <f t="shared" si="45"/>
        <v>70_2</v>
      </c>
      <c r="AA195" s="17">
        <f t="shared" si="49"/>
        <v>5167</v>
      </c>
      <c r="AB195" s="17">
        <f t="shared" si="50"/>
        <v>5276</v>
      </c>
      <c r="AC195" s="54">
        <f t="shared" si="46"/>
        <v>5276</v>
      </c>
      <c r="AD195" s="40">
        <f t="shared" si="51"/>
        <v>33.820512820512818</v>
      </c>
      <c r="AE195" s="6"/>
      <c r="AF195" s="6"/>
      <c r="AG195" s="6"/>
      <c r="AH195" s="6"/>
      <c r="AI195" s="6"/>
      <c r="AJ195" s="57"/>
    </row>
    <row r="196" spans="1:36" x14ac:dyDescent="0.25">
      <c r="A196" s="44">
        <v>70</v>
      </c>
      <c r="B196" s="72">
        <v>3</v>
      </c>
      <c r="C196" s="72">
        <v>59</v>
      </c>
      <c r="D196" s="44">
        <f t="shared" si="47"/>
        <v>3</v>
      </c>
      <c r="E196" s="44" t="str">
        <f t="shared" si="48"/>
        <v>70_3</v>
      </c>
      <c r="F196" s="72">
        <v>5215</v>
      </c>
      <c r="G196" s="31"/>
      <c r="H196" s="44">
        <v>70</v>
      </c>
      <c r="I196" s="72">
        <v>3</v>
      </c>
      <c r="J196" s="72">
        <v>59</v>
      </c>
      <c r="K196" s="44">
        <f t="shared" si="40"/>
        <v>3</v>
      </c>
      <c r="L196" s="44" t="str">
        <f t="shared" si="41"/>
        <v>70_3</v>
      </c>
      <c r="M196" s="72">
        <v>5372</v>
      </c>
      <c r="N196" s="74"/>
      <c r="O196" s="44">
        <v>70</v>
      </c>
      <c r="P196" s="72">
        <v>3</v>
      </c>
      <c r="Q196" s="72">
        <v>59</v>
      </c>
      <c r="R196" s="44">
        <f t="shared" si="42"/>
        <v>3</v>
      </c>
      <c r="S196" s="44" t="str">
        <f t="shared" si="43"/>
        <v>70_3</v>
      </c>
      <c r="T196" s="72">
        <v>5484</v>
      </c>
      <c r="U196" s="74"/>
      <c r="V196" s="44">
        <v>70</v>
      </c>
      <c r="W196" s="72">
        <v>3</v>
      </c>
      <c r="X196" s="72">
        <v>59</v>
      </c>
      <c r="Y196" s="44">
        <f t="shared" si="44"/>
        <v>3</v>
      </c>
      <c r="Z196" s="44" t="str">
        <f t="shared" si="45"/>
        <v>70_3</v>
      </c>
      <c r="AA196" s="17">
        <f t="shared" si="49"/>
        <v>5372</v>
      </c>
      <c r="AB196" s="17">
        <f t="shared" si="50"/>
        <v>5484</v>
      </c>
      <c r="AC196" s="54">
        <f t="shared" si="46"/>
        <v>5484</v>
      </c>
      <c r="AD196" s="40">
        <f t="shared" si="51"/>
        <v>35.153846153846153</v>
      </c>
      <c r="AE196" s="6"/>
      <c r="AF196" s="6"/>
      <c r="AG196" s="6"/>
      <c r="AH196" s="6"/>
      <c r="AI196" s="6"/>
      <c r="AJ196" s="57"/>
    </row>
    <row r="197" spans="1:36" x14ac:dyDescent="0.25">
      <c r="A197" s="44">
        <v>70</v>
      </c>
      <c r="B197" s="72">
        <v>4</v>
      </c>
      <c r="C197" s="72">
        <v>62</v>
      </c>
      <c r="D197" s="44">
        <f t="shared" si="47"/>
        <v>4</v>
      </c>
      <c r="E197" s="44" t="str">
        <f t="shared" si="48"/>
        <v>70_4</v>
      </c>
      <c r="F197" s="72">
        <v>5413</v>
      </c>
      <c r="G197" s="31"/>
      <c r="H197" s="44">
        <v>70</v>
      </c>
      <c r="I197" s="72">
        <v>4</v>
      </c>
      <c r="J197" s="72">
        <v>62</v>
      </c>
      <c r="K197" s="44">
        <f t="shared" si="40"/>
        <v>4</v>
      </c>
      <c r="L197" s="44" t="str">
        <f t="shared" si="41"/>
        <v>70_4</v>
      </c>
      <c r="M197" s="72">
        <v>5575</v>
      </c>
      <c r="N197" s="74"/>
      <c r="O197" s="44">
        <v>70</v>
      </c>
      <c r="P197" s="72">
        <v>4</v>
      </c>
      <c r="Q197" s="72">
        <v>62</v>
      </c>
      <c r="R197" s="44">
        <f t="shared" si="42"/>
        <v>4</v>
      </c>
      <c r="S197" s="44" t="str">
        <f t="shared" si="43"/>
        <v>70_4</v>
      </c>
      <c r="T197" s="72">
        <v>5692</v>
      </c>
      <c r="U197" s="74"/>
      <c r="V197" s="44">
        <v>70</v>
      </c>
      <c r="W197" s="72">
        <v>4</v>
      </c>
      <c r="X197" s="72">
        <v>62</v>
      </c>
      <c r="Y197" s="44">
        <f t="shared" si="44"/>
        <v>4</v>
      </c>
      <c r="Z197" s="44" t="str">
        <f t="shared" si="45"/>
        <v>70_4</v>
      </c>
      <c r="AA197" s="17">
        <f t="shared" si="49"/>
        <v>5575</v>
      </c>
      <c r="AB197" s="17">
        <f t="shared" si="50"/>
        <v>5692</v>
      </c>
      <c r="AC197" s="54">
        <f t="shared" si="46"/>
        <v>5692</v>
      </c>
      <c r="AD197" s="40">
        <f t="shared" si="51"/>
        <v>36.487179487179489</v>
      </c>
      <c r="AE197" s="6"/>
      <c r="AF197" s="6"/>
      <c r="AG197" s="6"/>
      <c r="AH197" s="6"/>
      <c r="AI197" s="6"/>
      <c r="AJ197" s="57"/>
    </row>
    <row r="198" spans="1:36" x14ac:dyDescent="0.25">
      <c r="A198" s="44">
        <v>70</v>
      </c>
      <c r="B198" s="72">
        <v>5</v>
      </c>
      <c r="C198" s="72">
        <v>64</v>
      </c>
      <c r="D198" s="44">
        <f t="shared" si="47"/>
        <v>5</v>
      </c>
      <c r="E198" s="44" t="str">
        <f t="shared" si="48"/>
        <v>70_5</v>
      </c>
      <c r="F198" s="72">
        <v>5546</v>
      </c>
      <c r="G198" s="31"/>
      <c r="H198" s="44">
        <v>70</v>
      </c>
      <c r="I198" s="72">
        <v>5</v>
      </c>
      <c r="J198" s="72">
        <v>64</v>
      </c>
      <c r="K198" s="44">
        <f t="shared" si="40"/>
        <v>5</v>
      </c>
      <c r="L198" s="44" t="str">
        <f t="shared" si="41"/>
        <v>70_5</v>
      </c>
      <c r="M198" s="72">
        <v>5712</v>
      </c>
      <c r="N198" s="74"/>
      <c r="O198" s="44">
        <v>70</v>
      </c>
      <c r="P198" s="72">
        <v>5</v>
      </c>
      <c r="Q198" s="72">
        <v>64</v>
      </c>
      <c r="R198" s="44">
        <f t="shared" si="42"/>
        <v>5</v>
      </c>
      <c r="S198" s="44" t="str">
        <f t="shared" si="43"/>
        <v>70_5</v>
      </c>
      <c r="T198" s="72">
        <v>5832</v>
      </c>
      <c r="U198" s="74"/>
      <c r="V198" s="44">
        <v>70</v>
      </c>
      <c r="W198" s="72">
        <v>5</v>
      </c>
      <c r="X198" s="72">
        <v>64</v>
      </c>
      <c r="Y198" s="44">
        <f t="shared" si="44"/>
        <v>5</v>
      </c>
      <c r="Z198" s="44" t="str">
        <f t="shared" si="45"/>
        <v>70_5</v>
      </c>
      <c r="AA198" s="17">
        <f t="shared" si="49"/>
        <v>5712</v>
      </c>
      <c r="AB198" s="17">
        <f t="shared" si="50"/>
        <v>5832</v>
      </c>
      <c r="AC198" s="54">
        <f t="shared" si="46"/>
        <v>5832</v>
      </c>
      <c r="AD198" s="40">
        <f t="shared" si="51"/>
        <v>37.384615384615387</v>
      </c>
      <c r="AE198" s="6"/>
      <c r="AF198" s="6"/>
      <c r="AG198" s="6"/>
      <c r="AH198" s="6"/>
      <c r="AI198" s="6"/>
      <c r="AJ198" s="57"/>
    </row>
    <row r="199" spans="1:36" x14ac:dyDescent="0.25">
      <c r="A199" s="44">
        <v>70</v>
      </c>
      <c r="B199" s="72">
        <v>6</v>
      </c>
      <c r="C199" s="72">
        <v>66</v>
      </c>
      <c r="D199" s="44">
        <f t="shared" si="47"/>
        <v>6</v>
      </c>
      <c r="E199" s="44" t="str">
        <f t="shared" si="48"/>
        <v>70_6</v>
      </c>
      <c r="F199" s="72">
        <v>5711</v>
      </c>
      <c r="G199" s="31"/>
      <c r="H199" s="44">
        <v>70</v>
      </c>
      <c r="I199" s="72">
        <v>6</v>
      </c>
      <c r="J199" s="72">
        <v>66</v>
      </c>
      <c r="K199" s="44">
        <f t="shared" si="40"/>
        <v>6</v>
      </c>
      <c r="L199" s="44" t="str">
        <f t="shared" si="41"/>
        <v>70_6</v>
      </c>
      <c r="M199" s="72">
        <v>5882</v>
      </c>
      <c r="N199" s="75"/>
      <c r="O199" s="44">
        <v>70</v>
      </c>
      <c r="P199" s="72">
        <v>6</v>
      </c>
      <c r="Q199" s="72">
        <v>66</v>
      </c>
      <c r="R199" s="44">
        <f t="shared" si="42"/>
        <v>6</v>
      </c>
      <c r="S199" s="44" t="str">
        <f t="shared" si="43"/>
        <v>70_6</v>
      </c>
      <c r="T199" s="72">
        <v>6006</v>
      </c>
      <c r="U199" s="75"/>
      <c r="V199" s="44">
        <v>70</v>
      </c>
      <c r="W199" s="72">
        <v>6</v>
      </c>
      <c r="X199" s="72">
        <v>66</v>
      </c>
      <c r="Y199" s="44">
        <f t="shared" si="44"/>
        <v>6</v>
      </c>
      <c r="Z199" s="44" t="str">
        <f t="shared" si="45"/>
        <v>70_6</v>
      </c>
      <c r="AA199" s="17">
        <f t="shared" si="49"/>
        <v>5882</v>
      </c>
      <c r="AB199" s="17">
        <f t="shared" si="50"/>
        <v>6006</v>
      </c>
      <c r="AC199" s="54">
        <f t="shared" si="46"/>
        <v>6006</v>
      </c>
      <c r="AD199" s="40">
        <f t="shared" si="51"/>
        <v>38.5</v>
      </c>
      <c r="AE199" s="6"/>
      <c r="AF199" s="6"/>
      <c r="AG199" s="6"/>
      <c r="AH199" s="6"/>
      <c r="AI199" s="6"/>
      <c r="AJ199" s="57"/>
    </row>
    <row r="200" spans="1:36" x14ac:dyDescent="0.25">
      <c r="A200" s="44">
        <v>70</v>
      </c>
      <c r="B200" s="72">
        <v>7</v>
      </c>
      <c r="C200" s="72">
        <v>68</v>
      </c>
      <c r="D200" s="44">
        <f t="shared" si="47"/>
        <v>7</v>
      </c>
      <c r="E200" s="44" t="str">
        <f t="shared" si="48"/>
        <v>70_7</v>
      </c>
      <c r="F200" s="72">
        <v>5876</v>
      </c>
      <c r="G200" s="31"/>
      <c r="H200" s="44">
        <v>70</v>
      </c>
      <c r="I200" s="72">
        <v>7</v>
      </c>
      <c r="J200" s="72">
        <v>68</v>
      </c>
      <c r="K200" s="44">
        <f t="shared" si="40"/>
        <v>7</v>
      </c>
      <c r="L200" s="44" t="str">
        <f t="shared" si="41"/>
        <v>70_7</v>
      </c>
      <c r="M200" s="72">
        <v>6052</v>
      </c>
      <c r="N200" s="76"/>
      <c r="O200" s="44">
        <v>70</v>
      </c>
      <c r="P200" s="72">
        <v>7</v>
      </c>
      <c r="Q200" s="72">
        <v>68</v>
      </c>
      <c r="R200" s="44">
        <f t="shared" si="42"/>
        <v>7</v>
      </c>
      <c r="S200" s="44" t="str">
        <f t="shared" si="43"/>
        <v>70_7</v>
      </c>
      <c r="T200" s="72">
        <v>6180</v>
      </c>
      <c r="U200" s="76"/>
      <c r="V200" s="44">
        <v>70</v>
      </c>
      <c r="W200" s="72">
        <v>7</v>
      </c>
      <c r="X200" s="72">
        <v>68</v>
      </c>
      <c r="Y200" s="44">
        <f t="shared" si="44"/>
        <v>7</v>
      </c>
      <c r="Z200" s="44" t="str">
        <f t="shared" si="45"/>
        <v>70_7</v>
      </c>
      <c r="AA200" s="17">
        <f t="shared" si="49"/>
        <v>6052</v>
      </c>
      <c r="AB200" s="17">
        <f t="shared" si="50"/>
        <v>6180</v>
      </c>
      <c r="AC200" s="54">
        <f t="shared" si="46"/>
        <v>6180</v>
      </c>
      <c r="AD200" s="40">
        <f t="shared" si="51"/>
        <v>39.615384615384613</v>
      </c>
      <c r="AE200" s="6"/>
      <c r="AF200" s="6"/>
      <c r="AG200" s="6"/>
      <c r="AH200" s="6"/>
      <c r="AI200" s="6"/>
      <c r="AJ200" s="57"/>
    </row>
    <row r="201" spans="1:36" x14ac:dyDescent="0.25">
      <c r="A201" s="44">
        <v>70</v>
      </c>
      <c r="B201" s="72">
        <v>8</v>
      </c>
      <c r="C201" s="72">
        <v>70</v>
      </c>
      <c r="D201" s="44">
        <f t="shared" si="47"/>
        <v>8</v>
      </c>
      <c r="E201" s="44" t="str">
        <f t="shared" si="48"/>
        <v>70_8</v>
      </c>
      <c r="F201" s="72">
        <v>6041</v>
      </c>
      <c r="G201" s="31"/>
      <c r="H201" s="44">
        <v>70</v>
      </c>
      <c r="I201" s="72">
        <v>8</v>
      </c>
      <c r="J201" s="72">
        <v>70</v>
      </c>
      <c r="K201" s="44">
        <f t="shared" si="40"/>
        <v>8</v>
      </c>
      <c r="L201" s="44" t="str">
        <f t="shared" si="41"/>
        <v>70_8</v>
      </c>
      <c r="M201" s="72">
        <v>6222</v>
      </c>
      <c r="N201" s="76"/>
      <c r="O201" s="44">
        <v>70</v>
      </c>
      <c r="P201" s="72">
        <v>8</v>
      </c>
      <c r="Q201" s="72">
        <v>70</v>
      </c>
      <c r="R201" s="44">
        <f t="shared" si="42"/>
        <v>8</v>
      </c>
      <c r="S201" s="44" t="str">
        <f t="shared" si="43"/>
        <v>70_8</v>
      </c>
      <c r="T201" s="72">
        <v>6353</v>
      </c>
      <c r="U201" s="76"/>
      <c r="V201" s="44">
        <v>70</v>
      </c>
      <c r="W201" s="72">
        <v>8</v>
      </c>
      <c r="X201" s="72">
        <v>70</v>
      </c>
      <c r="Y201" s="44">
        <f t="shared" si="44"/>
        <v>8</v>
      </c>
      <c r="Z201" s="44" t="str">
        <f t="shared" si="45"/>
        <v>70_8</v>
      </c>
      <c r="AA201" s="17">
        <f t="shared" si="49"/>
        <v>6222</v>
      </c>
      <c r="AB201" s="17">
        <f t="shared" si="50"/>
        <v>6353</v>
      </c>
      <c r="AC201" s="54">
        <f t="shared" si="46"/>
        <v>6353</v>
      </c>
      <c r="AD201" s="40">
        <f t="shared" si="51"/>
        <v>40.724358974358971</v>
      </c>
      <c r="AE201" s="6"/>
      <c r="AF201" s="6"/>
      <c r="AG201" s="6"/>
      <c r="AH201" s="6"/>
      <c r="AI201" s="6"/>
      <c r="AJ201" s="57"/>
    </row>
    <row r="202" spans="1:36" x14ac:dyDescent="0.25">
      <c r="A202" s="44">
        <v>70</v>
      </c>
      <c r="B202" s="72">
        <v>9</v>
      </c>
      <c r="C202" s="72">
        <v>71</v>
      </c>
      <c r="D202" s="44">
        <f t="shared" si="47"/>
        <v>9</v>
      </c>
      <c r="E202" s="44" t="str">
        <f t="shared" si="48"/>
        <v>70_9</v>
      </c>
      <c r="F202" s="72">
        <v>6124</v>
      </c>
      <c r="G202" s="31"/>
      <c r="H202" s="44">
        <v>70</v>
      </c>
      <c r="I202" s="72">
        <v>9</v>
      </c>
      <c r="J202" s="72">
        <v>71</v>
      </c>
      <c r="K202" s="44">
        <f t="shared" si="40"/>
        <v>9</v>
      </c>
      <c r="L202" s="44" t="str">
        <f t="shared" si="41"/>
        <v>70_9</v>
      </c>
      <c r="M202" s="72">
        <v>6307</v>
      </c>
      <c r="N202" s="76"/>
      <c r="O202" s="44">
        <v>70</v>
      </c>
      <c r="P202" s="72">
        <v>9</v>
      </c>
      <c r="Q202" s="72">
        <v>71</v>
      </c>
      <c r="R202" s="44">
        <f t="shared" si="42"/>
        <v>9</v>
      </c>
      <c r="S202" s="44" t="str">
        <f t="shared" si="43"/>
        <v>70_9</v>
      </c>
      <c r="T202" s="72">
        <v>6440</v>
      </c>
      <c r="U202" s="76"/>
      <c r="V202" s="44">
        <v>70</v>
      </c>
      <c r="W202" s="72">
        <v>9</v>
      </c>
      <c r="X202" s="72">
        <v>71</v>
      </c>
      <c r="Y202" s="44">
        <f t="shared" si="44"/>
        <v>9</v>
      </c>
      <c r="Z202" s="44" t="str">
        <f t="shared" si="45"/>
        <v>70_9</v>
      </c>
      <c r="AA202" s="17">
        <f t="shared" si="49"/>
        <v>6307</v>
      </c>
      <c r="AB202" s="17">
        <f t="shared" si="50"/>
        <v>6440</v>
      </c>
      <c r="AC202" s="54">
        <f t="shared" si="46"/>
        <v>6440</v>
      </c>
      <c r="AD202" s="40">
        <f t="shared" si="51"/>
        <v>41.282051282051285</v>
      </c>
      <c r="AE202" s="6"/>
      <c r="AF202" s="6"/>
      <c r="AG202" s="6"/>
      <c r="AH202" s="6"/>
      <c r="AI202" s="6"/>
      <c r="AJ202" s="57"/>
    </row>
    <row r="203" spans="1:36" x14ac:dyDescent="0.25">
      <c r="A203" s="44">
        <v>70</v>
      </c>
      <c r="B203" s="72">
        <v>10</v>
      </c>
      <c r="C203" s="72">
        <v>72</v>
      </c>
      <c r="D203" s="44">
        <f t="shared" si="47"/>
        <v>10</v>
      </c>
      <c r="E203" s="44" t="str">
        <f t="shared" si="48"/>
        <v>70_10</v>
      </c>
      <c r="F203" s="72">
        <v>6208</v>
      </c>
      <c r="G203" s="31"/>
      <c r="H203" s="44">
        <v>70</v>
      </c>
      <c r="I203" s="72">
        <v>10</v>
      </c>
      <c r="J203" s="72">
        <v>72</v>
      </c>
      <c r="K203" s="44">
        <f t="shared" si="40"/>
        <v>10</v>
      </c>
      <c r="L203" s="44" t="str">
        <f t="shared" si="41"/>
        <v>70_10</v>
      </c>
      <c r="M203" s="72">
        <v>6394</v>
      </c>
      <c r="N203" s="76"/>
      <c r="O203" s="44">
        <v>70</v>
      </c>
      <c r="P203" s="72">
        <v>10</v>
      </c>
      <c r="Q203" s="72">
        <v>72</v>
      </c>
      <c r="R203" s="44">
        <f t="shared" si="42"/>
        <v>10</v>
      </c>
      <c r="S203" s="44" t="str">
        <f t="shared" si="43"/>
        <v>70_10</v>
      </c>
      <c r="T203" s="72">
        <v>6528</v>
      </c>
      <c r="U203" s="76"/>
      <c r="V203" s="44">
        <v>70</v>
      </c>
      <c r="W203" s="72">
        <v>10</v>
      </c>
      <c r="X203" s="72">
        <v>72</v>
      </c>
      <c r="Y203" s="44">
        <f t="shared" si="44"/>
        <v>10</v>
      </c>
      <c r="Z203" s="44" t="str">
        <f t="shared" si="45"/>
        <v>70_10</v>
      </c>
      <c r="AA203" s="17">
        <f t="shared" si="49"/>
        <v>6394</v>
      </c>
      <c r="AB203" s="17">
        <f t="shared" si="50"/>
        <v>6528</v>
      </c>
      <c r="AC203" s="54">
        <f t="shared" si="46"/>
        <v>6528</v>
      </c>
      <c r="AD203" s="40">
        <f t="shared" si="51"/>
        <v>41.846153846153847</v>
      </c>
      <c r="AE203" s="6"/>
      <c r="AF203" s="6"/>
      <c r="AG203" s="6"/>
      <c r="AH203" s="6"/>
      <c r="AI203" s="6"/>
      <c r="AJ203" s="57"/>
    </row>
    <row r="204" spans="1:36" x14ac:dyDescent="0.25">
      <c r="A204" s="44">
        <v>70</v>
      </c>
      <c r="B204" s="72">
        <v>11</v>
      </c>
      <c r="C204" s="72">
        <v>73</v>
      </c>
      <c r="D204" s="44">
        <f t="shared" si="47"/>
        <v>11</v>
      </c>
      <c r="E204" s="44" t="str">
        <f t="shared" si="48"/>
        <v>70_11</v>
      </c>
      <c r="F204" s="72">
        <v>6291</v>
      </c>
      <c r="G204" s="31"/>
      <c r="H204" s="44">
        <v>70</v>
      </c>
      <c r="I204" s="72">
        <v>11</v>
      </c>
      <c r="J204" s="72">
        <v>73</v>
      </c>
      <c r="K204" s="44">
        <f t="shared" si="40"/>
        <v>11</v>
      </c>
      <c r="L204" s="44" t="str">
        <f t="shared" si="41"/>
        <v>70_11</v>
      </c>
      <c r="M204" s="72">
        <v>6479</v>
      </c>
      <c r="N204" s="76"/>
      <c r="O204" s="44">
        <v>70</v>
      </c>
      <c r="P204" s="72">
        <v>11</v>
      </c>
      <c r="Q204" s="72">
        <v>73</v>
      </c>
      <c r="R204" s="44">
        <f t="shared" si="42"/>
        <v>11</v>
      </c>
      <c r="S204" s="44" t="str">
        <f t="shared" si="43"/>
        <v>70_11</v>
      </c>
      <c r="T204" s="72">
        <v>6615</v>
      </c>
      <c r="U204" s="76"/>
      <c r="V204" s="44">
        <v>70</v>
      </c>
      <c r="W204" s="72">
        <v>11</v>
      </c>
      <c r="X204" s="72">
        <v>73</v>
      </c>
      <c r="Y204" s="44">
        <f t="shared" si="44"/>
        <v>11</v>
      </c>
      <c r="Z204" s="44" t="str">
        <f t="shared" si="45"/>
        <v>70_11</v>
      </c>
      <c r="AA204" s="17">
        <f t="shared" si="49"/>
        <v>6479</v>
      </c>
      <c r="AB204" s="17">
        <f t="shared" si="50"/>
        <v>6615</v>
      </c>
      <c r="AC204" s="54">
        <f t="shared" si="46"/>
        <v>6615</v>
      </c>
      <c r="AD204" s="40">
        <f t="shared" si="51"/>
        <v>42.403846153846153</v>
      </c>
      <c r="AE204" s="6"/>
      <c r="AF204" s="6"/>
      <c r="AG204" s="6"/>
      <c r="AH204" s="6"/>
      <c r="AI204" s="6"/>
      <c r="AJ204" s="57"/>
    </row>
    <row r="205" spans="1:36" x14ac:dyDescent="0.25">
      <c r="A205" s="44">
        <v>70</v>
      </c>
      <c r="B205" s="72">
        <v>12</v>
      </c>
      <c r="C205" s="72">
        <v>74</v>
      </c>
      <c r="D205" s="44">
        <f t="shared" si="47"/>
        <v>12</v>
      </c>
      <c r="E205" s="44" t="str">
        <f t="shared" si="48"/>
        <v>70_12</v>
      </c>
      <c r="F205" s="72">
        <v>6373</v>
      </c>
      <c r="G205" s="31"/>
      <c r="H205" s="44">
        <v>70</v>
      </c>
      <c r="I205" s="72">
        <v>12</v>
      </c>
      <c r="J205" s="72">
        <v>74</v>
      </c>
      <c r="K205" s="44">
        <f t="shared" si="40"/>
        <v>12</v>
      </c>
      <c r="L205" s="44" t="str">
        <f t="shared" si="41"/>
        <v>70_12</v>
      </c>
      <c r="M205" s="72">
        <v>6564</v>
      </c>
      <c r="N205" s="77"/>
      <c r="O205" s="44">
        <v>70</v>
      </c>
      <c r="P205" s="72">
        <v>12</v>
      </c>
      <c r="Q205" s="72">
        <v>74</v>
      </c>
      <c r="R205" s="44">
        <f t="shared" si="42"/>
        <v>12</v>
      </c>
      <c r="S205" s="44" t="str">
        <f t="shared" si="43"/>
        <v>70_12</v>
      </c>
      <c r="T205" s="72">
        <v>6702</v>
      </c>
      <c r="U205" s="77"/>
      <c r="V205" s="44">
        <v>70</v>
      </c>
      <c r="W205" s="72">
        <v>12</v>
      </c>
      <c r="X205" s="72">
        <v>74</v>
      </c>
      <c r="Y205" s="44">
        <f t="shared" si="44"/>
        <v>12</v>
      </c>
      <c r="Z205" s="44" t="str">
        <f t="shared" si="45"/>
        <v>70_12</v>
      </c>
      <c r="AA205" s="17">
        <f t="shared" si="49"/>
        <v>6564</v>
      </c>
      <c r="AB205" s="17">
        <f t="shared" si="50"/>
        <v>6702</v>
      </c>
      <c r="AC205" s="54">
        <f t="shared" si="46"/>
        <v>6702</v>
      </c>
      <c r="AD205" s="40">
        <f t="shared" si="51"/>
        <v>42.96153846153846</v>
      </c>
      <c r="AE205" s="6"/>
      <c r="AF205" s="6"/>
      <c r="AG205" s="6"/>
      <c r="AH205" s="6"/>
      <c r="AI205" s="6"/>
      <c r="AJ205" s="57"/>
    </row>
    <row r="206" spans="1:36" x14ac:dyDescent="0.25">
      <c r="A206" s="44">
        <v>74</v>
      </c>
      <c r="B206" s="72">
        <v>0</v>
      </c>
      <c r="C206" s="72">
        <v>54</v>
      </c>
      <c r="D206" s="44">
        <f t="shared" si="47"/>
        <v>0</v>
      </c>
      <c r="E206" s="44" t="str">
        <f t="shared" si="48"/>
        <v>74_0</v>
      </c>
      <c r="F206" s="72">
        <v>4883</v>
      </c>
      <c r="G206" s="31"/>
      <c r="H206" s="44">
        <v>74</v>
      </c>
      <c r="I206" s="72">
        <v>0</v>
      </c>
      <c r="J206" s="72">
        <v>54</v>
      </c>
      <c r="K206" s="44">
        <f t="shared" si="40"/>
        <v>0</v>
      </c>
      <c r="L206" s="44" t="str">
        <f t="shared" si="41"/>
        <v>74_0</v>
      </c>
      <c r="M206" s="72">
        <v>5030</v>
      </c>
      <c r="N206" s="6"/>
      <c r="O206" s="44">
        <v>74</v>
      </c>
      <c r="P206" s="72">
        <v>0</v>
      </c>
      <c r="Q206" s="72">
        <v>54</v>
      </c>
      <c r="R206" s="44">
        <f t="shared" si="42"/>
        <v>0</v>
      </c>
      <c r="S206" s="44" t="str">
        <f t="shared" si="43"/>
        <v>74_0</v>
      </c>
      <c r="T206" s="72">
        <v>5136</v>
      </c>
      <c r="U206" s="6"/>
      <c r="V206" s="44">
        <v>74</v>
      </c>
      <c r="W206" s="72">
        <v>0</v>
      </c>
      <c r="X206" s="72">
        <v>54</v>
      </c>
      <c r="Y206" s="44">
        <f t="shared" si="44"/>
        <v>0</v>
      </c>
      <c r="Z206" s="44" t="str">
        <f t="shared" si="45"/>
        <v>74_0</v>
      </c>
      <c r="AA206" s="17">
        <f t="shared" si="49"/>
        <v>5030</v>
      </c>
      <c r="AB206" s="17">
        <f t="shared" si="50"/>
        <v>5136</v>
      </c>
      <c r="AC206" s="54">
        <f t="shared" si="46"/>
        <v>5136</v>
      </c>
      <c r="AD206" s="40">
        <f t="shared" si="51"/>
        <v>32.92307692307692</v>
      </c>
      <c r="AE206" s="6"/>
      <c r="AF206" s="6"/>
      <c r="AG206" s="6"/>
      <c r="AH206" s="6"/>
      <c r="AI206" s="6"/>
      <c r="AJ206" s="57"/>
    </row>
    <row r="207" spans="1:36" x14ac:dyDescent="0.25">
      <c r="A207" s="44">
        <v>74</v>
      </c>
      <c r="B207" s="72">
        <v>1</v>
      </c>
      <c r="C207" s="72">
        <v>56</v>
      </c>
      <c r="D207" s="44">
        <f t="shared" si="47"/>
        <v>1</v>
      </c>
      <c r="E207" s="44" t="str">
        <f t="shared" si="48"/>
        <v>74_1</v>
      </c>
      <c r="F207" s="72">
        <v>5017</v>
      </c>
      <c r="G207" s="31"/>
      <c r="H207" s="44">
        <v>74</v>
      </c>
      <c r="I207" s="72">
        <v>1</v>
      </c>
      <c r="J207" s="72">
        <v>56</v>
      </c>
      <c r="K207" s="44">
        <f t="shared" si="40"/>
        <v>1</v>
      </c>
      <c r="L207" s="44" t="str">
        <f t="shared" si="41"/>
        <v>74_1</v>
      </c>
      <c r="M207" s="72">
        <v>5167</v>
      </c>
      <c r="N207" s="6"/>
      <c r="O207" s="44">
        <v>74</v>
      </c>
      <c r="P207" s="72">
        <v>1</v>
      </c>
      <c r="Q207" s="72">
        <v>56</v>
      </c>
      <c r="R207" s="44">
        <f t="shared" si="42"/>
        <v>1</v>
      </c>
      <c r="S207" s="44" t="str">
        <f t="shared" si="43"/>
        <v>74_1</v>
      </c>
      <c r="T207" s="72">
        <v>5276</v>
      </c>
      <c r="U207" s="6"/>
      <c r="V207" s="44">
        <v>74</v>
      </c>
      <c r="W207" s="72">
        <v>1</v>
      </c>
      <c r="X207" s="72">
        <v>56</v>
      </c>
      <c r="Y207" s="44">
        <f t="shared" si="44"/>
        <v>1</v>
      </c>
      <c r="Z207" s="44" t="str">
        <f t="shared" si="45"/>
        <v>74_1</v>
      </c>
      <c r="AA207" s="17">
        <f t="shared" si="49"/>
        <v>5167</v>
      </c>
      <c r="AB207" s="17">
        <f t="shared" si="50"/>
        <v>5276</v>
      </c>
      <c r="AC207" s="54">
        <f t="shared" si="46"/>
        <v>5276</v>
      </c>
      <c r="AD207" s="40">
        <f t="shared" si="51"/>
        <v>33.820512820512818</v>
      </c>
      <c r="AE207" s="6"/>
      <c r="AF207" s="6"/>
      <c r="AG207" s="6"/>
      <c r="AH207" s="6"/>
      <c r="AI207" s="6"/>
      <c r="AJ207" s="57"/>
    </row>
    <row r="208" spans="1:36" x14ac:dyDescent="0.25">
      <c r="A208" s="44">
        <v>74</v>
      </c>
      <c r="B208" s="72">
        <v>2</v>
      </c>
      <c r="C208" s="72">
        <v>58</v>
      </c>
      <c r="D208" s="44">
        <f t="shared" si="47"/>
        <v>2</v>
      </c>
      <c r="E208" s="44" t="str">
        <f t="shared" si="48"/>
        <v>74_2</v>
      </c>
      <c r="F208" s="72">
        <v>5147</v>
      </c>
      <c r="G208" s="31"/>
      <c r="H208" s="44">
        <v>74</v>
      </c>
      <c r="I208" s="72">
        <v>2</v>
      </c>
      <c r="J208" s="72">
        <v>58</v>
      </c>
      <c r="K208" s="44">
        <f t="shared" ref="K208:K243" si="52">I208</f>
        <v>2</v>
      </c>
      <c r="L208" s="44" t="str">
        <f t="shared" ref="L208:L243" si="53">H208&amp;"_"&amp;K208</f>
        <v>74_2</v>
      </c>
      <c r="M208" s="72">
        <v>5301</v>
      </c>
      <c r="N208" s="6"/>
      <c r="O208" s="44">
        <v>74</v>
      </c>
      <c r="P208" s="72">
        <v>2</v>
      </c>
      <c r="Q208" s="72">
        <v>58</v>
      </c>
      <c r="R208" s="44">
        <f t="shared" ref="R208:R243" si="54">P208</f>
        <v>2</v>
      </c>
      <c r="S208" s="44" t="str">
        <f t="shared" ref="S208:S243" si="55">O208&amp;"_"&amp;R208</f>
        <v>74_2</v>
      </c>
      <c r="T208" s="72">
        <v>5413</v>
      </c>
      <c r="U208" s="6"/>
      <c r="V208" s="44">
        <v>74</v>
      </c>
      <c r="W208" s="72">
        <v>2</v>
      </c>
      <c r="X208" s="72">
        <v>58</v>
      </c>
      <c r="Y208" s="44">
        <f t="shared" ref="Y208:Y243" si="56">W208</f>
        <v>2</v>
      </c>
      <c r="Z208" s="44" t="str">
        <f t="shared" ref="Z208:Z243" si="57">V208&amp;"_"&amp;Y208</f>
        <v>74_2</v>
      </c>
      <c r="AA208" s="17">
        <f t="shared" si="49"/>
        <v>5301</v>
      </c>
      <c r="AB208" s="17">
        <f t="shared" si="50"/>
        <v>5413</v>
      </c>
      <c r="AC208" s="54">
        <f t="shared" ref="AC208:AC243" si="58">$D$6*AA208+$D$7*AB208</f>
        <v>5413</v>
      </c>
      <c r="AD208" s="40">
        <f t="shared" si="51"/>
        <v>34.698717948717949</v>
      </c>
      <c r="AE208" s="6"/>
      <c r="AF208" s="6"/>
      <c r="AG208" s="6"/>
      <c r="AH208" s="6"/>
      <c r="AI208" s="6"/>
      <c r="AJ208" s="57"/>
    </row>
    <row r="209" spans="1:36" x14ac:dyDescent="0.25">
      <c r="A209" s="44">
        <v>74</v>
      </c>
      <c r="B209" s="72">
        <v>3</v>
      </c>
      <c r="C209" s="72">
        <v>60</v>
      </c>
      <c r="D209" s="44">
        <f t="shared" ref="D209:D243" si="59">B209</f>
        <v>3</v>
      </c>
      <c r="E209" s="44" t="str">
        <f t="shared" ref="E209:E243" si="60">A209&amp;"_"&amp;D209</f>
        <v>74_3</v>
      </c>
      <c r="F209" s="72">
        <v>5280</v>
      </c>
      <c r="G209" s="31"/>
      <c r="H209" s="44">
        <v>74</v>
      </c>
      <c r="I209" s="72">
        <v>3</v>
      </c>
      <c r="J209" s="72">
        <v>60</v>
      </c>
      <c r="K209" s="44">
        <f t="shared" si="52"/>
        <v>3</v>
      </c>
      <c r="L209" s="44" t="str">
        <f t="shared" si="53"/>
        <v>74_3</v>
      </c>
      <c r="M209" s="72">
        <v>5439</v>
      </c>
      <c r="N209" s="74"/>
      <c r="O209" s="44">
        <v>74</v>
      </c>
      <c r="P209" s="72">
        <v>3</v>
      </c>
      <c r="Q209" s="72">
        <v>60</v>
      </c>
      <c r="R209" s="44">
        <f t="shared" si="54"/>
        <v>3</v>
      </c>
      <c r="S209" s="44" t="str">
        <f t="shared" si="55"/>
        <v>74_3</v>
      </c>
      <c r="T209" s="72">
        <v>5553</v>
      </c>
      <c r="U209" s="74"/>
      <c r="V209" s="44">
        <v>74</v>
      </c>
      <c r="W209" s="72">
        <v>3</v>
      </c>
      <c r="X209" s="72">
        <v>60</v>
      </c>
      <c r="Y209" s="44">
        <f t="shared" si="56"/>
        <v>3</v>
      </c>
      <c r="Z209" s="44" t="str">
        <f t="shared" si="57"/>
        <v>74_3</v>
      </c>
      <c r="AA209" s="17">
        <f t="shared" ref="AA209:AA243" si="61">INDEX($M$16:$M$243,MATCH($Z209,$L$16:$L$243,0))</f>
        <v>5439</v>
      </c>
      <c r="AB209" s="17">
        <f t="shared" ref="AB209:AB243" si="62">INDEX($T$16:$T$243,MATCH($Z209,$S$16:$S$243,0))</f>
        <v>5553</v>
      </c>
      <c r="AC209" s="54">
        <f t="shared" si="58"/>
        <v>5553</v>
      </c>
      <c r="AD209" s="40">
        <f t="shared" ref="AD209:AD243" si="63">AC209/$D$10</f>
        <v>35.596153846153847</v>
      </c>
      <c r="AE209" s="6"/>
      <c r="AF209" s="6"/>
      <c r="AG209" s="6"/>
      <c r="AH209" s="6"/>
      <c r="AI209" s="6"/>
      <c r="AJ209" s="57"/>
    </row>
    <row r="210" spans="1:36" x14ac:dyDescent="0.25">
      <c r="A210" s="44">
        <v>75</v>
      </c>
      <c r="B210" s="72">
        <v>0</v>
      </c>
      <c r="C210" s="72">
        <v>62</v>
      </c>
      <c r="D210" s="44">
        <f t="shared" si="59"/>
        <v>0</v>
      </c>
      <c r="E210" s="44" t="str">
        <f t="shared" si="60"/>
        <v>75_0</v>
      </c>
      <c r="F210" s="72">
        <v>5413</v>
      </c>
      <c r="G210" s="31"/>
      <c r="H210" s="44">
        <v>75</v>
      </c>
      <c r="I210" s="72">
        <v>0</v>
      </c>
      <c r="J210" s="72">
        <v>62</v>
      </c>
      <c r="K210" s="44">
        <f t="shared" si="52"/>
        <v>0</v>
      </c>
      <c r="L210" s="44" t="str">
        <f t="shared" si="53"/>
        <v>75_0</v>
      </c>
      <c r="M210" s="72">
        <v>5575</v>
      </c>
      <c r="N210" s="78"/>
      <c r="O210" s="44">
        <v>75</v>
      </c>
      <c r="P210" s="72">
        <v>0</v>
      </c>
      <c r="Q210" s="72">
        <v>62</v>
      </c>
      <c r="R210" s="44">
        <f t="shared" si="54"/>
        <v>0</v>
      </c>
      <c r="S210" s="44" t="str">
        <f t="shared" si="55"/>
        <v>75_0</v>
      </c>
      <c r="T210" s="72">
        <v>5692</v>
      </c>
      <c r="U210" s="78"/>
      <c r="V210" s="44">
        <v>75</v>
      </c>
      <c r="W210" s="72">
        <v>0</v>
      </c>
      <c r="X210" s="72">
        <v>62</v>
      </c>
      <c r="Y210" s="44">
        <f t="shared" si="56"/>
        <v>0</v>
      </c>
      <c r="Z210" s="44" t="str">
        <f t="shared" si="57"/>
        <v>75_0</v>
      </c>
      <c r="AA210" s="17">
        <f t="shared" si="61"/>
        <v>5575</v>
      </c>
      <c r="AB210" s="17">
        <f t="shared" si="62"/>
        <v>5692</v>
      </c>
      <c r="AC210" s="54">
        <f t="shared" si="58"/>
        <v>5692</v>
      </c>
      <c r="AD210" s="40">
        <f t="shared" si="63"/>
        <v>36.487179487179489</v>
      </c>
      <c r="AE210" s="6"/>
      <c r="AF210" s="6"/>
      <c r="AG210" s="6"/>
      <c r="AH210" s="6"/>
      <c r="AI210" s="6"/>
      <c r="AJ210" s="57"/>
    </row>
    <row r="211" spans="1:36" x14ac:dyDescent="0.25">
      <c r="A211" s="44">
        <v>75</v>
      </c>
      <c r="B211" s="72">
        <v>1</v>
      </c>
      <c r="C211" s="72">
        <v>65</v>
      </c>
      <c r="D211" s="44">
        <f t="shared" si="59"/>
        <v>1</v>
      </c>
      <c r="E211" s="44" t="str">
        <f t="shared" si="60"/>
        <v>75_1</v>
      </c>
      <c r="F211" s="72">
        <v>5627</v>
      </c>
      <c r="G211" s="31"/>
      <c r="H211" s="44">
        <v>75</v>
      </c>
      <c r="I211" s="72">
        <v>1</v>
      </c>
      <c r="J211" s="72">
        <v>65</v>
      </c>
      <c r="K211" s="44">
        <f t="shared" si="52"/>
        <v>1</v>
      </c>
      <c r="L211" s="44" t="str">
        <f t="shared" si="53"/>
        <v>75_1</v>
      </c>
      <c r="M211" s="72">
        <v>5796</v>
      </c>
      <c r="N211" s="78"/>
      <c r="O211" s="44">
        <v>75</v>
      </c>
      <c r="P211" s="72">
        <v>1</v>
      </c>
      <c r="Q211" s="72">
        <v>65</v>
      </c>
      <c r="R211" s="44">
        <f t="shared" si="54"/>
        <v>1</v>
      </c>
      <c r="S211" s="44" t="str">
        <f t="shared" si="55"/>
        <v>75_1</v>
      </c>
      <c r="T211" s="72">
        <v>5918</v>
      </c>
      <c r="U211" s="78"/>
      <c r="V211" s="44">
        <v>75</v>
      </c>
      <c r="W211" s="72">
        <v>1</v>
      </c>
      <c r="X211" s="72">
        <v>65</v>
      </c>
      <c r="Y211" s="44">
        <f t="shared" si="56"/>
        <v>1</v>
      </c>
      <c r="Z211" s="44" t="str">
        <f t="shared" si="57"/>
        <v>75_1</v>
      </c>
      <c r="AA211" s="17">
        <f t="shared" si="61"/>
        <v>5796</v>
      </c>
      <c r="AB211" s="17">
        <f t="shared" si="62"/>
        <v>5918</v>
      </c>
      <c r="AC211" s="54">
        <f t="shared" si="58"/>
        <v>5918</v>
      </c>
      <c r="AD211" s="40">
        <f t="shared" si="63"/>
        <v>37.935897435897438</v>
      </c>
      <c r="AE211" s="6"/>
      <c r="AF211" s="6"/>
      <c r="AG211" s="6"/>
      <c r="AH211" s="6"/>
      <c r="AI211" s="6"/>
      <c r="AJ211" s="57"/>
    </row>
    <row r="212" spans="1:36" x14ac:dyDescent="0.25">
      <c r="A212" s="44">
        <v>75</v>
      </c>
      <c r="B212" s="72">
        <v>2</v>
      </c>
      <c r="C212" s="72">
        <v>68</v>
      </c>
      <c r="D212" s="44">
        <f t="shared" si="59"/>
        <v>2</v>
      </c>
      <c r="E212" s="44" t="str">
        <f t="shared" si="60"/>
        <v>75_2</v>
      </c>
      <c r="F212" s="72">
        <v>5876</v>
      </c>
      <c r="G212" s="31"/>
      <c r="H212" s="44">
        <v>75</v>
      </c>
      <c r="I212" s="72">
        <v>2</v>
      </c>
      <c r="J212" s="72">
        <v>68</v>
      </c>
      <c r="K212" s="44">
        <f t="shared" si="52"/>
        <v>2</v>
      </c>
      <c r="L212" s="44" t="str">
        <f t="shared" si="53"/>
        <v>75_2</v>
      </c>
      <c r="M212" s="72">
        <v>6052</v>
      </c>
      <c r="N212" s="78"/>
      <c r="O212" s="44">
        <v>75</v>
      </c>
      <c r="P212" s="72">
        <v>2</v>
      </c>
      <c r="Q212" s="72">
        <v>68</v>
      </c>
      <c r="R212" s="44">
        <f t="shared" si="54"/>
        <v>2</v>
      </c>
      <c r="S212" s="44" t="str">
        <f t="shared" si="55"/>
        <v>75_2</v>
      </c>
      <c r="T212" s="72">
        <v>6180</v>
      </c>
      <c r="U212" s="78"/>
      <c r="V212" s="44">
        <v>75</v>
      </c>
      <c r="W212" s="72">
        <v>2</v>
      </c>
      <c r="X212" s="72">
        <v>68</v>
      </c>
      <c r="Y212" s="44">
        <f t="shared" si="56"/>
        <v>2</v>
      </c>
      <c r="Z212" s="44" t="str">
        <f t="shared" si="57"/>
        <v>75_2</v>
      </c>
      <c r="AA212" s="17">
        <f t="shared" si="61"/>
        <v>6052</v>
      </c>
      <c r="AB212" s="17">
        <f t="shared" si="62"/>
        <v>6180</v>
      </c>
      <c r="AC212" s="54">
        <f t="shared" si="58"/>
        <v>6180</v>
      </c>
      <c r="AD212" s="40">
        <f t="shared" si="63"/>
        <v>39.615384615384613</v>
      </c>
      <c r="AE212" s="6"/>
      <c r="AF212" s="6"/>
      <c r="AG212" s="6"/>
      <c r="AH212" s="6"/>
      <c r="AI212" s="6"/>
      <c r="AJ212" s="57"/>
    </row>
    <row r="213" spans="1:36" x14ac:dyDescent="0.25">
      <c r="A213" s="44">
        <v>75</v>
      </c>
      <c r="B213" s="72">
        <v>3</v>
      </c>
      <c r="C213" s="72">
        <v>71</v>
      </c>
      <c r="D213" s="44">
        <f t="shared" si="59"/>
        <v>3</v>
      </c>
      <c r="E213" s="44" t="str">
        <f t="shared" si="60"/>
        <v>75_3</v>
      </c>
      <c r="F213" s="72">
        <v>6124</v>
      </c>
      <c r="G213" s="31"/>
      <c r="H213" s="44">
        <v>75</v>
      </c>
      <c r="I213" s="72">
        <v>3</v>
      </c>
      <c r="J213" s="72">
        <v>71</v>
      </c>
      <c r="K213" s="44">
        <f t="shared" si="52"/>
        <v>3</v>
      </c>
      <c r="L213" s="44" t="str">
        <f t="shared" si="53"/>
        <v>75_3</v>
      </c>
      <c r="M213" s="72">
        <v>6307</v>
      </c>
      <c r="N213" s="78"/>
      <c r="O213" s="44">
        <v>75</v>
      </c>
      <c r="P213" s="72">
        <v>3</v>
      </c>
      <c r="Q213" s="72">
        <v>71</v>
      </c>
      <c r="R213" s="44">
        <f t="shared" si="54"/>
        <v>3</v>
      </c>
      <c r="S213" s="44" t="str">
        <f t="shared" si="55"/>
        <v>75_3</v>
      </c>
      <c r="T213" s="72">
        <v>6440</v>
      </c>
      <c r="U213" s="78"/>
      <c r="V213" s="44">
        <v>75</v>
      </c>
      <c r="W213" s="72">
        <v>3</v>
      </c>
      <c r="X213" s="72">
        <v>71</v>
      </c>
      <c r="Y213" s="44">
        <f t="shared" si="56"/>
        <v>3</v>
      </c>
      <c r="Z213" s="44" t="str">
        <f t="shared" si="57"/>
        <v>75_3</v>
      </c>
      <c r="AA213" s="17">
        <f t="shared" si="61"/>
        <v>6307</v>
      </c>
      <c r="AB213" s="17">
        <f t="shared" si="62"/>
        <v>6440</v>
      </c>
      <c r="AC213" s="54">
        <f t="shared" si="58"/>
        <v>6440</v>
      </c>
      <c r="AD213" s="40">
        <f t="shared" si="63"/>
        <v>41.282051282051285</v>
      </c>
      <c r="AE213" s="6"/>
      <c r="AF213" s="6"/>
      <c r="AG213" s="6"/>
      <c r="AH213" s="6"/>
      <c r="AI213" s="6"/>
      <c r="AJ213" s="57"/>
    </row>
    <row r="214" spans="1:36" x14ac:dyDescent="0.25">
      <c r="A214" s="44">
        <v>75</v>
      </c>
      <c r="B214" s="72">
        <v>4</v>
      </c>
      <c r="C214" s="72">
        <v>74</v>
      </c>
      <c r="D214" s="44">
        <f t="shared" si="59"/>
        <v>4</v>
      </c>
      <c r="E214" s="44" t="str">
        <f t="shared" si="60"/>
        <v>75_4</v>
      </c>
      <c r="F214" s="72">
        <v>6373</v>
      </c>
      <c r="G214" s="31"/>
      <c r="H214" s="44">
        <v>75</v>
      </c>
      <c r="I214" s="72">
        <v>4</v>
      </c>
      <c r="J214" s="72">
        <v>74</v>
      </c>
      <c r="K214" s="44">
        <f t="shared" si="52"/>
        <v>4</v>
      </c>
      <c r="L214" s="44" t="str">
        <f t="shared" si="53"/>
        <v>75_4</v>
      </c>
      <c r="M214" s="72">
        <v>6564</v>
      </c>
      <c r="N214" s="78"/>
      <c r="O214" s="44">
        <v>75</v>
      </c>
      <c r="P214" s="72">
        <v>4</v>
      </c>
      <c r="Q214" s="72">
        <v>74</v>
      </c>
      <c r="R214" s="44">
        <f t="shared" si="54"/>
        <v>4</v>
      </c>
      <c r="S214" s="44" t="str">
        <f t="shared" si="55"/>
        <v>75_4</v>
      </c>
      <c r="T214" s="72">
        <v>6702</v>
      </c>
      <c r="U214" s="78"/>
      <c r="V214" s="44">
        <v>75</v>
      </c>
      <c r="W214" s="72">
        <v>4</v>
      </c>
      <c r="X214" s="72">
        <v>74</v>
      </c>
      <c r="Y214" s="44">
        <f t="shared" si="56"/>
        <v>4</v>
      </c>
      <c r="Z214" s="44" t="str">
        <f t="shared" si="57"/>
        <v>75_4</v>
      </c>
      <c r="AA214" s="17">
        <f t="shared" si="61"/>
        <v>6564</v>
      </c>
      <c r="AB214" s="17">
        <f t="shared" si="62"/>
        <v>6702</v>
      </c>
      <c r="AC214" s="54">
        <f t="shared" si="58"/>
        <v>6702</v>
      </c>
      <c r="AD214" s="40">
        <f t="shared" si="63"/>
        <v>42.96153846153846</v>
      </c>
      <c r="AE214" s="6"/>
      <c r="AF214" s="6"/>
      <c r="AG214" s="6"/>
      <c r="AH214" s="6"/>
      <c r="AI214" s="6"/>
      <c r="AJ214" s="57"/>
    </row>
    <row r="215" spans="1:36" x14ac:dyDescent="0.25">
      <c r="A215" s="44">
        <v>75</v>
      </c>
      <c r="B215" s="72">
        <v>5</v>
      </c>
      <c r="C215" s="72">
        <v>76</v>
      </c>
      <c r="D215" s="44">
        <f t="shared" si="59"/>
        <v>5</v>
      </c>
      <c r="E215" s="44" t="str">
        <f t="shared" si="60"/>
        <v>75_5</v>
      </c>
      <c r="F215" s="72">
        <v>6540</v>
      </c>
      <c r="G215" s="31"/>
      <c r="H215" s="44">
        <v>75</v>
      </c>
      <c r="I215" s="72">
        <v>5</v>
      </c>
      <c r="J215" s="72">
        <v>76</v>
      </c>
      <c r="K215" s="44">
        <f t="shared" si="52"/>
        <v>5</v>
      </c>
      <c r="L215" s="44" t="str">
        <f t="shared" si="53"/>
        <v>75_5</v>
      </c>
      <c r="M215" s="72">
        <v>6736</v>
      </c>
      <c r="N215" s="78"/>
      <c r="O215" s="44">
        <v>75</v>
      </c>
      <c r="P215" s="72">
        <v>5</v>
      </c>
      <c r="Q215" s="72">
        <v>76</v>
      </c>
      <c r="R215" s="44">
        <f t="shared" si="54"/>
        <v>5</v>
      </c>
      <c r="S215" s="44" t="str">
        <f t="shared" si="55"/>
        <v>75_5</v>
      </c>
      <c r="T215" s="72">
        <v>6877</v>
      </c>
      <c r="U215" s="78"/>
      <c r="V215" s="44">
        <v>75</v>
      </c>
      <c r="W215" s="72">
        <v>5</v>
      </c>
      <c r="X215" s="72">
        <v>76</v>
      </c>
      <c r="Y215" s="44">
        <f t="shared" si="56"/>
        <v>5</v>
      </c>
      <c r="Z215" s="44" t="str">
        <f t="shared" si="57"/>
        <v>75_5</v>
      </c>
      <c r="AA215" s="17">
        <f t="shared" si="61"/>
        <v>6736</v>
      </c>
      <c r="AB215" s="17">
        <f t="shared" si="62"/>
        <v>6877</v>
      </c>
      <c r="AC215" s="54">
        <f t="shared" si="58"/>
        <v>6877</v>
      </c>
      <c r="AD215" s="40">
        <f t="shared" si="63"/>
        <v>44.083333333333336</v>
      </c>
      <c r="AE215" s="6"/>
      <c r="AF215" s="6"/>
      <c r="AG215" s="6"/>
      <c r="AH215" s="6"/>
      <c r="AI215" s="6"/>
      <c r="AJ215" s="57"/>
    </row>
    <row r="216" spans="1:36" x14ac:dyDescent="0.25">
      <c r="A216" s="44">
        <v>75</v>
      </c>
      <c r="B216" s="72">
        <v>6</v>
      </c>
      <c r="C216" s="72">
        <v>78</v>
      </c>
      <c r="D216" s="44">
        <f t="shared" si="59"/>
        <v>6</v>
      </c>
      <c r="E216" s="44" t="str">
        <f t="shared" si="60"/>
        <v>75_6</v>
      </c>
      <c r="F216" s="72">
        <v>6713</v>
      </c>
      <c r="G216" s="31"/>
      <c r="H216" s="44">
        <v>75</v>
      </c>
      <c r="I216" s="72">
        <v>6</v>
      </c>
      <c r="J216" s="72">
        <v>78</v>
      </c>
      <c r="K216" s="44">
        <f t="shared" si="52"/>
        <v>6</v>
      </c>
      <c r="L216" s="44" t="str">
        <f t="shared" si="53"/>
        <v>75_6</v>
      </c>
      <c r="M216" s="72">
        <v>6915</v>
      </c>
      <c r="N216" s="78"/>
      <c r="O216" s="44">
        <v>75</v>
      </c>
      <c r="P216" s="72">
        <v>6</v>
      </c>
      <c r="Q216" s="72">
        <v>78</v>
      </c>
      <c r="R216" s="44">
        <f t="shared" si="54"/>
        <v>6</v>
      </c>
      <c r="S216" s="44" t="str">
        <f t="shared" si="55"/>
        <v>75_6</v>
      </c>
      <c r="T216" s="72">
        <v>7060</v>
      </c>
      <c r="U216" s="78"/>
      <c r="V216" s="44">
        <v>75</v>
      </c>
      <c r="W216" s="72">
        <v>6</v>
      </c>
      <c r="X216" s="72">
        <v>78</v>
      </c>
      <c r="Y216" s="44">
        <f t="shared" si="56"/>
        <v>6</v>
      </c>
      <c r="Z216" s="44" t="str">
        <f t="shared" si="57"/>
        <v>75_6</v>
      </c>
      <c r="AA216" s="17">
        <f t="shared" si="61"/>
        <v>6915</v>
      </c>
      <c r="AB216" s="17">
        <f t="shared" si="62"/>
        <v>7060</v>
      </c>
      <c r="AC216" s="54">
        <f t="shared" si="58"/>
        <v>7060</v>
      </c>
      <c r="AD216" s="40">
        <f t="shared" si="63"/>
        <v>45.256410256410255</v>
      </c>
      <c r="AE216" s="6"/>
      <c r="AF216" s="6"/>
      <c r="AG216" s="6"/>
      <c r="AH216" s="6"/>
      <c r="AI216" s="6"/>
      <c r="AJ216" s="57"/>
    </row>
    <row r="217" spans="1:36" x14ac:dyDescent="0.25">
      <c r="A217" s="44">
        <v>75</v>
      </c>
      <c r="B217" s="72">
        <v>7</v>
      </c>
      <c r="C217" s="72">
        <v>80</v>
      </c>
      <c r="D217" s="44">
        <f t="shared" si="59"/>
        <v>7</v>
      </c>
      <c r="E217" s="44" t="str">
        <f t="shared" si="60"/>
        <v>75_7</v>
      </c>
      <c r="F217" s="72">
        <v>6898</v>
      </c>
      <c r="G217" s="31"/>
      <c r="H217" s="44">
        <v>75</v>
      </c>
      <c r="I217" s="72">
        <v>7</v>
      </c>
      <c r="J217" s="72">
        <v>80</v>
      </c>
      <c r="K217" s="44">
        <f t="shared" si="52"/>
        <v>7</v>
      </c>
      <c r="L217" s="44" t="str">
        <f t="shared" si="53"/>
        <v>75_7</v>
      </c>
      <c r="M217" s="72">
        <v>7105</v>
      </c>
      <c r="N217" s="6"/>
      <c r="O217" s="44">
        <v>75</v>
      </c>
      <c r="P217" s="72">
        <v>7</v>
      </c>
      <c r="Q217" s="72">
        <v>80</v>
      </c>
      <c r="R217" s="44">
        <f t="shared" si="54"/>
        <v>7</v>
      </c>
      <c r="S217" s="44" t="str">
        <f t="shared" si="55"/>
        <v>75_7</v>
      </c>
      <c r="T217" s="72">
        <v>7254</v>
      </c>
      <c r="U217" s="6"/>
      <c r="V217" s="44">
        <v>75</v>
      </c>
      <c r="W217" s="72">
        <v>7</v>
      </c>
      <c r="X217" s="72">
        <v>80</v>
      </c>
      <c r="Y217" s="44">
        <f t="shared" si="56"/>
        <v>7</v>
      </c>
      <c r="Z217" s="44" t="str">
        <f t="shared" si="57"/>
        <v>75_7</v>
      </c>
      <c r="AA217" s="17">
        <f t="shared" si="61"/>
        <v>7105</v>
      </c>
      <c r="AB217" s="17">
        <f t="shared" si="62"/>
        <v>7254</v>
      </c>
      <c r="AC217" s="54">
        <f t="shared" si="58"/>
        <v>7254</v>
      </c>
      <c r="AD217" s="40">
        <f t="shared" si="63"/>
        <v>46.5</v>
      </c>
      <c r="AE217" s="6"/>
      <c r="AF217" s="6"/>
      <c r="AG217" s="6"/>
      <c r="AH217" s="6"/>
      <c r="AI217" s="6"/>
      <c r="AJ217" s="57"/>
    </row>
    <row r="218" spans="1:36" x14ac:dyDescent="0.25">
      <c r="A218" s="44">
        <v>75</v>
      </c>
      <c r="B218" s="72">
        <v>8</v>
      </c>
      <c r="C218" s="72">
        <v>82</v>
      </c>
      <c r="D218" s="44">
        <f t="shared" si="59"/>
        <v>8</v>
      </c>
      <c r="E218" s="44" t="str">
        <f t="shared" si="60"/>
        <v>75_8</v>
      </c>
      <c r="F218" s="72">
        <v>7084</v>
      </c>
      <c r="G218" s="31"/>
      <c r="H218" s="44">
        <v>75</v>
      </c>
      <c r="I218" s="72">
        <v>8</v>
      </c>
      <c r="J218" s="72">
        <v>82</v>
      </c>
      <c r="K218" s="44">
        <f t="shared" si="52"/>
        <v>8</v>
      </c>
      <c r="L218" s="44" t="str">
        <f t="shared" si="53"/>
        <v>75_8</v>
      </c>
      <c r="M218" s="72">
        <v>7297</v>
      </c>
      <c r="N218" s="74"/>
      <c r="O218" s="44">
        <v>75</v>
      </c>
      <c r="P218" s="72">
        <v>8</v>
      </c>
      <c r="Q218" s="72">
        <v>82</v>
      </c>
      <c r="R218" s="44">
        <f t="shared" si="54"/>
        <v>8</v>
      </c>
      <c r="S218" s="44" t="str">
        <f t="shared" si="55"/>
        <v>75_8</v>
      </c>
      <c r="T218" s="72">
        <v>7450</v>
      </c>
      <c r="U218" s="74"/>
      <c r="V218" s="44">
        <v>75</v>
      </c>
      <c r="W218" s="72">
        <v>8</v>
      </c>
      <c r="X218" s="72">
        <v>82</v>
      </c>
      <c r="Y218" s="44">
        <f t="shared" si="56"/>
        <v>8</v>
      </c>
      <c r="Z218" s="44" t="str">
        <f t="shared" si="57"/>
        <v>75_8</v>
      </c>
      <c r="AA218" s="17">
        <f t="shared" si="61"/>
        <v>7297</v>
      </c>
      <c r="AB218" s="17">
        <f t="shared" si="62"/>
        <v>7450</v>
      </c>
      <c r="AC218" s="54">
        <f t="shared" si="58"/>
        <v>7450</v>
      </c>
      <c r="AD218" s="40">
        <f t="shared" si="63"/>
        <v>47.756410256410255</v>
      </c>
      <c r="AE218" s="6"/>
      <c r="AF218" s="6"/>
      <c r="AG218" s="6"/>
      <c r="AH218" s="6"/>
      <c r="AI218" s="6"/>
      <c r="AJ218" s="57"/>
    </row>
    <row r="219" spans="1:36" x14ac:dyDescent="0.25">
      <c r="A219" s="44">
        <v>75</v>
      </c>
      <c r="B219" s="72">
        <v>9</v>
      </c>
      <c r="C219" s="72">
        <v>83</v>
      </c>
      <c r="D219" s="44">
        <f t="shared" si="59"/>
        <v>9</v>
      </c>
      <c r="E219" s="44" t="str">
        <f t="shared" si="60"/>
        <v>75_9</v>
      </c>
      <c r="F219" s="72">
        <v>7175</v>
      </c>
      <c r="G219" s="31"/>
      <c r="H219" s="44">
        <v>75</v>
      </c>
      <c r="I219" s="72">
        <v>9</v>
      </c>
      <c r="J219" s="72">
        <v>83</v>
      </c>
      <c r="K219" s="44">
        <f t="shared" si="52"/>
        <v>9</v>
      </c>
      <c r="L219" s="44" t="str">
        <f t="shared" si="53"/>
        <v>75_9</v>
      </c>
      <c r="M219" s="72">
        <v>7391</v>
      </c>
      <c r="N219" s="78"/>
      <c r="O219" s="44">
        <v>75</v>
      </c>
      <c r="P219" s="72">
        <v>9</v>
      </c>
      <c r="Q219" s="72">
        <v>83</v>
      </c>
      <c r="R219" s="44">
        <f t="shared" si="54"/>
        <v>9</v>
      </c>
      <c r="S219" s="44" t="str">
        <f t="shared" si="55"/>
        <v>75_9</v>
      </c>
      <c r="T219" s="72">
        <v>7546</v>
      </c>
      <c r="U219" s="78"/>
      <c r="V219" s="44">
        <v>75</v>
      </c>
      <c r="W219" s="72">
        <v>9</v>
      </c>
      <c r="X219" s="72">
        <v>83</v>
      </c>
      <c r="Y219" s="44">
        <f t="shared" si="56"/>
        <v>9</v>
      </c>
      <c r="Z219" s="44" t="str">
        <f t="shared" si="57"/>
        <v>75_9</v>
      </c>
      <c r="AA219" s="17">
        <f t="shared" si="61"/>
        <v>7391</v>
      </c>
      <c r="AB219" s="17">
        <f t="shared" si="62"/>
        <v>7546</v>
      </c>
      <c r="AC219" s="54">
        <f t="shared" si="58"/>
        <v>7546</v>
      </c>
      <c r="AD219" s="40">
        <f t="shared" si="63"/>
        <v>48.371794871794869</v>
      </c>
      <c r="AE219" s="6"/>
      <c r="AF219" s="6"/>
      <c r="AG219" s="6"/>
      <c r="AH219" s="6"/>
      <c r="AI219" s="6"/>
      <c r="AJ219" s="57"/>
    </row>
    <row r="220" spans="1:36" x14ac:dyDescent="0.25">
      <c r="A220" s="44">
        <v>75</v>
      </c>
      <c r="B220" s="72">
        <v>10</v>
      </c>
      <c r="C220" s="72">
        <v>84</v>
      </c>
      <c r="D220" s="44">
        <f t="shared" si="59"/>
        <v>10</v>
      </c>
      <c r="E220" s="44" t="str">
        <f t="shared" si="60"/>
        <v>75_10</v>
      </c>
      <c r="F220" s="72">
        <v>7269</v>
      </c>
      <c r="G220" s="31"/>
      <c r="H220" s="44">
        <v>75</v>
      </c>
      <c r="I220" s="72">
        <v>10</v>
      </c>
      <c r="J220" s="72">
        <v>84</v>
      </c>
      <c r="K220" s="44">
        <f t="shared" si="52"/>
        <v>10</v>
      </c>
      <c r="L220" s="44" t="str">
        <f t="shared" si="53"/>
        <v>75_10</v>
      </c>
      <c r="M220" s="72">
        <v>7487</v>
      </c>
      <c r="N220" s="78"/>
      <c r="O220" s="44">
        <v>75</v>
      </c>
      <c r="P220" s="72">
        <v>10</v>
      </c>
      <c r="Q220" s="72">
        <v>84</v>
      </c>
      <c r="R220" s="44">
        <f t="shared" si="54"/>
        <v>10</v>
      </c>
      <c r="S220" s="44" t="str">
        <f t="shared" si="55"/>
        <v>75_10</v>
      </c>
      <c r="T220" s="72">
        <v>7644</v>
      </c>
      <c r="U220" s="78"/>
      <c r="V220" s="44">
        <v>75</v>
      </c>
      <c r="W220" s="72">
        <v>10</v>
      </c>
      <c r="X220" s="72">
        <v>84</v>
      </c>
      <c r="Y220" s="44">
        <f t="shared" si="56"/>
        <v>10</v>
      </c>
      <c r="Z220" s="44" t="str">
        <f t="shared" si="57"/>
        <v>75_10</v>
      </c>
      <c r="AA220" s="17">
        <f t="shared" si="61"/>
        <v>7487</v>
      </c>
      <c r="AB220" s="17">
        <f t="shared" si="62"/>
        <v>7644</v>
      </c>
      <c r="AC220" s="54">
        <f t="shared" si="58"/>
        <v>7644</v>
      </c>
      <c r="AD220" s="40">
        <f t="shared" si="63"/>
        <v>49</v>
      </c>
      <c r="AE220" s="6"/>
      <c r="AF220" s="6"/>
      <c r="AG220" s="6"/>
      <c r="AH220" s="6"/>
      <c r="AI220" s="6"/>
      <c r="AJ220" s="57"/>
    </row>
    <row r="221" spans="1:36" x14ac:dyDescent="0.25">
      <c r="A221" s="44">
        <v>75</v>
      </c>
      <c r="B221" s="72">
        <v>11</v>
      </c>
      <c r="C221" s="72">
        <v>85</v>
      </c>
      <c r="D221" s="44">
        <f t="shared" si="59"/>
        <v>11</v>
      </c>
      <c r="E221" s="44" t="str">
        <f t="shared" si="60"/>
        <v>75_11</v>
      </c>
      <c r="F221" s="72">
        <v>7377</v>
      </c>
      <c r="G221" s="31"/>
      <c r="H221" s="44">
        <v>75</v>
      </c>
      <c r="I221" s="72">
        <v>11</v>
      </c>
      <c r="J221" s="72">
        <v>85</v>
      </c>
      <c r="K221" s="44">
        <f t="shared" si="52"/>
        <v>11</v>
      </c>
      <c r="L221" s="44" t="str">
        <f t="shared" si="53"/>
        <v>75_11</v>
      </c>
      <c r="M221" s="72">
        <v>7598</v>
      </c>
      <c r="N221" s="78"/>
      <c r="O221" s="44">
        <v>75</v>
      </c>
      <c r="P221" s="72">
        <v>11</v>
      </c>
      <c r="Q221" s="72">
        <v>85</v>
      </c>
      <c r="R221" s="44">
        <f t="shared" si="54"/>
        <v>11</v>
      </c>
      <c r="S221" s="44" t="str">
        <f t="shared" si="55"/>
        <v>75_11</v>
      </c>
      <c r="T221" s="72">
        <v>7758</v>
      </c>
      <c r="U221" s="78"/>
      <c r="V221" s="44">
        <v>75</v>
      </c>
      <c r="W221" s="72">
        <v>11</v>
      </c>
      <c r="X221" s="72">
        <v>85</v>
      </c>
      <c r="Y221" s="44">
        <f t="shared" si="56"/>
        <v>11</v>
      </c>
      <c r="Z221" s="44" t="str">
        <f t="shared" si="57"/>
        <v>75_11</v>
      </c>
      <c r="AA221" s="17">
        <f t="shared" si="61"/>
        <v>7598</v>
      </c>
      <c r="AB221" s="17">
        <f t="shared" si="62"/>
        <v>7758</v>
      </c>
      <c r="AC221" s="54">
        <f t="shared" si="58"/>
        <v>7758</v>
      </c>
      <c r="AD221" s="40">
        <f t="shared" si="63"/>
        <v>49.730769230769234</v>
      </c>
      <c r="AE221" s="6"/>
      <c r="AF221" s="6"/>
      <c r="AG221" s="6"/>
      <c r="AH221" s="6"/>
      <c r="AI221" s="6"/>
      <c r="AJ221" s="57"/>
    </row>
    <row r="222" spans="1:36" x14ac:dyDescent="0.25">
      <c r="A222" s="44">
        <v>75</v>
      </c>
      <c r="B222" s="72">
        <v>12</v>
      </c>
      <c r="C222" s="72">
        <v>86</v>
      </c>
      <c r="D222" s="44">
        <f t="shared" si="59"/>
        <v>12</v>
      </c>
      <c r="E222" s="44" t="str">
        <f t="shared" si="60"/>
        <v>75_12</v>
      </c>
      <c r="F222" s="72">
        <v>7487</v>
      </c>
      <c r="G222" s="31"/>
      <c r="H222" s="44">
        <v>75</v>
      </c>
      <c r="I222" s="72">
        <v>12</v>
      </c>
      <c r="J222" s="72">
        <v>86</v>
      </c>
      <c r="K222" s="44">
        <f t="shared" si="52"/>
        <v>12</v>
      </c>
      <c r="L222" s="44" t="str">
        <f t="shared" si="53"/>
        <v>75_12</v>
      </c>
      <c r="M222" s="72">
        <v>7712</v>
      </c>
      <c r="N222" s="78"/>
      <c r="O222" s="44">
        <v>75</v>
      </c>
      <c r="P222" s="72">
        <v>12</v>
      </c>
      <c r="Q222" s="72">
        <v>86</v>
      </c>
      <c r="R222" s="44">
        <f t="shared" si="54"/>
        <v>12</v>
      </c>
      <c r="S222" s="44" t="str">
        <f t="shared" si="55"/>
        <v>75_12</v>
      </c>
      <c r="T222" s="72">
        <v>7874</v>
      </c>
      <c r="U222" s="78"/>
      <c r="V222" s="44">
        <v>75</v>
      </c>
      <c r="W222" s="72">
        <v>12</v>
      </c>
      <c r="X222" s="72">
        <v>86</v>
      </c>
      <c r="Y222" s="44">
        <f t="shared" si="56"/>
        <v>12</v>
      </c>
      <c r="Z222" s="44" t="str">
        <f t="shared" si="57"/>
        <v>75_12</v>
      </c>
      <c r="AA222" s="17">
        <f t="shared" si="61"/>
        <v>7712</v>
      </c>
      <c r="AB222" s="17">
        <f t="shared" si="62"/>
        <v>7874</v>
      </c>
      <c r="AC222" s="54">
        <f t="shared" si="58"/>
        <v>7874</v>
      </c>
      <c r="AD222" s="40">
        <f t="shared" si="63"/>
        <v>50.474358974358971</v>
      </c>
      <c r="AE222" s="6"/>
      <c r="AF222" s="6"/>
      <c r="AG222" s="6"/>
      <c r="AH222" s="6"/>
      <c r="AI222" s="6"/>
      <c r="AJ222" s="57"/>
    </row>
    <row r="223" spans="1:36" x14ac:dyDescent="0.25">
      <c r="A223" s="44">
        <v>75</v>
      </c>
      <c r="B223" s="72">
        <v>13</v>
      </c>
      <c r="C223" s="72">
        <v>87</v>
      </c>
      <c r="D223" s="44">
        <f t="shared" si="59"/>
        <v>13</v>
      </c>
      <c r="E223" s="44" t="str">
        <f t="shared" si="60"/>
        <v>75_13</v>
      </c>
      <c r="F223" s="72">
        <v>7594</v>
      </c>
      <c r="G223" s="31"/>
      <c r="H223" s="44">
        <v>75</v>
      </c>
      <c r="I223" s="72">
        <v>13</v>
      </c>
      <c r="J223" s="72">
        <v>87</v>
      </c>
      <c r="K223" s="44">
        <f t="shared" si="52"/>
        <v>13</v>
      </c>
      <c r="L223" s="44" t="str">
        <f t="shared" si="53"/>
        <v>75_13</v>
      </c>
      <c r="M223" s="72">
        <v>7821</v>
      </c>
      <c r="N223" s="78"/>
      <c r="O223" s="44">
        <v>75</v>
      </c>
      <c r="P223" s="72">
        <v>13</v>
      </c>
      <c r="Q223" s="72">
        <v>87</v>
      </c>
      <c r="R223" s="44">
        <f t="shared" si="54"/>
        <v>13</v>
      </c>
      <c r="S223" s="44" t="str">
        <f t="shared" si="55"/>
        <v>75_13</v>
      </c>
      <c r="T223" s="72">
        <v>7986</v>
      </c>
      <c r="U223" s="78"/>
      <c r="V223" s="44">
        <v>75</v>
      </c>
      <c r="W223" s="72">
        <v>13</v>
      </c>
      <c r="X223" s="72">
        <v>87</v>
      </c>
      <c r="Y223" s="44">
        <f t="shared" si="56"/>
        <v>13</v>
      </c>
      <c r="Z223" s="44" t="str">
        <f t="shared" si="57"/>
        <v>75_13</v>
      </c>
      <c r="AA223" s="17">
        <f t="shared" si="61"/>
        <v>7821</v>
      </c>
      <c r="AB223" s="17">
        <f t="shared" si="62"/>
        <v>7986</v>
      </c>
      <c r="AC223" s="54">
        <f t="shared" si="58"/>
        <v>7986</v>
      </c>
      <c r="AD223" s="40">
        <f t="shared" si="63"/>
        <v>51.192307692307693</v>
      </c>
      <c r="AE223" s="6"/>
      <c r="AF223" s="6"/>
      <c r="AG223" s="6"/>
      <c r="AH223" s="6"/>
      <c r="AI223" s="6"/>
      <c r="AJ223" s="57"/>
    </row>
    <row r="224" spans="1:36" x14ac:dyDescent="0.25">
      <c r="A224" s="44">
        <v>75</v>
      </c>
      <c r="B224" s="72">
        <v>14</v>
      </c>
      <c r="C224" s="72">
        <v>88</v>
      </c>
      <c r="D224" s="44">
        <f t="shared" si="59"/>
        <v>14</v>
      </c>
      <c r="E224" s="44" t="str">
        <f t="shared" si="60"/>
        <v>75_14</v>
      </c>
      <c r="F224" s="72">
        <v>7703</v>
      </c>
      <c r="G224" s="31"/>
      <c r="H224" s="44">
        <v>75</v>
      </c>
      <c r="I224" s="72">
        <v>14</v>
      </c>
      <c r="J224" s="72">
        <v>88</v>
      </c>
      <c r="K224" s="44">
        <f t="shared" si="52"/>
        <v>14</v>
      </c>
      <c r="L224" s="44" t="str">
        <f t="shared" si="53"/>
        <v>75_14</v>
      </c>
      <c r="M224" s="72">
        <v>7934</v>
      </c>
      <c r="N224" s="78"/>
      <c r="O224" s="44">
        <v>75</v>
      </c>
      <c r="P224" s="72">
        <v>14</v>
      </c>
      <c r="Q224" s="72">
        <v>88</v>
      </c>
      <c r="R224" s="44">
        <f t="shared" si="54"/>
        <v>14</v>
      </c>
      <c r="S224" s="44" t="str">
        <f t="shared" si="55"/>
        <v>75_14</v>
      </c>
      <c r="T224" s="72">
        <v>8101</v>
      </c>
      <c r="U224" s="78"/>
      <c r="V224" s="44">
        <v>75</v>
      </c>
      <c r="W224" s="72">
        <v>14</v>
      </c>
      <c r="X224" s="72">
        <v>88</v>
      </c>
      <c r="Y224" s="44">
        <f t="shared" si="56"/>
        <v>14</v>
      </c>
      <c r="Z224" s="44" t="str">
        <f t="shared" si="57"/>
        <v>75_14</v>
      </c>
      <c r="AA224" s="17">
        <f t="shared" si="61"/>
        <v>7934</v>
      </c>
      <c r="AB224" s="17">
        <f t="shared" si="62"/>
        <v>8101</v>
      </c>
      <c r="AC224" s="54">
        <f t="shared" si="58"/>
        <v>8101</v>
      </c>
      <c r="AD224" s="40">
        <f t="shared" si="63"/>
        <v>51.929487179487182</v>
      </c>
      <c r="AE224" s="6"/>
      <c r="AF224" s="6"/>
      <c r="AG224" s="6"/>
      <c r="AH224" s="6"/>
      <c r="AI224" s="6"/>
      <c r="AJ224" s="57"/>
    </row>
    <row r="225" spans="1:36" x14ac:dyDescent="0.25">
      <c r="A225" s="44">
        <v>79</v>
      </c>
      <c r="B225" s="72">
        <v>0</v>
      </c>
      <c r="C225" s="72">
        <v>66</v>
      </c>
      <c r="D225" s="44">
        <f t="shared" si="59"/>
        <v>0</v>
      </c>
      <c r="E225" s="44" t="str">
        <f t="shared" si="60"/>
        <v>79_0</v>
      </c>
      <c r="F225" s="72">
        <v>5711</v>
      </c>
      <c r="G225" s="31"/>
      <c r="H225" s="44">
        <v>79</v>
      </c>
      <c r="I225" s="72">
        <v>0</v>
      </c>
      <c r="J225" s="72">
        <v>66</v>
      </c>
      <c r="K225" s="44">
        <f t="shared" si="52"/>
        <v>0</v>
      </c>
      <c r="L225" s="44" t="str">
        <f t="shared" si="53"/>
        <v>79_0</v>
      </c>
      <c r="M225" s="72">
        <v>5882</v>
      </c>
      <c r="N225" s="78"/>
      <c r="O225" s="44">
        <v>79</v>
      </c>
      <c r="P225" s="72">
        <v>0</v>
      </c>
      <c r="Q225" s="72">
        <v>66</v>
      </c>
      <c r="R225" s="44">
        <f t="shared" si="54"/>
        <v>0</v>
      </c>
      <c r="S225" s="44" t="str">
        <f t="shared" si="55"/>
        <v>79_0</v>
      </c>
      <c r="T225" s="72">
        <v>6006</v>
      </c>
      <c r="U225" s="78"/>
      <c r="V225" s="44">
        <v>79</v>
      </c>
      <c r="W225" s="72">
        <v>0</v>
      </c>
      <c r="X225" s="72">
        <v>66</v>
      </c>
      <c r="Y225" s="44">
        <f t="shared" si="56"/>
        <v>0</v>
      </c>
      <c r="Z225" s="44" t="str">
        <f t="shared" si="57"/>
        <v>79_0</v>
      </c>
      <c r="AA225" s="17">
        <f t="shared" si="61"/>
        <v>5882</v>
      </c>
      <c r="AB225" s="17">
        <f t="shared" si="62"/>
        <v>6006</v>
      </c>
      <c r="AC225" s="54">
        <f t="shared" si="58"/>
        <v>6006</v>
      </c>
      <c r="AD225" s="40">
        <f t="shared" si="63"/>
        <v>38.5</v>
      </c>
      <c r="AE225" s="6"/>
      <c r="AF225" s="6"/>
      <c r="AG225" s="6"/>
      <c r="AH225" s="6"/>
      <c r="AI225" s="6"/>
      <c r="AJ225" s="57"/>
    </row>
    <row r="226" spans="1:36" x14ac:dyDescent="0.25">
      <c r="A226" s="44">
        <v>79</v>
      </c>
      <c r="B226" s="72">
        <v>1</v>
      </c>
      <c r="C226" s="72">
        <v>68</v>
      </c>
      <c r="D226" s="44">
        <f t="shared" si="59"/>
        <v>1</v>
      </c>
      <c r="E226" s="44" t="str">
        <f t="shared" si="60"/>
        <v>79_1</v>
      </c>
      <c r="F226" s="72">
        <v>5876</v>
      </c>
      <c r="G226" s="31"/>
      <c r="H226" s="44">
        <v>79</v>
      </c>
      <c r="I226" s="72">
        <v>1</v>
      </c>
      <c r="J226" s="72">
        <v>68</v>
      </c>
      <c r="K226" s="44">
        <f t="shared" si="52"/>
        <v>1</v>
      </c>
      <c r="L226" s="44" t="str">
        <f t="shared" si="53"/>
        <v>79_1</v>
      </c>
      <c r="M226" s="72">
        <v>6052</v>
      </c>
      <c r="N226" s="6"/>
      <c r="O226" s="44">
        <v>79</v>
      </c>
      <c r="P226" s="72">
        <v>1</v>
      </c>
      <c r="Q226" s="72">
        <v>68</v>
      </c>
      <c r="R226" s="44">
        <f t="shared" si="54"/>
        <v>1</v>
      </c>
      <c r="S226" s="44" t="str">
        <f t="shared" si="55"/>
        <v>79_1</v>
      </c>
      <c r="T226" s="72">
        <v>6180</v>
      </c>
      <c r="U226" s="6"/>
      <c r="V226" s="44">
        <v>79</v>
      </c>
      <c r="W226" s="72">
        <v>1</v>
      </c>
      <c r="X226" s="72">
        <v>68</v>
      </c>
      <c r="Y226" s="44">
        <f t="shared" si="56"/>
        <v>1</v>
      </c>
      <c r="Z226" s="44" t="str">
        <f t="shared" si="57"/>
        <v>79_1</v>
      </c>
      <c r="AA226" s="17">
        <f t="shared" si="61"/>
        <v>6052</v>
      </c>
      <c r="AB226" s="17">
        <f t="shared" si="62"/>
        <v>6180</v>
      </c>
      <c r="AC226" s="54">
        <f t="shared" si="58"/>
        <v>6180</v>
      </c>
      <c r="AD226" s="40">
        <f t="shared" si="63"/>
        <v>39.615384615384613</v>
      </c>
      <c r="AE226" s="6"/>
      <c r="AF226" s="6"/>
      <c r="AG226" s="6"/>
      <c r="AH226" s="6"/>
      <c r="AI226" s="6"/>
      <c r="AJ226" s="57"/>
    </row>
    <row r="227" spans="1:36" x14ac:dyDescent="0.25">
      <c r="A227" s="44">
        <v>79</v>
      </c>
      <c r="B227" s="72">
        <v>2</v>
      </c>
      <c r="C227" s="72">
        <v>70</v>
      </c>
      <c r="D227" s="44">
        <f t="shared" si="59"/>
        <v>2</v>
      </c>
      <c r="E227" s="44" t="str">
        <f t="shared" si="60"/>
        <v>79_2</v>
      </c>
      <c r="F227" s="72">
        <v>6041</v>
      </c>
      <c r="G227" s="31"/>
      <c r="H227" s="44">
        <v>79</v>
      </c>
      <c r="I227" s="72">
        <v>2</v>
      </c>
      <c r="J227" s="72">
        <v>70</v>
      </c>
      <c r="K227" s="44">
        <f t="shared" si="52"/>
        <v>2</v>
      </c>
      <c r="L227" s="44" t="str">
        <f t="shared" si="53"/>
        <v>79_2</v>
      </c>
      <c r="M227" s="72">
        <v>6222</v>
      </c>
      <c r="N227" s="6"/>
      <c r="O227" s="44">
        <v>79</v>
      </c>
      <c r="P227" s="72">
        <v>2</v>
      </c>
      <c r="Q227" s="72">
        <v>70</v>
      </c>
      <c r="R227" s="44">
        <f t="shared" si="54"/>
        <v>2</v>
      </c>
      <c r="S227" s="44" t="str">
        <f t="shared" si="55"/>
        <v>79_2</v>
      </c>
      <c r="T227" s="72">
        <v>6353</v>
      </c>
      <c r="U227" s="6"/>
      <c r="V227" s="44">
        <v>79</v>
      </c>
      <c r="W227" s="72">
        <v>2</v>
      </c>
      <c r="X227" s="72">
        <v>70</v>
      </c>
      <c r="Y227" s="44">
        <f t="shared" si="56"/>
        <v>2</v>
      </c>
      <c r="Z227" s="44" t="str">
        <f t="shared" si="57"/>
        <v>79_2</v>
      </c>
      <c r="AA227" s="17">
        <f t="shared" si="61"/>
        <v>6222</v>
      </c>
      <c r="AB227" s="17">
        <f t="shared" si="62"/>
        <v>6353</v>
      </c>
      <c r="AC227" s="54">
        <f t="shared" si="58"/>
        <v>6353</v>
      </c>
      <c r="AD227" s="40">
        <f t="shared" si="63"/>
        <v>40.724358974358971</v>
      </c>
      <c r="AE227" s="6"/>
      <c r="AF227" s="6"/>
      <c r="AG227" s="6"/>
      <c r="AH227" s="6"/>
      <c r="AI227" s="6"/>
      <c r="AJ227" s="57"/>
    </row>
    <row r="228" spans="1:36" x14ac:dyDescent="0.25">
      <c r="A228" s="44">
        <v>79</v>
      </c>
      <c r="B228" s="72">
        <v>3</v>
      </c>
      <c r="C228" s="72">
        <v>72</v>
      </c>
      <c r="D228" s="44">
        <f t="shared" si="59"/>
        <v>3</v>
      </c>
      <c r="E228" s="44" t="str">
        <f t="shared" si="60"/>
        <v>79_3</v>
      </c>
      <c r="F228" s="72">
        <v>6208</v>
      </c>
      <c r="G228" s="31"/>
      <c r="H228" s="44">
        <v>79</v>
      </c>
      <c r="I228" s="72">
        <v>3</v>
      </c>
      <c r="J228" s="72">
        <v>72</v>
      </c>
      <c r="K228" s="44">
        <f t="shared" si="52"/>
        <v>3</v>
      </c>
      <c r="L228" s="44" t="str">
        <f t="shared" si="53"/>
        <v>79_3</v>
      </c>
      <c r="M228" s="72">
        <v>6394</v>
      </c>
      <c r="N228" s="6"/>
      <c r="O228" s="44">
        <v>79</v>
      </c>
      <c r="P228" s="72">
        <v>3</v>
      </c>
      <c r="Q228" s="72">
        <v>72</v>
      </c>
      <c r="R228" s="44">
        <f t="shared" si="54"/>
        <v>3</v>
      </c>
      <c r="S228" s="44" t="str">
        <f t="shared" si="55"/>
        <v>79_3</v>
      </c>
      <c r="T228" s="72">
        <v>6528</v>
      </c>
      <c r="U228" s="6"/>
      <c r="V228" s="44">
        <v>79</v>
      </c>
      <c r="W228" s="72">
        <v>3</v>
      </c>
      <c r="X228" s="72">
        <v>72</v>
      </c>
      <c r="Y228" s="44">
        <f t="shared" si="56"/>
        <v>3</v>
      </c>
      <c r="Z228" s="44" t="str">
        <f t="shared" si="57"/>
        <v>79_3</v>
      </c>
      <c r="AA228" s="17">
        <f t="shared" si="61"/>
        <v>6394</v>
      </c>
      <c r="AB228" s="17">
        <f t="shared" si="62"/>
        <v>6528</v>
      </c>
      <c r="AC228" s="54">
        <f t="shared" si="58"/>
        <v>6528</v>
      </c>
      <c r="AD228" s="40">
        <f t="shared" si="63"/>
        <v>41.846153846153847</v>
      </c>
      <c r="AE228" s="6"/>
      <c r="AF228" s="6"/>
      <c r="AG228" s="6"/>
      <c r="AH228" s="6"/>
      <c r="AI228" s="6"/>
      <c r="AJ228" s="57"/>
    </row>
    <row r="229" spans="1:36" x14ac:dyDescent="0.25">
      <c r="A229" s="44">
        <v>80</v>
      </c>
      <c r="B229" s="72">
        <v>0</v>
      </c>
      <c r="C229" s="72">
        <v>74</v>
      </c>
      <c r="D229" s="44">
        <f t="shared" si="59"/>
        <v>0</v>
      </c>
      <c r="E229" s="44" t="str">
        <f t="shared" si="60"/>
        <v>80_0</v>
      </c>
      <c r="F229" s="72">
        <v>6373</v>
      </c>
      <c r="G229" s="31"/>
      <c r="H229" s="44">
        <v>80</v>
      </c>
      <c r="I229" s="72">
        <v>0</v>
      </c>
      <c r="J229" s="72">
        <v>74</v>
      </c>
      <c r="K229" s="44">
        <f t="shared" si="52"/>
        <v>0</v>
      </c>
      <c r="L229" s="44" t="str">
        <f t="shared" si="53"/>
        <v>80_0</v>
      </c>
      <c r="M229" s="72">
        <v>6564</v>
      </c>
      <c r="N229" s="6"/>
      <c r="O229" s="44">
        <v>80</v>
      </c>
      <c r="P229" s="72">
        <v>0</v>
      </c>
      <c r="Q229" s="72">
        <v>74</v>
      </c>
      <c r="R229" s="44">
        <f t="shared" si="54"/>
        <v>0</v>
      </c>
      <c r="S229" s="44" t="str">
        <f t="shared" si="55"/>
        <v>80_0</v>
      </c>
      <c r="T229" s="72">
        <v>6702</v>
      </c>
      <c r="U229" s="6"/>
      <c r="V229" s="44">
        <v>80</v>
      </c>
      <c r="W229" s="72">
        <v>0</v>
      </c>
      <c r="X229" s="72">
        <v>74</v>
      </c>
      <c r="Y229" s="44">
        <f t="shared" si="56"/>
        <v>0</v>
      </c>
      <c r="Z229" s="44" t="str">
        <f t="shared" si="57"/>
        <v>80_0</v>
      </c>
      <c r="AA229" s="17">
        <f t="shared" si="61"/>
        <v>6564</v>
      </c>
      <c r="AB229" s="17">
        <f t="shared" si="62"/>
        <v>6702</v>
      </c>
      <c r="AC229" s="54">
        <f t="shared" si="58"/>
        <v>6702</v>
      </c>
      <c r="AD229" s="40">
        <f t="shared" si="63"/>
        <v>42.96153846153846</v>
      </c>
      <c r="AE229" s="6"/>
      <c r="AF229" s="6"/>
      <c r="AG229" s="6"/>
      <c r="AH229" s="6"/>
      <c r="AI229" s="6"/>
      <c r="AJ229" s="57"/>
    </row>
    <row r="230" spans="1:36" x14ac:dyDescent="0.25">
      <c r="A230" s="44">
        <v>80</v>
      </c>
      <c r="B230" s="72">
        <v>1</v>
      </c>
      <c r="C230" s="72">
        <v>77</v>
      </c>
      <c r="D230" s="44">
        <f t="shared" si="59"/>
        <v>1</v>
      </c>
      <c r="E230" s="44" t="str">
        <f t="shared" si="60"/>
        <v>80_1</v>
      </c>
      <c r="F230" s="72">
        <v>6621</v>
      </c>
      <c r="G230" s="31"/>
      <c r="H230" s="44">
        <v>80</v>
      </c>
      <c r="I230" s="72">
        <v>1</v>
      </c>
      <c r="J230" s="72">
        <v>77</v>
      </c>
      <c r="K230" s="44">
        <f t="shared" si="52"/>
        <v>1</v>
      </c>
      <c r="L230" s="44" t="str">
        <f t="shared" si="53"/>
        <v>80_1</v>
      </c>
      <c r="M230" s="72">
        <v>6820</v>
      </c>
      <c r="N230" s="6"/>
      <c r="O230" s="44">
        <v>80</v>
      </c>
      <c r="P230" s="72">
        <v>1</v>
      </c>
      <c r="Q230" s="72">
        <v>77</v>
      </c>
      <c r="R230" s="44">
        <f t="shared" si="54"/>
        <v>1</v>
      </c>
      <c r="S230" s="44" t="str">
        <f t="shared" si="55"/>
        <v>80_1</v>
      </c>
      <c r="T230" s="72">
        <v>6963</v>
      </c>
      <c r="U230" s="6"/>
      <c r="V230" s="44">
        <v>80</v>
      </c>
      <c r="W230" s="72">
        <v>1</v>
      </c>
      <c r="X230" s="72">
        <v>77</v>
      </c>
      <c r="Y230" s="44">
        <f t="shared" si="56"/>
        <v>1</v>
      </c>
      <c r="Z230" s="44" t="str">
        <f t="shared" si="57"/>
        <v>80_1</v>
      </c>
      <c r="AA230" s="17">
        <f t="shared" si="61"/>
        <v>6820</v>
      </c>
      <c r="AB230" s="17">
        <f t="shared" si="62"/>
        <v>6963</v>
      </c>
      <c r="AC230" s="54">
        <f t="shared" si="58"/>
        <v>6963</v>
      </c>
      <c r="AD230" s="40">
        <f t="shared" si="63"/>
        <v>44.634615384615387</v>
      </c>
      <c r="AE230" s="6"/>
      <c r="AF230" s="6"/>
      <c r="AG230" s="6"/>
      <c r="AH230" s="6"/>
      <c r="AI230" s="6"/>
      <c r="AJ230" s="57"/>
    </row>
    <row r="231" spans="1:36" x14ac:dyDescent="0.25">
      <c r="A231" s="44">
        <v>80</v>
      </c>
      <c r="B231" s="72">
        <v>2</v>
      </c>
      <c r="C231" s="72">
        <v>80</v>
      </c>
      <c r="D231" s="44">
        <f t="shared" si="59"/>
        <v>2</v>
      </c>
      <c r="E231" s="44" t="str">
        <f t="shared" si="60"/>
        <v>80_2</v>
      </c>
      <c r="F231" s="72">
        <v>6898</v>
      </c>
      <c r="G231" s="31"/>
      <c r="H231" s="44">
        <v>80</v>
      </c>
      <c r="I231" s="72">
        <v>2</v>
      </c>
      <c r="J231" s="72">
        <v>80</v>
      </c>
      <c r="K231" s="44">
        <f t="shared" si="52"/>
        <v>2</v>
      </c>
      <c r="L231" s="44" t="str">
        <f t="shared" si="53"/>
        <v>80_2</v>
      </c>
      <c r="M231" s="72">
        <v>7105</v>
      </c>
      <c r="N231" s="6"/>
      <c r="O231" s="44">
        <v>80</v>
      </c>
      <c r="P231" s="72">
        <v>2</v>
      </c>
      <c r="Q231" s="72">
        <v>80</v>
      </c>
      <c r="R231" s="44">
        <f t="shared" si="54"/>
        <v>2</v>
      </c>
      <c r="S231" s="44" t="str">
        <f t="shared" si="55"/>
        <v>80_2</v>
      </c>
      <c r="T231" s="72">
        <v>7254</v>
      </c>
      <c r="U231" s="6"/>
      <c r="V231" s="44">
        <v>80</v>
      </c>
      <c r="W231" s="72">
        <v>2</v>
      </c>
      <c r="X231" s="72">
        <v>80</v>
      </c>
      <c r="Y231" s="44">
        <f t="shared" si="56"/>
        <v>2</v>
      </c>
      <c r="Z231" s="44" t="str">
        <f t="shared" si="57"/>
        <v>80_2</v>
      </c>
      <c r="AA231" s="17">
        <f t="shared" si="61"/>
        <v>7105</v>
      </c>
      <c r="AB231" s="17">
        <f t="shared" si="62"/>
        <v>7254</v>
      </c>
      <c r="AC231" s="54">
        <f t="shared" si="58"/>
        <v>7254</v>
      </c>
      <c r="AD231" s="40">
        <f t="shared" si="63"/>
        <v>46.5</v>
      </c>
      <c r="AE231" s="6"/>
      <c r="AF231" s="6"/>
      <c r="AG231" s="6"/>
      <c r="AH231" s="6"/>
      <c r="AI231" s="6"/>
      <c r="AJ231" s="57"/>
    </row>
    <row r="232" spans="1:36" x14ac:dyDescent="0.25">
      <c r="A232" s="44">
        <v>80</v>
      </c>
      <c r="B232" s="72">
        <v>3</v>
      </c>
      <c r="C232" s="72">
        <v>83</v>
      </c>
      <c r="D232" s="44">
        <f t="shared" si="59"/>
        <v>3</v>
      </c>
      <c r="E232" s="44" t="str">
        <f t="shared" si="60"/>
        <v>80_3</v>
      </c>
      <c r="F232" s="72">
        <v>7175</v>
      </c>
      <c r="G232" s="31"/>
      <c r="H232" s="44">
        <v>80</v>
      </c>
      <c r="I232" s="72">
        <v>3</v>
      </c>
      <c r="J232" s="72">
        <v>83</v>
      </c>
      <c r="K232" s="44">
        <f t="shared" si="52"/>
        <v>3</v>
      </c>
      <c r="L232" s="44" t="str">
        <f t="shared" si="53"/>
        <v>80_3</v>
      </c>
      <c r="M232" s="72">
        <v>7391</v>
      </c>
      <c r="N232" s="6"/>
      <c r="O232" s="44">
        <v>80</v>
      </c>
      <c r="P232" s="72">
        <v>3</v>
      </c>
      <c r="Q232" s="72">
        <v>83</v>
      </c>
      <c r="R232" s="44">
        <f t="shared" si="54"/>
        <v>3</v>
      </c>
      <c r="S232" s="44" t="str">
        <f t="shared" si="55"/>
        <v>80_3</v>
      </c>
      <c r="T232" s="72">
        <v>7546</v>
      </c>
      <c r="U232" s="6"/>
      <c r="V232" s="44">
        <v>80</v>
      </c>
      <c r="W232" s="72">
        <v>3</v>
      </c>
      <c r="X232" s="72">
        <v>83</v>
      </c>
      <c r="Y232" s="44">
        <f t="shared" si="56"/>
        <v>3</v>
      </c>
      <c r="Z232" s="44" t="str">
        <f t="shared" si="57"/>
        <v>80_3</v>
      </c>
      <c r="AA232" s="17">
        <f t="shared" si="61"/>
        <v>7391</v>
      </c>
      <c r="AB232" s="17">
        <f t="shared" si="62"/>
        <v>7546</v>
      </c>
      <c r="AC232" s="54">
        <f t="shared" si="58"/>
        <v>7546</v>
      </c>
      <c r="AD232" s="40">
        <f t="shared" si="63"/>
        <v>48.371794871794869</v>
      </c>
      <c r="AE232" s="6"/>
      <c r="AF232" s="6"/>
      <c r="AG232" s="6"/>
      <c r="AH232" s="6"/>
      <c r="AI232" s="6"/>
      <c r="AJ232" s="57"/>
    </row>
    <row r="233" spans="1:36" x14ac:dyDescent="0.25">
      <c r="A233" s="44">
        <v>80</v>
      </c>
      <c r="B233" s="72">
        <v>4</v>
      </c>
      <c r="C233" s="72">
        <v>86</v>
      </c>
      <c r="D233" s="44">
        <f t="shared" si="59"/>
        <v>4</v>
      </c>
      <c r="E233" s="44" t="str">
        <f t="shared" si="60"/>
        <v>80_4</v>
      </c>
      <c r="F233" s="72">
        <v>7487</v>
      </c>
      <c r="G233" s="31"/>
      <c r="H233" s="44">
        <v>80</v>
      </c>
      <c r="I233" s="72">
        <v>4</v>
      </c>
      <c r="J233" s="72">
        <v>86</v>
      </c>
      <c r="K233" s="44">
        <f t="shared" si="52"/>
        <v>4</v>
      </c>
      <c r="L233" s="44" t="str">
        <f t="shared" si="53"/>
        <v>80_4</v>
      </c>
      <c r="M233" s="72">
        <v>7712</v>
      </c>
      <c r="N233" s="6"/>
      <c r="O233" s="44">
        <v>80</v>
      </c>
      <c r="P233" s="72">
        <v>4</v>
      </c>
      <c r="Q233" s="72">
        <v>86</v>
      </c>
      <c r="R233" s="44">
        <f t="shared" si="54"/>
        <v>4</v>
      </c>
      <c r="S233" s="44" t="str">
        <f t="shared" si="55"/>
        <v>80_4</v>
      </c>
      <c r="T233" s="72">
        <v>7874</v>
      </c>
      <c r="U233" s="6"/>
      <c r="V233" s="44">
        <v>80</v>
      </c>
      <c r="W233" s="72">
        <v>4</v>
      </c>
      <c r="X233" s="72">
        <v>86</v>
      </c>
      <c r="Y233" s="44">
        <f t="shared" si="56"/>
        <v>4</v>
      </c>
      <c r="Z233" s="44" t="str">
        <f t="shared" si="57"/>
        <v>80_4</v>
      </c>
      <c r="AA233" s="17">
        <f t="shared" si="61"/>
        <v>7712</v>
      </c>
      <c r="AB233" s="17">
        <f t="shared" si="62"/>
        <v>7874</v>
      </c>
      <c r="AC233" s="54">
        <f t="shared" si="58"/>
        <v>7874</v>
      </c>
      <c r="AD233" s="40">
        <f t="shared" si="63"/>
        <v>50.474358974358971</v>
      </c>
      <c r="AE233" s="6"/>
      <c r="AF233" s="6"/>
      <c r="AG233" s="6"/>
      <c r="AH233" s="6"/>
      <c r="AI233" s="6"/>
      <c r="AJ233" s="57"/>
    </row>
    <row r="234" spans="1:36" x14ac:dyDescent="0.25">
      <c r="A234" s="44">
        <v>80</v>
      </c>
      <c r="B234" s="72">
        <v>5</v>
      </c>
      <c r="C234" s="72">
        <v>88</v>
      </c>
      <c r="D234" s="44">
        <f t="shared" si="59"/>
        <v>5</v>
      </c>
      <c r="E234" s="44" t="str">
        <f t="shared" si="60"/>
        <v>80_5</v>
      </c>
      <c r="F234" s="72">
        <v>7703</v>
      </c>
      <c r="G234" s="31"/>
      <c r="H234" s="44">
        <v>80</v>
      </c>
      <c r="I234" s="72">
        <v>5</v>
      </c>
      <c r="J234" s="72">
        <v>88</v>
      </c>
      <c r="K234" s="44">
        <f t="shared" si="52"/>
        <v>5</v>
      </c>
      <c r="L234" s="44" t="str">
        <f t="shared" si="53"/>
        <v>80_5</v>
      </c>
      <c r="M234" s="72">
        <v>7934</v>
      </c>
      <c r="N234" s="6"/>
      <c r="O234" s="44">
        <v>80</v>
      </c>
      <c r="P234" s="72">
        <v>5</v>
      </c>
      <c r="Q234" s="72">
        <v>88</v>
      </c>
      <c r="R234" s="44">
        <f t="shared" si="54"/>
        <v>5</v>
      </c>
      <c r="S234" s="44" t="str">
        <f t="shared" si="55"/>
        <v>80_5</v>
      </c>
      <c r="T234" s="72">
        <v>8101</v>
      </c>
      <c r="U234" s="6"/>
      <c r="V234" s="44">
        <v>80</v>
      </c>
      <c r="W234" s="72">
        <v>5</v>
      </c>
      <c r="X234" s="72">
        <v>88</v>
      </c>
      <c r="Y234" s="44">
        <f t="shared" si="56"/>
        <v>5</v>
      </c>
      <c r="Z234" s="44" t="str">
        <f t="shared" si="57"/>
        <v>80_5</v>
      </c>
      <c r="AA234" s="17">
        <f t="shared" si="61"/>
        <v>7934</v>
      </c>
      <c r="AB234" s="17">
        <f t="shared" si="62"/>
        <v>8101</v>
      </c>
      <c r="AC234" s="54">
        <f t="shared" si="58"/>
        <v>8101</v>
      </c>
      <c r="AD234" s="40">
        <f t="shared" si="63"/>
        <v>51.929487179487182</v>
      </c>
      <c r="AE234" s="6"/>
      <c r="AF234" s="6"/>
      <c r="AG234" s="6"/>
      <c r="AH234" s="6"/>
      <c r="AI234" s="6"/>
      <c r="AJ234" s="57"/>
    </row>
    <row r="235" spans="1:36" x14ac:dyDescent="0.25">
      <c r="A235" s="44">
        <v>80</v>
      </c>
      <c r="B235" s="72">
        <v>6</v>
      </c>
      <c r="C235" s="72">
        <v>90</v>
      </c>
      <c r="D235" s="44">
        <f t="shared" si="59"/>
        <v>6</v>
      </c>
      <c r="E235" s="44" t="str">
        <f t="shared" si="60"/>
        <v>80_6</v>
      </c>
      <c r="F235" s="72">
        <v>7918</v>
      </c>
      <c r="G235" s="31"/>
      <c r="H235" s="44">
        <v>80</v>
      </c>
      <c r="I235" s="72">
        <v>6</v>
      </c>
      <c r="J235" s="72">
        <v>90</v>
      </c>
      <c r="K235" s="44">
        <f t="shared" si="52"/>
        <v>6</v>
      </c>
      <c r="L235" s="44" t="str">
        <f t="shared" si="53"/>
        <v>80_6</v>
      </c>
      <c r="M235" s="72">
        <v>8156</v>
      </c>
      <c r="N235" s="6"/>
      <c r="O235" s="44">
        <v>80</v>
      </c>
      <c r="P235" s="72">
        <v>6</v>
      </c>
      <c r="Q235" s="72">
        <v>90</v>
      </c>
      <c r="R235" s="44">
        <f t="shared" si="54"/>
        <v>6</v>
      </c>
      <c r="S235" s="44" t="str">
        <f t="shared" si="55"/>
        <v>80_6</v>
      </c>
      <c r="T235" s="72">
        <v>8327</v>
      </c>
      <c r="U235" s="6"/>
      <c r="V235" s="44">
        <v>80</v>
      </c>
      <c r="W235" s="72">
        <v>6</v>
      </c>
      <c r="X235" s="72">
        <v>90</v>
      </c>
      <c r="Y235" s="44">
        <f t="shared" si="56"/>
        <v>6</v>
      </c>
      <c r="Z235" s="44" t="str">
        <f t="shared" si="57"/>
        <v>80_6</v>
      </c>
      <c r="AA235" s="17">
        <f t="shared" si="61"/>
        <v>8156</v>
      </c>
      <c r="AB235" s="17">
        <f t="shared" si="62"/>
        <v>8327</v>
      </c>
      <c r="AC235" s="54">
        <f t="shared" si="58"/>
        <v>8327</v>
      </c>
      <c r="AD235" s="40">
        <f t="shared" si="63"/>
        <v>53.378205128205131</v>
      </c>
      <c r="AE235" s="6"/>
      <c r="AF235" s="6"/>
      <c r="AG235" s="6"/>
      <c r="AH235" s="6"/>
      <c r="AI235" s="6"/>
      <c r="AJ235" s="57"/>
    </row>
    <row r="236" spans="1:36" x14ac:dyDescent="0.25">
      <c r="A236" s="44">
        <v>80</v>
      </c>
      <c r="B236" s="72">
        <v>7</v>
      </c>
      <c r="C236" s="72">
        <v>92</v>
      </c>
      <c r="D236" s="44">
        <f t="shared" si="59"/>
        <v>7</v>
      </c>
      <c r="E236" s="44" t="str">
        <f t="shared" si="60"/>
        <v>80_7</v>
      </c>
      <c r="F236" s="72">
        <v>8135</v>
      </c>
      <c r="G236" s="31"/>
      <c r="H236" s="44">
        <v>80</v>
      </c>
      <c r="I236" s="72">
        <v>7</v>
      </c>
      <c r="J236" s="72">
        <v>92</v>
      </c>
      <c r="K236" s="44">
        <f t="shared" si="52"/>
        <v>7</v>
      </c>
      <c r="L236" s="44" t="str">
        <f t="shared" si="53"/>
        <v>80_7</v>
      </c>
      <c r="M236" s="72">
        <v>8379</v>
      </c>
      <c r="N236" s="6"/>
      <c r="O236" s="44">
        <v>80</v>
      </c>
      <c r="P236" s="72">
        <v>7</v>
      </c>
      <c r="Q236" s="72">
        <v>92</v>
      </c>
      <c r="R236" s="44">
        <f t="shared" si="54"/>
        <v>7</v>
      </c>
      <c r="S236" s="44" t="str">
        <f t="shared" si="55"/>
        <v>80_7</v>
      </c>
      <c r="T236" s="72">
        <v>8555</v>
      </c>
      <c r="U236" s="6"/>
      <c r="V236" s="44">
        <v>80</v>
      </c>
      <c r="W236" s="72">
        <v>7</v>
      </c>
      <c r="X236" s="72">
        <v>92</v>
      </c>
      <c r="Y236" s="44">
        <f t="shared" si="56"/>
        <v>7</v>
      </c>
      <c r="Z236" s="44" t="str">
        <f t="shared" si="57"/>
        <v>80_7</v>
      </c>
      <c r="AA236" s="17">
        <f t="shared" si="61"/>
        <v>8379</v>
      </c>
      <c r="AB236" s="17">
        <f t="shared" si="62"/>
        <v>8555</v>
      </c>
      <c r="AC236" s="54">
        <f t="shared" si="58"/>
        <v>8555</v>
      </c>
      <c r="AD236" s="40">
        <f t="shared" si="63"/>
        <v>54.839743589743591</v>
      </c>
      <c r="AE236" s="6"/>
      <c r="AF236" s="6"/>
      <c r="AG236" s="6"/>
      <c r="AH236" s="6"/>
      <c r="AI236" s="6"/>
      <c r="AJ236" s="57"/>
    </row>
    <row r="237" spans="1:36" x14ac:dyDescent="0.25">
      <c r="A237" s="44">
        <v>80</v>
      </c>
      <c r="B237" s="72">
        <v>8</v>
      </c>
      <c r="C237" s="72">
        <v>94</v>
      </c>
      <c r="D237" s="44">
        <f t="shared" si="59"/>
        <v>8</v>
      </c>
      <c r="E237" s="44" t="str">
        <f t="shared" si="60"/>
        <v>80_8</v>
      </c>
      <c r="F237" s="72">
        <v>8353</v>
      </c>
      <c r="G237" s="31"/>
      <c r="H237" s="44">
        <v>80</v>
      </c>
      <c r="I237" s="72">
        <v>8</v>
      </c>
      <c r="J237" s="72">
        <v>94</v>
      </c>
      <c r="K237" s="44">
        <f t="shared" si="52"/>
        <v>8</v>
      </c>
      <c r="L237" s="44" t="str">
        <f t="shared" si="53"/>
        <v>80_8</v>
      </c>
      <c r="M237" s="72">
        <v>8604</v>
      </c>
      <c r="N237" s="6"/>
      <c r="O237" s="44">
        <v>80</v>
      </c>
      <c r="P237" s="72">
        <v>8</v>
      </c>
      <c r="Q237" s="72">
        <v>94</v>
      </c>
      <c r="R237" s="44">
        <f t="shared" si="54"/>
        <v>8</v>
      </c>
      <c r="S237" s="44" t="str">
        <f t="shared" si="55"/>
        <v>80_8</v>
      </c>
      <c r="T237" s="72">
        <v>8785</v>
      </c>
      <c r="U237" s="6"/>
      <c r="V237" s="44">
        <v>80</v>
      </c>
      <c r="W237" s="72">
        <v>8</v>
      </c>
      <c r="X237" s="72">
        <v>94</v>
      </c>
      <c r="Y237" s="44">
        <f t="shared" si="56"/>
        <v>8</v>
      </c>
      <c r="Z237" s="44" t="str">
        <f t="shared" si="57"/>
        <v>80_8</v>
      </c>
      <c r="AA237" s="17">
        <f t="shared" si="61"/>
        <v>8604</v>
      </c>
      <c r="AB237" s="17">
        <f t="shared" si="62"/>
        <v>8785</v>
      </c>
      <c r="AC237" s="54">
        <f t="shared" si="58"/>
        <v>8785</v>
      </c>
      <c r="AD237" s="40">
        <f t="shared" si="63"/>
        <v>56.314102564102562</v>
      </c>
      <c r="AE237" s="6"/>
      <c r="AF237" s="6"/>
      <c r="AG237" s="6"/>
      <c r="AH237" s="6"/>
      <c r="AI237" s="6"/>
      <c r="AJ237" s="57"/>
    </row>
    <row r="238" spans="1:36" x14ac:dyDescent="0.25">
      <c r="A238" s="44">
        <v>80</v>
      </c>
      <c r="B238" s="72">
        <v>9</v>
      </c>
      <c r="C238" s="72">
        <v>95</v>
      </c>
      <c r="D238" s="44">
        <f t="shared" si="59"/>
        <v>9</v>
      </c>
      <c r="E238" s="44" t="str">
        <f t="shared" si="60"/>
        <v>80_9</v>
      </c>
      <c r="F238" s="72">
        <v>8462</v>
      </c>
      <c r="G238" s="31"/>
      <c r="H238" s="44">
        <v>80</v>
      </c>
      <c r="I238" s="72">
        <v>9</v>
      </c>
      <c r="J238" s="72">
        <v>95</v>
      </c>
      <c r="K238" s="44">
        <f t="shared" si="52"/>
        <v>9</v>
      </c>
      <c r="L238" s="44" t="str">
        <f t="shared" si="53"/>
        <v>80_9</v>
      </c>
      <c r="M238" s="72">
        <v>8716</v>
      </c>
      <c r="N238" s="6"/>
      <c r="O238" s="44">
        <v>80</v>
      </c>
      <c r="P238" s="72">
        <v>9</v>
      </c>
      <c r="Q238" s="72">
        <v>95</v>
      </c>
      <c r="R238" s="44">
        <f t="shared" si="54"/>
        <v>9</v>
      </c>
      <c r="S238" s="44" t="str">
        <f t="shared" si="55"/>
        <v>80_9</v>
      </c>
      <c r="T238" s="72">
        <v>8899</v>
      </c>
      <c r="U238" s="6"/>
      <c r="V238" s="44">
        <v>80</v>
      </c>
      <c r="W238" s="72">
        <v>9</v>
      </c>
      <c r="X238" s="72">
        <v>95</v>
      </c>
      <c r="Y238" s="44">
        <f t="shared" si="56"/>
        <v>9</v>
      </c>
      <c r="Z238" s="44" t="str">
        <f t="shared" si="57"/>
        <v>80_9</v>
      </c>
      <c r="AA238" s="17">
        <f t="shared" si="61"/>
        <v>8716</v>
      </c>
      <c r="AB238" s="17">
        <f t="shared" si="62"/>
        <v>8899</v>
      </c>
      <c r="AC238" s="54">
        <f t="shared" si="58"/>
        <v>8899</v>
      </c>
      <c r="AD238" s="40">
        <f t="shared" si="63"/>
        <v>57.044871794871796</v>
      </c>
      <c r="AE238" s="6"/>
      <c r="AF238" s="6"/>
      <c r="AG238" s="6"/>
      <c r="AH238" s="6"/>
      <c r="AI238" s="6"/>
      <c r="AJ238" s="57"/>
    </row>
    <row r="239" spans="1:36" x14ac:dyDescent="0.25">
      <c r="A239" s="44">
        <v>80</v>
      </c>
      <c r="B239" s="72">
        <v>10</v>
      </c>
      <c r="C239" s="72">
        <v>96</v>
      </c>
      <c r="D239" s="44">
        <f t="shared" si="59"/>
        <v>10</v>
      </c>
      <c r="E239" s="44" t="str">
        <f t="shared" si="60"/>
        <v>80_10</v>
      </c>
      <c r="F239" s="72">
        <v>8572</v>
      </c>
      <c r="G239" s="31"/>
      <c r="H239" s="44">
        <v>80</v>
      </c>
      <c r="I239" s="72">
        <v>10</v>
      </c>
      <c r="J239" s="72">
        <v>96</v>
      </c>
      <c r="K239" s="44">
        <f t="shared" si="52"/>
        <v>10</v>
      </c>
      <c r="L239" s="44" t="str">
        <f t="shared" si="53"/>
        <v>80_10</v>
      </c>
      <c r="M239" s="72">
        <v>8829</v>
      </c>
      <c r="N239" s="76"/>
      <c r="O239" s="44">
        <v>80</v>
      </c>
      <c r="P239" s="72">
        <v>10</v>
      </c>
      <c r="Q239" s="72">
        <v>96</v>
      </c>
      <c r="R239" s="44">
        <f t="shared" si="54"/>
        <v>10</v>
      </c>
      <c r="S239" s="44" t="str">
        <f t="shared" si="55"/>
        <v>80_10</v>
      </c>
      <c r="T239" s="72">
        <v>9014</v>
      </c>
      <c r="U239" s="76"/>
      <c r="V239" s="44">
        <v>80</v>
      </c>
      <c r="W239" s="72">
        <v>10</v>
      </c>
      <c r="X239" s="72">
        <v>96</v>
      </c>
      <c r="Y239" s="44">
        <f t="shared" si="56"/>
        <v>10</v>
      </c>
      <c r="Z239" s="44" t="str">
        <f t="shared" si="57"/>
        <v>80_10</v>
      </c>
      <c r="AA239" s="17">
        <f t="shared" si="61"/>
        <v>8829</v>
      </c>
      <c r="AB239" s="17">
        <f t="shared" si="62"/>
        <v>9014</v>
      </c>
      <c r="AC239" s="54">
        <f t="shared" si="58"/>
        <v>9014</v>
      </c>
      <c r="AD239" s="40">
        <f t="shared" si="63"/>
        <v>57.782051282051285</v>
      </c>
      <c r="AE239" s="6"/>
      <c r="AF239" s="6"/>
      <c r="AG239" s="6"/>
      <c r="AH239" s="6"/>
      <c r="AI239" s="6"/>
      <c r="AJ239" s="57"/>
    </row>
    <row r="240" spans="1:36" x14ac:dyDescent="0.25">
      <c r="A240" s="44">
        <v>80</v>
      </c>
      <c r="B240" s="72">
        <v>11</v>
      </c>
      <c r="C240" s="72">
        <v>97</v>
      </c>
      <c r="D240" s="44">
        <f t="shared" si="59"/>
        <v>11</v>
      </c>
      <c r="E240" s="44" t="str">
        <f t="shared" si="60"/>
        <v>80_11</v>
      </c>
      <c r="F240" s="72">
        <v>8680</v>
      </c>
      <c r="G240" s="31"/>
      <c r="H240" s="44">
        <v>80</v>
      </c>
      <c r="I240" s="72">
        <v>11</v>
      </c>
      <c r="J240" s="72">
        <v>97</v>
      </c>
      <c r="K240" s="44">
        <f t="shared" si="52"/>
        <v>11</v>
      </c>
      <c r="L240" s="44" t="str">
        <f t="shared" si="53"/>
        <v>80_11</v>
      </c>
      <c r="M240" s="72">
        <v>8941</v>
      </c>
      <c r="N240" s="76"/>
      <c r="O240" s="44">
        <v>80</v>
      </c>
      <c r="P240" s="72">
        <v>11</v>
      </c>
      <c r="Q240" s="72">
        <v>97</v>
      </c>
      <c r="R240" s="44">
        <f t="shared" si="54"/>
        <v>11</v>
      </c>
      <c r="S240" s="44" t="str">
        <f t="shared" si="55"/>
        <v>80_11</v>
      </c>
      <c r="T240" s="72">
        <v>9129</v>
      </c>
      <c r="U240" s="76"/>
      <c r="V240" s="44">
        <v>80</v>
      </c>
      <c r="W240" s="72">
        <v>11</v>
      </c>
      <c r="X240" s="72">
        <v>97</v>
      </c>
      <c r="Y240" s="44">
        <f t="shared" si="56"/>
        <v>11</v>
      </c>
      <c r="Z240" s="44" t="str">
        <f t="shared" si="57"/>
        <v>80_11</v>
      </c>
      <c r="AA240" s="17">
        <f t="shared" si="61"/>
        <v>8941</v>
      </c>
      <c r="AB240" s="17">
        <f t="shared" si="62"/>
        <v>9129</v>
      </c>
      <c r="AC240" s="54">
        <f t="shared" si="58"/>
        <v>9129</v>
      </c>
      <c r="AD240" s="40">
        <f t="shared" si="63"/>
        <v>58.519230769230766</v>
      </c>
      <c r="AE240" s="6"/>
      <c r="AF240" s="6"/>
      <c r="AG240" s="6"/>
      <c r="AH240" s="6"/>
      <c r="AI240" s="6"/>
      <c r="AJ240" s="57"/>
    </row>
    <row r="241" spans="1:36" x14ac:dyDescent="0.25">
      <c r="A241" s="44">
        <v>80</v>
      </c>
      <c r="B241" s="72">
        <v>12</v>
      </c>
      <c r="C241" s="72">
        <v>98</v>
      </c>
      <c r="D241" s="44">
        <f t="shared" si="59"/>
        <v>12</v>
      </c>
      <c r="E241" s="44" t="str">
        <f t="shared" si="60"/>
        <v>80_12</v>
      </c>
      <c r="F241" s="72">
        <v>8788</v>
      </c>
      <c r="G241" s="31"/>
      <c r="H241" s="44">
        <v>80</v>
      </c>
      <c r="I241" s="72">
        <v>12</v>
      </c>
      <c r="J241" s="72">
        <v>98</v>
      </c>
      <c r="K241" s="44">
        <f t="shared" si="52"/>
        <v>12</v>
      </c>
      <c r="L241" s="44" t="str">
        <f t="shared" si="53"/>
        <v>80_12</v>
      </c>
      <c r="M241" s="72">
        <v>9052</v>
      </c>
      <c r="N241" s="76"/>
      <c r="O241" s="44">
        <v>80</v>
      </c>
      <c r="P241" s="72">
        <v>12</v>
      </c>
      <c r="Q241" s="72">
        <v>98</v>
      </c>
      <c r="R241" s="44">
        <f t="shared" si="54"/>
        <v>12</v>
      </c>
      <c r="S241" s="44" t="str">
        <f t="shared" si="55"/>
        <v>80_12</v>
      </c>
      <c r="T241" s="72">
        <v>9242</v>
      </c>
      <c r="U241" s="76"/>
      <c r="V241" s="44">
        <v>80</v>
      </c>
      <c r="W241" s="72">
        <v>12</v>
      </c>
      <c r="X241" s="72">
        <v>98</v>
      </c>
      <c r="Y241" s="44">
        <f t="shared" si="56"/>
        <v>12</v>
      </c>
      <c r="Z241" s="44" t="str">
        <f t="shared" si="57"/>
        <v>80_12</v>
      </c>
      <c r="AA241" s="17">
        <f t="shared" si="61"/>
        <v>9052</v>
      </c>
      <c r="AB241" s="17">
        <f t="shared" si="62"/>
        <v>9242</v>
      </c>
      <c r="AC241" s="54">
        <f t="shared" si="58"/>
        <v>9242</v>
      </c>
      <c r="AD241" s="40">
        <f t="shared" si="63"/>
        <v>59.243589743589745</v>
      </c>
      <c r="AE241" s="6"/>
      <c r="AF241" s="6"/>
      <c r="AG241" s="6"/>
      <c r="AH241" s="6"/>
      <c r="AI241" s="6"/>
      <c r="AJ241" s="57"/>
    </row>
    <row r="242" spans="1:36" x14ac:dyDescent="0.25">
      <c r="A242" s="44">
        <v>80</v>
      </c>
      <c r="B242" s="72">
        <v>13</v>
      </c>
      <c r="C242" s="72">
        <v>99</v>
      </c>
      <c r="D242" s="44">
        <f t="shared" si="59"/>
        <v>13</v>
      </c>
      <c r="E242" s="44" t="str">
        <f t="shared" si="60"/>
        <v>80_13</v>
      </c>
      <c r="F242" s="72">
        <v>8899</v>
      </c>
      <c r="G242" s="31"/>
      <c r="H242" s="44">
        <v>80</v>
      </c>
      <c r="I242" s="72">
        <v>13</v>
      </c>
      <c r="J242" s="72">
        <v>99</v>
      </c>
      <c r="K242" s="44">
        <f t="shared" si="52"/>
        <v>13</v>
      </c>
      <c r="L242" s="44" t="str">
        <f t="shared" si="53"/>
        <v>80_13</v>
      </c>
      <c r="M242" s="72">
        <v>9166</v>
      </c>
      <c r="N242" s="76"/>
      <c r="O242" s="44">
        <v>80</v>
      </c>
      <c r="P242" s="72">
        <v>13</v>
      </c>
      <c r="Q242" s="72">
        <v>99</v>
      </c>
      <c r="R242" s="44">
        <f t="shared" si="54"/>
        <v>13</v>
      </c>
      <c r="S242" s="44" t="str">
        <f t="shared" si="55"/>
        <v>80_13</v>
      </c>
      <c r="T242" s="72">
        <v>9358</v>
      </c>
      <c r="U242" s="76"/>
      <c r="V242" s="44">
        <v>80</v>
      </c>
      <c r="W242" s="72">
        <v>13</v>
      </c>
      <c r="X242" s="72">
        <v>99</v>
      </c>
      <c r="Y242" s="44">
        <f t="shared" si="56"/>
        <v>13</v>
      </c>
      <c r="Z242" s="44" t="str">
        <f t="shared" si="57"/>
        <v>80_13</v>
      </c>
      <c r="AA242" s="17">
        <f t="shared" si="61"/>
        <v>9166</v>
      </c>
      <c r="AB242" s="17">
        <f t="shared" si="62"/>
        <v>9358</v>
      </c>
      <c r="AC242" s="54">
        <f t="shared" si="58"/>
        <v>9358</v>
      </c>
      <c r="AD242" s="40">
        <f t="shared" si="63"/>
        <v>59.987179487179489</v>
      </c>
      <c r="AE242" s="6"/>
      <c r="AF242" s="6"/>
      <c r="AG242" s="6"/>
      <c r="AH242" s="6"/>
      <c r="AI242" s="6"/>
      <c r="AJ242" s="57"/>
    </row>
    <row r="243" spans="1:36" x14ac:dyDescent="0.25">
      <c r="A243" s="82">
        <v>80</v>
      </c>
      <c r="B243" s="83">
        <v>14</v>
      </c>
      <c r="C243" s="83">
        <v>100</v>
      </c>
      <c r="D243" s="82">
        <f t="shared" si="59"/>
        <v>14</v>
      </c>
      <c r="E243" s="82" t="str">
        <f t="shared" si="60"/>
        <v>80_14</v>
      </c>
      <c r="F243" s="83">
        <v>9008</v>
      </c>
      <c r="G243" s="31"/>
      <c r="H243" s="82">
        <v>80</v>
      </c>
      <c r="I243" s="83">
        <v>14</v>
      </c>
      <c r="J243" s="83">
        <v>100</v>
      </c>
      <c r="K243" s="82">
        <f t="shared" si="52"/>
        <v>14</v>
      </c>
      <c r="L243" s="82" t="str">
        <f t="shared" si="53"/>
        <v>80_14</v>
      </c>
      <c r="M243" s="83">
        <v>9278</v>
      </c>
      <c r="N243" s="76"/>
      <c r="O243" s="82">
        <v>80</v>
      </c>
      <c r="P243" s="83">
        <v>14</v>
      </c>
      <c r="Q243" s="83">
        <v>100</v>
      </c>
      <c r="R243" s="82">
        <f t="shared" si="54"/>
        <v>14</v>
      </c>
      <c r="S243" s="82" t="str">
        <f t="shared" si="55"/>
        <v>80_14</v>
      </c>
      <c r="T243" s="83">
        <v>9473</v>
      </c>
      <c r="U243" s="76"/>
      <c r="V243" s="82">
        <v>80</v>
      </c>
      <c r="W243" s="83">
        <v>14</v>
      </c>
      <c r="X243" s="83">
        <v>100</v>
      </c>
      <c r="Y243" s="82">
        <f t="shared" si="56"/>
        <v>14</v>
      </c>
      <c r="Z243" s="82" t="str">
        <f t="shared" si="57"/>
        <v>80_14</v>
      </c>
      <c r="AA243" s="20">
        <f t="shared" si="61"/>
        <v>9278</v>
      </c>
      <c r="AB243" s="20">
        <f t="shared" si="62"/>
        <v>9473</v>
      </c>
      <c r="AC243" s="64">
        <f t="shared" si="58"/>
        <v>9473</v>
      </c>
      <c r="AD243" s="65">
        <f t="shared" si="63"/>
        <v>60.724358974358971</v>
      </c>
      <c r="AE243" s="6"/>
      <c r="AF243" s="6"/>
      <c r="AG243" s="6"/>
      <c r="AH243" s="6"/>
      <c r="AI243" s="6"/>
      <c r="AJ243" s="57"/>
    </row>
    <row r="244" spans="1:36" x14ac:dyDescent="0.25">
      <c r="A244" s="44"/>
      <c r="B244" s="44"/>
      <c r="C244" s="44"/>
      <c r="D244" s="44"/>
      <c r="E244" s="44"/>
      <c r="F244" s="44"/>
      <c r="G244" s="31"/>
      <c r="H244" s="74"/>
      <c r="I244" s="74"/>
      <c r="J244" s="74"/>
      <c r="K244" s="74"/>
      <c r="L244" s="74"/>
      <c r="M244" s="74"/>
      <c r="N244" s="76"/>
      <c r="O244" s="76"/>
      <c r="P244" s="76"/>
      <c r="Q244" s="76"/>
      <c r="R244" s="76"/>
      <c r="S244" s="76"/>
      <c r="T244" s="76"/>
      <c r="U244" s="76"/>
      <c r="V244" s="76"/>
      <c r="W244" s="6"/>
      <c r="X244" s="6"/>
      <c r="Y244" s="6"/>
      <c r="Z244" s="6"/>
      <c r="AA244" s="6"/>
      <c r="AB244" s="6"/>
      <c r="AC244" s="6"/>
      <c r="AD244" s="6"/>
      <c r="AE244" s="6"/>
      <c r="AF244" s="6"/>
      <c r="AG244" s="6"/>
      <c r="AH244" s="6"/>
      <c r="AI244" s="6"/>
      <c r="AJ244" s="57"/>
    </row>
    <row r="245" spans="1:36" x14ac:dyDescent="0.25">
      <c r="A245" s="31"/>
      <c r="B245" s="31"/>
      <c r="C245" s="31"/>
      <c r="D245" s="31"/>
      <c r="E245" s="31"/>
      <c r="F245" s="31"/>
      <c r="G245" s="31"/>
      <c r="H245" s="84"/>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57"/>
    </row>
    <row r="246" spans="1:36" x14ac:dyDescent="0.25">
      <c r="A246" s="31"/>
      <c r="B246" s="31"/>
      <c r="C246" s="31"/>
      <c r="D246" s="31"/>
      <c r="E246" s="31"/>
      <c r="F246" s="31"/>
      <c r="G246" s="31"/>
      <c r="H246" s="85"/>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57"/>
    </row>
    <row r="247" spans="1:36" x14ac:dyDescent="0.25">
      <c r="A247" s="31"/>
      <c r="B247" s="31"/>
      <c r="C247" s="31"/>
      <c r="D247" s="31"/>
      <c r="E247" s="31"/>
      <c r="F247" s="31"/>
      <c r="G247" s="31"/>
      <c r="H247" s="86"/>
      <c r="I247" s="91"/>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57"/>
    </row>
    <row r="248" spans="1:36" x14ac:dyDescent="0.25">
      <c r="A248" s="31"/>
      <c r="B248" s="31"/>
      <c r="C248" s="31"/>
      <c r="D248" s="31"/>
      <c r="E248" s="31"/>
      <c r="F248" s="31"/>
      <c r="G248" s="31"/>
      <c r="H248" s="87"/>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57"/>
    </row>
    <row r="249" spans="1:36" x14ac:dyDescent="0.25">
      <c r="A249" s="31"/>
      <c r="B249" s="31"/>
      <c r="C249" s="31"/>
      <c r="D249" s="31"/>
      <c r="E249" s="31"/>
      <c r="F249" s="31"/>
      <c r="G249" s="31"/>
      <c r="H249" s="88"/>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57"/>
    </row>
    <row r="250" spans="1:36" x14ac:dyDescent="0.25">
      <c r="A250" s="62"/>
      <c r="B250" s="62"/>
      <c r="C250" s="62"/>
      <c r="D250" s="62"/>
      <c r="E250" s="62"/>
      <c r="F250" s="62"/>
      <c r="G250" s="62"/>
      <c r="H250" s="89"/>
      <c r="I250" s="92"/>
      <c r="J250" s="92"/>
      <c r="K250" s="92"/>
      <c r="L250" s="93"/>
      <c r="M250" s="93"/>
      <c r="N250" s="93"/>
      <c r="O250" s="93"/>
      <c r="P250" s="93"/>
      <c r="Q250" s="93"/>
      <c r="R250" s="93"/>
      <c r="S250" s="93"/>
      <c r="T250" s="93"/>
      <c r="U250" s="93"/>
      <c r="V250" s="93"/>
      <c r="W250" s="93"/>
      <c r="X250" s="93"/>
      <c r="Y250" s="93"/>
      <c r="Z250" s="93"/>
      <c r="AA250" s="66"/>
      <c r="AB250" s="66"/>
      <c r="AC250" s="66"/>
      <c r="AD250" s="66"/>
      <c r="AE250" s="66"/>
      <c r="AF250" s="66"/>
      <c r="AG250" s="66"/>
      <c r="AH250" s="66"/>
      <c r="AI250" s="66"/>
      <c r="AJ250" s="67"/>
    </row>
    <row r="251" spans="1:36" hidden="1" x14ac:dyDescent="0.25">
      <c r="H251" s="90"/>
      <c r="I251" s="94"/>
      <c r="J251" s="94"/>
      <c r="K251" s="94"/>
      <c r="L251" s="94"/>
      <c r="M251" s="94"/>
      <c r="N251" s="94"/>
      <c r="O251" s="94"/>
      <c r="P251" s="94"/>
      <c r="Q251" s="94"/>
      <c r="R251" s="94"/>
      <c r="S251" s="94"/>
      <c r="T251" s="94"/>
      <c r="U251" s="94"/>
      <c r="V251" s="94"/>
      <c r="W251" s="94"/>
      <c r="X251" s="94"/>
      <c r="Y251" s="94"/>
      <c r="Z251" s="94"/>
      <c r="AA251" s="99"/>
      <c r="AB251" s="99"/>
      <c r="AC251" s="99"/>
    </row>
    <row r="252" spans="1:36" hidden="1" x14ac:dyDescent="0.25">
      <c r="H252" s="90"/>
      <c r="I252" s="95"/>
      <c r="J252" s="95"/>
      <c r="K252" s="95"/>
      <c r="L252" s="96"/>
      <c r="M252" s="97"/>
      <c r="N252" s="97"/>
      <c r="O252" s="97"/>
      <c r="P252" s="97"/>
      <c r="Q252" s="97"/>
      <c r="R252" s="97"/>
      <c r="S252" s="97"/>
      <c r="T252" s="97"/>
      <c r="U252" s="97"/>
      <c r="V252" s="97"/>
      <c r="W252" s="96"/>
      <c r="X252" s="98"/>
      <c r="Y252" s="98"/>
      <c r="Z252" s="98"/>
      <c r="AA252" s="99"/>
      <c r="AB252" s="99"/>
      <c r="AC252" s="99"/>
    </row>
    <row r="253" spans="1:36" hidden="1" x14ac:dyDescent="0.25">
      <c r="H253" s="90"/>
      <c r="I253" s="95"/>
      <c r="J253" s="95"/>
      <c r="K253" s="95"/>
      <c r="L253" s="96"/>
      <c r="M253" s="97"/>
      <c r="N253" s="97"/>
      <c r="O253" s="97"/>
      <c r="P253" s="97"/>
      <c r="Q253" s="97"/>
      <c r="R253" s="97"/>
      <c r="S253" s="97"/>
      <c r="T253" s="97"/>
      <c r="U253" s="97"/>
      <c r="V253" s="97"/>
      <c r="W253" s="96"/>
      <c r="X253" s="98"/>
      <c r="Y253" s="98"/>
      <c r="Z253" s="98"/>
      <c r="AA253" s="99"/>
      <c r="AB253" s="99"/>
      <c r="AC253" s="99"/>
    </row>
    <row r="254" spans="1:36" hidden="1" x14ac:dyDescent="0.25">
      <c r="H254" s="90"/>
      <c r="I254" s="95"/>
      <c r="J254" s="95"/>
      <c r="K254" s="95"/>
      <c r="L254" s="96"/>
      <c r="M254" s="97"/>
      <c r="N254" s="97"/>
      <c r="O254" s="97"/>
      <c r="P254" s="97"/>
      <c r="Q254" s="97"/>
      <c r="R254" s="97"/>
      <c r="S254" s="97"/>
      <c r="T254" s="97"/>
      <c r="U254" s="97"/>
      <c r="V254" s="97"/>
      <c r="W254" s="96"/>
      <c r="X254" s="98"/>
      <c r="Y254" s="98"/>
      <c r="Z254" s="98"/>
      <c r="AA254" s="99"/>
      <c r="AB254" s="99"/>
      <c r="AC254" s="99"/>
    </row>
    <row r="255" spans="1:36" hidden="1" x14ac:dyDescent="0.25">
      <c r="H255" s="90"/>
      <c r="I255" s="94"/>
      <c r="J255" s="94"/>
      <c r="K255" s="94"/>
      <c r="L255" s="94"/>
      <c r="M255" s="97"/>
      <c r="N255" s="97"/>
      <c r="O255" s="97"/>
      <c r="P255" s="97"/>
      <c r="Q255" s="97"/>
      <c r="R255" s="97"/>
      <c r="S255" s="97"/>
      <c r="T255" s="97"/>
      <c r="U255" s="97"/>
      <c r="V255" s="97"/>
      <c r="W255" s="96"/>
      <c r="X255" s="98"/>
      <c r="Y255" s="98"/>
      <c r="Z255" s="98"/>
      <c r="AA255" s="99"/>
      <c r="AB255" s="99"/>
      <c r="AC255" s="99"/>
    </row>
    <row r="256" spans="1:36" hidden="1" x14ac:dyDescent="0.25">
      <c r="H256" s="90"/>
      <c r="I256" s="94"/>
      <c r="J256" s="94"/>
      <c r="K256" s="94"/>
      <c r="L256" s="94"/>
      <c r="M256" s="97"/>
      <c r="N256" s="97"/>
      <c r="O256" s="97"/>
      <c r="P256" s="97"/>
      <c r="Q256" s="97"/>
      <c r="R256" s="97"/>
      <c r="S256" s="97"/>
      <c r="T256" s="97"/>
      <c r="U256" s="97"/>
      <c r="V256" s="97"/>
      <c r="W256" s="96"/>
      <c r="X256" s="98"/>
      <c r="Y256" s="98"/>
      <c r="Z256" s="98"/>
      <c r="AA256" s="99"/>
      <c r="AB256" s="99"/>
      <c r="AC256" s="99"/>
    </row>
    <row r="257" spans="8:29" hidden="1" x14ac:dyDescent="0.25">
      <c r="H257" s="90"/>
      <c r="I257" s="94"/>
      <c r="J257" s="94"/>
      <c r="K257" s="94"/>
      <c r="L257" s="94"/>
      <c r="M257" s="97"/>
      <c r="N257" s="97"/>
      <c r="O257" s="97"/>
      <c r="P257" s="97"/>
      <c r="Q257" s="97"/>
      <c r="R257" s="97"/>
      <c r="S257" s="97"/>
      <c r="T257" s="97"/>
      <c r="U257" s="97"/>
      <c r="V257" s="97"/>
      <c r="W257" s="96"/>
      <c r="X257" s="98"/>
      <c r="Y257" s="98"/>
      <c r="Z257" s="98"/>
      <c r="AA257" s="99"/>
      <c r="AB257" s="99"/>
      <c r="AC257" s="99"/>
    </row>
    <row r="258" spans="8:29" hidden="1" x14ac:dyDescent="0.25">
      <c r="H258" s="90"/>
      <c r="I258" s="94"/>
      <c r="J258" s="94"/>
      <c r="K258" s="94"/>
      <c r="L258" s="94"/>
      <c r="M258" s="97"/>
      <c r="N258" s="97"/>
      <c r="O258" s="97"/>
      <c r="P258" s="97"/>
      <c r="Q258" s="97"/>
      <c r="R258" s="97"/>
      <c r="S258" s="97"/>
      <c r="T258" s="97"/>
      <c r="U258" s="97"/>
      <c r="V258" s="97"/>
      <c r="W258" s="96"/>
      <c r="X258" s="98"/>
      <c r="Y258" s="98"/>
      <c r="Z258" s="98"/>
      <c r="AA258" s="99"/>
      <c r="AB258" s="99"/>
      <c r="AC258" s="99"/>
    </row>
    <row r="259" spans="8:29" hidden="1" x14ac:dyDescent="0.25">
      <c r="H259" s="90"/>
      <c r="I259" s="94"/>
      <c r="J259" s="94"/>
      <c r="K259" s="94"/>
      <c r="L259" s="94"/>
      <c r="M259" s="94"/>
      <c r="N259" s="94"/>
      <c r="O259" s="94"/>
      <c r="P259" s="94"/>
      <c r="Q259" s="94"/>
      <c r="R259" s="94"/>
      <c r="S259" s="94"/>
      <c r="T259" s="94"/>
      <c r="U259" s="94"/>
      <c r="V259" s="94"/>
      <c r="W259" s="94"/>
      <c r="X259" s="98"/>
      <c r="Y259" s="98"/>
      <c r="Z259" s="98"/>
      <c r="AA259" s="99"/>
      <c r="AB259" s="99"/>
      <c r="AC259" s="99"/>
    </row>
    <row r="260" spans="8:29" hidden="1" x14ac:dyDescent="0.25">
      <c r="H260" s="90"/>
      <c r="I260" s="94"/>
      <c r="J260" s="94"/>
      <c r="K260" s="94"/>
      <c r="L260" s="94"/>
      <c r="M260" s="94"/>
      <c r="N260" s="94"/>
      <c r="O260" s="94"/>
      <c r="P260" s="94"/>
      <c r="Q260" s="94"/>
      <c r="R260" s="94"/>
      <c r="S260" s="94"/>
      <c r="T260" s="94"/>
      <c r="U260" s="94"/>
      <c r="V260" s="94"/>
      <c r="W260" s="94"/>
      <c r="X260" s="94"/>
      <c r="Y260" s="94"/>
      <c r="Z260" s="94"/>
      <c r="AA260" s="99"/>
      <c r="AB260" s="99"/>
      <c r="AC260" s="99"/>
    </row>
    <row r="261" spans="8:29" hidden="1" x14ac:dyDescent="0.25">
      <c r="H261" s="90"/>
      <c r="I261" s="95"/>
      <c r="J261" s="95"/>
      <c r="K261" s="95"/>
      <c r="L261" s="94"/>
      <c r="M261" s="94"/>
      <c r="N261" s="94"/>
      <c r="O261" s="94"/>
      <c r="P261" s="94"/>
      <c r="Q261" s="94"/>
      <c r="R261" s="94"/>
      <c r="S261" s="94"/>
      <c r="T261" s="94"/>
      <c r="U261" s="94"/>
      <c r="V261" s="94"/>
      <c r="W261" s="94"/>
      <c r="X261" s="94"/>
      <c r="Y261" s="94"/>
      <c r="Z261" s="94"/>
      <c r="AA261" s="99"/>
      <c r="AB261" s="99"/>
      <c r="AC261" s="99"/>
    </row>
    <row r="262" spans="8:29" hidden="1" x14ac:dyDescent="0.25">
      <c r="H262" s="90"/>
      <c r="I262" s="95"/>
      <c r="J262" s="95"/>
      <c r="K262" s="95"/>
      <c r="L262" s="96"/>
      <c r="M262" s="97"/>
      <c r="N262" s="97"/>
      <c r="O262" s="97"/>
      <c r="P262" s="97"/>
      <c r="Q262" s="97"/>
      <c r="R262" s="97"/>
      <c r="S262" s="97"/>
      <c r="T262" s="97"/>
      <c r="U262" s="97"/>
      <c r="V262" s="97"/>
      <c r="W262" s="96"/>
      <c r="X262" s="98"/>
      <c r="Y262" s="98"/>
      <c r="Z262" s="98"/>
      <c r="AA262" s="99"/>
      <c r="AB262" s="99"/>
      <c r="AC262" s="99"/>
    </row>
    <row r="263" spans="8:29" hidden="1" x14ac:dyDescent="0.25">
      <c r="H263" s="96"/>
      <c r="I263" s="96"/>
      <c r="J263" s="103"/>
      <c r="K263" s="99"/>
      <c r="L263" s="96"/>
      <c r="M263" s="103"/>
      <c r="N263" s="103"/>
      <c r="O263" s="103"/>
      <c r="P263" s="103"/>
      <c r="Q263" s="103"/>
      <c r="R263" s="103"/>
      <c r="S263" s="103"/>
      <c r="T263" s="103"/>
      <c r="U263" s="103"/>
      <c r="V263" s="99"/>
      <c r="W263" s="103"/>
      <c r="X263" s="103"/>
      <c r="Y263" s="103"/>
      <c r="Z263" s="99"/>
      <c r="AA263" s="99"/>
      <c r="AB263" s="99"/>
      <c r="AC263" s="99"/>
    </row>
    <row r="264" spans="8:29" hidden="1" x14ac:dyDescent="0.25">
      <c r="H264" s="96"/>
      <c r="I264" s="96"/>
      <c r="J264" s="103"/>
      <c r="K264" s="99"/>
      <c r="L264" s="96"/>
      <c r="M264" s="103"/>
      <c r="N264" s="103"/>
      <c r="O264" s="103"/>
      <c r="P264" s="103"/>
      <c r="Q264" s="103"/>
      <c r="R264" s="103"/>
      <c r="S264" s="103"/>
      <c r="T264" s="103"/>
      <c r="U264" s="103"/>
      <c r="V264" s="99"/>
      <c r="W264" s="103"/>
      <c r="X264" s="103"/>
      <c r="Y264" s="103"/>
      <c r="Z264" s="99"/>
      <c r="AA264" s="99"/>
      <c r="AB264" s="99"/>
      <c r="AC264" s="99"/>
    </row>
    <row r="265" spans="8:29" hidden="1" x14ac:dyDescent="0.25">
      <c r="H265" s="96"/>
      <c r="I265" s="96"/>
      <c r="J265" s="103"/>
      <c r="K265" s="99"/>
      <c r="L265" s="96"/>
      <c r="M265" s="103"/>
      <c r="N265" s="103"/>
      <c r="O265" s="103"/>
      <c r="P265" s="103"/>
      <c r="Q265" s="103"/>
      <c r="R265" s="103"/>
      <c r="S265" s="103"/>
      <c r="T265" s="103"/>
      <c r="U265" s="103"/>
      <c r="V265" s="99"/>
      <c r="W265" s="103"/>
      <c r="X265" s="103"/>
      <c r="Y265" s="103"/>
      <c r="Z265" s="99"/>
      <c r="AA265" s="99"/>
      <c r="AB265" s="99"/>
      <c r="AC265" s="99"/>
    </row>
    <row r="266" spans="8:29" hidden="1" x14ac:dyDescent="0.25">
      <c r="H266" s="94"/>
      <c r="I266" s="94"/>
      <c r="J266" s="94"/>
      <c r="K266" s="94"/>
      <c r="L266" s="94"/>
      <c r="M266" s="103"/>
      <c r="N266" s="103"/>
      <c r="O266" s="103"/>
      <c r="P266" s="103"/>
      <c r="Q266" s="103"/>
      <c r="R266" s="103"/>
      <c r="S266" s="103"/>
      <c r="T266" s="103"/>
      <c r="U266" s="103"/>
      <c r="V266" s="99"/>
      <c r="W266" s="103"/>
      <c r="X266" s="103"/>
      <c r="Y266" s="103"/>
      <c r="Z266" s="99"/>
      <c r="AA266" s="99"/>
      <c r="AB266" s="99"/>
      <c r="AC266" s="99"/>
    </row>
    <row r="267" spans="8:29" hidden="1" x14ac:dyDescent="0.25">
      <c r="H267" s="94"/>
      <c r="I267" s="94"/>
      <c r="J267" s="94"/>
      <c r="K267" s="94"/>
      <c r="L267" s="94"/>
      <c r="M267" s="103"/>
      <c r="N267" s="103"/>
      <c r="O267" s="103"/>
      <c r="P267" s="103"/>
      <c r="Q267" s="103"/>
      <c r="R267" s="103"/>
      <c r="S267" s="103"/>
      <c r="T267" s="103"/>
      <c r="U267" s="103"/>
      <c r="V267" s="99"/>
      <c r="W267" s="103"/>
      <c r="X267" s="103"/>
      <c r="Y267" s="103"/>
      <c r="Z267" s="99"/>
      <c r="AA267" s="99"/>
      <c r="AB267" s="99"/>
      <c r="AC267" s="99"/>
    </row>
    <row r="268" spans="8:29" hidden="1" x14ac:dyDescent="0.25">
      <c r="H268" s="94"/>
      <c r="I268" s="94"/>
      <c r="J268" s="94"/>
      <c r="K268" s="94"/>
      <c r="L268" s="94"/>
      <c r="M268" s="103"/>
      <c r="N268" s="103"/>
      <c r="O268" s="103"/>
      <c r="P268" s="103"/>
      <c r="Q268" s="103"/>
      <c r="R268" s="103"/>
      <c r="S268" s="103"/>
      <c r="T268" s="103"/>
      <c r="U268" s="103"/>
      <c r="V268" s="99"/>
      <c r="W268" s="103"/>
      <c r="X268" s="103"/>
      <c r="Y268" s="103"/>
      <c r="Z268" s="99"/>
      <c r="AA268" s="99"/>
      <c r="AB268" s="99"/>
      <c r="AC268" s="99"/>
    </row>
    <row r="269" spans="8:29" hidden="1" x14ac:dyDescent="0.25">
      <c r="H269" s="94"/>
      <c r="I269" s="94"/>
      <c r="J269" s="94"/>
      <c r="K269" s="94"/>
      <c r="L269" s="94"/>
      <c r="M269" s="94"/>
      <c r="N269" s="94"/>
      <c r="O269" s="94"/>
      <c r="P269" s="94"/>
      <c r="Q269" s="94"/>
      <c r="R269" s="94"/>
      <c r="S269" s="94"/>
      <c r="T269" s="94"/>
      <c r="U269" s="94"/>
      <c r="V269" s="94"/>
      <c r="W269" s="94"/>
      <c r="X269" s="103"/>
      <c r="Y269" s="103"/>
      <c r="Z269" s="99"/>
      <c r="AA269" s="99"/>
      <c r="AB269" s="99"/>
      <c r="AC269" s="99"/>
    </row>
    <row r="270" spans="8:29" hidden="1" x14ac:dyDescent="0.25">
      <c r="H270" s="90"/>
      <c r="I270" s="90"/>
      <c r="J270" s="90"/>
      <c r="K270" s="90"/>
      <c r="L270" s="90"/>
      <c r="M270" s="90"/>
      <c r="N270" s="90"/>
      <c r="O270" s="90"/>
      <c r="P270" s="90"/>
      <c r="Q270" s="90"/>
      <c r="R270" s="90"/>
      <c r="S270" s="90"/>
      <c r="T270" s="90"/>
      <c r="U270" s="90"/>
      <c r="V270" s="90"/>
      <c r="W270" s="90"/>
      <c r="X270" s="90"/>
      <c r="Y270" s="90"/>
      <c r="Z270" s="90"/>
      <c r="AA270" s="99"/>
      <c r="AB270" s="99"/>
      <c r="AC270" s="99"/>
    </row>
    <row r="271" spans="8:29" hidden="1" x14ac:dyDescent="0.25">
      <c r="H271" s="100"/>
      <c r="I271" s="99"/>
      <c r="J271" s="99"/>
      <c r="K271" s="99"/>
      <c r="L271" s="99"/>
      <c r="M271" s="99"/>
      <c r="N271" s="99"/>
      <c r="O271" s="99"/>
      <c r="P271" s="99"/>
      <c r="Q271" s="99"/>
      <c r="R271" s="99"/>
      <c r="S271" s="99"/>
      <c r="T271" s="99"/>
      <c r="U271" s="99"/>
      <c r="V271" s="99"/>
      <c r="W271" s="99"/>
      <c r="X271" s="99"/>
      <c r="Y271" s="99"/>
      <c r="Z271" s="99"/>
      <c r="AA271" s="99"/>
      <c r="AB271" s="99"/>
      <c r="AC271" s="99"/>
    </row>
    <row r="272" spans="8:29" hidden="1" x14ac:dyDescent="0.25">
      <c r="H272" s="100"/>
      <c r="I272" s="99"/>
      <c r="J272" s="99"/>
      <c r="K272" s="99"/>
      <c r="L272" s="99"/>
      <c r="M272" s="99"/>
      <c r="N272" s="99"/>
      <c r="O272" s="99"/>
      <c r="P272" s="99"/>
      <c r="Q272" s="99"/>
      <c r="R272" s="99"/>
      <c r="S272" s="99"/>
      <c r="T272" s="99"/>
      <c r="U272" s="99"/>
      <c r="V272" s="99"/>
      <c r="W272" s="99"/>
      <c r="X272" s="99"/>
      <c r="Y272" s="99"/>
      <c r="Z272" s="99"/>
      <c r="AA272" s="99"/>
      <c r="AB272" s="99"/>
      <c r="AC272" s="99"/>
    </row>
    <row r="273" spans="8:29" hidden="1" x14ac:dyDescent="0.25">
      <c r="H273" s="99"/>
      <c r="I273" s="99"/>
      <c r="J273" s="99"/>
      <c r="K273" s="99"/>
      <c r="L273" s="99"/>
      <c r="M273" s="99"/>
      <c r="N273" s="99"/>
      <c r="O273" s="99"/>
      <c r="P273" s="99"/>
      <c r="Q273" s="99"/>
      <c r="R273" s="99"/>
      <c r="S273" s="99"/>
      <c r="T273" s="99"/>
      <c r="U273" s="99"/>
      <c r="V273" s="99"/>
      <c r="W273" s="99"/>
      <c r="X273" s="99"/>
      <c r="Y273" s="99"/>
      <c r="Z273" s="99"/>
      <c r="AA273" s="99"/>
      <c r="AB273" s="99"/>
      <c r="AC273" s="99"/>
    </row>
    <row r="274" spans="8:29" hidden="1" x14ac:dyDescent="0.25">
      <c r="H274" s="95"/>
      <c r="I274" s="95"/>
      <c r="J274" s="94"/>
      <c r="K274" s="94"/>
      <c r="L274" s="94"/>
      <c r="M274" s="94"/>
      <c r="N274" s="94"/>
      <c r="O274" s="94"/>
      <c r="P274" s="94"/>
      <c r="Q274" s="94"/>
      <c r="R274" s="94"/>
      <c r="S274" s="94"/>
      <c r="T274" s="94"/>
      <c r="U274" s="94"/>
      <c r="V274" s="94"/>
      <c r="W274" s="94"/>
      <c r="X274" s="99"/>
      <c r="Y274" s="99"/>
      <c r="Z274" s="99"/>
      <c r="AA274" s="99"/>
      <c r="AB274" s="99"/>
      <c r="AC274" s="99"/>
    </row>
    <row r="275" spans="8:29" hidden="1" x14ac:dyDescent="0.25">
      <c r="H275" s="95"/>
      <c r="I275" s="95"/>
      <c r="J275" s="96"/>
      <c r="K275" s="97"/>
      <c r="L275" s="97"/>
      <c r="M275" s="96"/>
      <c r="N275" s="98"/>
      <c r="O275" s="98"/>
      <c r="P275" s="98"/>
      <c r="Q275" s="98"/>
      <c r="R275" s="98"/>
      <c r="S275" s="98"/>
      <c r="T275" s="98"/>
      <c r="U275" s="98"/>
      <c r="V275" s="98"/>
      <c r="W275" s="96"/>
      <c r="X275" s="99"/>
      <c r="Y275" s="99"/>
      <c r="Z275" s="99"/>
      <c r="AA275" s="99"/>
      <c r="AB275" s="99"/>
      <c r="AC275" s="99"/>
    </row>
    <row r="276" spans="8:29" hidden="1" x14ac:dyDescent="0.25">
      <c r="H276" s="95"/>
      <c r="I276" s="103"/>
      <c r="J276" s="96"/>
      <c r="K276" s="97"/>
      <c r="L276" s="103"/>
      <c r="M276" s="96"/>
      <c r="N276" s="98"/>
      <c r="O276" s="98"/>
      <c r="P276" s="98"/>
      <c r="Q276" s="98"/>
      <c r="R276" s="98"/>
      <c r="S276" s="98"/>
      <c r="T276" s="98"/>
      <c r="U276" s="98"/>
      <c r="V276" s="103"/>
      <c r="W276" s="96"/>
      <c r="X276" s="99"/>
      <c r="Y276" s="99"/>
      <c r="Z276" s="99"/>
      <c r="AA276" s="99"/>
      <c r="AB276" s="99"/>
      <c r="AC276" s="99"/>
    </row>
    <row r="277" spans="8:29" hidden="1" x14ac:dyDescent="0.25">
      <c r="H277" s="95"/>
      <c r="I277" s="103"/>
      <c r="J277" s="96"/>
      <c r="K277" s="97"/>
      <c r="L277" s="103"/>
      <c r="M277" s="96"/>
      <c r="N277" s="98"/>
      <c r="O277" s="98"/>
      <c r="P277" s="98"/>
      <c r="Q277" s="98"/>
      <c r="R277" s="98"/>
      <c r="S277" s="98"/>
      <c r="T277" s="98"/>
      <c r="U277" s="98"/>
      <c r="V277" s="103"/>
      <c r="W277" s="96"/>
      <c r="X277" s="99"/>
      <c r="Y277" s="99"/>
      <c r="Z277" s="99"/>
      <c r="AA277" s="99"/>
      <c r="AB277" s="99"/>
      <c r="AC277" s="99"/>
    </row>
    <row r="278" spans="8:29" hidden="1" x14ac:dyDescent="0.25">
      <c r="H278" s="95"/>
      <c r="I278" s="103"/>
      <c r="J278" s="96"/>
      <c r="K278" s="97"/>
      <c r="L278" s="103"/>
      <c r="M278" s="96"/>
      <c r="N278" s="98"/>
      <c r="O278" s="98"/>
      <c r="P278" s="98"/>
      <c r="Q278" s="98"/>
      <c r="R278" s="98"/>
      <c r="S278" s="98"/>
      <c r="T278" s="98"/>
      <c r="U278" s="98"/>
      <c r="V278" s="103"/>
      <c r="W278" s="96"/>
      <c r="X278" s="99"/>
      <c r="Y278" s="99"/>
      <c r="Z278" s="99"/>
      <c r="AA278" s="99"/>
      <c r="AB278" s="99"/>
      <c r="AC278" s="99"/>
    </row>
    <row r="279" spans="8:29" hidden="1" x14ac:dyDescent="0.25">
      <c r="H279" s="95"/>
      <c r="I279" s="103"/>
      <c r="J279" s="96"/>
      <c r="K279" s="97"/>
      <c r="L279" s="103"/>
      <c r="M279" s="96"/>
      <c r="N279" s="98"/>
      <c r="O279" s="98"/>
      <c r="P279" s="98"/>
      <c r="Q279" s="98"/>
      <c r="R279" s="98"/>
      <c r="S279" s="98"/>
      <c r="T279" s="98"/>
      <c r="U279" s="98"/>
      <c r="V279" s="103"/>
      <c r="W279" s="96"/>
      <c r="X279" s="99"/>
      <c r="Y279" s="99"/>
      <c r="Z279" s="99"/>
      <c r="AA279" s="99"/>
      <c r="AB279" s="99"/>
      <c r="AC279" s="99"/>
    </row>
    <row r="280" spans="8:29" hidden="1" x14ac:dyDescent="0.25">
      <c r="H280" s="94"/>
      <c r="I280" s="94"/>
      <c r="J280" s="94"/>
      <c r="K280" s="97"/>
      <c r="L280" s="103"/>
      <c r="M280" s="96"/>
      <c r="N280" s="98"/>
      <c r="O280" s="98"/>
      <c r="P280" s="98"/>
      <c r="Q280" s="98"/>
      <c r="R280" s="98"/>
      <c r="S280" s="98"/>
      <c r="T280" s="98"/>
      <c r="U280" s="98"/>
      <c r="V280" s="103"/>
      <c r="W280" s="96"/>
      <c r="X280" s="99"/>
      <c r="Y280" s="99"/>
      <c r="Z280" s="99"/>
      <c r="AA280" s="99"/>
      <c r="AB280" s="99"/>
      <c r="AC280" s="99"/>
    </row>
    <row r="281" spans="8:29" hidden="1" x14ac:dyDescent="0.25">
      <c r="H281" s="94"/>
      <c r="I281" s="94"/>
      <c r="J281" s="94"/>
      <c r="K281" s="97"/>
      <c r="L281" s="103"/>
      <c r="M281" s="96"/>
      <c r="N281" s="98"/>
      <c r="O281" s="98"/>
      <c r="P281" s="98"/>
      <c r="Q281" s="98"/>
      <c r="R281" s="98"/>
      <c r="S281" s="98"/>
      <c r="T281" s="98"/>
      <c r="U281" s="98"/>
      <c r="V281" s="103"/>
      <c r="W281" s="96"/>
      <c r="X281" s="99"/>
      <c r="Y281" s="99"/>
      <c r="Z281" s="99"/>
      <c r="AA281" s="99"/>
      <c r="AB281" s="99"/>
      <c r="AC281" s="99"/>
    </row>
    <row r="282" spans="8:29" hidden="1" x14ac:dyDescent="0.25">
      <c r="H282" s="100"/>
      <c r="I282" s="99"/>
      <c r="J282" s="99"/>
      <c r="K282" s="99"/>
      <c r="L282" s="99"/>
      <c r="M282" s="99"/>
      <c r="N282" s="99"/>
      <c r="O282" s="99"/>
      <c r="P282" s="99"/>
      <c r="Q282" s="99"/>
      <c r="R282" s="99"/>
      <c r="S282" s="99"/>
      <c r="T282" s="99"/>
      <c r="U282" s="99"/>
      <c r="V282" s="99"/>
      <c r="W282" s="99"/>
      <c r="X282" s="99"/>
      <c r="Y282" s="99"/>
      <c r="Z282" s="99"/>
      <c r="AA282" s="99"/>
      <c r="AB282" s="99"/>
      <c r="AC282" s="99"/>
    </row>
    <row r="283" spans="8:29" hidden="1" x14ac:dyDescent="0.25">
      <c r="H283" s="100"/>
      <c r="I283" s="99"/>
      <c r="J283" s="99"/>
      <c r="K283" s="99"/>
      <c r="L283" s="99"/>
      <c r="M283" s="99"/>
      <c r="N283" s="99"/>
      <c r="O283" s="99"/>
      <c r="P283" s="99"/>
      <c r="Q283" s="99"/>
      <c r="R283" s="99"/>
      <c r="S283" s="99"/>
      <c r="T283" s="99"/>
      <c r="U283" s="99"/>
      <c r="V283" s="99"/>
      <c r="W283" s="99"/>
      <c r="X283" s="99"/>
      <c r="Y283" s="99"/>
      <c r="Z283" s="99"/>
      <c r="AA283" s="99"/>
      <c r="AB283" s="99"/>
      <c r="AC283" s="99"/>
    </row>
    <row r="284" spans="8:29" hidden="1" x14ac:dyDescent="0.25">
      <c r="H284" s="100"/>
      <c r="I284" s="99"/>
      <c r="J284" s="99"/>
      <c r="K284" s="99"/>
      <c r="L284" s="99"/>
      <c r="M284" s="99"/>
      <c r="N284" s="99"/>
      <c r="O284" s="99"/>
      <c r="P284" s="99"/>
      <c r="Q284" s="99"/>
      <c r="R284" s="99"/>
      <c r="S284" s="99"/>
      <c r="T284" s="99"/>
      <c r="U284" s="99"/>
      <c r="V284" s="99"/>
      <c r="W284" s="99"/>
      <c r="X284" s="99"/>
      <c r="Y284" s="99"/>
      <c r="Z284" s="99"/>
      <c r="AA284" s="99"/>
      <c r="AB284" s="99"/>
      <c r="AC284" s="99"/>
    </row>
    <row r="285" spans="8:29" hidden="1" x14ac:dyDescent="0.25">
      <c r="H285" s="101"/>
      <c r="I285" s="99"/>
      <c r="J285" s="99"/>
      <c r="K285" s="99"/>
      <c r="L285" s="99"/>
      <c r="M285" s="99"/>
      <c r="N285" s="99"/>
      <c r="O285" s="99"/>
      <c r="P285" s="99"/>
      <c r="Q285" s="99"/>
      <c r="R285" s="99"/>
      <c r="S285" s="99"/>
      <c r="T285" s="99"/>
      <c r="U285" s="99"/>
      <c r="V285" s="99"/>
      <c r="W285" s="99"/>
      <c r="X285" s="99"/>
      <c r="Y285" s="99"/>
      <c r="Z285" s="99"/>
      <c r="AA285" s="99"/>
      <c r="AB285" s="99"/>
      <c r="AC285" s="99"/>
    </row>
    <row r="286" spans="8:29" hidden="1" x14ac:dyDescent="0.25">
      <c r="H286" s="102"/>
      <c r="I286" s="99"/>
      <c r="J286" s="99"/>
      <c r="K286" s="99"/>
      <c r="L286" s="99"/>
      <c r="M286" s="99"/>
      <c r="N286" s="99"/>
      <c r="O286" s="99"/>
      <c r="P286" s="99"/>
      <c r="Q286" s="99"/>
      <c r="R286" s="99"/>
      <c r="S286" s="99"/>
      <c r="T286" s="99"/>
      <c r="U286" s="99"/>
      <c r="V286" s="99"/>
      <c r="W286" s="99"/>
      <c r="X286" s="99"/>
      <c r="Y286" s="99"/>
      <c r="Z286" s="99"/>
      <c r="AA286" s="99"/>
      <c r="AB286" s="99"/>
      <c r="AC286" s="99"/>
    </row>
    <row r="287" spans="8:29" hidden="1" x14ac:dyDescent="0.25">
      <c r="H287" s="103"/>
      <c r="I287" s="103"/>
      <c r="J287" s="96"/>
      <c r="K287" s="97"/>
      <c r="L287" s="97"/>
      <c r="M287" s="96"/>
      <c r="N287" s="98"/>
      <c r="O287" s="98"/>
      <c r="P287" s="98"/>
      <c r="Q287" s="98"/>
      <c r="R287" s="98"/>
      <c r="S287" s="98"/>
      <c r="T287" s="98"/>
      <c r="U287" s="98"/>
      <c r="V287" s="98"/>
      <c r="W287" s="96"/>
      <c r="X287" s="99"/>
      <c r="Y287" s="99"/>
      <c r="Z287" s="99"/>
      <c r="AA287" s="99"/>
      <c r="AB287" s="99"/>
      <c r="AC287" s="99"/>
    </row>
    <row r="288" spans="8:29" hidden="1" x14ac:dyDescent="0.25">
      <c r="H288" s="103"/>
      <c r="I288" s="103"/>
      <c r="J288" s="96"/>
      <c r="K288" s="97"/>
      <c r="L288" s="103"/>
      <c r="M288" s="96"/>
      <c r="N288" s="98"/>
      <c r="O288" s="98"/>
      <c r="P288" s="98"/>
      <c r="Q288" s="98"/>
      <c r="R288" s="98"/>
      <c r="S288" s="98"/>
      <c r="T288" s="98"/>
      <c r="U288" s="98"/>
      <c r="V288" s="103"/>
      <c r="W288" s="96"/>
      <c r="X288" s="99"/>
      <c r="Y288" s="99"/>
      <c r="Z288" s="99"/>
      <c r="AA288" s="99"/>
      <c r="AB288" s="99"/>
      <c r="AC288" s="99"/>
    </row>
    <row r="289" spans="8:29" hidden="1" x14ac:dyDescent="0.25">
      <c r="H289" s="103"/>
      <c r="I289" s="103"/>
      <c r="J289" s="96"/>
      <c r="K289" s="97"/>
      <c r="L289" s="103"/>
      <c r="M289" s="96"/>
      <c r="N289" s="98"/>
      <c r="O289" s="98"/>
      <c r="P289" s="98"/>
      <c r="Q289" s="98"/>
      <c r="R289" s="98"/>
      <c r="S289" s="98"/>
      <c r="T289" s="98"/>
      <c r="U289" s="98"/>
      <c r="V289" s="103"/>
      <c r="W289" s="96"/>
      <c r="X289" s="99"/>
      <c r="Y289" s="99"/>
      <c r="Z289" s="99"/>
      <c r="AA289" s="99"/>
      <c r="AB289" s="99"/>
      <c r="AC289" s="99"/>
    </row>
    <row r="290" spans="8:29" hidden="1" x14ac:dyDescent="0.25">
      <c r="H290" s="103"/>
      <c r="I290" s="103"/>
      <c r="J290" s="96"/>
      <c r="K290" s="97"/>
      <c r="L290" s="103"/>
      <c r="M290" s="96"/>
      <c r="N290" s="98"/>
      <c r="O290" s="98"/>
      <c r="P290" s="98"/>
      <c r="Q290" s="98"/>
      <c r="R290" s="98"/>
      <c r="S290" s="98"/>
      <c r="T290" s="98"/>
      <c r="U290" s="98"/>
      <c r="V290" s="103"/>
      <c r="W290" s="96"/>
      <c r="X290" s="99"/>
      <c r="Y290" s="99"/>
      <c r="Z290" s="99"/>
      <c r="AA290" s="99"/>
      <c r="AB290" s="99"/>
      <c r="AC290" s="99"/>
    </row>
    <row r="291" spans="8:29" hidden="1" x14ac:dyDescent="0.25">
      <c r="H291" s="103"/>
      <c r="I291" s="103"/>
      <c r="J291" s="96"/>
      <c r="K291" s="97"/>
      <c r="L291" s="103"/>
      <c r="M291" s="96"/>
      <c r="N291" s="98"/>
      <c r="O291" s="98"/>
      <c r="P291" s="98"/>
      <c r="Q291" s="98"/>
      <c r="R291" s="98"/>
      <c r="S291" s="98"/>
      <c r="T291" s="98"/>
      <c r="U291" s="98"/>
      <c r="V291" s="103"/>
      <c r="W291" s="96"/>
      <c r="X291" s="99"/>
      <c r="Y291" s="99"/>
      <c r="Z291" s="99"/>
      <c r="AA291" s="99"/>
      <c r="AB291" s="99"/>
      <c r="AC291" s="99"/>
    </row>
    <row r="292" spans="8:29" hidden="1" x14ac:dyDescent="0.25">
      <c r="H292" s="94"/>
      <c r="I292" s="94"/>
      <c r="J292" s="94"/>
      <c r="K292" s="97"/>
      <c r="L292" s="103"/>
      <c r="M292" s="96"/>
      <c r="N292" s="98"/>
      <c r="O292" s="98"/>
      <c r="P292" s="98"/>
      <c r="Q292" s="98"/>
      <c r="R292" s="98"/>
      <c r="S292" s="98"/>
      <c r="T292" s="98"/>
      <c r="U292" s="98"/>
      <c r="V292" s="103"/>
      <c r="W292" s="96"/>
      <c r="X292" s="99"/>
      <c r="Y292" s="99"/>
      <c r="Z292" s="99"/>
      <c r="AA292" s="99"/>
      <c r="AB292" s="99"/>
      <c r="AC292" s="99"/>
    </row>
    <row r="293" spans="8:29" hidden="1" x14ac:dyDescent="0.25">
      <c r="H293" s="94"/>
      <c r="I293" s="94"/>
      <c r="J293" s="94"/>
      <c r="K293" s="97"/>
      <c r="L293" s="103"/>
      <c r="M293" s="96"/>
      <c r="N293" s="98"/>
      <c r="O293" s="98"/>
      <c r="P293" s="98"/>
      <c r="Q293" s="98"/>
      <c r="R293" s="98"/>
      <c r="S293" s="98"/>
      <c r="T293" s="98"/>
      <c r="U293" s="98"/>
      <c r="V293" s="103"/>
      <c r="W293" s="96"/>
      <c r="X293" s="99"/>
      <c r="Y293" s="99"/>
      <c r="Z293" s="99"/>
      <c r="AA293" s="99"/>
      <c r="AB293" s="99"/>
      <c r="AC293" s="99"/>
    </row>
    <row r="294" spans="8:29" hidden="1" x14ac:dyDescent="0.25">
      <c r="H294" s="100"/>
      <c r="I294" s="99"/>
      <c r="J294" s="99"/>
      <c r="K294" s="99"/>
      <c r="L294" s="99"/>
      <c r="M294" s="99"/>
      <c r="N294" s="99"/>
      <c r="O294" s="99"/>
      <c r="P294" s="99"/>
      <c r="Q294" s="99"/>
      <c r="R294" s="99"/>
      <c r="S294" s="99"/>
      <c r="T294" s="99"/>
      <c r="U294" s="99"/>
      <c r="V294" s="99"/>
      <c r="W294" s="99"/>
      <c r="X294" s="99"/>
      <c r="Y294" s="99"/>
      <c r="Z294" s="99"/>
      <c r="AA294" s="99"/>
      <c r="AB294" s="99"/>
      <c r="AC294" s="99"/>
    </row>
    <row r="295" spans="8:29" hidden="1" x14ac:dyDescent="0.25">
      <c r="H295" s="100"/>
      <c r="I295" s="99"/>
      <c r="J295" s="99"/>
      <c r="K295" s="99"/>
      <c r="L295" s="99"/>
      <c r="M295" s="99"/>
      <c r="N295" s="99"/>
      <c r="O295" s="99"/>
      <c r="P295" s="99"/>
      <c r="Q295" s="99"/>
      <c r="R295" s="99"/>
      <c r="S295" s="99"/>
      <c r="T295" s="99"/>
      <c r="U295" s="99"/>
      <c r="V295" s="99"/>
      <c r="W295" s="99"/>
      <c r="X295" s="99"/>
      <c r="Y295" s="99"/>
      <c r="Z295" s="99"/>
      <c r="AA295" s="99"/>
      <c r="AB295" s="99"/>
      <c r="AC295" s="99"/>
    </row>
    <row r="296" spans="8:29" hidden="1" x14ac:dyDescent="0.25">
      <c r="H296" s="100"/>
      <c r="I296" s="99"/>
      <c r="J296" s="99"/>
      <c r="K296" s="99"/>
      <c r="L296" s="99"/>
      <c r="M296" s="99"/>
      <c r="N296" s="99"/>
      <c r="O296" s="99"/>
      <c r="P296" s="99"/>
      <c r="Q296" s="99"/>
      <c r="R296" s="99"/>
      <c r="S296" s="99"/>
      <c r="T296" s="99"/>
      <c r="U296" s="99"/>
      <c r="V296" s="99"/>
      <c r="W296" s="99"/>
      <c r="X296" s="99"/>
      <c r="Y296" s="99"/>
      <c r="Z296" s="99"/>
      <c r="AA296" s="99"/>
      <c r="AB296" s="99"/>
      <c r="AC296" s="99"/>
    </row>
    <row r="297" spans="8:29" hidden="1" x14ac:dyDescent="0.25">
      <c r="H297" s="101"/>
      <c r="I297" s="99"/>
      <c r="J297" s="99"/>
      <c r="K297" s="99"/>
      <c r="L297" s="99"/>
      <c r="M297" s="99"/>
      <c r="N297" s="99"/>
      <c r="O297" s="99"/>
      <c r="P297" s="99"/>
      <c r="Q297" s="99"/>
      <c r="R297" s="99"/>
      <c r="S297" s="99"/>
      <c r="T297" s="99"/>
      <c r="U297" s="99"/>
      <c r="V297" s="99"/>
      <c r="W297" s="99"/>
      <c r="X297" s="99"/>
      <c r="Y297" s="99"/>
      <c r="Z297" s="99"/>
      <c r="AA297" s="99"/>
      <c r="AB297" s="99"/>
      <c r="AC297" s="99"/>
    </row>
    <row r="298" spans="8:29" hidden="1" x14ac:dyDescent="0.25">
      <c r="H298" s="102"/>
      <c r="I298" s="99"/>
      <c r="J298" s="99"/>
      <c r="K298" s="99"/>
      <c r="L298" s="99"/>
      <c r="M298" s="99"/>
      <c r="N298" s="99"/>
      <c r="O298" s="99"/>
      <c r="P298" s="99"/>
      <c r="Q298" s="99"/>
      <c r="R298" s="99"/>
      <c r="S298" s="99"/>
      <c r="T298" s="99"/>
      <c r="U298" s="99"/>
      <c r="V298" s="99"/>
      <c r="W298" s="99"/>
      <c r="X298" s="99"/>
      <c r="Y298" s="99"/>
      <c r="Z298" s="99"/>
      <c r="AA298" s="99"/>
      <c r="AB298" s="99"/>
      <c r="AC298" s="99"/>
    </row>
    <row r="299" spans="8:29" hidden="1" x14ac:dyDescent="0.25">
      <c r="H299" s="95"/>
      <c r="I299" s="95"/>
      <c r="J299" s="96"/>
      <c r="K299" s="97"/>
      <c r="L299" s="97"/>
      <c r="M299" s="96"/>
      <c r="N299" s="98"/>
      <c r="O299" s="98"/>
      <c r="P299" s="98"/>
      <c r="Q299" s="98"/>
      <c r="R299" s="98"/>
      <c r="S299" s="98"/>
      <c r="T299" s="98"/>
      <c r="U299" s="98"/>
      <c r="V299" s="98"/>
      <c r="W299" s="96"/>
      <c r="X299" s="99"/>
      <c r="Y299" s="99"/>
      <c r="Z299" s="99"/>
      <c r="AA299" s="99"/>
      <c r="AB299" s="99"/>
      <c r="AC299" s="99"/>
    </row>
    <row r="300" spans="8:29" hidden="1" x14ac:dyDescent="0.25">
      <c r="H300" s="95"/>
      <c r="I300" s="103"/>
      <c r="J300" s="96"/>
      <c r="K300" s="97"/>
      <c r="L300" s="103"/>
      <c r="M300" s="96"/>
      <c r="N300" s="98"/>
      <c r="O300" s="98"/>
      <c r="P300" s="98"/>
      <c r="Q300" s="98"/>
      <c r="R300" s="98"/>
      <c r="S300" s="98"/>
      <c r="T300" s="98"/>
      <c r="U300" s="98"/>
      <c r="V300" s="103"/>
      <c r="W300" s="96"/>
      <c r="X300" s="99"/>
      <c r="Y300" s="99"/>
      <c r="Z300" s="99"/>
      <c r="AA300" s="99"/>
      <c r="AB300" s="99"/>
      <c r="AC300" s="99"/>
    </row>
    <row r="301" spans="8:29" hidden="1" x14ac:dyDescent="0.25">
      <c r="H301" s="95"/>
      <c r="I301" s="103"/>
      <c r="J301" s="96"/>
      <c r="K301" s="97"/>
      <c r="L301" s="103"/>
      <c r="M301" s="96"/>
      <c r="N301" s="98"/>
      <c r="O301" s="98"/>
      <c r="P301" s="98"/>
      <c r="Q301" s="98"/>
      <c r="R301" s="98"/>
      <c r="S301" s="98"/>
      <c r="T301" s="98"/>
      <c r="U301" s="98"/>
      <c r="V301" s="103"/>
      <c r="W301" s="96"/>
      <c r="X301" s="99"/>
      <c r="Y301" s="99"/>
      <c r="Z301" s="99"/>
      <c r="AA301" s="99"/>
      <c r="AB301" s="99"/>
      <c r="AC301" s="99"/>
    </row>
    <row r="302" spans="8:29" hidden="1" x14ac:dyDescent="0.25">
      <c r="H302" s="95"/>
      <c r="I302" s="103"/>
      <c r="J302" s="96"/>
      <c r="K302" s="97"/>
      <c r="L302" s="103"/>
      <c r="M302" s="96"/>
      <c r="N302" s="98"/>
      <c r="O302" s="98"/>
      <c r="P302" s="98"/>
      <c r="Q302" s="98"/>
      <c r="R302" s="98"/>
      <c r="S302" s="98"/>
      <c r="T302" s="98"/>
      <c r="U302" s="98"/>
      <c r="V302" s="103"/>
      <c r="W302" s="96"/>
      <c r="X302" s="99"/>
      <c r="Y302" s="99"/>
      <c r="Z302" s="99"/>
      <c r="AA302" s="99"/>
      <c r="AB302" s="99"/>
      <c r="AC302" s="99"/>
    </row>
    <row r="303" spans="8:29" hidden="1" x14ac:dyDescent="0.25">
      <c r="H303" s="95"/>
      <c r="I303" s="103"/>
      <c r="J303" s="96"/>
      <c r="K303" s="97"/>
      <c r="L303" s="103"/>
      <c r="M303" s="96"/>
      <c r="N303" s="98"/>
      <c r="O303" s="98"/>
      <c r="P303" s="98"/>
      <c r="Q303" s="98"/>
      <c r="R303" s="98"/>
      <c r="S303" s="98"/>
      <c r="T303" s="98"/>
      <c r="U303" s="98"/>
      <c r="V303" s="103"/>
      <c r="W303" s="96"/>
      <c r="X303" s="99"/>
      <c r="Y303" s="99"/>
      <c r="Z303" s="99"/>
      <c r="AA303" s="99"/>
      <c r="AB303" s="99"/>
      <c r="AC303" s="99"/>
    </row>
    <row r="304" spans="8:29" hidden="1" x14ac:dyDescent="0.25">
      <c r="H304" s="94"/>
      <c r="I304" s="94"/>
      <c r="J304" s="94"/>
      <c r="K304" s="97"/>
      <c r="L304" s="103"/>
      <c r="M304" s="96"/>
      <c r="N304" s="98"/>
      <c r="O304" s="98"/>
      <c r="P304" s="98"/>
      <c r="Q304" s="98"/>
      <c r="R304" s="98"/>
      <c r="S304" s="98"/>
      <c r="T304" s="98"/>
      <c r="U304" s="98"/>
      <c r="V304" s="103"/>
      <c r="W304" s="96"/>
      <c r="X304" s="99"/>
      <c r="Y304" s="99"/>
      <c r="Z304" s="99"/>
      <c r="AA304" s="99"/>
      <c r="AB304" s="99"/>
      <c r="AC304" s="99"/>
    </row>
    <row r="305" spans="8:29" hidden="1" x14ac:dyDescent="0.25">
      <c r="H305" s="94"/>
      <c r="I305" s="94"/>
      <c r="J305" s="94"/>
      <c r="K305" s="94"/>
      <c r="L305" s="94"/>
      <c r="M305" s="94"/>
      <c r="N305" s="98"/>
      <c r="O305" s="98"/>
      <c r="P305" s="98"/>
      <c r="Q305" s="98"/>
      <c r="R305" s="98"/>
      <c r="S305" s="98"/>
      <c r="T305" s="98"/>
      <c r="U305" s="98"/>
      <c r="V305" s="103"/>
      <c r="W305" s="96"/>
      <c r="X305" s="99"/>
      <c r="Y305" s="99"/>
      <c r="Z305" s="99"/>
      <c r="AA305" s="99"/>
      <c r="AB305" s="99"/>
      <c r="AC305" s="99"/>
    </row>
    <row r="306" spans="8:29" hidden="1" x14ac:dyDescent="0.25">
      <c r="H306" s="100"/>
      <c r="I306" s="99"/>
      <c r="J306" s="99"/>
      <c r="K306" s="99"/>
      <c r="L306" s="99"/>
      <c r="M306" s="99"/>
      <c r="N306" s="99"/>
      <c r="O306" s="99"/>
      <c r="P306" s="99"/>
      <c r="Q306" s="99"/>
      <c r="R306" s="99"/>
      <c r="S306" s="99"/>
      <c r="T306" s="99"/>
      <c r="U306" s="99"/>
      <c r="V306" s="99"/>
      <c r="W306" s="99"/>
      <c r="X306" s="99"/>
      <c r="Y306" s="99"/>
      <c r="Z306" s="99"/>
      <c r="AA306" s="99"/>
      <c r="AB306" s="99"/>
      <c r="AC306" s="99"/>
    </row>
    <row r="307" spans="8:29" hidden="1" x14ac:dyDescent="0.25">
      <c r="H307" s="100"/>
      <c r="I307" s="99"/>
      <c r="J307" s="99"/>
      <c r="K307" s="99"/>
      <c r="L307" s="99"/>
      <c r="M307" s="99"/>
      <c r="N307" s="99"/>
      <c r="O307" s="99"/>
      <c r="P307" s="99"/>
      <c r="Q307" s="99"/>
      <c r="R307" s="99"/>
      <c r="S307" s="99"/>
      <c r="T307" s="99"/>
      <c r="U307" s="99"/>
      <c r="V307" s="99"/>
      <c r="W307" s="99"/>
      <c r="X307" s="99"/>
      <c r="Y307" s="99"/>
      <c r="Z307" s="99"/>
      <c r="AA307" s="99"/>
      <c r="AB307" s="99"/>
      <c r="AC307" s="99"/>
    </row>
    <row r="308" spans="8:29" hidden="1" x14ac:dyDescent="0.25">
      <c r="H308" s="100"/>
      <c r="I308" s="99"/>
      <c r="J308" s="99"/>
      <c r="K308" s="99"/>
      <c r="L308" s="99"/>
      <c r="M308" s="99"/>
      <c r="N308" s="99"/>
      <c r="O308" s="99"/>
      <c r="P308" s="99"/>
      <c r="Q308" s="99"/>
      <c r="R308" s="99"/>
      <c r="S308" s="99"/>
      <c r="T308" s="99"/>
      <c r="U308" s="99"/>
      <c r="V308" s="99"/>
      <c r="W308" s="99"/>
      <c r="X308" s="99"/>
      <c r="Y308" s="99"/>
      <c r="Z308" s="99"/>
      <c r="AA308" s="99"/>
      <c r="AB308" s="99"/>
      <c r="AC308" s="99"/>
    </row>
    <row r="309" spans="8:29" hidden="1" x14ac:dyDescent="0.25">
      <c r="H309" s="101"/>
      <c r="I309" s="99"/>
      <c r="J309" s="99"/>
      <c r="K309" s="99"/>
      <c r="L309" s="99"/>
      <c r="M309" s="99"/>
      <c r="N309" s="99"/>
      <c r="O309" s="99"/>
      <c r="P309" s="99"/>
      <c r="Q309" s="99"/>
      <c r="R309" s="99"/>
      <c r="S309" s="99"/>
      <c r="T309" s="99"/>
      <c r="U309" s="99"/>
      <c r="V309" s="99"/>
      <c r="W309" s="99"/>
      <c r="X309" s="99"/>
      <c r="Y309" s="99"/>
      <c r="Z309" s="99"/>
      <c r="AA309" s="99"/>
      <c r="AB309" s="99"/>
      <c r="AC309" s="99"/>
    </row>
    <row r="310" spans="8:29" hidden="1" x14ac:dyDescent="0.25">
      <c r="H310" s="102"/>
      <c r="I310" s="99"/>
      <c r="J310" s="99"/>
      <c r="K310" s="99"/>
      <c r="L310" s="99"/>
      <c r="M310" s="99"/>
      <c r="N310" s="99"/>
      <c r="O310" s="99"/>
      <c r="P310" s="99"/>
      <c r="Q310" s="99"/>
      <c r="R310" s="99"/>
      <c r="S310" s="99"/>
      <c r="T310" s="99"/>
      <c r="U310" s="99"/>
      <c r="V310" s="99"/>
      <c r="W310" s="99"/>
      <c r="X310" s="99"/>
      <c r="Y310" s="99"/>
      <c r="Z310" s="99"/>
      <c r="AA310" s="99"/>
      <c r="AB310" s="99"/>
      <c r="AC310" s="99"/>
    </row>
    <row r="311" spans="8:29" hidden="1" x14ac:dyDescent="0.25">
      <c r="H311" s="103"/>
      <c r="I311" s="103"/>
      <c r="J311" s="96"/>
      <c r="K311" s="97"/>
      <c r="L311" s="97"/>
      <c r="M311" s="96"/>
      <c r="N311" s="98"/>
      <c r="O311" s="98"/>
      <c r="P311" s="98"/>
      <c r="Q311" s="98"/>
      <c r="R311" s="98"/>
      <c r="S311" s="98"/>
      <c r="T311" s="98"/>
      <c r="U311" s="98"/>
      <c r="V311" s="98"/>
      <c r="W311" s="96"/>
      <c r="X311" s="99"/>
      <c r="Y311" s="99"/>
      <c r="Z311" s="99"/>
      <c r="AA311" s="99"/>
      <c r="AB311" s="99"/>
      <c r="AC311" s="99"/>
    </row>
    <row r="312" spans="8:29" hidden="1" x14ac:dyDescent="0.25">
      <c r="H312" s="103"/>
      <c r="I312" s="103"/>
      <c r="J312" s="96"/>
      <c r="K312" s="97"/>
      <c r="L312" s="103"/>
      <c r="M312" s="96"/>
      <c r="N312" s="98"/>
      <c r="O312" s="98"/>
      <c r="P312" s="98"/>
      <c r="Q312" s="98"/>
      <c r="R312" s="98"/>
      <c r="S312" s="98"/>
      <c r="T312" s="98"/>
      <c r="U312" s="98"/>
      <c r="V312" s="103"/>
      <c r="W312" s="96"/>
      <c r="X312" s="99"/>
      <c r="Y312" s="99"/>
      <c r="Z312" s="99"/>
      <c r="AA312" s="99"/>
      <c r="AB312" s="99"/>
      <c r="AC312" s="99"/>
    </row>
    <row r="313" spans="8:29" hidden="1" x14ac:dyDescent="0.25">
      <c r="H313" s="103"/>
      <c r="I313" s="103"/>
      <c r="J313" s="96"/>
      <c r="K313" s="97"/>
      <c r="L313" s="103"/>
      <c r="M313" s="96"/>
      <c r="N313" s="98"/>
      <c r="O313" s="98"/>
      <c r="P313" s="98"/>
      <c r="Q313" s="98"/>
      <c r="R313" s="98"/>
      <c r="S313" s="98"/>
      <c r="T313" s="98"/>
      <c r="U313" s="98"/>
      <c r="V313" s="103"/>
      <c r="W313" s="96"/>
      <c r="X313" s="99"/>
      <c r="Y313" s="99"/>
      <c r="Z313" s="99"/>
      <c r="AA313" s="99"/>
      <c r="AB313" s="99"/>
      <c r="AC313" s="99"/>
    </row>
    <row r="314" spans="8:29" hidden="1" x14ac:dyDescent="0.25">
      <c r="H314" s="103"/>
      <c r="I314" s="103"/>
      <c r="J314" s="96"/>
      <c r="K314" s="97"/>
      <c r="L314" s="103"/>
      <c r="M314" s="96"/>
      <c r="N314" s="98"/>
      <c r="O314" s="98"/>
      <c r="P314" s="98"/>
      <c r="Q314" s="98"/>
      <c r="R314" s="98"/>
      <c r="S314" s="98"/>
      <c r="T314" s="98"/>
      <c r="U314" s="98"/>
      <c r="V314" s="103"/>
      <c r="W314" s="96"/>
      <c r="X314" s="99"/>
      <c r="Y314" s="99"/>
      <c r="Z314" s="99"/>
      <c r="AA314" s="99"/>
      <c r="AB314" s="99"/>
      <c r="AC314" s="99"/>
    </row>
    <row r="315" spans="8:29" hidden="1" x14ac:dyDescent="0.25">
      <c r="H315" s="103"/>
      <c r="I315" s="103"/>
      <c r="J315" s="96"/>
      <c r="K315" s="97"/>
      <c r="L315" s="103"/>
      <c r="M315" s="96"/>
      <c r="N315" s="98"/>
      <c r="O315" s="98"/>
      <c r="P315" s="98"/>
      <c r="Q315" s="98"/>
      <c r="R315" s="98"/>
      <c r="S315" s="98"/>
      <c r="T315" s="98"/>
      <c r="U315" s="98"/>
      <c r="V315" s="103"/>
      <c r="W315" s="96"/>
      <c r="X315" s="99"/>
      <c r="Y315" s="99"/>
      <c r="Z315" s="99"/>
      <c r="AA315" s="99"/>
      <c r="AB315" s="99"/>
      <c r="AC315" s="99"/>
    </row>
    <row r="316" spans="8:29" hidden="1" x14ac:dyDescent="0.25">
      <c r="H316" s="94"/>
      <c r="I316" s="94"/>
      <c r="J316" s="94"/>
      <c r="K316" s="97"/>
      <c r="L316" s="103"/>
      <c r="M316" s="96"/>
      <c r="N316" s="98"/>
      <c r="O316" s="98"/>
      <c r="P316" s="98"/>
      <c r="Q316" s="98"/>
      <c r="R316" s="98"/>
      <c r="S316" s="98"/>
      <c r="T316" s="98"/>
      <c r="U316" s="98"/>
      <c r="V316" s="103"/>
      <c r="W316" s="96"/>
      <c r="X316" s="99"/>
      <c r="Y316" s="99"/>
      <c r="Z316" s="99"/>
      <c r="AA316" s="99"/>
      <c r="AB316" s="99"/>
      <c r="AC316" s="99"/>
    </row>
    <row r="317" spans="8:29" hidden="1" x14ac:dyDescent="0.25">
      <c r="H317" s="94"/>
      <c r="I317" s="94"/>
      <c r="J317" s="94"/>
      <c r="K317" s="97"/>
      <c r="L317" s="103"/>
      <c r="M317" s="96"/>
      <c r="N317" s="98"/>
      <c r="O317" s="98"/>
      <c r="P317" s="98"/>
      <c r="Q317" s="98"/>
      <c r="R317" s="98"/>
      <c r="S317" s="98"/>
      <c r="T317" s="98"/>
      <c r="U317" s="98"/>
      <c r="V317" s="103"/>
      <c r="W317" s="96"/>
      <c r="X317" s="99"/>
      <c r="Y317" s="99"/>
      <c r="Z317" s="99"/>
      <c r="AA317" s="99"/>
      <c r="AB317" s="99"/>
      <c r="AC317" s="99"/>
    </row>
    <row r="318" spans="8:29" hidden="1" x14ac:dyDescent="0.25">
      <c r="H318" s="94"/>
      <c r="I318" s="94"/>
      <c r="J318" s="94"/>
      <c r="K318" s="94"/>
      <c r="L318" s="94"/>
      <c r="M318" s="94"/>
      <c r="N318" s="98"/>
      <c r="O318" s="98"/>
      <c r="P318" s="98"/>
      <c r="Q318" s="98"/>
      <c r="R318" s="98"/>
      <c r="S318" s="98"/>
      <c r="T318" s="98"/>
      <c r="U318" s="98"/>
      <c r="V318" s="103"/>
      <c r="W318" s="96"/>
      <c r="X318" s="99"/>
      <c r="Y318" s="99"/>
      <c r="Z318" s="99"/>
      <c r="AA318" s="99"/>
      <c r="AB318" s="99"/>
      <c r="AC318" s="99"/>
    </row>
    <row r="319" spans="8:29" hidden="1" x14ac:dyDescent="0.25">
      <c r="H319" s="104"/>
      <c r="I319" s="99"/>
      <c r="J319" s="99"/>
      <c r="K319" s="99"/>
      <c r="L319" s="99"/>
      <c r="M319" s="99"/>
      <c r="N319" s="99"/>
      <c r="O319" s="99"/>
      <c r="P319" s="99"/>
      <c r="Q319" s="99"/>
      <c r="R319" s="99"/>
      <c r="S319" s="99"/>
      <c r="T319" s="99"/>
      <c r="U319" s="99"/>
      <c r="V319" s="99"/>
      <c r="W319" s="99"/>
      <c r="X319" s="99"/>
      <c r="Y319" s="99"/>
      <c r="Z319" s="99"/>
      <c r="AA319" s="99"/>
      <c r="AB319" s="99"/>
      <c r="AC319" s="99"/>
    </row>
    <row r="320" spans="8:29" hidden="1" x14ac:dyDescent="0.25">
      <c r="H320" s="105"/>
      <c r="I320" s="99"/>
      <c r="J320" s="99"/>
      <c r="K320" s="99"/>
      <c r="L320" s="99"/>
      <c r="M320" s="99"/>
      <c r="N320" s="99"/>
      <c r="O320" s="99"/>
      <c r="P320" s="99"/>
      <c r="Q320" s="99"/>
      <c r="R320" s="99"/>
      <c r="S320" s="99"/>
      <c r="T320" s="99"/>
      <c r="U320" s="99"/>
      <c r="V320" s="99"/>
      <c r="W320" s="99"/>
      <c r="X320" s="99"/>
      <c r="Y320" s="99"/>
      <c r="Z320" s="99"/>
      <c r="AA320" s="99"/>
      <c r="AB320" s="99"/>
      <c r="AC320" s="99"/>
    </row>
    <row r="321" spans="8:29" hidden="1" x14ac:dyDescent="0.25">
      <c r="H321" s="106"/>
      <c r="I321" s="99"/>
      <c r="J321" s="99"/>
      <c r="K321" s="99"/>
      <c r="L321" s="99"/>
      <c r="M321" s="99"/>
      <c r="N321" s="99"/>
      <c r="O321" s="99"/>
      <c r="P321" s="99"/>
      <c r="Q321" s="99"/>
      <c r="R321" s="99"/>
      <c r="S321" s="99"/>
      <c r="T321" s="99"/>
      <c r="U321" s="99"/>
      <c r="V321" s="99"/>
      <c r="W321" s="99"/>
      <c r="X321" s="99"/>
      <c r="Y321" s="99"/>
      <c r="Z321" s="99"/>
      <c r="AA321" s="99"/>
      <c r="AB321" s="99"/>
      <c r="AC321" s="99"/>
    </row>
    <row r="322" spans="8:29" hidden="1" x14ac:dyDescent="0.25">
      <c r="H322" s="107"/>
      <c r="I322" s="99"/>
      <c r="J322" s="99"/>
      <c r="K322" s="99"/>
      <c r="L322" s="99"/>
      <c r="M322" s="99"/>
      <c r="N322" s="99"/>
      <c r="O322" s="99"/>
      <c r="P322" s="99"/>
      <c r="Q322" s="99"/>
      <c r="R322" s="99"/>
      <c r="S322" s="99"/>
      <c r="T322" s="99"/>
      <c r="U322" s="99"/>
      <c r="V322" s="99"/>
      <c r="W322" s="99"/>
      <c r="X322" s="99"/>
      <c r="Y322" s="99"/>
      <c r="Z322" s="99"/>
      <c r="AA322" s="99"/>
      <c r="AB322" s="99"/>
      <c r="AC322" s="99"/>
    </row>
    <row r="323" spans="8:29" hidden="1" x14ac:dyDescent="0.25">
      <c r="H323" s="108"/>
      <c r="I323" s="99"/>
      <c r="J323" s="99"/>
      <c r="K323" s="99"/>
      <c r="L323" s="99"/>
      <c r="M323" s="99"/>
      <c r="N323" s="99"/>
      <c r="O323" s="99"/>
      <c r="P323" s="99"/>
      <c r="Q323" s="99"/>
      <c r="R323" s="99"/>
      <c r="S323" s="99"/>
      <c r="T323" s="99"/>
      <c r="U323" s="99"/>
      <c r="V323" s="99"/>
      <c r="W323" s="99"/>
      <c r="X323" s="99"/>
      <c r="Y323" s="99"/>
      <c r="Z323" s="99"/>
      <c r="AA323" s="99"/>
      <c r="AB323" s="99"/>
      <c r="AC323" s="99"/>
    </row>
    <row r="324" spans="8:29" hidden="1" x14ac:dyDescent="0.25">
      <c r="H324" s="95"/>
      <c r="I324" s="95"/>
      <c r="J324" s="94"/>
      <c r="K324" s="94"/>
      <c r="L324" s="94"/>
      <c r="M324" s="94"/>
      <c r="N324" s="94"/>
      <c r="O324" s="94"/>
      <c r="P324" s="94"/>
      <c r="Q324" s="94"/>
      <c r="R324" s="94"/>
      <c r="S324" s="94"/>
      <c r="T324" s="94"/>
      <c r="U324" s="94"/>
      <c r="V324" s="94"/>
      <c r="W324" s="94"/>
      <c r="X324" s="99"/>
      <c r="Y324" s="99"/>
      <c r="Z324" s="99"/>
      <c r="AA324" s="99"/>
      <c r="AB324" s="99"/>
      <c r="AC324" s="99"/>
    </row>
    <row r="325" spans="8:29" hidden="1" x14ac:dyDescent="0.25">
      <c r="H325" s="95"/>
      <c r="I325" s="95"/>
      <c r="J325" s="96"/>
      <c r="K325" s="97"/>
      <c r="L325" s="97"/>
      <c r="M325" s="96"/>
      <c r="N325" s="98"/>
      <c r="O325" s="98"/>
      <c r="P325" s="98"/>
      <c r="Q325" s="98"/>
      <c r="R325" s="98"/>
      <c r="S325" s="98"/>
      <c r="T325" s="98"/>
      <c r="U325" s="98"/>
      <c r="V325" s="98"/>
      <c r="W325" s="96"/>
      <c r="X325" s="99"/>
      <c r="Y325" s="99"/>
      <c r="Z325" s="99"/>
      <c r="AA325" s="99"/>
      <c r="AB325" s="99"/>
      <c r="AC325" s="99"/>
    </row>
    <row r="326" spans="8:29" hidden="1" x14ac:dyDescent="0.25">
      <c r="H326" s="95"/>
      <c r="I326" s="103"/>
      <c r="J326" s="96"/>
      <c r="K326" s="97"/>
      <c r="L326" s="103"/>
      <c r="M326" s="96"/>
      <c r="N326" s="98"/>
      <c r="O326" s="98"/>
      <c r="P326" s="98"/>
      <c r="Q326" s="98"/>
      <c r="R326" s="98"/>
      <c r="S326" s="98"/>
      <c r="T326" s="98"/>
      <c r="U326" s="98"/>
      <c r="V326" s="103"/>
      <c r="W326" s="96"/>
      <c r="X326" s="99"/>
      <c r="Y326" s="99"/>
      <c r="Z326" s="99"/>
      <c r="AA326" s="99"/>
      <c r="AB326" s="99"/>
      <c r="AC326" s="99"/>
    </row>
    <row r="327" spans="8:29" hidden="1" x14ac:dyDescent="0.25">
      <c r="H327" s="95"/>
      <c r="I327" s="103"/>
      <c r="J327" s="96"/>
      <c r="K327" s="97"/>
      <c r="L327" s="103"/>
      <c r="M327" s="96"/>
      <c r="N327" s="98"/>
      <c r="O327" s="98"/>
      <c r="P327" s="98"/>
      <c r="Q327" s="98"/>
      <c r="R327" s="98"/>
      <c r="S327" s="98"/>
      <c r="T327" s="98"/>
      <c r="U327" s="98"/>
      <c r="V327" s="103"/>
      <c r="W327" s="96"/>
      <c r="X327" s="99"/>
      <c r="Y327" s="99"/>
      <c r="Z327" s="99"/>
      <c r="AA327" s="99"/>
      <c r="AB327" s="99"/>
      <c r="AC327" s="99"/>
    </row>
    <row r="328" spans="8:29" hidden="1" x14ac:dyDescent="0.25">
      <c r="H328" s="95"/>
      <c r="I328" s="103"/>
      <c r="J328" s="96"/>
      <c r="K328" s="97"/>
      <c r="L328" s="103"/>
      <c r="M328" s="96"/>
      <c r="N328" s="98"/>
      <c r="O328" s="98"/>
      <c r="P328" s="98"/>
      <c r="Q328" s="98"/>
      <c r="R328" s="98"/>
      <c r="S328" s="98"/>
      <c r="T328" s="98"/>
      <c r="U328" s="98"/>
      <c r="V328" s="103"/>
      <c r="W328" s="96"/>
      <c r="X328" s="99"/>
      <c r="Y328" s="99"/>
      <c r="Z328" s="99"/>
      <c r="AA328" s="99"/>
      <c r="AB328" s="99"/>
      <c r="AC328" s="99"/>
    </row>
    <row r="329" spans="8:29" hidden="1" x14ac:dyDescent="0.25">
      <c r="H329" s="95"/>
      <c r="I329" s="103"/>
      <c r="J329" s="96"/>
      <c r="K329" s="97"/>
      <c r="L329" s="103"/>
      <c r="M329" s="96"/>
      <c r="N329" s="98"/>
      <c r="O329" s="98"/>
      <c r="P329" s="98"/>
      <c r="Q329" s="98"/>
      <c r="R329" s="98"/>
      <c r="S329" s="98"/>
      <c r="T329" s="98"/>
      <c r="U329" s="98"/>
      <c r="V329" s="103"/>
      <c r="W329" s="96"/>
      <c r="X329" s="99"/>
      <c r="Y329" s="99"/>
      <c r="Z329" s="99"/>
      <c r="AA329" s="99"/>
      <c r="AB329" s="99"/>
      <c r="AC329" s="99"/>
    </row>
    <row r="330" spans="8:29" hidden="1" x14ac:dyDescent="0.25">
      <c r="H330" s="94"/>
      <c r="I330" s="94"/>
      <c r="J330" s="94"/>
      <c r="K330" s="97"/>
      <c r="L330" s="103"/>
      <c r="M330" s="96"/>
      <c r="N330" s="98"/>
      <c r="O330" s="98"/>
      <c r="P330" s="98"/>
      <c r="Q330" s="98"/>
      <c r="R330" s="98"/>
      <c r="S330" s="98"/>
      <c r="T330" s="98"/>
      <c r="U330" s="98"/>
      <c r="V330" s="103"/>
      <c r="W330" s="96"/>
      <c r="X330" s="99"/>
      <c r="Y330" s="99"/>
      <c r="Z330" s="99"/>
      <c r="AA330" s="99"/>
      <c r="AB330" s="99"/>
      <c r="AC330" s="99"/>
    </row>
    <row r="331" spans="8:29" hidden="1" x14ac:dyDescent="0.25">
      <c r="H331" s="94"/>
      <c r="I331" s="94"/>
      <c r="J331" s="94"/>
      <c r="K331" s="97"/>
      <c r="L331" s="103"/>
      <c r="M331" s="96"/>
      <c r="N331" s="98"/>
      <c r="O331" s="98"/>
      <c r="P331" s="98"/>
      <c r="Q331" s="98"/>
      <c r="R331" s="98"/>
      <c r="S331" s="98"/>
      <c r="T331" s="98"/>
      <c r="U331" s="98"/>
      <c r="V331" s="103"/>
      <c r="W331" s="96"/>
      <c r="X331" s="99"/>
      <c r="Y331" s="99"/>
      <c r="Z331" s="99"/>
      <c r="AA331" s="99"/>
      <c r="AB331" s="99"/>
      <c r="AC331" s="99"/>
    </row>
    <row r="332" spans="8:29" hidden="1" x14ac:dyDescent="0.25">
      <c r="H332" s="94"/>
      <c r="I332" s="94"/>
      <c r="J332" s="94"/>
      <c r="K332" s="94"/>
      <c r="L332" s="94"/>
      <c r="M332" s="94"/>
      <c r="N332" s="98"/>
      <c r="O332" s="98"/>
      <c r="P332" s="98"/>
      <c r="Q332" s="98"/>
      <c r="R332" s="98"/>
      <c r="S332" s="98"/>
      <c r="T332" s="98"/>
      <c r="U332" s="98"/>
      <c r="V332" s="103"/>
      <c r="W332" s="96"/>
      <c r="X332" s="99"/>
      <c r="Y332" s="99"/>
      <c r="Z332" s="99"/>
      <c r="AA332" s="99"/>
      <c r="AB332" s="99"/>
      <c r="AC332" s="99"/>
    </row>
    <row r="333" spans="8:29" hidden="1" x14ac:dyDescent="0.25">
      <c r="H333" s="100"/>
      <c r="I333" s="99"/>
      <c r="J333" s="99"/>
      <c r="K333" s="99"/>
      <c r="L333" s="99"/>
      <c r="M333" s="99"/>
      <c r="N333" s="99"/>
      <c r="O333" s="99"/>
      <c r="P333" s="99"/>
      <c r="Q333" s="99"/>
      <c r="R333" s="99"/>
      <c r="S333" s="99"/>
      <c r="T333" s="99"/>
      <c r="U333" s="99"/>
      <c r="V333" s="99"/>
      <c r="W333" s="99"/>
      <c r="X333" s="99"/>
      <c r="Y333" s="99"/>
      <c r="Z333" s="99"/>
      <c r="AA333" s="99"/>
      <c r="AB333" s="99"/>
      <c r="AC333" s="99"/>
    </row>
    <row r="334" spans="8:29" hidden="1" x14ac:dyDescent="0.25">
      <c r="H334" s="100"/>
      <c r="I334" s="99"/>
      <c r="J334" s="99"/>
      <c r="K334" s="99"/>
      <c r="L334" s="99"/>
      <c r="M334" s="99"/>
      <c r="N334" s="99"/>
      <c r="O334" s="99"/>
      <c r="P334" s="99"/>
      <c r="Q334" s="99"/>
      <c r="R334" s="99"/>
      <c r="S334" s="99"/>
      <c r="T334" s="99"/>
      <c r="U334" s="99"/>
      <c r="V334" s="99"/>
      <c r="W334" s="99"/>
      <c r="X334" s="99"/>
      <c r="Y334" s="99"/>
      <c r="Z334" s="99"/>
      <c r="AA334" s="99"/>
      <c r="AB334" s="99"/>
      <c r="AC334" s="99"/>
    </row>
    <row r="335" spans="8:29" hidden="1" x14ac:dyDescent="0.25">
      <c r="H335" s="100"/>
      <c r="I335" s="99"/>
      <c r="J335" s="99"/>
      <c r="K335" s="99"/>
      <c r="L335" s="99"/>
      <c r="M335" s="99"/>
      <c r="N335" s="99"/>
      <c r="O335" s="99"/>
      <c r="P335" s="99"/>
      <c r="Q335" s="99"/>
      <c r="R335" s="99"/>
      <c r="S335" s="99"/>
      <c r="T335" s="99"/>
      <c r="U335" s="99"/>
      <c r="V335" s="99"/>
      <c r="W335" s="99"/>
      <c r="X335" s="99"/>
      <c r="Y335" s="99"/>
      <c r="Z335" s="99"/>
      <c r="AA335" s="99"/>
      <c r="AB335" s="99"/>
      <c r="AC335" s="99"/>
    </row>
    <row r="336" spans="8:29" hidden="1" x14ac:dyDescent="0.25">
      <c r="H336" s="101"/>
      <c r="I336" s="99"/>
      <c r="J336" s="99"/>
      <c r="K336" s="99"/>
      <c r="L336" s="99"/>
      <c r="M336" s="99"/>
      <c r="N336" s="99"/>
      <c r="O336" s="99"/>
      <c r="P336" s="99"/>
      <c r="Q336" s="99"/>
      <c r="R336" s="99"/>
      <c r="S336" s="99"/>
      <c r="T336" s="99"/>
      <c r="U336" s="99"/>
      <c r="V336" s="99"/>
      <c r="W336" s="99"/>
      <c r="X336" s="99"/>
      <c r="Y336" s="99"/>
      <c r="Z336" s="99"/>
      <c r="AA336" s="99"/>
      <c r="AB336" s="99"/>
      <c r="AC336" s="99"/>
    </row>
    <row r="337" spans="8:29" hidden="1" x14ac:dyDescent="0.25">
      <c r="H337" s="102"/>
      <c r="I337" s="99"/>
      <c r="J337" s="99"/>
      <c r="K337" s="99"/>
      <c r="L337" s="99"/>
      <c r="M337" s="99"/>
      <c r="N337" s="99"/>
      <c r="O337" s="99"/>
      <c r="P337" s="99"/>
      <c r="Q337" s="99"/>
      <c r="R337" s="99"/>
      <c r="S337" s="99"/>
      <c r="T337" s="99"/>
      <c r="U337" s="99"/>
      <c r="V337" s="99"/>
      <c r="W337" s="99"/>
      <c r="X337" s="99"/>
      <c r="Y337" s="99"/>
      <c r="Z337" s="99"/>
      <c r="AA337" s="99"/>
      <c r="AB337" s="99"/>
      <c r="AC337" s="99"/>
    </row>
    <row r="338" spans="8:29" hidden="1" x14ac:dyDescent="0.25">
      <c r="H338" s="103"/>
      <c r="I338" s="103"/>
      <c r="J338" s="96"/>
      <c r="K338" s="97"/>
      <c r="L338" s="97"/>
      <c r="M338" s="96"/>
      <c r="N338" s="98"/>
      <c r="O338" s="98"/>
      <c r="P338" s="98"/>
      <c r="Q338" s="98"/>
      <c r="R338" s="98"/>
      <c r="S338" s="98"/>
      <c r="T338" s="98"/>
      <c r="U338" s="98"/>
      <c r="V338" s="98"/>
      <c r="W338" s="103"/>
      <c r="X338" s="99"/>
      <c r="Y338" s="99"/>
      <c r="Z338" s="99"/>
      <c r="AA338" s="99"/>
      <c r="AB338" s="99"/>
      <c r="AC338" s="99"/>
    </row>
    <row r="339" spans="8:29" hidden="1" x14ac:dyDescent="0.25">
      <c r="H339" s="103"/>
      <c r="I339" s="103"/>
      <c r="J339" s="96"/>
      <c r="K339" s="97"/>
      <c r="L339" s="103"/>
      <c r="M339" s="96"/>
      <c r="N339" s="98"/>
      <c r="O339" s="98"/>
      <c r="P339" s="98"/>
      <c r="Q339" s="98"/>
      <c r="R339" s="98"/>
      <c r="S339" s="98"/>
      <c r="T339" s="98"/>
      <c r="U339" s="98"/>
      <c r="V339" s="103"/>
      <c r="W339" s="103"/>
      <c r="X339" s="99"/>
      <c r="Y339" s="99"/>
      <c r="Z339" s="99"/>
      <c r="AA339" s="99"/>
      <c r="AB339" s="99"/>
      <c r="AC339" s="99"/>
    </row>
    <row r="340" spans="8:29" hidden="1" x14ac:dyDescent="0.25">
      <c r="H340" s="103"/>
      <c r="I340" s="103"/>
      <c r="J340" s="96"/>
      <c r="K340" s="97"/>
      <c r="L340" s="103"/>
      <c r="M340" s="96"/>
      <c r="N340" s="98"/>
      <c r="O340" s="98"/>
      <c r="P340" s="98"/>
      <c r="Q340" s="98"/>
      <c r="R340" s="98"/>
      <c r="S340" s="98"/>
      <c r="T340" s="98"/>
      <c r="U340" s="98"/>
      <c r="V340" s="103"/>
      <c r="W340" s="103"/>
      <c r="X340" s="99"/>
      <c r="Y340" s="99"/>
      <c r="Z340" s="99"/>
      <c r="AA340" s="99"/>
      <c r="AB340" s="99"/>
      <c r="AC340" s="99"/>
    </row>
    <row r="341" spans="8:29" hidden="1" x14ac:dyDescent="0.25">
      <c r="H341" s="103"/>
      <c r="I341" s="103"/>
      <c r="J341" s="96"/>
      <c r="K341" s="97"/>
      <c r="L341" s="103"/>
      <c r="M341" s="96"/>
      <c r="N341" s="98"/>
      <c r="O341" s="98"/>
      <c r="P341" s="98"/>
      <c r="Q341" s="98"/>
      <c r="R341" s="98"/>
      <c r="S341" s="98"/>
      <c r="T341" s="98"/>
      <c r="U341" s="98"/>
      <c r="V341" s="103"/>
      <c r="W341" s="103"/>
      <c r="X341" s="99"/>
      <c r="Y341" s="99"/>
      <c r="Z341" s="99"/>
      <c r="AA341" s="99"/>
      <c r="AB341" s="99"/>
      <c r="AC341" s="99"/>
    </row>
    <row r="342" spans="8:29" hidden="1" x14ac:dyDescent="0.25">
      <c r="H342" s="103"/>
      <c r="I342" s="103"/>
      <c r="J342" s="96"/>
      <c r="K342" s="97"/>
      <c r="L342" s="103"/>
      <c r="M342" s="96"/>
      <c r="N342" s="98"/>
      <c r="O342" s="98"/>
      <c r="P342" s="98"/>
      <c r="Q342" s="98"/>
      <c r="R342" s="98"/>
      <c r="S342" s="98"/>
      <c r="T342" s="98"/>
      <c r="U342" s="98"/>
      <c r="V342" s="103"/>
      <c r="W342" s="103"/>
      <c r="X342" s="99"/>
      <c r="Y342" s="99"/>
      <c r="Z342" s="99"/>
      <c r="AA342" s="99"/>
      <c r="AB342" s="99"/>
      <c r="AC342" s="99"/>
    </row>
    <row r="343" spans="8:29" hidden="1" x14ac:dyDescent="0.25">
      <c r="H343" s="94"/>
      <c r="I343" s="94"/>
      <c r="J343" s="94"/>
      <c r="K343" s="97"/>
      <c r="L343" s="103"/>
      <c r="M343" s="96"/>
      <c r="N343" s="98"/>
      <c r="O343" s="98"/>
      <c r="P343" s="98"/>
      <c r="Q343" s="98"/>
      <c r="R343" s="98"/>
      <c r="S343" s="98"/>
      <c r="T343" s="98"/>
      <c r="U343" s="98"/>
      <c r="V343" s="103"/>
      <c r="W343" s="103"/>
      <c r="X343" s="99"/>
      <c r="Y343" s="99"/>
      <c r="Z343" s="99"/>
      <c r="AA343" s="99"/>
      <c r="AB343" s="99"/>
      <c r="AC343" s="99"/>
    </row>
    <row r="344" spans="8:29" hidden="1" x14ac:dyDescent="0.25">
      <c r="H344" s="94"/>
      <c r="I344" s="94"/>
      <c r="J344" s="94"/>
      <c r="K344" s="97"/>
      <c r="L344" s="103"/>
      <c r="M344" s="96"/>
      <c r="N344" s="98"/>
      <c r="O344" s="98"/>
      <c r="P344" s="98"/>
      <c r="Q344" s="98"/>
      <c r="R344" s="98"/>
      <c r="S344" s="98"/>
      <c r="T344" s="98"/>
      <c r="U344" s="98"/>
      <c r="V344" s="103"/>
      <c r="W344" s="103"/>
      <c r="X344" s="99"/>
      <c r="Y344" s="99"/>
      <c r="Z344" s="99"/>
      <c r="AA344" s="99"/>
      <c r="AB344" s="99"/>
      <c r="AC344" s="99"/>
    </row>
    <row r="345" spans="8:29" hidden="1" x14ac:dyDescent="0.25">
      <c r="H345" s="94"/>
      <c r="I345" s="94"/>
      <c r="J345" s="94"/>
      <c r="K345" s="97"/>
      <c r="L345" s="103"/>
      <c r="M345" s="96"/>
      <c r="N345" s="98"/>
      <c r="O345" s="98"/>
      <c r="P345" s="98"/>
      <c r="Q345" s="98"/>
      <c r="R345" s="98"/>
      <c r="S345" s="98"/>
      <c r="T345" s="98"/>
      <c r="U345" s="98"/>
      <c r="V345" s="103"/>
      <c r="W345" s="103"/>
      <c r="X345" s="99"/>
      <c r="Y345" s="99"/>
      <c r="Z345" s="99"/>
      <c r="AA345" s="99"/>
      <c r="AB345" s="99"/>
      <c r="AC345" s="99"/>
    </row>
    <row r="346" spans="8:29" hidden="1" x14ac:dyDescent="0.25">
      <c r="H346" s="94"/>
      <c r="I346" s="94"/>
      <c r="J346" s="94"/>
      <c r="K346" s="94"/>
      <c r="L346" s="94"/>
      <c r="M346" s="94"/>
      <c r="N346" s="98"/>
      <c r="O346" s="98"/>
      <c r="P346" s="98"/>
      <c r="Q346" s="98"/>
      <c r="R346" s="98"/>
      <c r="S346" s="98"/>
      <c r="T346" s="98"/>
      <c r="U346" s="98"/>
      <c r="V346" s="103"/>
      <c r="W346" s="103"/>
      <c r="X346" s="99"/>
      <c r="Y346" s="99"/>
      <c r="Z346" s="99"/>
      <c r="AA346" s="99"/>
      <c r="AB346" s="99"/>
      <c r="AC346" s="99"/>
    </row>
    <row r="347" spans="8:29" hidden="1" x14ac:dyDescent="0.25">
      <c r="H347" s="100"/>
      <c r="I347" s="99"/>
      <c r="J347" s="99"/>
      <c r="K347" s="99"/>
      <c r="L347" s="99"/>
      <c r="M347" s="99"/>
      <c r="N347" s="99"/>
      <c r="O347" s="99"/>
      <c r="P347" s="99"/>
      <c r="Q347" s="99"/>
      <c r="R347" s="99"/>
      <c r="S347" s="99"/>
      <c r="T347" s="99"/>
      <c r="U347" s="99"/>
      <c r="V347" s="99"/>
      <c r="W347" s="99"/>
      <c r="X347" s="99"/>
      <c r="Y347" s="99"/>
      <c r="Z347" s="99"/>
      <c r="AA347" s="99"/>
      <c r="AB347" s="99"/>
      <c r="AC347" s="99"/>
    </row>
    <row r="348" spans="8:29" hidden="1" x14ac:dyDescent="0.25">
      <c r="H348" s="95"/>
      <c r="I348" s="95"/>
      <c r="J348" s="94"/>
      <c r="K348" s="94"/>
      <c r="L348" s="94"/>
      <c r="M348" s="94"/>
      <c r="N348" s="94"/>
      <c r="O348" s="94"/>
      <c r="P348" s="94"/>
      <c r="Q348" s="94"/>
      <c r="R348" s="94"/>
      <c r="S348" s="94"/>
      <c r="T348" s="94"/>
      <c r="U348" s="94"/>
      <c r="V348" s="94"/>
      <c r="W348" s="94"/>
      <c r="X348" s="99"/>
      <c r="Y348" s="99"/>
      <c r="Z348" s="99"/>
      <c r="AA348" s="99"/>
      <c r="AB348" s="99"/>
      <c r="AC348" s="99"/>
    </row>
    <row r="349" spans="8:29" hidden="1" x14ac:dyDescent="0.25">
      <c r="H349" s="95"/>
      <c r="I349" s="95"/>
      <c r="J349" s="96"/>
      <c r="K349" s="97"/>
      <c r="L349" s="97"/>
      <c r="M349" s="96"/>
      <c r="N349" s="98"/>
      <c r="O349" s="98"/>
      <c r="P349" s="98"/>
      <c r="Q349" s="98"/>
      <c r="R349" s="98"/>
      <c r="S349" s="98"/>
      <c r="T349" s="98"/>
      <c r="U349" s="98"/>
      <c r="V349" s="98"/>
      <c r="W349" s="96"/>
      <c r="X349" s="99"/>
      <c r="Y349" s="99"/>
      <c r="Z349" s="99"/>
      <c r="AA349" s="99"/>
      <c r="AB349" s="99"/>
      <c r="AC349" s="99"/>
    </row>
    <row r="350" spans="8:29" hidden="1" x14ac:dyDescent="0.25">
      <c r="H350" s="95"/>
      <c r="I350" s="103"/>
      <c r="J350" s="96"/>
      <c r="K350" s="97"/>
      <c r="L350" s="103"/>
      <c r="M350" s="96"/>
      <c r="N350" s="98"/>
      <c r="O350" s="98"/>
      <c r="P350" s="98"/>
      <c r="Q350" s="98"/>
      <c r="R350" s="98"/>
      <c r="S350" s="98"/>
      <c r="T350" s="98"/>
      <c r="U350" s="98"/>
      <c r="V350" s="103"/>
      <c r="W350" s="96"/>
      <c r="X350" s="99"/>
      <c r="Y350" s="99"/>
      <c r="Z350" s="99"/>
      <c r="AA350" s="99"/>
      <c r="AB350" s="99"/>
      <c r="AC350" s="99"/>
    </row>
    <row r="351" spans="8:29" hidden="1" x14ac:dyDescent="0.25">
      <c r="H351" s="95"/>
      <c r="I351" s="103"/>
      <c r="J351" s="96"/>
      <c r="K351" s="97"/>
      <c r="L351" s="103"/>
      <c r="M351" s="96"/>
      <c r="N351" s="98"/>
      <c r="O351" s="98"/>
      <c r="P351" s="98"/>
      <c r="Q351" s="98"/>
      <c r="R351" s="98"/>
      <c r="S351" s="98"/>
      <c r="T351" s="98"/>
      <c r="U351" s="98"/>
      <c r="V351" s="103"/>
      <c r="W351" s="96"/>
      <c r="X351" s="99"/>
      <c r="Y351" s="99"/>
      <c r="Z351" s="99"/>
      <c r="AA351" s="99"/>
      <c r="AB351" s="99"/>
      <c r="AC351" s="99"/>
    </row>
    <row r="352" spans="8:29" hidden="1" x14ac:dyDescent="0.25">
      <c r="H352" s="95"/>
      <c r="I352" s="103"/>
      <c r="J352" s="96"/>
      <c r="K352" s="97"/>
      <c r="L352" s="103"/>
      <c r="M352" s="96"/>
      <c r="N352" s="98"/>
      <c r="O352" s="98"/>
      <c r="P352" s="98"/>
      <c r="Q352" s="98"/>
      <c r="R352" s="98"/>
      <c r="S352" s="98"/>
      <c r="T352" s="98"/>
      <c r="U352" s="98"/>
      <c r="V352" s="103"/>
      <c r="W352" s="96"/>
      <c r="X352" s="99"/>
      <c r="Y352" s="99"/>
      <c r="Z352" s="99"/>
      <c r="AA352" s="99"/>
      <c r="AB352" s="99"/>
      <c r="AC352" s="99"/>
    </row>
    <row r="353" spans="8:29" hidden="1" x14ac:dyDescent="0.25">
      <c r="H353" s="95"/>
      <c r="I353" s="103"/>
      <c r="J353" s="96"/>
      <c r="K353" s="97"/>
      <c r="L353" s="103"/>
      <c r="M353" s="96"/>
      <c r="N353" s="98"/>
      <c r="O353" s="98"/>
      <c r="P353" s="98"/>
      <c r="Q353" s="98"/>
      <c r="R353" s="98"/>
      <c r="S353" s="98"/>
      <c r="T353" s="98"/>
      <c r="U353" s="98"/>
      <c r="V353" s="103"/>
      <c r="W353" s="96"/>
      <c r="X353" s="99"/>
      <c r="Y353" s="99"/>
      <c r="Z353" s="99"/>
      <c r="AA353" s="99"/>
      <c r="AB353" s="99"/>
      <c r="AC353" s="99"/>
    </row>
    <row r="354" spans="8:29" hidden="1" x14ac:dyDescent="0.25">
      <c r="H354" s="94"/>
      <c r="I354" s="94"/>
      <c r="J354" s="94"/>
      <c r="K354" s="97"/>
      <c r="L354" s="103"/>
      <c r="M354" s="96"/>
      <c r="N354" s="98"/>
      <c r="O354" s="98"/>
      <c r="P354" s="98"/>
      <c r="Q354" s="98"/>
      <c r="R354" s="98"/>
      <c r="S354" s="98"/>
      <c r="T354" s="98"/>
      <c r="U354" s="98"/>
      <c r="V354" s="103"/>
      <c r="W354" s="96"/>
      <c r="X354" s="99"/>
      <c r="Y354" s="99"/>
      <c r="Z354" s="99"/>
      <c r="AA354" s="99"/>
      <c r="AB354" s="99"/>
      <c r="AC354" s="99"/>
    </row>
    <row r="355" spans="8:29" hidden="1" x14ac:dyDescent="0.25">
      <c r="H355" s="94"/>
      <c r="I355" s="94"/>
      <c r="J355" s="94"/>
      <c r="K355" s="97"/>
      <c r="L355" s="103"/>
      <c r="M355" s="96"/>
      <c r="N355" s="98"/>
      <c r="O355" s="98"/>
      <c r="P355" s="98"/>
      <c r="Q355" s="98"/>
      <c r="R355" s="98"/>
      <c r="S355" s="98"/>
      <c r="T355" s="98"/>
      <c r="U355" s="98"/>
      <c r="V355" s="103"/>
      <c r="W355" s="96"/>
      <c r="X355" s="99"/>
      <c r="Y355" s="99"/>
      <c r="Z355" s="99"/>
      <c r="AA355" s="99"/>
      <c r="AB355" s="99"/>
      <c r="AC355" s="99"/>
    </row>
    <row r="356" spans="8:29" hidden="1" x14ac:dyDescent="0.25">
      <c r="H356" s="94"/>
      <c r="I356" s="94"/>
      <c r="J356" s="94"/>
      <c r="K356" s="97"/>
      <c r="L356" s="103"/>
      <c r="M356" s="96"/>
      <c r="N356" s="98"/>
      <c r="O356" s="98"/>
      <c r="P356" s="98"/>
      <c r="Q356" s="98"/>
      <c r="R356" s="98"/>
      <c r="S356" s="98"/>
      <c r="T356" s="98"/>
      <c r="U356" s="98"/>
      <c r="V356" s="103"/>
      <c r="W356" s="96"/>
      <c r="X356" s="99"/>
      <c r="Y356" s="99"/>
      <c r="Z356" s="99"/>
      <c r="AA356" s="99"/>
      <c r="AB356" s="99"/>
      <c r="AC356" s="99"/>
    </row>
    <row r="357" spans="8:29" hidden="1" x14ac:dyDescent="0.25">
      <c r="H357" s="94"/>
      <c r="I357" s="94"/>
      <c r="J357" s="94"/>
      <c r="K357" s="94"/>
      <c r="L357" s="94"/>
      <c r="M357" s="94"/>
      <c r="N357" s="98"/>
      <c r="O357" s="98"/>
      <c r="P357" s="98"/>
      <c r="Q357" s="98"/>
      <c r="R357" s="98"/>
      <c r="S357" s="98"/>
      <c r="T357" s="98"/>
      <c r="U357" s="98"/>
      <c r="V357" s="103"/>
      <c r="W357" s="96"/>
      <c r="X357" s="99"/>
      <c r="Y357" s="99"/>
      <c r="Z357" s="99"/>
      <c r="AA357" s="99"/>
      <c r="AB357" s="99"/>
      <c r="AC357" s="99"/>
    </row>
    <row r="358" spans="8:29" hidden="1" x14ac:dyDescent="0.25">
      <c r="H358" s="100"/>
      <c r="I358" s="99"/>
      <c r="J358" s="99"/>
      <c r="K358" s="99"/>
      <c r="L358" s="99"/>
      <c r="M358" s="99"/>
      <c r="N358" s="99"/>
      <c r="O358" s="99"/>
      <c r="P358" s="99"/>
      <c r="Q358" s="99"/>
      <c r="R358" s="99"/>
      <c r="S358" s="99"/>
      <c r="T358" s="99"/>
      <c r="U358" s="99"/>
      <c r="V358" s="99"/>
      <c r="W358" s="99"/>
      <c r="X358" s="99"/>
      <c r="Y358" s="99"/>
      <c r="Z358" s="99"/>
      <c r="AA358" s="99"/>
      <c r="AB358" s="99"/>
      <c r="AC358" s="99"/>
    </row>
    <row r="359" spans="8:29" hidden="1" x14ac:dyDescent="0.25">
      <c r="H359" s="109"/>
      <c r="I359" s="99"/>
      <c r="J359" s="99"/>
      <c r="K359" s="99"/>
      <c r="L359" s="99"/>
      <c r="M359" s="99"/>
      <c r="N359" s="99"/>
      <c r="O359" s="99"/>
      <c r="P359" s="99"/>
      <c r="Q359" s="99"/>
      <c r="R359" s="99"/>
      <c r="S359" s="99"/>
      <c r="T359" s="99"/>
      <c r="U359" s="99"/>
      <c r="V359" s="99"/>
      <c r="W359" s="99"/>
      <c r="X359" s="99"/>
      <c r="Y359" s="99"/>
      <c r="Z359" s="99"/>
      <c r="AA359" s="99"/>
      <c r="AB359" s="99"/>
      <c r="AC359" s="99"/>
    </row>
    <row r="360" spans="8:29" hidden="1" x14ac:dyDescent="0.25">
      <c r="H360" s="100"/>
      <c r="I360" s="99"/>
      <c r="J360" s="99"/>
      <c r="K360" s="99"/>
      <c r="L360" s="99"/>
      <c r="M360" s="99"/>
      <c r="N360" s="99"/>
      <c r="O360" s="99"/>
      <c r="P360" s="99"/>
      <c r="Q360" s="99"/>
      <c r="R360" s="99"/>
      <c r="S360" s="99"/>
      <c r="T360" s="99"/>
      <c r="U360" s="99"/>
      <c r="V360" s="99"/>
      <c r="W360" s="99"/>
      <c r="X360" s="99"/>
      <c r="Y360" s="99"/>
      <c r="Z360" s="99"/>
      <c r="AA360" s="99"/>
      <c r="AB360" s="99"/>
      <c r="AC360" s="99"/>
    </row>
    <row r="361" spans="8:29" hidden="1" x14ac:dyDescent="0.25">
      <c r="H361" s="95"/>
      <c r="I361" s="103"/>
      <c r="J361" s="99"/>
      <c r="K361" s="99"/>
      <c r="L361" s="99"/>
      <c r="M361" s="99"/>
      <c r="N361" s="99"/>
      <c r="O361" s="99"/>
      <c r="P361" s="99"/>
      <c r="Q361" s="99"/>
      <c r="R361" s="99"/>
      <c r="S361" s="99"/>
      <c r="T361" s="99"/>
      <c r="U361" s="99"/>
      <c r="V361" s="99"/>
      <c r="W361" s="99"/>
      <c r="X361" s="99"/>
      <c r="Y361" s="99"/>
      <c r="Z361" s="99"/>
      <c r="AA361" s="99"/>
      <c r="AB361" s="99"/>
      <c r="AC361" s="99"/>
    </row>
    <row r="362" spans="8:29" hidden="1" x14ac:dyDescent="0.25">
      <c r="H362" s="95"/>
      <c r="I362" s="103"/>
      <c r="J362" s="99"/>
      <c r="K362" s="99"/>
      <c r="L362" s="99"/>
      <c r="M362" s="99"/>
      <c r="N362" s="99"/>
      <c r="O362" s="99"/>
      <c r="P362" s="99"/>
      <c r="Q362" s="99"/>
      <c r="R362" s="99"/>
      <c r="S362" s="99"/>
      <c r="T362" s="99"/>
      <c r="U362" s="99"/>
      <c r="V362" s="99"/>
      <c r="W362" s="99"/>
      <c r="X362" s="99"/>
      <c r="Y362" s="99"/>
      <c r="Z362" s="99"/>
      <c r="AA362" s="99"/>
      <c r="AB362" s="99"/>
      <c r="AC362" s="99"/>
    </row>
    <row r="363" spans="8:29" hidden="1" x14ac:dyDescent="0.25">
      <c r="H363" s="95"/>
      <c r="I363" s="103"/>
      <c r="J363" s="99"/>
      <c r="K363" s="99"/>
      <c r="L363" s="99"/>
      <c r="M363" s="99"/>
      <c r="N363" s="99"/>
      <c r="O363" s="99"/>
      <c r="P363" s="99"/>
      <c r="Q363" s="99"/>
      <c r="R363" s="99"/>
      <c r="S363" s="99"/>
      <c r="T363" s="99"/>
      <c r="U363" s="99"/>
      <c r="V363" s="99"/>
      <c r="W363" s="99"/>
      <c r="X363" s="99"/>
      <c r="Y363" s="99"/>
      <c r="Z363" s="99"/>
      <c r="AA363" s="99"/>
      <c r="AB363" s="99"/>
      <c r="AC363" s="99"/>
    </row>
    <row r="364" spans="8:29" hidden="1" x14ac:dyDescent="0.25">
      <c r="H364" s="95"/>
      <c r="I364" s="103"/>
      <c r="J364" s="99"/>
      <c r="K364" s="99"/>
      <c r="L364" s="99"/>
      <c r="M364" s="99"/>
      <c r="N364" s="99"/>
      <c r="O364" s="99"/>
      <c r="P364" s="99"/>
      <c r="Q364" s="99"/>
      <c r="R364" s="99"/>
      <c r="S364" s="99"/>
      <c r="T364" s="99"/>
      <c r="U364" s="99"/>
      <c r="V364" s="99"/>
      <c r="W364" s="99"/>
      <c r="X364" s="99"/>
      <c r="Y364" s="99"/>
      <c r="Z364" s="99"/>
      <c r="AA364" s="99"/>
      <c r="AB364" s="99"/>
      <c r="AC364" s="99"/>
    </row>
    <row r="365" spans="8:29" hidden="1" x14ac:dyDescent="0.25">
      <c r="H365" s="95"/>
      <c r="I365" s="103"/>
      <c r="J365" s="99"/>
      <c r="K365" s="99"/>
      <c r="L365" s="99"/>
      <c r="M365" s="99"/>
      <c r="N365" s="99"/>
      <c r="O365" s="99"/>
      <c r="P365" s="99"/>
      <c r="Q365" s="99"/>
      <c r="R365" s="99"/>
      <c r="S365" s="99"/>
      <c r="T365" s="99"/>
      <c r="U365" s="99"/>
      <c r="V365" s="99"/>
      <c r="W365" s="99"/>
      <c r="X365" s="99"/>
      <c r="Y365" s="99"/>
      <c r="Z365" s="99"/>
      <c r="AA365" s="99"/>
      <c r="AB365" s="99"/>
      <c r="AC365" s="99"/>
    </row>
    <row r="366" spans="8:29" hidden="1" x14ac:dyDescent="0.25">
      <c r="H366" s="95"/>
      <c r="I366" s="103"/>
      <c r="J366" s="99"/>
      <c r="K366" s="99"/>
      <c r="L366" s="99"/>
      <c r="M366" s="99"/>
      <c r="N366" s="99"/>
      <c r="O366" s="99"/>
      <c r="P366" s="99"/>
      <c r="Q366" s="99"/>
      <c r="R366" s="99"/>
      <c r="S366" s="99"/>
      <c r="T366" s="99"/>
      <c r="U366" s="99"/>
      <c r="V366" s="99"/>
      <c r="W366" s="99"/>
      <c r="X366" s="99"/>
      <c r="Y366" s="99"/>
      <c r="Z366" s="99"/>
      <c r="AA366" s="99"/>
      <c r="AB366" s="99"/>
      <c r="AC366" s="99"/>
    </row>
    <row r="367" spans="8:29" hidden="1" x14ac:dyDescent="0.25">
      <c r="H367" s="95"/>
      <c r="I367" s="103"/>
      <c r="J367" s="99"/>
      <c r="K367" s="99"/>
      <c r="L367" s="99"/>
      <c r="M367" s="99"/>
      <c r="N367" s="99"/>
      <c r="O367" s="99"/>
      <c r="P367" s="99"/>
      <c r="Q367" s="99"/>
      <c r="R367" s="99"/>
      <c r="S367" s="99"/>
      <c r="T367" s="99"/>
      <c r="U367" s="99"/>
      <c r="V367" s="99"/>
      <c r="W367" s="99"/>
      <c r="X367" s="99"/>
      <c r="Y367" s="99"/>
      <c r="Z367" s="99"/>
      <c r="AA367" s="99"/>
      <c r="AB367" s="99"/>
      <c r="AC367" s="99"/>
    </row>
    <row r="368" spans="8:29" hidden="1" x14ac:dyDescent="0.25">
      <c r="H368" s="95"/>
      <c r="I368" s="103"/>
      <c r="J368" s="99"/>
      <c r="K368" s="99"/>
      <c r="L368" s="99"/>
      <c r="M368" s="99"/>
      <c r="N368" s="99"/>
      <c r="O368" s="99"/>
      <c r="P368" s="99"/>
      <c r="Q368" s="99"/>
      <c r="R368" s="99"/>
      <c r="S368" s="99"/>
      <c r="T368" s="99"/>
      <c r="U368" s="99"/>
      <c r="V368" s="99"/>
      <c r="W368" s="99"/>
      <c r="X368" s="99"/>
      <c r="Y368" s="99"/>
      <c r="Z368" s="99"/>
      <c r="AA368" s="99"/>
      <c r="AB368" s="99"/>
      <c r="AC368" s="99"/>
    </row>
    <row r="369" spans="8:29" hidden="1" x14ac:dyDescent="0.25">
      <c r="H369" s="100"/>
      <c r="I369" s="99"/>
      <c r="J369" s="99"/>
      <c r="K369" s="99"/>
      <c r="L369" s="99"/>
      <c r="M369" s="99"/>
      <c r="N369" s="99"/>
      <c r="O369" s="99"/>
      <c r="P369" s="99"/>
      <c r="Q369" s="99"/>
      <c r="R369" s="99"/>
      <c r="S369" s="99"/>
      <c r="T369" s="99"/>
      <c r="U369" s="99"/>
      <c r="V369" s="99"/>
      <c r="W369" s="99"/>
      <c r="X369" s="99"/>
      <c r="Y369" s="99"/>
      <c r="Z369" s="99"/>
      <c r="AA369" s="99"/>
      <c r="AB369" s="99"/>
      <c r="AC369" s="99"/>
    </row>
    <row r="370" spans="8:29" hidden="1" x14ac:dyDescent="0.25">
      <c r="H370" s="101"/>
      <c r="I370" s="99"/>
      <c r="J370" s="99"/>
      <c r="K370" s="99"/>
      <c r="L370" s="99"/>
      <c r="M370" s="99"/>
      <c r="N370" s="99"/>
      <c r="O370" s="99"/>
      <c r="P370" s="99"/>
      <c r="Q370" s="99"/>
      <c r="R370" s="99"/>
      <c r="S370" s="99"/>
      <c r="T370" s="99"/>
      <c r="U370" s="99"/>
      <c r="V370" s="99"/>
      <c r="W370" s="99"/>
      <c r="X370" s="99"/>
      <c r="Y370" s="99"/>
      <c r="Z370" s="99"/>
      <c r="AA370" s="99"/>
      <c r="AB370" s="99"/>
      <c r="AC370" s="99"/>
    </row>
    <row r="371" spans="8:29" hidden="1" x14ac:dyDescent="0.25">
      <c r="H371" s="101"/>
      <c r="I371" s="99"/>
      <c r="J371" s="99"/>
      <c r="K371" s="99"/>
      <c r="L371" s="99"/>
      <c r="M371" s="99"/>
      <c r="N371" s="99"/>
      <c r="O371" s="99"/>
      <c r="P371" s="99"/>
      <c r="Q371" s="99"/>
      <c r="R371" s="99"/>
      <c r="S371" s="99"/>
      <c r="T371" s="99"/>
      <c r="U371" s="99"/>
      <c r="V371" s="99"/>
      <c r="W371" s="99"/>
      <c r="X371" s="99"/>
      <c r="Y371" s="99"/>
      <c r="Z371" s="99"/>
      <c r="AA371" s="99"/>
      <c r="AB371" s="99"/>
      <c r="AC371" s="99"/>
    </row>
    <row r="372" spans="8:29" hidden="1" x14ac:dyDescent="0.25">
      <c r="H372" s="99"/>
      <c r="I372" s="99"/>
      <c r="J372" s="99"/>
      <c r="K372" s="99"/>
      <c r="L372" s="99"/>
      <c r="M372" s="99"/>
      <c r="N372" s="99"/>
      <c r="O372" s="99"/>
      <c r="P372" s="99"/>
      <c r="Q372" s="99"/>
      <c r="R372" s="99"/>
      <c r="S372" s="99"/>
      <c r="T372" s="99"/>
      <c r="U372" s="99"/>
      <c r="V372" s="99"/>
      <c r="W372" s="99"/>
      <c r="X372" s="99"/>
      <c r="Y372" s="99"/>
      <c r="Z372" s="99"/>
      <c r="AA372" s="99"/>
      <c r="AB372" s="99"/>
      <c r="AC372" s="99"/>
    </row>
    <row r="373" spans="8:29" hidden="1" x14ac:dyDescent="0.25">
      <c r="H373" s="99"/>
      <c r="I373" s="99"/>
      <c r="J373" s="99"/>
      <c r="K373" s="99"/>
      <c r="L373" s="99"/>
      <c r="M373" s="99"/>
      <c r="N373" s="99"/>
      <c r="O373" s="99"/>
      <c r="P373" s="99"/>
      <c r="Q373" s="99"/>
      <c r="R373" s="99"/>
      <c r="S373" s="99"/>
      <c r="T373" s="99"/>
      <c r="U373" s="99"/>
      <c r="V373" s="99"/>
      <c r="W373" s="99"/>
      <c r="X373" s="99"/>
      <c r="Y373" s="99"/>
      <c r="Z373" s="99"/>
      <c r="AA373" s="99"/>
      <c r="AB373" s="99"/>
      <c r="AC373" s="99"/>
    </row>
    <row r="374" spans="8:29" hidden="1" x14ac:dyDescent="0.25">
      <c r="H374" s="99"/>
      <c r="I374" s="99"/>
      <c r="J374" s="99"/>
      <c r="K374" s="99"/>
      <c r="L374" s="99"/>
      <c r="M374" s="99"/>
      <c r="N374" s="99"/>
      <c r="O374" s="99"/>
      <c r="P374" s="99"/>
      <c r="Q374" s="99"/>
      <c r="R374" s="99"/>
      <c r="S374" s="99"/>
      <c r="T374" s="99"/>
      <c r="U374" s="99"/>
      <c r="V374" s="99"/>
      <c r="W374" s="99"/>
      <c r="X374" s="99"/>
      <c r="Y374" s="99"/>
      <c r="Z374" s="99"/>
      <c r="AA374" s="99"/>
      <c r="AB374" s="99"/>
      <c r="AC374" s="99"/>
    </row>
    <row r="375" spans="8:29" hidden="1" x14ac:dyDescent="0.25">
      <c r="H375" s="99"/>
      <c r="I375" s="99"/>
      <c r="J375" s="99"/>
      <c r="K375" s="99"/>
      <c r="L375" s="99"/>
      <c r="M375" s="99"/>
      <c r="N375" s="99"/>
      <c r="O375" s="99"/>
      <c r="P375" s="99"/>
      <c r="Q375" s="99"/>
      <c r="R375" s="99"/>
      <c r="S375" s="99"/>
      <c r="T375" s="99"/>
      <c r="U375" s="99"/>
      <c r="V375" s="99"/>
      <c r="W375" s="99"/>
      <c r="X375" s="99"/>
      <c r="Y375" s="99"/>
      <c r="Z375" s="99"/>
      <c r="AA375" s="99"/>
      <c r="AB375" s="99"/>
      <c r="AC375" s="99"/>
    </row>
    <row r="376" spans="8:29" hidden="1" x14ac:dyDescent="0.25">
      <c r="H376" s="99"/>
      <c r="I376" s="99"/>
      <c r="J376" s="99"/>
      <c r="K376" s="99"/>
      <c r="L376" s="99"/>
      <c r="M376" s="99"/>
      <c r="N376" s="99"/>
      <c r="O376" s="99"/>
      <c r="P376" s="99"/>
      <c r="Q376" s="99"/>
      <c r="R376" s="99"/>
      <c r="S376" s="99"/>
      <c r="T376" s="99"/>
      <c r="U376" s="99"/>
      <c r="V376" s="99"/>
      <c r="W376" s="99"/>
      <c r="X376" s="99"/>
      <c r="Y376" s="99"/>
      <c r="Z376" s="99"/>
      <c r="AA376" s="99"/>
      <c r="AB376" s="99"/>
      <c r="AC376" s="99"/>
    </row>
    <row r="377" spans="8:29" hidden="1" x14ac:dyDescent="0.25">
      <c r="H377" s="99"/>
      <c r="I377" s="99"/>
      <c r="J377" s="99"/>
      <c r="K377" s="99"/>
      <c r="L377" s="99"/>
      <c r="M377" s="99"/>
      <c r="N377" s="99"/>
      <c r="O377" s="99"/>
      <c r="P377" s="99"/>
      <c r="Q377" s="99"/>
      <c r="R377" s="99"/>
      <c r="S377" s="99"/>
      <c r="T377" s="99"/>
      <c r="U377" s="99"/>
      <c r="V377" s="99"/>
      <c r="W377" s="99"/>
      <c r="X377" s="99"/>
      <c r="Y377" s="99"/>
      <c r="Z377" s="99"/>
      <c r="AA377" s="99"/>
      <c r="AB377" s="99"/>
      <c r="AC377" s="99"/>
    </row>
    <row r="378" spans="8:29" hidden="1" x14ac:dyDescent="0.25">
      <c r="H378" s="99"/>
      <c r="I378" s="99"/>
      <c r="J378" s="99"/>
      <c r="K378" s="99"/>
      <c r="L378" s="99"/>
      <c r="M378" s="99"/>
      <c r="N378" s="99"/>
      <c r="O378" s="99"/>
      <c r="P378" s="99"/>
      <c r="Q378" s="99"/>
      <c r="R378" s="99"/>
      <c r="S378" s="99"/>
      <c r="T378" s="99"/>
      <c r="U378" s="99"/>
      <c r="V378" s="99"/>
      <c r="W378" s="99"/>
      <c r="X378" s="99"/>
      <c r="Y378" s="99"/>
      <c r="Z378" s="99"/>
      <c r="AA378" s="99"/>
      <c r="AB378" s="99"/>
      <c r="AC378" s="99"/>
    </row>
    <row r="379" spans="8:29" hidden="1" x14ac:dyDescent="0.25">
      <c r="H379" s="99"/>
      <c r="I379" s="99"/>
      <c r="J379" s="99"/>
      <c r="K379" s="99"/>
      <c r="L379" s="99"/>
      <c r="M379" s="99"/>
      <c r="N379" s="99"/>
      <c r="O379" s="99"/>
      <c r="P379" s="99"/>
      <c r="Q379" s="99"/>
      <c r="R379" s="99"/>
      <c r="S379" s="99"/>
      <c r="T379" s="99"/>
      <c r="U379" s="99"/>
      <c r="V379" s="99"/>
      <c r="W379" s="99"/>
      <c r="X379" s="99"/>
      <c r="Y379" s="99"/>
      <c r="Z379" s="99"/>
      <c r="AA379" s="99"/>
      <c r="AB379" s="99"/>
      <c r="AC379" s="99"/>
    </row>
    <row r="380" spans="8:29" hidden="1" x14ac:dyDescent="0.25">
      <c r="H380" s="99"/>
      <c r="I380" s="99"/>
      <c r="J380" s="99"/>
      <c r="K380" s="99"/>
      <c r="L380" s="99"/>
      <c r="M380" s="99"/>
      <c r="N380" s="99"/>
      <c r="O380" s="99"/>
      <c r="P380" s="99"/>
      <c r="Q380" s="99"/>
      <c r="R380" s="99"/>
      <c r="S380" s="99"/>
      <c r="T380" s="99"/>
      <c r="U380" s="99"/>
      <c r="V380" s="99"/>
      <c r="W380" s="99"/>
      <c r="X380" s="99"/>
      <c r="Y380" s="99"/>
      <c r="Z380" s="99"/>
      <c r="AA380" s="99"/>
      <c r="AB380" s="99"/>
      <c r="AC380" s="99"/>
    </row>
    <row r="381" spans="8:29" hidden="1" x14ac:dyDescent="0.25">
      <c r="H381" s="99"/>
      <c r="I381" s="99"/>
      <c r="J381" s="99"/>
      <c r="K381" s="99"/>
      <c r="L381" s="99"/>
      <c r="M381" s="99"/>
      <c r="N381" s="99"/>
      <c r="O381" s="99"/>
      <c r="P381" s="99"/>
      <c r="Q381" s="99"/>
      <c r="R381" s="99"/>
      <c r="S381" s="99"/>
      <c r="T381" s="99"/>
      <c r="U381" s="99"/>
      <c r="V381" s="99"/>
      <c r="W381" s="99"/>
      <c r="X381" s="99"/>
      <c r="Y381" s="99"/>
      <c r="Z381" s="99"/>
      <c r="AA381" s="99"/>
      <c r="AB381" s="99"/>
      <c r="AC381" s="99"/>
    </row>
    <row r="382" spans="8:29" hidden="1" x14ac:dyDescent="0.25">
      <c r="H382" s="99"/>
      <c r="I382" s="99"/>
      <c r="J382" s="99"/>
      <c r="K382" s="99"/>
      <c r="L382" s="99"/>
      <c r="M382" s="99"/>
      <c r="N382" s="99"/>
      <c r="O382" s="99"/>
      <c r="P382" s="99"/>
      <c r="Q382" s="99"/>
      <c r="R382" s="99"/>
      <c r="S382" s="99"/>
      <c r="T382" s="99"/>
      <c r="U382" s="99"/>
      <c r="V382" s="99"/>
      <c r="W382" s="99"/>
      <c r="X382" s="99"/>
      <c r="Y382" s="99"/>
      <c r="Z382" s="99"/>
      <c r="AA382" s="99"/>
      <c r="AB382" s="99"/>
      <c r="AC382" s="99"/>
    </row>
  </sheetData>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tabColor theme="7" tint="0.79995117038483843"/>
  </sheetPr>
  <dimension ref="A1:AC354"/>
  <sheetViews>
    <sheetView showGridLines="0" workbookViewId="0">
      <selection activeCell="A6" sqref="A6:A7"/>
    </sheetView>
  </sheetViews>
  <sheetFormatPr defaultColWidth="0" defaultRowHeight="11.4" zeroHeight="1" x14ac:dyDescent="0.25"/>
  <cols>
    <col min="1" max="18" width="9" style="1" customWidth="1"/>
    <col min="19" max="20" width="15.09765625" style="1" customWidth="1"/>
    <col min="21" max="21" width="10.69921875" style="1" customWidth="1"/>
    <col min="22" max="29" width="9" style="1" customWidth="1"/>
    <col min="30" max="16384" width="9" style="1" hidden="1"/>
  </cols>
  <sheetData>
    <row r="1" spans="1:29" x14ac:dyDescent="0.25">
      <c r="A1" s="3" t="s">
        <v>412</v>
      </c>
      <c r="B1" s="4"/>
      <c r="C1" s="4"/>
      <c r="D1" s="4"/>
      <c r="E1" s="4"/>
      <c r="F1" s="4"/>
      <c r="G1" s="4"/>
      <c r="H1" s="4"/>
      <c r="I1" s="4"/>
      <c r="J1" s="4"/>
      <c r="K1" s="4"/>
      <c r="L1" s="4"/>
      <c r="M1" s="4"/>
      <c r="N1" s="4"/>
      <c r="O1" s="4"/>
      <c r="P1" s="4"/>
      <c r="Q1" s="4"/>
      <c r="R1" s="4"/>
      <c r="S1" s="4"/>
      <c r="T1" s="4"/>
      <c r="U1" s="4"/>
      <c r="V1" s="4"/>
      <c r="W1" s="4"/>
      <c r="X1" s="4"/>
      <c r="Y1" s="4"/>
      <c r="Z1" s="4"/>
      <c r="AA1" s="4"/>
      <c r="AB1" s="4"/>
      <c r="AC1" s="56"/>
    </row>
    <row r="2" spans="1:29" x14ac:dyDescent="0.25">
      <c r="A2" s="5" t="s">
        <v>413</v>
      </c>
      <c r="B2" s="6"/>
      <c r="C2" s="6"/>
      <c r="D2" s="6"/>
      <c r="E2" s="6"/>
      <c r="F2" s="6"/>
      <c r="G2" s="6"/>
      <c r="H2" s="6"/>
      <c r="I2" s="6"/>
      <c r="J2" s="6"/>
      <c r="K2" s="6"/>
      <c r="L2" s="6"/>
      <c r="M2" s="6"/>
      <c r="N2" s="6"/>
      <c r="O2" s="6"/>
      <c r="P2" s="6"/>
      <c r="Q2" s="6"/>
      <c r="R2" s="6"/>
      <c r="S2" s="6"/>
      <c r="T2" s="6"/>
      <c r="U2" s="6"/>
      <c r="V2" s="6"/>
      <c r="W2" s="6"/>
      <c r="X2" s="6"/>
      <c r="Y2" s="6"/>
      <c r="Z2" s="6"/>
      <c r="AA2" s="6"/>
      <c r="AB2" s="6"/>
      <c r="AC2" s="57"/>
    </row>
    <row r="3" spans="1:29"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57"/>
    </row>
    <row r="4" spans="1:29" x14ac:dyDescent="0.25">
      <c r="A4" s="7" t="s">
        <v>358</v>
      </c>
      <c r="B4" s="8"/>
      <c r="C4" s="8"/>
      <c r="D4" s="8"/>
      <c r="E4" s="8"/>
      <c r="F4" s="8"/>
      <c r="G4" s="8"/>
      <c r="H4" s="8"/>
      <c r="I4" s="8"/>
      <c r="J4" s="8"/>
      <c r="K4" s="8"/>
      <c r="L4" s="8"/>
      <c r="M4" s="8"/>
      <c r="N4" s="8"/>
      <c r="O4" s="8"/>
      <c r="P4" s="8"/>
      <c r="Q4" s="8"/>
      <c r="R4" s="8"/>
      <c r="S4" s="8"/>
      <c r="T4" s="8"/>
      <c r="U4" s="8"/>
      <c r="V4" s="8"/>
      <c r="W4" s="8"/>
      <c r="X4" s="8"/>
      <c r="Y4" s="8"/>
      <c r="Z4" s="8"/>
      <c r="AA4" s="8"/>
      <c r="AB4" s="8"/>
      <c r="AC4" s="58"/>
    </row>
    <row r="5" spans="1:29"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57"/>
    </row>
    <row r="6" spans="1:29" x14ac:dyDescent="0.25">
      <c r="A6" s="32" t="s">
        <v>414</v>
      </c>
      <c r="B6" s="33"/>
      <c r="C6" s="33"/>
      <c r="D6" s="34">
        <v>0</v>
      </c>
      <c r="E6" s="6"/>
      <c r="F6" s="35" t="s">
        <v>415</v>
      </c>
      <c r="G6" s="36"/>
      <c r="H6" s="36"/>
      <c r="I6" s="36"/>
      <c r="J6" s="36"/>
      <c r="K6" s="36"/>
      <c r="L6" s="36"/>
      <c r="M6" s="36"/>
      <c r="N6" s="48"/>
      <c r="O6" s="6"/>
      <c r="P6" s="6"/>
      <c r="Q6" s="6"/>
      <c r="R6" s="6"/>
      <c r="S6" s="6"/>
      <c r="T6" s="6"/>
      <c r="U6" s="6"/>
      <c r="V6" s="6"/>
      <c r="W6" s="6"/>
      <c r="X6" s="6"/>
      <c r="Y6" s="6"/>
      <c r="Z6" s="6"/>
      <c r="AA6" s="6"/>
      <c r="AB6" s="6"/>
      <c r="AC6" s="57"/>
    </row>
    <row r="7" spans="1:29" x14ac:dyDescent="0.25">
      <c r="A7" s="32" t="s">
        <v>359</v>
      </c>
      <c r="B7" s="33"/>
      <c r="C7" s="33"/>
      <c r="D7" s="34">
        <v>1</v>
      </c>
      <c r="E7" s="6"/>
      <c r="F7" s="35" t="s">
        <v>416</v>
      </c>
      <c r="G7" s="36"/>
      <c r="H7" s="36"/>
      <c r="I7" s="36"/>
      <c r="J7" s="36"/>
      <c r="K7" s="36"/>
      <c r="L7" s="36"/>
      <c r="M7" s="36"/>
      <c r="N7" s="48"/>
      <c r="O7" s="6"/>
      <c r="P7" s="6"/>
      <c r="Q7" s="6"/>
      <c r="R7" s="6"/>
      <c r="S7" s="6"/>
      <c r="T7" s="6"/>
      <c r="U7" s="6"/>
      <c r="V7" s="6"/>
      <c r="W7" s="6"/>
      <c r="X7" s="6"/>
      <c r="Y7" s="6"/>
      <c r="Z7" s="6"/>
      <c r="AA7" s="6"/>
      <c r="AB7" s="6"/>
      <c r="AC7" s="57"/>
    </row>
    <row r="8" spans="1:29" x14ac:dyDescent="0.25">
      <c r="A8" s="32" t="s">
        <v>120</v>
      </c>
      <c r="B8" s="33"/>
      <c r="C8" s="37"/>
      <c r="D8" s="38">
        <f>SUM(D6:D7)</f>
        <v>1</v>
      </c>
      <c r="E8" s="6"/>
      <c r="F8" s="6"/>
      <c r="G8" s="6"/>
      <c r="H8" s="6"/>
      <c r="I8" s="6"/>
      <c r="J8" s="6"/>
      <c r="K8" s="6"/>
      <c r="L8" s="6"/>
      <c r="M8" s="6"/>
      <c r="N8" s="6"/>
      <c r="O8" s="6"/>
      <c r="P8" s="6"/>
      <c r="Q8" s="6"/>
      <c r="R8" s="6"/>
      <c r="S8" s="6"/>
      <c r="T8" s="6"/>
      <c r="U8" s="6"/>
      <c r="V8" s="6"/>
      <c r="W8" s="6"/>
      <c r="X8" s="6"/>
      <c r="Y8" s="6"/>
      <c r="Z8" s="6"/>
      <c r="AA8" s="6"/>
      <c r="AB8" s="6"/>
      <c r="AC8" s="57"/>
    </row>
    <row r="9" spans="1:29" x14ac:dyDescent="0.25">
      <c r="A9" s="32" t="s">
        <v>363</v>
      </c>
      <c r="B9" s="33"/>
      <c r="C9" s="37"/>
      <c r="D9" s="39">
        <v>1878</v>
      </c>
      <c r="E9" s="6"/>
      <c r="F9" s="35" t="s">
        <v>417</v>
      </c>
      <c r="G9" s="36"/>
      <c r="H9" s="36"/>
      <c r="I9" s="36"/>
      <c r="J9" s="36"/>
      <c r="K9" s="36"/>
      <c r="L9" s="36"/>
      <c r="M9" s="36"/>
      <c r="N9" s="48"/>
      <c r="O9" s="6"/>
      <c r="P9" s="6"/>
      <c r="Q9" s="6"/>
      <c r="R9" s="6"/>
      <c r="S9" s="6"/>
      <c r="T9" s="6"/>
      <c r="U9" s="6"/>
      <c r="V9" s="6"/>
      <c r="W9" s="6"/>
      <c r="X9" s="6"/>
      <c r="Y9" s="6"/>
      <c r="Z9" s="6"/>
      <c r="AA9" s="6"/>
      <c r="AB9" s="6"/>
      <c r="AC9" s="57"/>
    </row>
    <row r="10" spans="1:29" x14ac:dyDescent="0.25">
      <c r="A10" s="32" t="s">
        <v>406</v>
      </c>
      <c r="B10" s="33"/>
      <c r="C10" s="37"/>
      <c r="D10" s="39">
        <v>156</v>
      </c>
      <c r="E10" s="6"/>
      <c r="F10" s="35" t="s">
        <v>418</v>
      </c>
      <c r="G10" s="36"/>
      <c r="H10" s="36"/>
      <c r="I10" s="36"/>
      <c r="J10" s="36"/>
      <c r="K10" s="36"/>
      <c r="L10" s="36"/>
      <c r="M10" s="36"/>
      <c r="N10" s="48"/>
      <c r="O10" s="6"/>
      <c r="P10" s="6"/>
      <c r="Q10" s="6"/>
      <c r="R10" s="6"/>
      <c r="S10" s="6"/>
      <c r="T10" s="6"/>
      <c r="U10" s="6"/>
      <c r="V10" s="6"/>
      <c r="W10" s="6"/>
      <c r="X10" s="6"/>
      <c r="Y10" s="6"/>
      <c r="Z10" s="6"/>
      <c r="AA10" s="6"/>
      <c r="AB10" s="6"/>
      <c r="AC10" s="57"/>
    </row>
    <row r="11" spans="1:29" x14ac:dyDescent="0.25">
      <c r="A11" s="40"/>
      <c r="B11" s="40"/>
      <c r="C11" s="40"/>
      <c r="D11" s="6"/>
      <c r="E11" s="6"/>
      <c r="F11" s="6"/>
      <c r="G11" s="6"/>
      <c r="H11" s="6"/>
      <c r="I11" s="6"/>
      <c r="J11" s="6"/>
      <c r="K11" s="6"/>
      <c r="L11" s="6"/>
      <c r="M11" s="6"/>
      <c r="N11" s="6"/>
      <c r="O11" s="6"/>
      <c r="P11" s="6"/>
      <c r="Q11" s="6"/>
      <c r="R11" s="6"/>
      <c r="S11" s="6"/>
      <c r="T11" s="6"/>
      <c r="U11" s="6"/>
      <c r="V11" s="6"/>
      <c r="W11" s="6"/>
      <c r="X11" s="6"/>
      <c r="Y11" s="6"/>
      <c r="Z11" s="6"/>
      <c r="AA11" s="6"/>
      <c r="AB11" s="6"/>
      <c r="AC11" s="57"/>
    </row>
    <row r="12" spans="1:29" x14ac:dyDescent="0.25">
      <c r="A12" s="7" t="s">
        <v>365</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58"/>
    </row>
    <row r="13" spans="1:29" x14ac:dyDescent="0.25">
      <c r="A13" s="41"/>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57"/>
    </row>
    <row r="14" spans="1:29" x14ac:dyDescent="0.25">
      <c r="A14" s="42" t="s">
        <v>419</v>
      </c>
      <c r="B14" s="31"/>
      <c r="C14" s="31"/>
      <c r="D14" s="31"/>
      <c r="E14" s="31"/>
      <c r="F14" s="31"/>
      <c r="G14" s="42" t="s">
        <v>419</v>
      </c>
      <c r="H14" s="31"/>
      <c r="I14" s="31"/>
      <c r="J14" s="31"/>
      <c r="K14" s="31"/>
      <c r="L14" s="49"/>
      <c r="M14" s="6"/>
      <c r="N14" s="6"/>
      <c r="O14" s="31"/>
      <c r="P14" s="31"/>
      <c r="Q14" s="31"/>
      <c r="R14" s="31"/>
      <c r="S14" s="31"/>
      <c r="T14" s="31"/>
      <c r="U14" s="6"/>
      <c r="V14" s="6"/>
      <c r="W14" s="6"/>
      <c r="X14" s="6"/>
      <c r="Y14" s="6"/>
      <c r="Z14" s="6"/>
      <c r="AA14" s="6"/>
      <c r="AB14" s="6"/>
      <c r="AC14" s="57"/>
    </row>
    <row r="15" spans="1:29" x14ac:dyDescent="0.25">
      <c r="A15" s="43" t="s">
        <v>420</v>
      </c>
      <c r="B15" s="44"/>
      <c r="C15" s="44"/>
      <c r="D15" s="44"/>
      <c r="E15" s="44"/>
      <c r="F15" s="44"/>
      <c r="G15" s="43" t="s">
        <v>421</v>
      </c>
      <c r="H15" s="44"/>
      <c r="I15" s="44"/>
      <c r="J15" s="44"/>
      <c r="K15" s="44"/>
      <c r="L15" s="49"/>
      <c r="M15" s="19"/>
      <c r="N15" s="49"/>
      <c r="O15" s="50" t="s">
        <v>369</v>
      </c>
      <c r="P15" s="31"/>
      <c r="Q15" s="31"/>
      <c r="R15" s="31"/>
      <c r="S15" s="31"/>
      <c r="T15" s="31"/>
      <c r="U15" s="6"/>
      <c r="V15" s="17"/>
      <c r="W15" s="6"/>
      <c r="X15" s="6"/>
      <c r="Y15" s="6"/>
      <c r="Z15" s="6"/>
      <c r="AA15" s="6"/>
      <c r="AB15" s="6"/>
      <c r="AC15" s="57"/>
    </row>
    <row r="16" spans="1:29" x14ac:dyDescent="0.25">
      <c r="A16" s="45" t="s">
        <v>119</v>
      </c>
      <c r="B16" s="45" t="s">
        <v>422</v>
      </c>
      <c r="C16" s="45" t="s">
        <v>121</v>
      </c>
      <c r="D16" s="45" t="s">
        <v>371</v>
      </c>
      <c r="E16" s="45" t="s">
        <v>423</v>
      </c>
      <c r="F16" s="46"/>
      <c r="G16" s="45" t="s">
        <v>119</v>
      </c>
      <c r="H16" s="45" t="s">
        <v>422</v>
      </c>
      <c r="I16" s="45" t="s">
        <v>121</v>
      </c>
      <c r="J16" s="45" t="s">
        <v>371</v>
      </c>
      <c r="K16" s="45" t="s">
        <v>423</v>
      </c>
      <c r="L16" s="49"/>
      <c r="M16" s="19"/>
      <c r="N16" s="49"/>
      <c r="O16" s="45" t="s">
        <v>119</v>
      </c>
      <c r="P16" s="45" t="s">
        <v>422</v>
      </c>
      <c r="Q16" s="45" t="s">
        <v>121</v>
      </c>
      <c r="R16" s="45" t="s">
        <v>371</v>
      </c>
      <c r="S16" s="53" t="s">
        <v>424</v>
      </c>
      <c r="T16" s="53" t="s">
        <v>425</v>
      </c>
      <c r="U16" s="13" t="s">
        <v>426</v>
      </c>
      <c r="V16" s="13" t="s">
        <v>375</v>
      </c>
      <c r="W16" s="6"/>
      <c r="X16" s="6"/>
      <c r="Y16" s="6"/>
      <c r="Z16" s="6"/>
      <c r="AA16" s="6"/>
      <c r="AB16" s="6"/>
      <c r="AC16" s="57"/>
    </row>
    <row r="17" spans="1:29" x14ac:dyDescent="0.25">
      <c r="A17" s="46">
        <v>1</v>
      </c>
      <c r="B17" s="46" t="s">
        <v>427</v>
      </c>
      <c r="C17" s="46" t="str">
        <f>B17</f>
        <v>Start</v>
      </c>
      <c r="D17" s="46" t="str">
        <f>A17&amp;"_"&amp;B17</f>
        <v>1_Start</v>
      </c>
      <c r="E17" s="47">
        <v>1729</v>
      </c>
      <c r="F17" s="46"/>
      <c r="G17" s="46">
        <v>1</v>
      </c>
      <c r="H17" s="46" t="s">
        <v>427</v>
      </c>
      <c r="I17" s="46" t="str">
        <f>H17</f>
        <v>Start</v>
      </c>
      <c r="J17" s="46" t="str">
        <f>G17&amp;"_"&amp;H17</f>
        <v>1_Start</v>
      </c>
      <c r="K17" s="47">
        <v>1785</v>
      </c>
      <c r="L17" s="49"/>
      <c r="M17" s="51"/>
      <c r="N17" s="49"/>
      <c r="O17" s="46">
        <v>1</v>
      </c>
      <c r="P17" s="46" t="s">
        <v>427</v>
      </c>
      <c r="Q17" s="46" t="str">
        <f>P17</f>
        <v>Start</v>
      </c>
      <c r="R17" s="46" t="str">
        <f t="shared" ref="R17:R80" si="0">O17&amp;"_"&amp;P17</f>
        <v>1_Start</v>
      </c>
      <c r="S17" s="29">
        <f t="shared" ref="S17:S80" si="1">INDEX($E$17:$E$346,MATCH($R17,$D$17:$D$346,0))</f>
        <v>1729</v>
      </c>
      <c r="T17" s="29">
        <f>INDEX($K$17:$K$346,MATCH(R17,$J$17:$J$346,0))</f>
        <v>1785</v>
      </c>
      <c r="U17" s="54">
        <f>$D$6*S17+$D$7*T17</f>
        <v>1785</v>
      </c>
      <c r="V17" s="55">
        <f>U17/$D$10</f>
        <v>11.442307692307692</v>
      </c>
      <c r="W17" s="6"/>
      <c r="X17" s="6"/>
      <c r="Y17" s="6"/>
      <c r="Z17" s="6"/>
      <c r="AA17" s="6"/>
      <c r="AB17" s="6"/>
      <c r="AC17" s="57"/>
    </row>
    <row r="18" spans="1:29" x14ac:dyDescent="0.25">
      <c r="A18" s="46">
        <v>1</v>
      </c>
      <c r="B18" s="46">
        <v>0</v>
      </c>
      <c r="C18" s="46">
        <f t="shared" ref="C18:C81" si="2">B18</f>
        <v>0</v>
      </c>
      <c r="D18" s="46" t="str">
        <f t="shared" ref="D18:D81" si="3">A18&amp;"_"&amp;B18</f>
        <v>1_0</v>
      </c>
      <c r="E18" s="47">
        <v>1769</v>
      </c>
      <c r="F18" s="46"/>
      <c r="G18" s="46">
        <v>1</v>
      </c>
      <c r="H18" s="46">
        <v>0</v>
      </c>
      <c r="I18" s="46">
        <f t="shared" ref="I18:I81" si="4">H18</f>
        <v>0</v>
      </c>
      <c r="J18" s="46" t="str">
        <f t="shared" ref="J18:J81" si="5">G18&amp;"_"&amp;H18</f>
        <v>1_0</v>
      </c>
      <c r="K18" s="47">
        <v>1826</v>
      </c>
      <c r="L18" s="49"/>
      <c r="M18" s="51"/>
      <c r="N18" s="49"/>
      <c r="O18" s="46">
        <v>1</v>
      </c>
      <c r="P18" s="46">
        <v>0</v>
      </c>
      <c r="Q18" s="46">
        <f t="shared" ref="Q18:Q81" si="6">P18</f>
        <v>0</v>
      </c>
      <c r="R18" s="46" t="str">
        <f t="shared" si="0"/>
        <v>1_0</v>
      </c>
      <c r="S18" s="29">
        <f t="shared" si="1"/>
        <v>1769</v>
      </c>
      <c r="T18" s="29">
        <f>INDEX($K$17:$K$346,MATCH(R18,$J$17:$J$346,0))</f>
        <v>1826</v>
      </c>
      <c r="U18" s="54">
        <f>$D$6*S18+$D$7*T18</f>
        <v>1826</v>
      </c>
      <c r="V18" s="40">
        <f>U18/$D$10</f>
        <v>11.705128205128204</v>
      </c>
      <c r="W18" s="6"/>
      <c r="X18" s="6"/>
      <c r="Y18" s="6"/>
      <c r="Z18" s="6"/>
      <c r="AA18" s="6"/>
      <c r="AB18" s="6"/>
      <c r="AC18" s="57"/>
    </row>
    <row r="19" spans="1:29" x14ac:dyDescent="0.25">
      <c r="A19" s="46">
        <v>1</v>
      </c>
      <c r="B19" s="46">
        <v>1</v>
      </c>
      <c r="C19" s="46">
        <f t="shared" si="2"/>
        <v>1</v>
      </c>
      <c r="D19" s="46" t="str">
        <f t="shared" si="3"/>
        <v>1_1</v>
      </c>
      <c r="E19" s="47">
        <v>1811</v>
      </c>
      <c r="F19" s="46"/>
      <c r="G19" s="46">
        <v>1</v>
      </c>
      <c r="H19" s="46">
        <v>1</v>
      </c>
      <c r="I19" s="46">
        <f t="shared" si="4"/>
        <v>1</v>
      </c>
      <c r="J19" s="46" t="str">
        <f t="shared" si="5"/>
        <v>1_1</v>
      </c>
      <c r="K19" s="47">
        <v>1870</v>
      </c>
      <c r="L19" s="49"/>
      <c r="M19" s="52"/>
      <c r="N19" s="49"/>
      <c r="O19" s="46">
        <v>1</v>
      </c>
      <c r="P19" s="46">
        <v>1</v>
      </c>
      <c r="Q19" s="46">
        <f t="shared" si="6"/>
        <v>1</v>
      </c>
      <c r="R19" s="46" t="str">
        <f t="shared" si="0"/>
        <v>1_1</v>
      </c>
      <c r="S19" s="29">
        <f t="shared" si="1"/>
        <v>1811</v>
      </c>
      <c r="T19" s="29">
        <f t="shared" ref="T19:T80" si="7">INDEX($K$17:$K$346,MATCH(R19,$J$17:$J$346,0))</f>
        <v>1870</v>
      </c>
      <c r="U19" s="54">
        <f>$D$6*S19+$D$7*T19</f>
        <v>1870</v>
      </c>
      <c r="V19" s="40">
        <f>U19/$D$10</f>
        <v>11.987179487179487</v>
      </c>
      <c r="W19" s="6"/>
      <c r="X19" s="6"/>
      <c r="Y19" s="6"/>
      <c r="Z19" s="6"/>
      <c r="AA19" s="6"/>
      <c r="AB19" s="6"/>
      <c r="AC19" s="57"/>
    </row>
    <row r="20" spans="1:29" x14ac:dyDescent="0.25">
      <c r="A20" s="46">
        <v>1</v>
      </c>
      <c r="B20" s="46">
        <v>2</v>
      </c>
      <c r="C20" s="46">
        <f t="shared" si="2"/>
        <v>2</v>
      </c>
      <c r="D20" s="46" t="str">
        <f t="shared" si="3"/>
        <v>1_2</v>
      </c>
      <c r="E20" s="47">
        <v>1855</v>
      </c>
      <c r="F20" s="46"/>
      <c r="G20" s="46">
        <v>1</v>
      </c>
      <c r="H20" s="46">
        <v>2</v>
      </c>
      <c r="I20" s="46">
        <f t="shared" si="4"/>
        <v>2</v>
      </c>
      <c r="J20" s="46" t="str">
        <f t="shared" si="5"/>
        <v>1_2</v>
      </c>
      <c r="K20" s="47">
        <v>1915</v>
      </c>
      <c r="L20" s="49"/>
      <c r="M20" s="52"/>
      <c r="N20" s="49"/>
      <c r="O20" s="46">
        <v>1</v>
      </c>
      <c r="P20" s="46">
        <v>2</v>
      </c>
      <c r="Q20" s="46">
        <f t="shared" si="6"/>
        <v>2</v>
      </c>
      <c r="R20" s="46" t="str">
        <f t="shared" si="0"/>
        <v>1_2</v>
      </c>
      <c r="S20" s="29">
        <f t="shared" si="1"/>
        <v>1855</v>
      </c>
      <c r="T20" s="29">
        <f t="shared" si="7"/>
        <v>1915</v>
      </c>
      <c r="U20" s="54">
        <f>$D$6*S20+$D$7*T20</f>
        <v>1915</v>
      </c>
      <c r="V20" s="40">
        <f>U20/$D$10</f>
        <v>12.275641025641026</v>
      </c>
      <c r="W20" s="6"/>
      <c r="X20" s="6"/>
      <c r="Y20" s="6"/>
      <c r="Z20" s="6"/>
      <c r="AA20" s="6"/>
      <c r="AB20" s="6"/>
      <c r="AC20" s="57"/>
    </row>
    <row r="21" spans="1:29" x14ac:dyDescent="0.25">
      <c r="A21" s="46">
        <v>1</v>
      </c>
      <c r="B21" s="46">
        <v>3</v>
      </c>
      <c r="C21" s="46">
        <f t="shared" si="2"/>
        <v>3</v>
      </c>
      <c r="D21" s="46" t="str">
        <f t="shared" si="3"/>
        <v>1_3</v>
      </c>
      <c r="E21" s="47">
        <v>1901</v>
      </c>
      <c r="F21" s="46"/>
      <c r="G21" s="46">
        <v>1</v>
      </c>
      <c r="H21" s="46">
        <v>3</v>
      </c>
      <c r="I21" s="46">
        <f t="shared" si="4"/>
        <v>3</v>
      </c>
      <c r="J21" s="46" t="str">
        <f t="shared" si="5"/>
        <v>1_3</v>
      </c>
      <c r="K21" s="47">
        <v>1963</v>
      </c>
      <c r="L21" s="49"/>
      <c r="M21" s="52"/>
      <c r="N21" s="49"/>
      <c r="O21" s="46">
        <v>1</v>
      </c>
      <c r="P21" s="46">
        <v>3</v>
      </c>
      <c r="Q21" s="46">
        <f t="shared" si="6"/>
        <v>3</v>
      </c>
      <c r="R21" s="46" t="str">
        <f t="shared" si="0"/>
        <v>1_3</v>
      </c>
      <c r="S21" s="29">
        <f t="shared" si="1"/>
        <v>1901</v>
      </c>
      <c r="T21" s="29">
        <f t="shared" si="7"/>
        <v>1963</v>
      </c>
      <c r="U21" s="54">
        <f t="shared" ref="U21:U80" si="8">$D$6*S21+$D$7*T21</f>
        <v>1963</v>
      </c>
      <c r="V21" s="40">
        <f>U21/$D$10</f>
        <v>12.583333333333334</v>
      </c>
      <c r="W21" s="6"/>
      <c r="X21" s="6"/>
      <c r="Y21" s="6"/>
      <c r="Z21" s="6"/>
      <c r="AA21" s="6"/>
      <c r="AB21" s="6"/>
      <c r="AC21" s="57"/>
    </row>
    <row r="22" spans="1:29" x14ac:dyDescent="0.25">
      <c r="A22" s="46">
        <v>1</v>
      </c>
      <c r="B22" s="46">
        <v>4</v>
      </c>
      <c r="C22" s="46">
        <f t="shared" si="2"/>
        <v>4</v>
      </c>
      <c r="D22" s="46" t="str">
        <f t="shared" si="3"/>
        <v>1_4</v>
      </c>
      <c r="E22" s="47">
        <v>1945</v>
      </c>
      <c r="F22" s="46"/>
      <c r="G22" s="46">
        <v>1</v>
      </c>
      <c r="H22" s="46">
        <v>4</v>
      </c>
      <c r="I22" s="46">
        <f t="shared" si="4"/>
        <v>4</v>
      </c>
      <c r="J22" s="46" t="str">
        <f t="shared" si="5"/>
        <v>1_4</v>
      </c>
      <c r="K22" s="47">
        <v>2008</v>
      </c>
      <c r="L22" s="49"/>
      <c r="M22" s="52"/>
      <c r="N22" s="49"/>
      <c r="O22" s="46">
        <v>1</v>
      </c>
      <c r="P22" s="46">
        <v>4</v>
      </c>
      <c r="Q22" s="46">
        <f t="shared" si="6"/>
        <v>4</v>
      </c>
      <c r="R22" s="46" t="str">
        <f t="shared" si="0"/>
        <v>1_4</v>
      </c>
      <c r="S22" s="29">
        <f t="shared" si="1"/>
        <v>1945</v>
      </c>
      <c r="T22" s="29">
        <f t="shared" si="7"/>
        <v>2008</v>
      </c>
      <c r="U22" s="54">
        <f t="shared" si="8"/>
        <v>2008</v>
      </c>
      <c r="V22" s="40">
        <f t="shared" ref="V22:V81" si="9">U22/$D$10</f>
        <v>12.871794871794872</v>
      </c>
      <c r="W22" s="6"/>
      <c r="X22" s="6"/>
      <c r="Y22" s="6"/>
      <c r="Z22" s="6"/>
      <c r="AA22" s="6"/>
      <c r="AB22" s="6"/>
      <c r="AC22" s="57"/>
    </row>
    <row r="23" spans="1:29" x14ac:dyDescent="0.25">
      <c r="A23" s="46">
        <v>1</v>
      </c>
      <c r="B23" s="46">
        <v>5</v>
      </c>
      <c r="C23" s="46">
        <f t="shared" si="2"/>
        <v>5</v>
      </c>
      <c r="D23" s="46" t="str">
        <f t="shared" si="3"/>
        <v>1_5</v>
      </c>
      <c r="E23" s="47">
        <v>1989</v>
      </c>
      <c r="F23" s="46"/>
      <c r="G23" s="46">
        <v>1</v>
      </c>
      <c r="H23" s="46">
        <v>5</v>
      </c>
      <c r="I23" s="46">
        <f t="shared" si="4"/>
        <v>5</v>
      </c>
      <c r="J23" s="46" t="str">
        <f t="shared" si="5"/>
        <v>1_5</v>
      </c>
      <c r="K23" s="47">
        <v>2054</v>
      </c>
      <c r="L23" s="49"/>
      <c r="M23" s="52"/>
      <c r="N23" s="49"/>
      <c r="O23" s="46">
        <v>1</v>
      </c>
      <c r="P23" s="46">
        <v>5</v>
      </c>
      <c r="Q23" s="46">
        <f t="shared" si="6"/>
        <v>5</v>
      </c>
      <c r="R23" s="46" t="str">
        <f t="shared" si="0"/>
        <v>1_5</v>
      </c>
      <c r="S23" s="29">
        <f t="shared" si="1"/>
        <v>1989</v>
      </c>
      <c r="T23" s="29">
        <f t="shared" si="7"/>
        <v>2054</v>
      </c>
      <c r="U23" s="54">
        <f t="shared" si="8"/>
        <v>2054</v>
      </c>
      <c r="V23" s="40">
        <f t="shared" si="9"/>
        <v>13.166666666666666</v>
      </c>
      <c r="W23" s="6"/>
      <c r="X23" s="6"/>
      <c r="Y23" s="6"/>
      <c r="Z23" s="6"/>
      <c r="AA23" s="6"/>
      <c r="AB23" s="6"/>
      <c r="AC23" s="57"/>
    </row>
    <row r="24" spans="1:29" x14ac:dyDescent="0.25">
      <c r="A24" s="46">
        <v>1</v>
      </c>
      <c r="B24" s="46">
        <v>6</v>
      </c>
      <c r="C24" s="46">
        <f t="shared" si="2"/>
        <v>6</v>
      </c>
      <c r="D24" s="46" t="str">
        <f t="shared" si="3"/>
        <v>1_6</v>
      </c>
      <c r="E24" s="47">
        <v>2038</v>
      </c>
      <c r="F24" s="46"/>
      <c r="G24" s="46">
        <v>1</v>
      </c>
      <c r="H24" s="46">
        <v>6</v>
      </c>
      <c r="I24" s="46">
        <f t="shared" si="4"/>
        <v>6</v>
      </c>
      <c r="J24" s="46" t="str">
        <f t="shared" si="5"/>
        <v>1_6</v>
      </c>
      <c r="K24" s="47">
        <v>2104</v>
      </c>
      <c r="L24" s="49"/>
      <c r="M24" s="52"/>
      <c r="N24" s="49"/>
      <c r="O24" s="46">
        <v>1</v>
      </c>
      <c r="P24" s="46">
        <v>6</v>
      </c>
      <c r="Q24" s="46">
        <f t="shared" si="6"/>
        <v>6</v>
      </c>
      <c r="R24" s="46" t="str">
        <f t="shared" si="0"/>
        <v>1_6</v>
      </c>
      <c r="S24" s="29">
        <f t="shared" si="1"/>
        <v>2038</v>
      </c>
      <c r="T24" s="29">
        <f t="shared" si="7"/>
        <v>2104</v>
      </c>
      <c r="U24" s="54">
        <f t="shared" si="8"/>
        <v>2104</v>
      </c>
      <c r="V24" s="40">
        <f t="shared" si="9"/>
        <v>13.487179487179487</v>
      </c>
      <c r="W24" s="6"/>
      <c r="X24" s="6"/>
      <c r="Y24" s="6"/>
      <c r="Z24" s="6"/>
      <c r="AA24" s="6"/>
      <c r="AB24" s="6"/>
      <c r="AC24" s="57"/>
    </row>
    <row r="25" spans="1:29" x14ac:dyDescent="0.25">
      <c r="A25" s="46">
        <v>1</v>
      </c>
      <c r="B25" s="46">
        <v>7</v>
      </c>
      <c r="C25" s="46">
        <f t="shared" si="2"/>
        <v>7</v>
      </c>
      <c r="D25" s="46" t="str">
        <f t="shared" si="3"/>
        <v>1_7</v>
      </c>
      <c r="E25" s="47">
        <v>2089</v>
      </c>
      <c r="F25" s="46"/>
      <c r="G25" s="46">
        <v>1</v>
      </c>
      <c r="H25" s="46">
        <v>7</v>
      </c>
      <c r="I25" s="46">
        <f t="shared" si="4"/>
        <v>7</v>
      </c>
      <c r="J25" s="46" t="str">
        <f t="shared" si="5"/>
        <v>1_7</v>
      </c>
      <c r="K25" s="47">
        <v>2157</v>
      </c>
      <c r="L25" s="49"/>
      <c r="M25" s="52"/>
      <c r="N25" s="49"/>
      <c r="O25" s="46">
        <v>1</v>
      </c>
      <c r="P25" s="46">
        <v>7</v>
      </c>
      <c r="Q25" s="46">
        <f t="shared" si="6"/>
        <v>7</v>
      </c>
      <c r="R25" s="46" t="str">
        <f t="shared" si="0"/>
        <v>1_7</v>
      </c>
      <c r="S25" s="29">
        <f t="shared" si="1"/>
        <v>2089</v>
      </c>
      <c r="T25" s="29">
        <f t="shared" si="7"/>
        <v>2157</v>
      </c>
      <c r="U25" s="54">
        <f t="shared" si="8"/>
        <v>2157</v>
      </c>
      <c r="V25" s="40">
        <f t="shared" si="9"/>
        <v>13.826923076923077</v>
      </c>
      <c r="W25" s="6"/>
      <c r="X25" s="6"/>
      <c r="Y25" s="6"/>
      <c r="Z25" s="6"/>
      <c r="AA25" s="6"/>
      <c r="AB25" s="6"/>
      <c r="AC25" s="57"/>
    </row>
    <row r="26" spans="1:29" x14ac:dyDescent="0.25">
      <c r="A26" s="46">
        <v>1</v>
      </c>
      <c r="B26" s="46">
        <v>8</v>
      </c>
      <c r="C26" s="46">
        <f t="shared" si="2"/>
        <v>8</v>
      </c>
      <c r="D26" s="46" t="str">
        <f t="shared" si="3"/>
        <v>1_8</v>
      </c>
      <c r="E26" s="47">
        <v>2138</v>
      </c>
      <c r="F26" s="46"/>
      <c r="G26" s="46">
        <v>1</v>
      </c>
      <c r="H26" s="46">
        <v>8</v>
      </c>
      <c r="I26" s="46">
        <f t="shared" si="4"/>
        <v>8</v>
      </c>
      <c r="J26" s="46" t="str">
        <f t="shared" si="5"/>
        <v>1_8</v>
      </c>
      <c r="K26" s="47">
        <v>2207</v>
      </c>
      <c r="L26" s="49"/>
      <c r="M26" s="52"/>
      <c r="N26" s="49"/>
      <c r="O26" s="46">
        <v>1</v>
      </c>
      <c r="P26" s="46">
        <v>8</v>
      </c>
      <c r="Q26" s="46">
        <f t="shared" si="6"/>
        <v>8</v>
      </c>
      <c r="R26" s="46" t="str">
        <f t="shared" si="0"/>
        <v>1_8</v>
      </c>
      <c r="S26" s="29">
        <f t="shared" si="1"/>
        <v>2138</v>
      </c>
      <c r="T26" s="29">
        <f t="shared" si="7"/>
        <v>2207</v>
      </c>
      <c r="U26" s="54">
        <f t="shared" si="8"/>
        <v>2207</v>
      </c>
      <c r="V26" s="40">
        <f t="shared" si="9"/>
        <v>14.147435897435898</v>
      </c>
      <c r="W26" s="6"/>
      <c r="X26" s="6"/>
      <c r="Y26" s="6"/>
      <c r="Z26" s="6"/>
      <c r="AA26" s="6"/>
      <c r="AB26" s="6"/>
      <c r="AC26" s="57"/>
    </row>
    <row r="27" spans="1:29" x14ac:dyDescent="0.25">
      <c r="A27" s="46">
        <v>1</v>
      </c>
      <c r="B27" s="46">
        <v>9</v>
      </c>
      <c r="C27" s="46">
        <f t="shared" si="2"/>
        <v>9</v>
      </c>
      <c r="D27" s="46" t="str">
        <f t="shared" si="3"/>
        <v>1_9</v>
      </c>
      <c r="E27" s="47">
        <v>2191</v>
      </c>
      <c r="F27" s="46"/>
      <c r="G27" s="46">
        <v>1</v>
      </c>
      <c r="H27" s="46">
        <v>9</v>
      </c>
      <c r="I27" s="46">
        <f t="shared" si="4"/>
        <v>9</v>
      </c>
      <c r="J27" s="46" t="str">
        <f t="shared" si="5"/>
        <v>1_9</v>
      </c>
      <c r="K27" s="47">
        <v>2262</v>
      </c>
      <c r="L27" s="49"/>
      <c r="M27" s="52"/>
      <c r="N27" s="49"/>
      <c r="O27" s="46">
        <v>1</v>
      </c>
      <c r="P27" s="46">
        <v>9</v>
      </c>
      <c r="Q27" s="46">
        <f t="shared" si="6"/>
        <v>9</v>
      </c>
      <c r="R27" s="46" t="str">
        <f t="shared" si="0"/>
        <v>1_9</v>
      </c>
      <c r="S27" s="29">
        <f t="shared" si="1"/>
        <v>2191</v>
      </c>
      <c r="T27" s="29">
        <f t="shared" si="7"/>
        <v>2262</v>
      </c>
      <c r="U27" s="54">
        <f t="shared" si="8"/>
        <v>2262</v>
      </c>
      <c r="V27" s="40">
        <f t="shared" si="9"/>
        <v>14.5</v>
      </c>
      <c r="W27" s="6"/>
      <c r="X27" s="6"/>
      <c r="Y27" s="6"/>
      <c r="Z27" s="6"/>
      <c r="AA27" s="6"/>
      <c r="AB27" s="6"/>
      <c r="AC27" s="57"/>
    </row>
    <row r="28" spans="1:29" x14ac:dyDescent="0.25">
      <c r="A28" s="46">
        <v>1</v>
      </c>
      <c r="B28" s="46">
        <v>10</v>
      </c>
      <c r="C28" s="46">
        <f t="shared" si="2"/>
        <v>10</v>
      </c>
      <c r="D28" s="46" t="str">
        <f t="shared" si="3"/>
        <v>1_10</v>
      </c>
      <c r="E28" s="46"/>
      <c r="F28" s="46"/>
      <c r="G28" s="46">
        <v>1</v>
      </c>
      <c r="H28" s="46">
        <v>10</v>
      </c>
      <c r="I28" s="46">
        <f t="shared" si="4"/>
        <v>10</v>
      </c>
      <c r="J28" s="46" t="str">
        <f t="shared" si="5"/>
        <v>1_10</v>
      </c>
      <c r="K28" s="46"/>
      <c r="L28" s="49"/>
      <c r="M28" s="52"/>
      <c r="N28" s="49"/>
      <c r="O28" s="46">
        <v>1</v>
      </c>
      <c r="P28" s="46">
        <v>10</v>
      </c>
      <c r="Q28" s="46">
        <f t="shared" si="6"/>
        <v>10</v>
      </c>
      <c r="R28" s="46" t="str">
        <f t="shared" si="0"/>
        <v>1_10</v>
      </c>
      <c r="S28" s="29">
        <f t="shared" si="1"/>
        <v>0</v>
      </c>
      <c r="T28" s="29">
        <f t="shared" si="7"/>
        <v>0</v>
      </c>
      <c r="U28" s="54">
        <f t="shared" si="8"/>
        <v>0</v>
      </c>
      <c r="V28" s="40">
        <f t="shared" si="9"/>
        <v>0</v>
      </c>
      <c r="W28" s="6"/>
      <c r="X28" s="6"/>
      <c r="Y28" s="6"/>
      <c r="Z28" s="6"/>
      <c r="AA28" s="6"/>
      <c r="AB28" s="6"/>
      <c r="AC28" s="57"/>
    </row>
    <row r="29" spans="1:29" x14ac:dyDescent="0.25">
      <c r="A29" s="46">
        <v>1</v>
      </c>
      <c r="B29" s="46">
        <v>11</v>
      </c>
      <c r="C29" s="46">
        <f t="shared" si="2"/>
        <v>11</v>
      </c>
      <c r="D29" s="46" t="str">
        <f t="shared" si="3"/>
        <v>1_11</v>
      </c>
      <c r="E29" s="46"/>
      <c r="F29" s="46"/>
      <c r="G29" s="46">
        <v>1</v>
      </c>
      <c r="H29" s="46">
        <v>11</v>
      </c>
      <c r="I29" s="46">
        <f t="shared" si="4"/>
        <v>11</v>
      </c>
      <c r="J29" s="46" t="str">
        <f t="shared" si="5"/>
        <v>1_11</v>
      </c>
      <c r="K29" s="46"/>
      <c r="L29" s="49"/>
      <c r="M29" s="52"/>
      <c r="N29" s="49"/>
      <c r="O29" s="46">
        <v>1</v>
      </c>
      <c r="P29" s="46">
        <v>11</v>
      </c>
      <c r="Q29" s="46">
        <f t="shared" si="6"/>
        <v>11</v>
      </c>
      <c r="R29" s="46" t="str">
        <f t="shared" si="0"/>
        <v>1_11</v>
      </c>
      <c r="S29" s="29">
        <f t="shared" si="1"/>
        <v>0</v>
      </c>
      <c r="T29" s="29">
        <f t="shared" si="7"/>
        <v>0</v>
      </c>
      <c r="U29" s="54">
        <f t="shared" si="8"/>
        <v>0</v>
      </c>
      <c r="V29" s="40">
        <f t="shared" si="9"/>
        <v>0</v>
      </c>
      <c r="W29" s="6"/>
      <c r="X29" s="6"/>
      <c r="Y29" s="6"/>
      <c r="Z29" s="6"/>
      <c r="AA29" s="6"/>
      <c r="AB29" s="6"/>
      <c r="AC29" s="57"/>
    </row>
    <row r="30" spans="1:29" x14ac:dyDescent="0.25">
      <c r="A30" s="46">
        <v>1</v>
      </c>
      <c r="B30" s="46">
        <v>12</v>
      </c>
      <c r="C30" s="46">
        <f t="shared" si="2"/>
        <v>12</v>
      </c>
      <c r="D30" s="46" t="str">
        <f t="shared" si="3"/>
        <v>1_12</v>
      </c>
      <c r="E30" s="46"/>
      <c r="F30" s="46"/>
      <c r="G30" s="46">
        <v>1</v>
      </c>
      <c r="H30" s="46">
        <v>12</v>
      </c>
      <c r="I30" s="46">
        <f t="shared" si="4"/>
        <v>12</v>
      </c>
      <c r="J30" s="46" t="str">
        <f t="shared" si="5"/>
        <v>1_12</v>
      </c>
      <c r="K30" s="46"/>
      <c r="L30" s="49"/>
      <c r="M30" s="52"/>
      <c r="N30" s="49"/>
      <c r="O30" s="46">
        <v>1</v>
      </c>
      <c r="P30" s="46">
        <v>12</v>
      </c>
      <c r="Q30" s="46">
        <f t="shared" si="6"/>
        <v>12</v>
      </c>
      <c r="R30" s="46" t="str">
        <f t="shared" si="0"/>
        <v>1_12</v>
      </c>
      <c r="S30" s="29">
        <f t="shared" si="1"/>
        <v>0</v>
      </c>
      <c r="T30" s="29">
        <f t="shared" si="7"/>
        <v>0</v>
      </c>
      <c r="U30" s="54">
        <f t="shared" si="8"/>
        <v>0</v>
      </c>
      <c r="V30" s="40">
        <f t="shared" si="9"/>
        <v>0</v>
      </c>
      <c r="W30" s="6"/>
      <c r="X30" s="6"/>
      <c r="Y30" s="6"/>
      <c r="Z30" s="6"/>
      <c r="AA30" s="6"/>
      <c r="AB30" s="6"/>
      <c r="AC30" s="57"/>
    </row>
    <row r="31" spans="1:29" x14ac:dyDescent="0.25">
      <c r="A31" s="46">
        <v>1</v>
      </c>
      <c r="B31" s="46">
        <v>13</v>
      </c>
      <c r="C31" s="46">
        <f t="shared" si="2"/>
        <v>13</v>
      </c>
      <c r="D31" s="46" t="str">
        <f t="shared" si="3"/>
        <v>1_13</v>
      </c>
      <c r="E31" s="46"/>
      <c r="F31" s="46"/>
      <c r="G31" s="46">
        <v>1</v>
      </c>
      <c r="H31" s="46">
        <v>13</v>
      </c>
      <c r="I31" s="46">
        <f t="shared" si="4"/>
        <v>13</v>
      </c>
      <c r="J31" s="46" t="str">
        <f t="shared" si="5"/>
        <v>1_13</v>
      </c>
      <c r="K31" s="46"/>
      <c r="L31" s="49"/>
      <c r="M31" s="52"/>
      <c r="N31" s="49"/>
      <c r="O31" s="46">
        <v>1</v>
      </c>
      <c r="P31" s="46">
        <v>13</v>
      </c>
      <c r="Q31" s="46">
        <f t="shared" si="6"/>
        <v>13</v>
      </c>
      <c r="R31" s="46" t="str">
        <f t="shared" si="0"/>
        <v>1_13</v>
      </c>
      <c r="S31" s="29">
        <f t="shared" si="1"/>
        <v>0</v>
      </c>
      <c r="T31" s="29">
        <f t="shared" si="7"/>
        <v>0</v>
      </c>
      <c r="U31" s="54">
        <f t="shared" si="8"/>
        <v>0</v>
      </c>
      <c r="V31" s="40">
        <f t="shared" si="9"/>
        <v>0</v>
      </c>
      <c r="W31" s="6"/>
      <c r="X31" s="6"/>
      <c r="Y31" s="6"/>
      <c r="Z31" s="6"/>
      <c r="AA31" s="6"/>
      <c r="AB31" s="6"/>
      <c r="AC31" s="57"/>
    </row>
    <row r="32" spans="1:29" x14ac:dyDescent="0.25">
      <c r="A32" s="46">
        <v>1</v>
      </c>
      <c r="B32" s="46" t="s">
        <v>428</v>
      </c>
      <c r="C32" s="46" t="str">
        <f t="shared" si="2"/>
        <v>u1</v>
      </c>
      <c r="D32" s="46" t="str">
        <f t="shared" si="3"/>
        <v>1_u1</v>
      </c>
      <c r="E32" s="47">
        <v>2264</v>
      </c>
      <c r="F32" s="46"/>
      <c r="G32" s="46">
        <v>1</v>
      </c>
      <c r="H32" s="46" t="s">
        <v>428</v>
      </c>
      <c r="I32" s="46" t="str">
        <f t="shared" si="4"/>
        <v>u1</v>
      </c>
      <c r="J32" s="46" t="str">
        <f t="shared" si="5"/>
        <v>1_u1</v>
      </c>
      <c r="K32" s="47">
        <v>2338</v>
      </c>
      <c r="L32" s="49"/>
      <c r="M32" s="52"/>
      <c r="N32" s="49"/>
      <c r="O32" s="46">
        <v>1</v>
      </c>
      <c r="P32" s="46" t="s">
        <v>428</v>
      </c>
      <c r="Q32" s="46" t="str">
        <f t="shared" si="6"/>
        <v>u1</v>
      </c>
      <c r="R32" s="46" t="str">
        <f t="shared" si="0"/>
        <v>1_u1</v>
      </c>
      <c r="S32" s="29">
        <f t="shared" si="1"/>
        <v>2264</v>
      </c>
      <c r="T32" s="29">
        <f t="shared" si="7"/>
        <v>2338</v>
      </c>
      <c r="U32" s="54">
        <f t="shared" si="8"/>
        <v>2338</v>
      </c>
      <c r="V32" s="40">
        <f t="shared" si="9"/>
        <v>14.987179487179487</v>
      </c>
      <c r="W32" s="6"/>
      <c r="X32" s="6"/>
      <c r="Y32" s="6"/>
      <c r="Z32" s="6"/>
      <c r="AA32" s="6"/>
      <c r="AB32" s="6"/>
      <c r="AC32" s="57"/>
    </row>
    <row r="33" spans="1:29" x14ac:dyDescent="0.25">
      <c r="A33" s="46">
        <v>1</v>
      </c>
      <c r="B33" s="46" t="s">
        <v>429</v>
      </c>
      <c r="C33" s="46" t="str">
        <f t="shared" si="2"/>
        <v>u2</v>
      </c>
      <c r="D33" s="46" t="str">
        <f t="shared" si="3"/>
        <v>1_u2</v>
      </c>
      <c r="E33" s="47">
        <v>2327</v>
      </c>
      <c r="F33" s="46"/>
      <c r="G33" s="46">
        <v>1</v>
      </c>
      <c r="H33" s="46" t="s">
        <v>429</v>
      </c>
      <c r="I33" s="46" t="str">
        <f t="shared" si="4"/>
        <v>u2</v>
      </c>
      <c r="J33" s="46" t="str">
        <f t="shared" si="5"/>
        <v>1_u2</v>
      </c>
      <c r="K33" s="47">
        <v>2403</v>
      </c>
      <c r="L33" s="49"/>
      <c r="M33" s="52"/>
      <c r="N33" s="49"/>
      <c r="O33" s="46">
        <v>1</v>
      </c>
      <c r="P33" s="46" t="s">
        <v>429</v>
      </c>
      <c r="Q33" s="46" t="str">
        <f t="shared" si="6"/>
        <v>u2</v>
      </c>
      <c r="R33" s="46" t="str">
        <f t="shared" si="0"/>
        <v>1_u2</v>
      </c>
      <c r="S33" s="29">
        <f t="shared" si="1"/>
        <v>2327</v>
      </c>
      <c r="T33" s="29">
        <f t="shared" si="7"/>
        <v>2403</v>
      </c>
      <c r="U33" s="54">
        <f t="shared" si="8"/>
        <v>2403</v>
      </c>
      <c r="V33" s="40">
        <f t="shared" si="9"/>
        <v>15.403846153846153</v>
      </c>
      <c r="W33" s="6"/>
      <c r="X33" s="6"/>
      <c r="Y33" s="6"/>
      <c r="Z33" s="6"/>
      <c r="AA33" s="6"/>
      <c r="AB33" s="6"/>
      <c r="AC33" s="57"/>
    </row>
    <row r="34" spans="1:29" x14ac:dyDescent="0.25">
      <c r="A34" s="46">
        <v>1</v>
      </c>
      <c r="B34" s="46" t="s">
        <v>430</v>
      </c>
      <c r="C34" s="46" t="str">
        <f t="shared" si="2"/>
        <v>a</v>
      </c>
      <c r="D34" s="46" t="str">
        <f t="shared" si="3"/>
        <v>1_a</v>
      </c>
      <c r="E34" s="47">
        <v>2264</v>
      </c>
      <c r="F34" s="46"/>
      <c r="G34" s="46">
        <v>1</v>
      </c>
      <c r="H34" s="46" t="s">
        <v>430</v>
      </c>
      <c r="I34" s="46" t="str">
        <f t="shared" si="4"/>
        <v>a</v>
      </c>
      <c r="J34" s="46" t="str">
        <f t="shared" si="5"/>
        <v>1_a</v>
      </c>
      <c r="K34" s="47">
        <v>2338</v>
      </c>
      <c r="L34" s="49"/>
      <c r="M34" s="52"/>
      <c r="N34" s="49"/>
      <c r="O34" s="46">
        <v>1</v>
      </c>
      <c r="P34" s="46" t="s">
        <v>430</v>
      </c>
      <c r="Q34" s="46" t="str">
        <f t="shared" si="6"/>
        <v>a</v>
      </c>
      <c r="R34" s="46" t="str">
        <f t="shared" si="0"/>
        <v>1_a</v>
      </c>
      <c r="S34" s="29">
        <f t="shared" si="1"/>
        <v>2264</v>
      </c>
      <c r="T34" s="29">
        <f t="shared" si="7"/>
        <v>2338</v>
      </c>
      <c r="U34" s="54">
        <f t="shared" si="8"/>
        <v>2338</v>
      </c>
      <c r="V34" s="40">
        <f t="shared" si="9"/>
        <v>14.987179487179487</v>
      </c>
      <c r="W34" s="6"/>
      <c r="X34" s="6"/>
      <c r="Y34" s="6"/>
      <c r="Z34" s="6"/>
      <c r="AA34" s="6"/>
      <c r="AB34" s="6"/>
      <c r="AC34" s="57"/>
    </row>
    <row r="35" spans="1:29" x14ac:dyDescent="0.25">
      <c r="A35" s="46">
        <v>1</v>
      </c>
      <c r="B35" s="46" t="s">
        <v>431</v>
      </c>
      <c r="C35" s="46" t="str">
        <f t="shared" si="2"/>
        <v>b</v>
      </c>
      <c r="D35" s="46" t="str">
        <f t="shared" si="3"/>
        <v>1_b</v>
      </c>
      <c r="E35" s="47">
        <v>2327</v>
      </c>
      <c r="F35" s="46"/>
      <c r="G35" s="46">
        <v>1</v>
      </c>
      <c r="H35" s="46" t="s">
        <v>431</v>
      </c>
      <c r="I35" s="46" t="str">
        <f t="shared" si="4"/>
        <v>b</v>
      </c>
      <c r="J35" s="46" t="str">
        <f t="shared" si="5"/>
        <v>1_b</v>
      </c>
      <c r="K35" s="47">
        <v>2403</v>
      </c>
      <c r="L35" s="49"/>
      <c r="M35" s="52"/>
      <c r="N35" s="49"/>
      <c r="O35" s="46">
        <v>1</v>
      </c>
      <c r="P35" s="46" t="s">
        <v>431</v>
      </c>
      <c r="Q35" s="46" t="str">
        <f t="shared" si="6"/>
        <v>b</v>
      </c>
      <c r="R35" s="46" t="str">
        <f t="shared" si="0"/>
        <v>1_b</v>
      </c>
      <c r="S35" s="29">
        <f t="shared" si="1"/>
        <v>2327</v>
      </c>
      <c r="T35" s="29">
        <f t="shared" si="7"/>
        <v>2403</v>
      </c>
      <c r="U35" s="54">
        <f t="shared" si="8"/>
        <v>2403</v>
      </c>
      <c r="V35" s="40">
        <f t="shared" si="9"/>
        <v>15.403846153846153</v>
      </c>
      <c r="W35" s="6"/>
      <c r="X35" s="6"/>
      <c r="Y35" s="6"/>
      <c r="Z35" s="6"/>
      <c r="AA35" s="6"/>
      <c r="AB35" s="6"/>
      <c r="AC35" s="57"/>
    </row>
    <row r="36" spans="1:29" x14ac:dyDescent="0.25">
      <c r="A36" s="46">
        <v>1</v>
      </c>
      <c r="B36" s="46" t="s">
        <v>432</v>
      </c>
      <c r="C36" s="46" t="str">
        <f t="shared" si="2"/>
        <v>c</v>
      </c>
      <c r="D36" s="46" t="str">
        <f t="shared" si="3"/>
        <v>1_c</v>
      </c>
      <c r="E36" s="47">
        <v>2403</v>
      </c>
      <c r="F36" s="46"/>
      <c r="G36" s="46">
        <v>1</v>
      </c>
      <c r="H36" s="46" t="s">
        <v>432</v>
      </c>
      <c r="I36" s="46" t="str">
        <f t="shared" si="4"/>
        <v>c</v>
      </c>
      <c r="J36" s="46" t="str">
        <f t="shared" si="5"/>
        <v>1_c</v>
      </c>
      <c r="K36" s="47">
        <v>2481</v>
      </c>
      <c r="L36" s="49"/>
      <c r="M36" s="52"/>
      <c r="N36" s="49"/>
      <c r="O36" s="46">
        <v>1</v>
      </c>
      <c r="P36" s="46" t="s">
        <v>432</v>
      </c>
      <c r="Q36" s="46" t="str">
        <f t="shared" si="6"/>
        <v>c</v>
      </c>
      <c r="R36" s="46" t="str">
        <f t="shared" si="0"/>
        <v>1_c</v>
      </c>
      <c r="S36" s="29">
        <f t="shared" si="1"/>
        <v>2403</v>
      </c>
      <c r="T36" s="29">
        <f t="shared" si="7"/>
        <v>2481</v>
      </c>
      <c r="U36" s="54">
        <f t="shared" si="8"/>
        <v>2481</v>
      </c>
      <c r="V36" s="40">
        <f t="shared" si="9"/>
        <v>15.903846153846153</v>
      </c>
      <c r="W36" s="6"/>
      <c r="X36" s="6"/>
      <c r="Y36" s="6"/>
      <c r="Z36" s="6"/>
      <c r="AA36" s="6"/>
      <c r="AB36" s="6"/>
      <c r="AC36" s="57"/>
    </row>
    <row r="37" spans="1:29" x14ac:dyDescent="0.25">
      <c r="A37" s="46">
        <v>1</v>
      </c>
      <c r="B37" s="46" t="s">
        <v>433</v>
      </c>
      <c r="C37" s="46" t="str">
        <f t="shared" si="2"/>
        <v>d</v>
      </c>
      <c r="D37" s="46" t="str">
        <f t="shared" si="3"/>
        <v>1_d</v>
      </c>
      <c r="E37" s="47">
        <v>2470</v>
      </c>
      <c r="F37" s="46"/>
      <c r="G37" s="46">
        <v>1</v>
      </c>
      <c r="H37" s="46" t="s">
        <v>433</v>
      </c>
      <c r="I37" s="46" t="str">
        <f t="shared" si="4"/>
        <v>d</v>
      </c>
      <c r="J37" s="46" t="str">
        <f t="shared" si="5"/>
        <v>1_d</v>
      </c>
      <c r="K37" s="47">
        <v>2550</v>
      </c>
      <c r="L37" s="49"/>
      <c r="M37" s="52"/>
      <c r="N37" s="49"/>
      <c r="O37" s="46">
        <v>1</v>
      </c>
      <c r="P37" s="46" t="s">
        <v>433</v>
      </c>
      <c r="Q37" s="46" t="str">
        <f t="shared" si="6"/>
        <v>d</v>
      </c>
      <c r="R37" s="46" t="str">
        <f t="shared" si="0"/>
        <v>1_d</v>
      </c>
      <c r="S37" s="29">
        <f t="shared" si="1"/>
        <v>2470</v>
      </c>
      <c r="T37" s="29">
        <f t="shared" si="7"/>
        <v>2550</v>
      </c>
      <c r="U37" s="54">
        <f t="shared" si="8"/>
        <v>2550</v>
      </c>
      <c r="V37" s="40">
        <f t="shared" si="9"/>
        <v>16.346153846153847</v>
      </c>
      <c r="W37" s="6"/>
      <c r="X37" s="6"/>
      <c r="Y37" s="6"/>
      <c r="Z37" s="6"/>
      <c r="AA37" s="6"/>
      <c r="AB37" s="6"/>
      <c r="AC37" s="57"/>
    </row>
    <row r="38" spans="1:29" x14ac:dyDescent="0.25">
      <c r="A38" s="46">
        <v>1</v>
      </c>
      <c r="B38" s="46" t="s">
        <v>434</v>
      </c>
      <c r="C38" s="46" t="str">
        <f t="shared" si="2"/>
        <v>e</v>
      </c>
      <c r="D38" s="46" t="str">
        <f t="shared" si="3"/>
        <v>1_e</v>
      </c>
      <c r="E38" s="47">
        <v>2544</v>
      </c>
      <c r="F38" s="46"/>
      <c r="G38" s="46">
        <v>1</v>
      </c>
      <c r="H38" s="46" t="s">
        <v>434</v>
      </c>
      <c r="I38" s="46" t="str">
        <f t="shared" si="4"/>
        <v>e</v>
      </c>
      <c r="J38" s="46" t="str">
        <f t="shared" si="5"/>
        <v>1_e</v>
      </c>
      <c r="K38" s="47">
        <v>2627</v>
      </c>
      <c r="L38" s="49"/>
      <c r="M38" s="52"/>
      <c r="N38" s="49"/>
      <c r="O38" s="46">
        <v>1</v>
      </c>
      <c r="P38" s="46" t="s">
        <v>434</v>
      </c>
      <c r="Q38" s="46" t="str">
        <f t="shared" si="6"/>
        <v>e</v>
      </c>
      <c r="R38" s="46" t="str">
        <f t="shared" si="0"/>
        <v>1_e</v>
      </c>
      <c r="S38" s="29">
        <f t="shared" si="1"/>
        <v>2544</v>
      </c>
      <c r="T38" s="29">
        <f t="shared" si="7"/>
        <v>2627</v>
      </c>
      <c r="U38" s="54">
        <f t="shared" si="8"/>
        <v>2627</v>
      </c>
      <c r="V38" s="40">
        <f t="shared" si="9"/>
        <v>16.839743589743591</v>
      </c>
      <c r="W38" s="6"/>
      <c r="X38" s="6"/>
      <c r="Y38" s="6"/>
      <c r="Z38" s="6"/>
      <c r="AA38" s="6"/>
      <c r="AB38" s="6"/>
      <c r="AC38" s="57"/>
    </row>
    <row r="39" spans="1:29" x14ac:dyDescent="0.25">
      <c r="A39" s="46">
        <v>2</v>
      </c>
      <c r="B39" s="46" t="s">
        <v>427</v>
      </c>
      <c r="C39" s="46" t="str">
        <f t="shared" si="2"/>
        <v>Start</v>
      </c>
      <c r="D39" s="46" t="str">
        <f t="shared" si="3"/>
        <v>2_Start</v>
      </c>
      <c r="E39" s="47">
        <v>1771</v>
      </c>
      <c r="F39" s="46"/>
      <c r="G39" s="46">
        <v>2</v>
      </c>
      <c r="H39" s="46" t="s">
        <v>427</v>
      </c>
      <c r="I39" s="46" t="str">
        <f t="shared" si="4"/>
        <v>Start</v>
      </c>
      <c r="J39" s="46" t="str">
        <f t="shared" si="5"/>
        <v>2_Start</v>
      </c>
      <c r="K39" s="47">
        <v>1829</v>
      </c>
      <c r="L39" s="49"/>
      <c r="M39" s="52"/>
      <c r="N39" s="49"/>
      <c r="O39" s="46">
        <v>2</v>
      </c>
      <c r="P39" s="46" t="s">
        <v>427</v>
      </c>
      <c r="Q39" s="46" t="str">
        <f t="shared" si="6"/>
        <v>Start</v>
      </c>
      <c r="R39" s="46" t="str">
        <f t="shared" si="0"/>
        <v>2_Start</v>
      </c>
      <c r="S39" s="29">
        <f t="shared" si="1"/>
        <v>1771</v>
      </c>
      <c r="T39" s="29">
        <f t="shared" si="7"/>
        <v>1829</v>
      </c>
      <c r="U39" s="54">
        <f t="shared" si="8"/>
        <v>1829</v>
      </c>
      <c r="V39" s="40">
        <f t="shared" si="9"/>
        <v>11.724358974358974</v>
      </c>
      <c r="W39" s="6"/>
      <c r="X39" s="6"/>
      <c r="Y39" s="6"/>
      <c r="Z39" s="6"/>
      <c r="AA39" s="6"/>
      <c r="AB39" s="6"/>
      <c r="AC39" s="57"/>
    </row>
    <row r="40" spans="1:29" x14ac:dyDescent="0.25">
      <c r="A40" s="46">
        <v>2</v>
      </c>
      <c r="B40" s="46">
        <v>0</v>
      </c>
      <c r="C40" s="46">
        <f t="shared" si="2"/>
        <v>0</v>
      </c>
      <c r="D40" s="46" t="str">
        <f t="shared" si="3"/>
        <v>2_0</v>
      </c>
      <c r="E40" s="47">
        <v>1811</v>
      </c>
      <c r="F40" s="46"/>
      <c r="G40" s="46">
        <v>2</v>
      </c>
      <c r="H40" s="46">
        <v>0</v>
      </c>
      <c r="I40" s="46">
        <f t="shared" si="4"/>
        <v>0</v>
      </c>
      <c r="J40" s="46" t="str">
        <f t="shared" si="5"/>
        <v>2_0</v>
      </c>
      <c r="K40" s="47">
        <v>1870</v>
      </c>
      <c r="L40" s="49"/>
      <c r="M40" s="52"/>
      <c r="N40" s="49"/>
      <c r="O40" s="46">
        <v>2</v>
      </c>
      <c r="P40" s="46">
        <v>0</v>
      </c>
      <c r="Q40" s="46">
        <f t="shared" si="6"/>
        <v>0</v>
      </c>
      <c r="R40" s="46" t="str">
        <f t="shared" si="0"/>
        <v>2_0</v>
      </c>
      <c r="S40" s="29">
        <f t="shared" si="1"/>
        <v>1811</v>
      </c>
      <c r="T40" s="29">
        <f t="shared" si="7"/>
        <v>1870</v>
      </c>
      <c r="U40" s="54">
        <f t="shared" si="8"/>
        <v>1870</v>
      </c>
      <c r="V40" s="40">
        <f t="shared" si="9"/>
        <v>11.987179487179487</v>
      </c>
      <c r="W40" s="6"/>
      <c r="X40" s="6"/>
      <c r="Y40" s="6"/>
      <c r="Z40" s="6"/>
      <c r="AA40" s="6"/>
      <c r="AB40" s="6"/>
      <c r="AC40" s="57"/>
    </row>
    <row r="41" spans="1:29" x14ac:dyDescent="0.25">
      <c r="A41" s="46">
        <v>2</v>
      </c>
      <c r="B41" s="46">
        <v>1</v>
      </c>
      <c r="C41" s="46">
        <f t="shared" si="2"/>
        <v>1</v>
      </c>
      <c r="D41" s="46" t="str">
        <f t="shared" si="3"/>
        <v>2_1</v>
      </c>
      <c r="E41" s="47">
        <v>1855</v>
      </c>
      <c r="F41" s="46"/>
      <c r="G41" s="46">
        <v>2</v>
      </c>
      <c r="H41" s="46">
        <v>1</v>
      </c>
      <c r="I41" s="46">
        <f t="shared" si="4"/>
        <v>1</v>
      </c>
      <c r="J41" s="46" t="str">
        <f t="shared" si="5"/>
        <v>2_1</v>
      </c>
      <c r="K41" s="47">
        <v>1915</v>
      </c>
      <c r="L41" s="49"/>
      <c r="M41" s="19"/>
      <c r="N41" s="49"/>
      <c r="O41" s="46">
        <v>2</v>
      </c>
      <c r="P41" s="46">
        <v>1</v>
      </c>
      <c r="Q41" s="46">
        <f t="shared" si="6"/>
        <v>1</v>
      </c>
      <c r="R41" s="46" t="str">
        <f t="shared" si="0"/>
        <v>2_1</v>
      </c>
      <c r="S41" s="29">
        <f t="shared" si="1"/>
        <v>1855</v>
      </c>
      <c r="T41" s="29">
        <f t="shared" si="7"/>
        <v>1915</v>
      </c>
      <c r="U41" s="54">
        <f t="shared" si="8"/>
        <v>1915</v>
      </c>
      <c r="V41" s="40">
        <f t="shared" si="9"/>
        <v>12.275641025641026</v>
      </c>
      <c r="W41" s="6"/>
      <c r="X41" s="6"/>
      <c r="Y41" s="6"/>
      <c r="Z41" s="6"/>
      <c r="AA41" s="6"/>
      <c r="AB41" s="6"/>
      <c r="AC41" s="57"/>
    </row>
    <row r="42" spans="1:29" x14ac:dyDescent="0.25">
      <c r="A42" s="46">
        <v>2</v>
      </c>
      <c r="B42" s="46">
        <v>2</v>
      </c>
      <c r="C42" s="46">
        <f t="shared" si="2"/>
        <v>2</v>
      </c>
      <c r="D42" s="46" t="str">
        <f t="shared" si="3"/>
        <v>2_2</v>
      </c>
      <c r="E42" s="47">
        <v>1901</v>
      </c>
      <c r="F42" s="46"/>
      <c r="G42" s="46">
        <v>2</v>
      </c>
      <c r="H42" s="46">
        <v>2</v>
      </c>
      <c r="I42" s="46">
        <f t="shared" si="4"/>
        <v>2</v>
      </c>
      <c r="J42" s="46" t="str">
        <f t="shared" si="5"/>
        <v>2_2</v>
      </c>
      <c r="K42" s="47">
        <v>1963</v>
      </c>
      <c r="L42" s="49"/>
      <c r="M42" s="19"/>
      <c r="N42" s="49"/>
      <c r="O42" s="46">
        <v>2</v>
      </c>
      <c r="P42" s="46">
        <v>2</v>
      </c>
      <c r="Q42" s="46">
        <f t="shared" si="6"/>
        <v>2</v>
      </c>
      <c r="R42" s="46" t="str">
        <f t="shared" si="0"/>
        <v>2_2</v>
      </c>
      <c r="S42" s="29">
        <f t="shared" si="1"/>
        <v>1901</v>
      </c>
      <c r="T42" s="29">
        <f t="shared" si="7"/>
        <v>1963</v>
      </c>
      <c r="U42" s="54">
        <f t="shared" si="8"/>
        <v>1963</v>
      </c>
      <c r="V42" s="40">
        <f t="shared" si="9"/>
        <v>12.583333333333334</v>
      </c>
      <c r="W42" s="6"/>
      <c r="X42" s="6"/>
      <c r="Y42" s="6"/>
      <c r="Z42" s="6"/>
      <c r="AA42" s="6"/>
      <c r="AB42" s="6"/>
      <c r="AC42" s="57"/>
    </row>
    <row r="43" spans="1:29" x14ac:dyDescent="0.25">
      <c r="A43" s="46">
        <v>2</v>
      </c>
      <c r="B43" s="46">
        <v>3</v>
      </c>
      <c r="C43" s="46">
        <f t="shared" si="2"/>
        <v>3</v>
      </c>
      <c r="D43" s="46" t="str">
        <f t="shared" si="3"/>
        <v>2_3</v>
      </c>
      <c r="E43" s="47">
        <v>1945</v>
      </c>
      <c r="F43" s="46"/>
      <c r="G43" s="46">
        <v>2</v>
      </c>
      <c r="H43" s="46">
        <v>3</v>
      </c>
      <c r="I43" s="46">
        <f t="shared" si="4"/>
        <v>3</v>
      </c>
      <c r="J43" s="46" t="str">
        <f t="shared" si="5"/>
        <v>2_3</v>
      </c>
      <c r="K43" s="47">
        <v>2008</v>
      </c>
      <c r="L43" s="49"/>
      <c r="M43" s="19"/>
      <c r="N43" s="49"/>
      <c r="O43" s="46">
        <v>2</v>
      </c>
      <c r="P43" s="46">
        <v>3</v>
      </c>
      <c r="Q43" s="46">
        <f t="shared" si="6"/>
        <v>3</v>
      </c>
      <c r="R43" s="46" t="str">
        <f t="shared" si="0"/>
        <v>2_3</v>
      </c>
      <c r="S43" s="29">
        <f t="shared" si="1"/>
        <v>1945</v>
      </c>
      <c r="T43" s="29">
        <f t="shared" si="7"/>
        <v>2008</v>
      </c>
      <c r="U43" s="54">
        <f t="shared" si="8"/>
        <v>2008</v>
      </c>
      <c r="V43" s="40">
        <f t="shared" si="9"/>
        <v>12.871794871794872</v>
      </c>
      <c r="W43" s="6"/>
      <c r="X43" s="6"/>
      <c r="Y43" s="6"/>
      <c r="Z43" s="6"/>
      <c r="AA43" s="6"/>
      <c r="AB43" s="6"/>
      <c r="AC43" s="57"/>
    </row>
    <row r="44" spans="1:29" x14ac:dyDescent="0.25">
      <c r="A44" s="46">
        <v>2</v>
      </c>
      <c r="B44" s="46">
        <v>4</v>
      </c>
      <c r="C44" s="46">
        <f t="shared" si="2"/>
        <v>4</v>
      </c>
      <c r="D44" s="46" t="str">
        <f t="shared" si="3"/>
        <v>2_4</v>
      </c>
      <c r="E44" s="47">
        <v>1989</v>
      </c>
      <c r="F44" s="46"/>
      <c r="G44" s="46">
        <v>2</v>
      </c>
      <c r="H44" s="46">
        <v>4</v>
      </c>
      <c r="I44" s="46">
        <f t="shared" si="4"/>
        <v>4</v>
      </c>
      <c r="J44" s="46" t="str">
        <f t="shared" si="5"/>
        <v>2_4</v>
      </c>
      <c r="K44" s="47">
        <v>2054</v>
      </c>
      <c r="L44" s="49"/>
      <c r="M44" s="19"/>
      <c r="N44" s="49"/>
      <c r="O44" s="46">
        <v>2</v>
      </c>
      <c r="P44" s="46">
        <v>4</v>
      </c>
      <c r="Q44" s="46">
        <f t="shared" si="6"/>
        <v>4</v>
      </c>
      <c r="R44" s="46" t="str">
        <f t="shared" si="0"/>
        <v>2_4</v>
      </c>
      <c r="S44" s="29">
        <f t="shared" si="1"/>
        <v>1989</v>
      </c>
      <c r="T44" s="29">
        <f t="shared" si="7"/>
        <v>2054</v>
      </c>
      <c r="U44" s="54">
        <f t="shared" si="8"/>
        <v>2054</v>
      </c>
      <c r="V44" s="40">
        <f t="shared" si="9"/>
        <v>13.166666666666666</v>
      </c>
      <c r="W44" s="6"/>
      <c r="X44" s="6"/>
      <c r="Y44" s="6"/>
      <c r="Z44" s="6"/>
      <c r="AA44" s="6"/>
      <c r="AB44" s="6"/>
      <c r="AC44" s="57"/>
    </row>
    <row r="45" spans="1:29" x14ac:dyDescent="0.25">
      <c r="A45" s="46">
        <v>2</v>
      </c>
      <c r="B45" s="46">
        <v>5</v>
      </c>
      <c r="C45" s="46">
        <f t="shared" si="2"/>
        <v>5</v>
      </c>
      <c r="D45" s="46" t="str">
        <f t="shared" si="3"/>
        <v>2_5</v>
      </c>
      <c r="E45" s="47">
        <v>2038</v>
      </c>
      <c r="F45" s="46"/>
      <c r="G45" s="46">
        <v>2</v>
      </c>
      <c r="H45" s="46">
        <v>5</v>
      </c>
      <c r="I45" s="46">
        <f t="shared" si="4"/>
        <v>5</v>
      </c>
      <c r="J45" s="46" t="str">
        <f t="shared" si="5"/>
        <v>2_5</v>
      </c>
      <c r="K45" s="47">
        <v>2104</v>
      </c>
      <c r="L45" s="49"/>
      <c r="M45" s="51"/>
      <c r="N45" s="49"/>
      <c r="O45" s="46">
        <v>2</v>
      </c>
      <c r="P45" s="46">
        <v>5</v>
      </c>
      <c r="Q45" s="46">
        <f t="shared" si="6"/>
        <v>5</v>
      </c>
      <c r="R45" s="46" t="str">
        <f t="shared" si="0"/>
        <v>2_5</v>
      </c>
      <c r="S45" s="29">
        <f t="shared" si="1"/>
        <v>2038</v>
      </c>
      <c r="T45" s="29">
        <f t="shared" si="7"/>
        <v>2104</v>
      </c>
      <c r="U45" s="54">
        <f t="shared" si="8"/>
        <v>2104</v>
      </c>
      <c r="V45" s="40">
        <f t="shared" si="9"/>
        <v>13.487179487179487</v>
      </c>
      <c r="W45" s="6"/>
      <c r="X45" s="6"/>
      <c r="Y45" s="6"/>
      <c r="Z45" s="6"/>
      <c r="AA45" s="6"/>
      <c r="AB45" s="6"/>
      <c r="AC45" s="57"/>
    </row>
    <row r="46" spans="1:29" x14ac:dyDescent="0.25">
      <c r="A46" s="46">
        <v>2</v>
      </c>
      <c r="B46" s="46">
        <v>6</v>
      </c>
      <c r="C46" s="46">
        <f t="shared" si="2"/>
        <v>6</v>
      </c>
      <c r="D46" s="46" t="str">
        <f t="shared" si="3"/>
        <v>2_6</v>
      </c>
      <c r="E46" s="47">
        <v>2089</v>
      </c>
      <c r="F46" s="46"/>
      <c r="G46" s="46">
        <v>2</v>
      </c>
      <c r="H46" s="46">
        <v>6</v>
      </c>
      <c r="I46" s="46">
        <f t="shared" si="4"/>
        <v>6</v>
      </c>
      <c r="J46" s="46" t="str">
        <f t="shared" si="5"/>
        <v>2_6</v>
      </c>
      <c r="K46" s="47">
        <v>2157</v>
      </c>
      <c r="L46" s="49"/>
      <c r="M46" s="51"/>
      <c r="N46" s="49"/>
      <c r="O46" s="46">
        <v>2</v>
      </c>
      <c r="P46" s="46">
        <v>6</v>
      </c>
      <c r="Q46" s="46">
        <f t="shared" si="6"/>
        <v>6</v>
      </c>
      <c r="R46" s="46" t="str">
        <f t="shared" si="0"/>
        <v>2_6</v>
      </c>
      <c r="S46" s="29">
        <f t="shared" si="1"/>
        <v>2089</v>
      </c>
      <c r="T46" s="29">
        <f t="shared" si="7"/>
        <v>2157</v>
      </c>
      <c r="U46" s="54">
        <f t="shared" si="8"/>
        <v>2157</v>
      </c>
      <c r="V46" s="40">
        <f t="shared" si="9"/>
        <v>13.826923076923077</v>
      </c>
      <c r="W46" s="6"/>
      <c r="X46" s="6"/>
      <c r="Y46" s="6"/>
      <c r="Z46" s="6"/>
      <c r="AA46" s="6"/>
      <c r="AB46" s="6"/>
      <c r="AC46" s="57"/>
    </row>
    <row r="47" spans="1:29" x14ac:dyDescent="0.25">
      <c r="A47" s="46">
        <v>2</v>
      </c>
      <c r="B47" s="46">
        <v>7</v>
      </c>
      <c r="C47" s="46">
        <f t="shared" si="2"/>
        <v>7</v>
      </c>
      <c r="D47" s="46" t="str">
        <f t="shared" si="3"/>
        <v>2_7</v>
      </c>
      <c r="E47" s="47">
        <v>2138</v>
      </c>
      <c r="F47" s="46"/>
      <c r="G47" s="46">
        <v>2</v>
      </c>
      <c r="H47" s="46">
        <v>7</v>
      </c>
      <c r="I47" s="46">
        <f t="shared" si="4"/>
        <v>7</v>
      </c>
      <c r="J47" s="46" t="str">
        <f t="shared" si="5"/>
        <v>2_7</v>
      </c>
      <c r="K47" s="47">
        <v>2207</v>
      </c>
      <c r="L47" s="49"/>
      <c r="M47" s="19"/>
      <c r="N47" s="49"/>
      <c r="O47" s="46">
        <v>2</v>
      </c>
      <c r="P47" s="46">
        <v>7</v>
      </c>
      <c r="Q47" s="46">
        <f t="shared" si="6"/>
        <v>7</v>
      </c>
      <c r="R47" s="46" t="str">
        <f t="shared" si="0"/>
        <v>2_7</v>
      </c>
      <c r="S47" s="29">
        <f t="shared" si="1"/>
        <v>2138</v>
      </c>
      <c r="T47" s="29">
        <f t="shared" si="7"/>
        <v>2207</v>
      </c>
      <c r="U47" s="54">
        <f t="shared" si="8"/>
        <v>2207</v>
      </c>
      <c r="V47" s="40">
        <f t="shared" si="9"/>
        <v>14.147435897435898</v>
      </c>
      <c r="W47" s="6"/>
      <c r="X47" s="6"/>
      <c r="Y47" s="6"/>
      <c r="Z47" s="6"/>
      <c r="AA47" s="6"/>
      <c r="AB47" s="6"/>
      <c r="AC47" s="57"/>
    </row>
    <row r="48" spans="1:29" x14ac:dyDescent="0.25">
      <c r="A48" s="46">
        <v>2</v>
      </c>
      <c r="B48" s="46">
        <v>8</v>
      </c>
      <c r="C48" s="46">
        <f t="shared" si="2"/>
        <v>8</v>
      </c>
      <c r="D48" s="46" t="str">
        <f t="shared" si="3"/>
        <v>2_8</v>
      </c>
      <c r="E48" s="47">
        <v>2191</v>
      </c>
      <c r="F48" s="46"/>
      <c r="G48" s="46">
        <v>2</v>
      </c>
      <c r="H48" s="46">
        <v>8</v>
      </c>
      <c r="I48" s="46">
        <f t="shared" si="4"/>
        <v>8</v>
      </c>
      <c r="J48" s="46" t="str">
        <f t="shared" si="5"/>
        <v>2_8</v>
      </c>
      <c r="K48" s="47">
        <v>2262</v>
      </c>
      <c r="L48" s="49"/>
      <c r="M48" s="19"/>
      <c r="N48" s="49"/>
      <c r="O48" s="46">
        <v>2</v>
      </c>
      <c r="P48" s="46">
        <v>8</v>
      </c>
      <c r="Q48" s="46">
        <f t="shared" si="6"/>
        <v>8</v>
      </c>
      <c r="R48" s="46" t="str">
        <f t="shared" si="0"/>
        <v>2_8</v>
      </c>
      <c r="S48" s="29">
        <f t="shared" si="1"/>
        <v>2191</v>
      </c>
      <c r="T48" s="29">
        <f t="shared" si="7"/>
        <v>2262</v>
      </c>
      <c r="U48" s="54">
        <f t="shared" si="8"/>
        <v>2262</v>
      </c>
      <c r="V48" s="40">
        <f t="shared" si="9"/>
        <v>14.5</v>
      </c>
      <c r="W48" s="6"/>
      <c r="X48" s="6"/>
      <c r="Y48" s="6"/>
      <c r="Z48" s="6"/>
      <c r="AA48" s="6"/>
      <c r="AB48" s="6"/>
      <c r="AC48" s="57"/>
    </row>
    <row r="49" spans="1:29" x14ac:dyDescent="0.25">
      <c r="A49" s="46">
        <v>2</v>
      </c>
      <c r="B49" s="46">
        <v>9</v>
      </c>
      <c r="C49" s="46">
        <f t="shared" si="2"/>
        <v>9</v>
      </c>
      <c r="D49" s="46" t="str">
        <f t="shared" si="3"/>
        <v>2_9</v>
      </c>
      <c r="E49" s="47">
        <v>2264</v>
      </c>
      <c r="F49" s="46"/>
      <c r="G49" s="46">
        <v>2</v>
      </c>
      <c r="H49" s="46">
        <v>9</v>
      </c>
      <c r="I49" s="46">
        <f t="shared" si="4"/>
        <v>9</v>
      </c>
      <c r="J49" s="46" t="str">
        <f t="shared" si="5"/>
        <v>2_9</v>
      </c>
      <c r="K49" s="47">
        <v>2338</v>
      </c>
      <c r="L49" s="49"/>
      <c r="M49" s="19"/>
      <c r="N49" s="49"/>
      <c r="O49" s="46">
        <v>2</v>
      </c>
      <c r="P49" s="46">
        <v>9</v>
      </c>
      <c r="Q49" s="46">
        <f t="shared" si="6"/>
        <v>9</v>
      </c>
      <c r="R49" s="46" t="str">
        <f t="shared" si="0"/>
        <v>2_9</v>
      </c>
      <c r="S49" s="29">
        <f t="shared" si="1"/>
        <v>2264</v>
      </c>
      <c r="T49" s="29">
        <f t="shared" si="7"/>
        <v>2338</v>
      </c>
      <c r="U49" s="54">
        <f t="shared" si="8"/>
        <v>2338</v>
      </c>
      <c r="V49" s="40">
        <f t="shared" si="9"/>
        <v>14.987179487179487</v>
      </c>
      <c r="W49" s="6"/>
      <c r="X49" s="6"/>
      <c r="Y49" s="6"/>
      <c r="Z49" s="6"/>
      <c r="AA49" s="6"/>
      <c r="AB49" s="6"/>
      <c r="AC49" s="57"/>
    </row>
    <row r="50" spans="1:29" x14ac:dyDescent="0.25">
      <c r="A50" s="46">
        <v>2</v>
      </c>
      <c r="B50" s="46">
        <v>10</v>
      </c>
      <c r="C50" s="46">
        <f t="shared" si="2"/>
        <v>10</v>
      </c>
      <c r="D50" s="46" t="str">
        <f t="shared" si="3"/>
        <v>2_10</v>
      </c>
      <c r="E50" s="47">
        <v>2327</v>
      </c>
      <c r="F50" s="46"/>
      <c r="G50" s="46">
        <v>2</v>
      </c>
      <c r="H50" s="46">
        <v>10</v>
      </c>
      <c r="I50" s="46">
        <f t="shared" si="4"/>
        <v>10</v>
      </c>
      <c r="J50" s="46" t="str">
        <f t="shared" si="5"/>
        <v>2_10</v>
      </c>
      <c r="K50" s="47">
        <v>2403</v>
      </c>
      <c r="L50" s="49"/>
      <c r="M50" s="19"/>
      <c r="N50" s="49"/>
      <c r="O50" s="46">
        <v>2</v>
      </c>
      <c r="P50" s="46">
        <v>10</v>
      </c>
      <c r="Q50" s="46">
        <f t="shared" si="6"/>
        <v>10</v>
      </c>
      <c r="R50" s="46" t="str">
        <f t="shared" si="0"/>
        <v>2_10</v>
      </c>
      <c r="S50" s="29">
        <f t="shared" si="1"/>
        <v>2327</v>
      </c>
      <c r="T50" s="29">
        <f t="shared" si="7"/>
        <v>2403</v>
      </c>
      <c r="U50" s="54">
        <f t="shared" si="8"/>
        <v>2403</v>
      </c>
      <c r="V50" s="40">
        <f t="shared" si="9"/>
        <v>15.403846153846153</v>
      </c>
      <c r="W50" s="6"/>
      <c r="X50" s="6"/>
      <c r="Y50" s="6"/>
      <c r="Z50" s="6"/>
      <c r="AA50" s="6"/>
      <c r="AB50" s="6"/>
      <c r="AC50" s="57"/>
    </row>
    <row r="51" spans="1:29" x14ac:dyDescent="0.25">
      <c r="A51" s="46">
        <v>2</v>
      </c>
      <c r="B51" s="46">
        <v>11</v>
      </c>
      <c r="C51" s="46">
        <f t="shared" si="2"/>
        <v>11</v>
      </c>
      <c r="D51" s="46" t="str">
        <f t="shared" si="3"/>
        <v>2_11</v>
      </c>
      <c r="E51" s="46"/>
      <c r="F51" s="46"/>
      <c r="G51" s="46">
        <v>2</v>
      </c>
      <c r="H51" s="46">
        <v>11</v>
      </c>
      <c r="I51" s="46">
        <f t="shared" si="4"/>
        <v>11</v>
      </c>
      <c r="J51" s="46" t="str">
        <f t="shared" si="5"/>
        <v>2_11</v>
      </c>
      <c r="K51" s="46"/>
      <c r="L51" s="49"/>
      <c r="M51" s="19"/>
      <c r="N51" s="49"/>
      <c r="O51" s="46">
        <v>2</v>
      </c>
      <c r="P51" s="46">
        <v>11</v>
      </c>
      <c r="Q51" s="46">
        <f t="shared" si="6"/>
        <v>11</v>
      </c>
      <c r="R51" s="46" t="str">
        <f t="shared" si="0"/>
        <v>2_11</v>
      </c>
      <c r="S51" s="29">
        <f t="shared" si="1"/>
        <v>0</v>
      </c>
      <c r="T51" s="29">
        <f t="shared" si="7"/>
        <v>0</v>
      </c>
      <c r="U51" s="54">
        <f t="shared" si="8"/>
        <v>0</v>
      </c>
      <c r="V51" s="40">
        <f t="shared" si="9"/>
        <v>0</v>
      </c>
      <c r="W51" s="6"/>
      <c r="X51" s="6"/>
      <c r="Y51" s="6"/>
      <c r="Z51" s="6"/>
      <c r="AA51" s="6"/>
      <c r="AB51" s="6"/>
      <c r="AC51" s="57"/>
    </row>
    <row r="52" spans="1:29" x14ac:dyDescent="0.25">
      <c r="A52" s="46">
        <v>2</v>
      </c>
      <c r="B52" s="46">
        <v>12</v>
      </c>
      <c r="C52" s="46">
        <f t="shared" si="2"/>
        <v>12</v>
      </c>
      <c r="D52" s="46" t="str">
        <f t="shared" si="3"/>
        <v>2_12</v>
      </c>
      <c r="E52" s="46"/>
      <c r="F52" s="46"/>
      <c r="G52" s="46">
        <v>2</v>
      </c>
      <c r="H52" s="46">
        <v>12</v>
      </c>
      <c r="I52" s="46">
        <f t="shared" si="4"/>
        <v>12</v>
      </c>
      <c r="J52" s="46" t="str">
        <f t="shared" si="5"/>
        <v>2_12</v>
      </c>
      <c r="K52" s="46"/>
      <c r="L52" s="49"/>
      <c r="M52" s="19"/>
      <c r="N52" s="49"/>
      <c r="O52" s="46">
        <v>2</v>
      </c>
      <c r="P52" s="46">
        <v>12</v>
      </c>
      <c r="Q52" s="46">
        <f t="shared" si="6"/>
        <v>12</v>
      </c>
      <c r="R52" s="46" t="str">
        <f t="shared" si="0"/>
        <v>2_12</v>
      </c>
      <c r="S52" s="29">
        <f t="shared" si="1"/>
        <v>0</v>
      </c>
      <c r="T52" s="29">
        <f t="shared" si="7"/>
        <v>0</v>
      </c>
      <c r="U52" s="54">
        <f t="shared" si="8"/>
        <v>0</v>
      </c>
      <c r="V52" s="40">
        <f t="shared" si="9"/>
        <v>0</v>
      </c>
      <c r="W52" s="6"/>
      <c r="X52" s="6"/>
      <c r="Y52" s="6"/>
      <c r="Z52" s="6"/>
      <c r="AA52" s="6"/>
      <c r="AB52" s="6"/>
      <c r="AC52" s="57"/>
    </row>
    <row r="53" spans="1:29" x14ac:dyDescent="0.25">
      <c r="A53" s="46">
        <v>2</v>
      </c>
      <c r="B53" s="46">
        <v>13</v>
      </c>
      <c r="C53" s="46">
        <f t="shared" si="2"/>
        <v>13</v>
      </c>
      <c r="D53" s="46" t="str">
        <f t="shared" si="3"/>
        <v>2_13</v>
      </c>
      <c r="E53" s="46"/>
      <c r="F53" s="46"/>
      <c r="G53" s="46">
        <v>2</v>
      </c>
      <c r="H53" s="46">
        <v>13</v>
      </c>
      <c r="I53" s="46">
        <f t="shared" si="4"/>
        <v>13</v>
      </c>
      <c r="J53" s="46" t="str">
        <f t="shared" si="5"/>
        <v>2_13</v>
      </c>
      <c r="K53" s="46"/>
      <c r="L53" s="49"/>
      <c r="M53" s="19"/>
      <c r="N53" s="49"/>
      <c r="O53" s="46">
        <v>2</v>
      </c>
      <c r="P53" s="46">
        <v>13</v>
      </c>
      <c r="Q53" s="46">
        <f t="shared" si="6"/>
        <v>13</v>
      </c>
      <c r="R53" s="46" t="str">
        <f t="shared" si="0"/>
        <v>2_13</v>
      </c>
      <c r="S53" s="29">
        <f t="shared" si="1"/>
        <v>0</v>
      </c>
      <c r="T53" s="29">
        <f t="shared" si="7"/>
        <v>0</v>
      </c>
      <c r="U53" s="54">
        <f t="shared" si="8"/>
        <v>0</v>
      </c>
      <c r="V53" s="40">
        <f t="shared" si="9"/>
        <v>0</v>
      </c>
      <c r="W53" s="6"/>
      <c r="X53" s="6"/>
      <c r="Y53" s="6"/>
      <c r="Z53" s="6"/>
      <c r="AA53" s="6"/>
      <c r="AB53" s="6"/>
      <c r="AC53" s="57"/>
    </row>
    <row r="54" spans="1:29" x14ac:dyDescent="0.25">
      <c r="A54" s="46">
        <v>2</v>
      </c>
      <c r="B54" s="46" t="s">
        <v>428</v>
      </c>
      <c r="C54" s="46" t="str">
        <f t="shared" si="2"/>
        <v>u1</v>
      </c>
      <c r="D54" s="46" t="str">
        <f t="shared" si="3"/>
        <v>2_u1</v>
      </c>
      <c r="E54" s="47">
        <v>2403</v>
      </c>
      <c r="F54" s="46"/>
      <c r="G54" s="46">
        <v>2</v>
      </c>
      <c r="H54" s="46" t="s">
        <v>428</v>
      </c>
      <c r="I54" s="46" t="str">
        <f t="shared" si="4"/>
        <v>u1</v>
      </c>
      <c r="J54" s="46" t="str">
        <f t="shared" si="5"/>
        <v>2_u1</v>
      </c>
      <c r="K54" s="47">
        <v>2481</v>
      </c>
      <c r="L54" s="49"/>
      <c r="M54" s="19"/>
      <c r="N54" s="49"/>
      <c r="O54" s="46">
        <v>2</v>
      </c>
      <c r="P54" s="46" t="s">
        <v>428</v>
      </c>
      <c r="Q54" s="46" t="str">
        <f t="shared" si="6"/>
        <v>u1</v>
      </c>
      <c r="R54" s="46" t="str">
        <f t="shared" si="0"/>
        <v>2_u1</v>
      </c>
      <c r="S54" s="29">
        <f t="shared" si="1"/>
        <v>2403</v>
      </c>
      <c r="T54" s="29">
        <f t="shared" si="7"/>
        <v>2481</v>
      </c>
      <c r="U54" s="54">
        <f t="shared" si="8"/>
        <v>2481</v>
      </c>
      <c r="V54" s="40">
        <f t="shared" si="9"/>
        <v>15.903846153846153</v>
      </c>
      <c r="W54" s="6"/>
      <c r="X54" s="6"/>
      <c r="Y54" s="6"/>
      <c r="Z54" s="6"/>
      <c r="AA54" s="6"/>
      <c r="AB54" s="6"/>
      <c r="AC54" s="57"/>
    </row>
    <row r="55" spans="1:29" x14ac:dyDescent="0.25">
      <c r="A55" s="46">
        <v>2</v>
      </c>
      <c r="B55" s="46" t="s">
        <v>429</v>
      </c>
      <c r="C55" s="46" t="str">
        <f t="shared" si="2"/>
        <v>u2</v>
      </c>
      <c r="D55" s="46" t="str">
        <f t="shared" si="3"/>
        <v>2_u2</v>
      </c>
      <c r="E55" s="47">
        <v>2470</v>
      </c>
      <c r="F55" s="46"/>
      <c r="G55" s="46">
        <v>2</v>
      </c>
      <c r="H55" s="46" t="s">
        <v>429</v>
      </c>
      <c r="I55" s="46" t="str">
        <f t="shared" si="4"/>
        <v>u2</v>
      </c>
      <c r="J55" s="46" t="str">
        <f t="shared" si="5"/>
        <v>2_u2</v>
      </c>
      <c r="K55" s="47">
        <v>2550</v>
      </c>
      <c r="L55" s="49"/>
      <c r="M55" s="19"/>
      <c r="N55" s="49"/>
      <c r="O55" s="46">
        <v>2</v>
      </c>
      <c r="P55" s="46" t="s">
        <v>429</v>
      </c>
      <c r="Q55" s="46" t="str">
        <f t="shared" si="6"/>
        <v>u2</v>
      </c>
      <c r="R55" s="46" t="str">
        <f t="shared" si="0"/>
        <v>2_u2</v>
      </c>
      <c r="S55" s="29">
        <f t="shared" si="1"/>
        <v>2470</v>
      </c>
      <c r="T55" s="29">
        <f t="shared" si="7"/>
        <v>2550</v>
      </c>
      <c r="U55" s="54">
        <f t="shared" si="8"/>
        <v>2550</v>
      </c>
      <c r="V55" s="40">
        <f t="shared" si="9"/>
        <v>16.346153846153847</v>
      </c>
      <c r="W55" s="6"/>
      <c r="X55" s="6"/>
      <c r="Y55" s="6"/>
      <c r="Z55" s="6"/>
      <c r="AA55" s="6"/>
      <c r="AB55" s="6"/>
      <c r="AC55" s="57"/>
    </row>
    <row r="56" spans="1:29" x14ac:dyDescent="0.25">
      <c r="A56" s="46">
        <v>2</v>
      </c>
      <c r="B56" s="46" t="s">
        <v>430</v>
      </c>
      <c r="C56" s="46" t="str">
        <f t="shared" si="2"/>
        <v>a</v>
      </c>
      <c r="D56" s="46" t="str">
        <f t="shared" si="3"/>
        <v>2_a</v>
      </c>
      <c r="E56" s="47">
        <v>2403</v>
      </c>
      <c r="F56" s="46"/>
      <c r="G56" s="46">
        <v>2</v>
      </c>
      <c r="H56" s="46" t="s">
        <v>430</v>
      </c>
      <c r="I56" s="46" t="str">
        <f t="shared" si="4"/>
        <v>a</v>
      </c>
      <c r="J56" s="46" t="str">
        <f t="shared" si="5"/>
        <v>2_a</v>
      </c>
      <c r="K56" s="47">
        <v>2481</v>
      </c>
      <c r="L56" s="49"/>
      <c r="M56" s="19"/>
      <c r="N56" s="49"/>
      <c r="O56" s="46">
        <v>2</v>
      </c>
      <c r="P56" s="46" t="s">
        <v>430</v>
      </c>
      <c r="Q56" s="46" t="str">
        <f t="shared" si="6"/>
        <v>a</v>
      </c>
      <c r="R56" s="46" t="str">
        <f t="shared" si="0"/>
        <v>2_a</v>
      </c>
      <c r="S56" s="29">
        <f t="shared" si="1"/>
        <v>2403</v>
      </c>
      <c r="T56" s="29">
        <f t="shared" si="7"/>
        <v>2481</v>
      </c>
      <c r="U56" s="54">
        <f t="shared" si="8"/>
        <v>2481</v>
      </c>
      <c r="V56" s="40">
        <f t="shared" si="9"/>
        <v>15.903846153846153</v>
      </c>
      <c r="W56" s="6"/>
      <c r="X56" s="6"/>
      <c r="Y56" s="6"/>
      <c r="Z56" s="6"/>
      <c r="AA56" s="6"/>
      <c r="AB56" s="6"/>
      <c r="AC56" s="57"/>
    </row>
    <row r="57" spans="1:29" x14ac:dyDescent="0.25">
      <c r="A57" s="46">
        <v>2</v>
      </c>
      <c r="B57" s="46" t="s">
        <v>431</v>
      </c>
      <c r="C57" s="46" t="str">
        <f t="shared" si="2"/>
        <v>b</v>
      </c>
      <c r="D57" s="46" t="str">
        <f t="shared" si="3"/>
        <v>2_b</v>
      </c>
      <c r="E57" s="47">
        <v>2470</v>
      </c>
      <c r="F57" s="46"/>
      <c r="G57" s="46">
        <v>2</v>
      </c>
      <c r="H57" s="46" t="s">
        <v>431</v>
      </c>
      <c r="I57" s="46" t="str">
        <f t="shared" si="4"/>
        <v>b</v>
      </c>
      <c r="J57" s="46" t="str">
        <f t="shared" si="5"/>
        <v>2_b</v>
      </c>
      <c r="K57" s="47">
        <v>2550</v>
      </c>
      <c r="L57" s="49"/>
      <c r="M57" s="19"/>
      <c r="N57" s="49"/>
      <c r="O57" s="46">
        <v>2</v>
      </c>
      <c r="P57" s="46" t="s">
        <v>431</v>
      </c>
      <c r="Q57" s="46" t="str">
        <f t="shared" si="6"/>
        <v>b</v>
      </c>
      <c r="R57" s="46" t="str">
        <f t="shared" si="0"/>
        <v>2_b</v>
      </c>
      <c r="S57" s="29">
        <f t="shared" si="1"/>
        <v>2470</v>
      </c>
      <c r="T57" s="29">
        <f t="shared" si="7"/>
        <v>2550</v>
      </c>
      <c r="U57" s="54">
        <f t="shared" si="8"/>
        <v>2550</v>
      </c>
      <c r="V57" s="40">
        <f t="shared" si="9"/>
        <v>16.346153846153847</v>
      </c>
      <c r="W57" s="6"/>
      <c r="X57" s="6"/>
      <c r="Y57" s="6"/>
      <c r="Z57" s="6"/>
      <c r="AA57" s="6"/>
      <c r="AB57" s="6"/>
      <c r="AC57" s="57"/>
    </row>
    <row r="58" spans="1:29" x14ac:dyDescent="0.25">
      <c r="A58" s="46">
        <v>2</v>
      </c>
      <c r="B58" s="46" t="s">
        <v>432</v>
      </c>
      <c r="C58" s="46" t="str">
        <f t="shared" si="2"/>
        <v>c</v>
      </c>
      <c r="D58" s="46" t="str">
        <f t="shared" si="3"/>
        <v>2_c</v>
      </c>
      <c r="E58" s="47">
        <v>2544</v>
      </c>
      <c r="F58" s="46"/>
      <c r="G58" s="46">
        <v>2</v>
      </c>
      <c r="H58" s="46" t="s">
        <v>432</v>
      </c>
      <c r="I58" s="46" t="str">
        <f t="shared" si="4"/>
        <v>c</v>
      </c>
      <c r="J58" s="46" t="str">
        <f t="shared" si="5"/>
        <v>2_c</v>
      </c>
      <c r="K58" s="47">
        <v>2627</v>
      </c>
      <c r="L58" s="49"/>
      <c r="M58" s="19"/>
      <c r="N58" s="49"/>
      <c r="O58" s="46">
        <v>2</v>
      </c>
      <c r="P58" s="46" t="s">
        <v>432</v>
      </c>
      <c r="Q58" s="46" t="str">
        <f t="shared" si="6"/>
        <v>c</v>
      </c>
      <c r="R58" s="46" t="str">
        <f t="shared" si="0"/>
        <v>2_c</v>
      </c>
      <c r="S58" s="29">
        <f t="shared" si="1"/>
        <v>2544</v>
      </c>
      <c r="T58" s="29">
        <f t="shared" si="7"/>
        <v>2627</v>
      </c>
      <c r="U58" s="54">
        <f t="shared" si="8"/>
        <v>2627</v>
      </c>
      <c r="V58" s="40">
        <f t="shared" si="9"/>
        <v>16.839743589743591</v>
      </c>
      <c r="W58" s="6"/>
      <c r="X58" s="6"/>
      <c r="Y58" s="6"/>
      <c r="Z58" s="6"/>
      <c r="AA58" s="6"/>
      <c r="AB58" s="6"/>
      <c r="AC58" s="57"/>
    </row>
    <row r="59" spans="1:29" x14ac:dyDescent="0.25">
      <c r="A59" s="46">
        <v>2</v>
      </c>
      <c r="B59" s="46" t="s">
        <v>433</v>
      </c>
      <c r="C59" s="46" t="str">
        <f t="shared" si="2"/>
        <v>d</v>
      </c>
      <c r="D59" s="46" t="str">
        <f t="shared" si="3"/>
        <v>2_d</v>
      </c>
      <c r="E59" s="47">
        <v>2609</v>
      </c>
      <c r="F59" s="46"/>
      <c r="G59" s="46">
        <v>2</v>
      </c>
      <c r="H59" s="46" t="s">
        <v>433</v>
      </c>
      <c r="I59" s="46" t="str">
        <f t="shared" si="4"/>
        <v>d</v>
      </c>
      <c r="J59" s="46" t="str">
        <f t="shared" si="5"/>
        <v>2_d</v>
      </c>
      <c r="K59" s="47">
        <v>2694</v>
      </c>
      <c r="L59" s="49"/>
      <c r="M59" s="19"/>
      <c r="N59" s="49"/>
      <c r="O59" s="46">
        <v>2</v>
      </c>
      <c r="P59" s="46" t="s">
        <v>433</v>
      </c>
      <c r="Q59" s="46" t="str">
        <f t="shared" si="6"/>
        <v>d</v>
      </c>
      <c r="R59" s="46" t="str">
        <f t="shared" si="0"/>
        <v>2_d</v>
      </c>
      <c r="S59" s="29">
        <f t="shared" si="1"/>
        <v>2609</v>
      </c>
      <c r="T59" s="29">
        <f t="shared" si="7"/>
        <v>2694</v>
      </c>
      <c r="U59" s="54">
        <f t="shared" si="8"/>
        <v>2694</v>
      </c>
      <c r="V59" s="40">
        <f t="shared" si="9"/>
        <v>17.26923076923077</v>
      </c>
      <c r="W59" s="6"/>
      <c r="X59" s="6"/>
      <c r="Y59" s="6"/>
      <c r="Z59" s="6"/>
      <c r="AA59" s="6"/>
      <c r="AB59" s="6"/>
      <c r="AC59" s="57"/>
    </row>
    <row r="60" spans="1:29" x14ac:dyDescent="0.25">
      <c r="A60" s="46">
        <v>2</v>
      </c>
      <c r="B60" s="46" t="s">
        <v>434</v>
      </c>
      <c r="C60" s="46" t="str">
        <f t="shared" si="2"/>
        <v>e</v>
      </c>
      <c r="D60" s="46" t="str">
        <f t="shared" si="3"/>
        <v>2_e</v>
      </c>
      <c r="E60" s="47">
        <v>2676</v>
      </c>
      <c r="F60" s="46"/>
      <c r="G60" s="46">
        <v>2</v>
      </c>
      <c r="H60" s="46" t="s">
        <v>434</v>
      </c>
      <c r="I60" s="46" t="str">
        <f t="shared" si="4"/>
        <v>e</v>
      </c>
      <c r="J60" s="46" t="str">
        <f t="shared" si="5"/>
        <v>2_e</v>
      </c>
      <c r="K60" s="47">
        <v>2763</v>
      </c>
      <c r="L60" s="49"/>
      <c r="M60" s="19"/>
      <c r="N60" s="49"/>
      <c r="O60" s="46">
        <v>2</v>
      </c>
      <c r="P60" s="46" t="s">
        <v>434</v>
      </c>
      <c r="Q60" s="46" t="str">
        <f t="shared" si="6"/>
        <v>e</v>
      </c>
      <c r="R60" s="46" t="str">
        <f t="shared" si="0"/>
        <v>2_e</v>
      </c>
      <c r="S60" s="29">
        <f t="shared" si="1"/>
        <v>2676</v>
      </c>
      <c r="T60" s="29">
        <f t="shared" si="7"/>
        <v>2763</v>
      </c>
      <c r="U60" s="54">
        <f t="shared" si="8"/>
        <v>2763</v>
      </c>
      <c r="V60" s="40">
        <f t="shared" si="9"/>
        <v>17.71153846153846</v>
      </c>
      <c r="W60" s="6"/>
      <c r="X60" s="6"/>
      <c r="Y60" s="6"/>
      <c r="Z60" s="6"/>
      <c r="AA60" s="6"/>
      <c r="AB60" s="6"/>
      <c r="AC60" s="57"/>
    </row>
    <row r="61" spans="1:29" x14ac:dyDescent="0.25">
      <c r="A61" s="46">
        <v>3</v>
      </c>
      <c r="B61" s="46" t="s">
        <v>427</v>
      </c>
      <c r="C61" s="46" t="str">
        <f t="shared" si="2"/>
        <v>Start</v>
      </c>
      <c r="D61" s="46" t="str">
        <f t="shared" si="3"/>
        <v>3_Start</v>
      </c>
      <c r="E61" s="47">
        <v>1814</v>
      </c>
      <c r="F61" s="46"/>
      <c r="G61" s="46">
        <v>3</v>
      </c>
      <c r="H61" s="46" t="s">
        <v>427</v>
      </c>
      <c r="I61" s="46" t="str">
        <f t="shared" si="4"/>
        <v>Start</v>
      </c>
      <c r="J61" s="46" t="str">
        <f t="shared" si="5"/>
        <v>3_Start</v>
      </c>
      <c r="K61" s="47">
        <v>1873</v>
      </c>
      <c r="L61" s="49"/>
      <c r="M61" s="19"/>
      <c r="N61" s="49"/>
      <c r="O61" s="46">
        <v>3</v>
      </c>
      <c r="P61" s="46" t="s">
        <v>427</v>
      </c>
      <c r="Q61" s="46" t="str">
        <f t="shared" si="6"/>
        <v>Start</v>
      </c>
      <c r="R61" s="46" t="str">
        <f t="shared" si="0"/>
        <v>3_Start</v>
      </c>
      <c r="S61" s="29">
        <f t="shared" si="1"/>
        <v>1814</v>
      </c>
      <c r="T61" s="29">
        <f t="shared" si="7"/>
        <v>1873</v>
      </c>
      <c r="U61" s="54">
        <f t="shared" si="8"/>
        <v>1873</v>
      </c>
      <c r="V61" s="40">
        <f t="shared" si="9"/>
        <v>12.006410256410257</v>
      </c>
      <c r="W61" s="6"/>
      <c r="X61" s="6"/>
      <c r="Y61" s="6"/>
      <c r="Z61" s="6"/>
      <c r="AA61" s="6"/>
      <c r="AB61" s="6"/>
      <c r="AC61" s="57"/>
    </row>
    <row r="62" spans="1:29" x14ac:dyDescent="0.25">
      <c r="A62" s="46">
        <v>3</v>
      </c>
      <c r="B62" s="46">
        <v>0</v>
      </c>
      <c r="C62" s="46">
        <f t="shared" si="2"/>
        <v>0</v>
      </c>
      <c r="D62" s="46" t="str">
        <f t="shared" si="3"/>
        <v>3_0</v>
      </c>
      <c r="E62" s="47">
        <v>1855</v>
      </c>
      <c r="F62" s="46"/>
      <c r="G62" s="46">
        <v>3</v>
      </c>
      <c r="H62" s="46">
        <v>0</v>
      </c>
      <c r="I62" s="46">
        <f t="shared" si="4"/>
        <v>0</v>
      </c>
      <c r="J62" s="46" t="str">
        <f t="shared" si="5"/>
        <v>3_0</v>
      </c>
      <c r="K62" s="47">
        <v>1915</v>
      </c>
      <c r="L62" s="49"/>
      <c r="M62" s="19"/>
      <c r="N62" s="49"/>
      <c r="O62" s="46">
        <v>3</v>
      </c>
      <c r="P62" s="46">
        <v>0</v>
      </c>
      <c r="Q62" s="46">
        <f t="shared" si="6"/>
        <v>0</v>
      </c>
      <c r="R62" s="46" t="str">
        <f t="shared" si="0"/>
        <v>3_0</v>
      </c>
      <c r="S62" s="29">
        <f t="shared" si="1"/>
        <v>1855</v>
      </c>
      <c r="T62" s="29">
        <f t="shared" si="7"/>
        <v>1915</v>
      </c>
      <c r="U62" s="54">
        <f t="shared" si="8"/>
        <v>1915</v>
      </c>
      <c r="V62" s="40">
        <f t="shared" si="9"/>
        <v>12.275641025641026</v>
      </c>
      <c r="W62" s="6"/>
      <c r="X62" s="6"/>
      <c r="Y62" s="6"/>
      <c r="Z62" s="6"/>
      <c r="AA62" s="6"/>
      <c r="AB62" s="6"/>
      <c r="AC62" s="57"/>
    </row>
    <row r="63" spans="1:29" x14ac:dyDescent="0.25">
      <c r="A63" s="46">
        <v>3</v>
      </c>
      <c r="B63" s="46">
        <v>1</v>
      </c>
      <c r="C63" s="46">
        <f t="shared" si="2"/>
        <v>1</v>
      </c>
      <c r="D63" s="46" t="str">
        <f t="shared" si="3"/>
        <v>3_1</v>
      </c>
      <c r="E63" s="47">
        <v>1901</v>
      </c>
      <c r="F63" s="46"/>
      <c r="G63" s="46">
        <v>3</v>
      </c>
      <c r="H63" s="46">
        <v>1</v>
      </c>
      <c r="I63" s="46">
        <f t="shared" si="4"/>
        <v>1</v>
      </c>
      <c r="J63" s="46" t="str">
        <f t="shared" si="5"/>
        <v>3_1</v>
      </c>
      <c r="K63" s="47">
        <v>1963</v>
      </c>
      <c r="L63" s="49"/>
      <c r="M63" s="19"/>
      <c r="N63" s="49"/>
      <c r="O63" s="46">
        <v>3</v>
      </c>
      <c r="P63" s="46">
        <v>1</v>
      </c>
      <c r="Q63" s="46">
        <f t="shared" si="6"/>
        <v>1</v>
      </c>
      <c r="R63" s="46" t="str">
        <f t="shared" si="0"/>
        <v>3_1</v>
      </c>
      <c r="S63" s="29">
        <f t="shared" si="1"/>
        <v>1901</v>
      </c>
      <c r="T63" s="29">
        <f t="shared" si="7"/>
        <v>1963</v>
      </c>
      <c r="U63" s="54">
        <f t="shared" si="8"/>
        <v>1963</v>
      </c>
      <c r="V63" s="40">
        <f t="shared" si="9"/>
        <v>12.583333333333334</v>
      </c>
      <c r="W63" s="6"/>
      <c r="X63" s="6"/>
      <c r="Y63" s="6"/>
      <c r="Z63" s="6"/>
      <c r="AA63" s="6"/>
      <c r="AB63" s="6"/>
      <c r="AC63" s="57"/>
    </row>
    <row r="64" spans="1:29" x14ac:dyDescent="0.25">
      <c r="A64" s="46">
        <v>3</v>
      </c>
      <c r="B64" s="46">
        <v>2</v>
      </c>
      <c r="C64" s="46">
        <f t="shared" si="2"/>
        <v>2</v>
      </c>
      <c r="D64" s="46" t="str">
        <f t="shared" si="3"/>
        <v>3_2</v>
      </c>
      <c r="E64" s="47">
        <v>1945</v>
      </c>
      <c r="F64" s="46"/>
      <c r="G64" s="46">
        <v>3</v>
      </c>
      <c r="H64" s="46">
        <v>2</v>
      </c>
      <c r="I64" s="46">
        <f t="shared" si="4"/>
        <v>2</v>
      </c>
      <c r="J64" s="46" t="str">
        <f t="shared" si="5"/>
        <v>3_2</v>
      </c>
      <c r="K64" s="47">
        <v>2008</v>
      </c>
      <c r="L64" s="49"/>
      <c r="M64" s="19"/>
      <c r="N64" s="49"/>
      <c r="O64" s="46">
        <v>3</v>
      </c>
      <c r="P64" s="46">
        <v>2</v>
      </c>
      <c r="Q64" s="46">
        <f t="shared" si="6"/>
        <v>2</v>
      </c>
      <c r="R64" s="46" t="str">
        <f t="shared" si="0"/>
        <v>3_2</v>
      </c>
      <c r="S64" s="29">
        <f t="shared" si="1"/>
        <v>1945</v>
      </c>
      <c r="T64" s="29">
        <f t="shared" si="7"/>
        <v>2008</v>
      </c>
      <c r="U64" s="54">
        <f t="shared" si="8"/>
        <v>2008</v>
      </c>
      <c r="V64" s="40">
        <f t="shared" si="9"/>
        <v>12.871794871794872</v>
      </c>
      <c r="W64" s="6"/>
      <c r="X64" s="6"/>
      <c r="Y64" s="6"/>
      <c r="Z64" s="6"/>
      <c r="AA64" s="6"/>
      <c r="AB64" s="6"/>
      <c r="AC64" s="57"/>
    </row>
    <row r="65" spans="1:29" x14ac:dyDescent="0.25">
      <c r="A65" s="46">
        <v>3</v>
      </c>
      <c r="B65" s="46">
        <v>3</v>
      </c>
      <c r="C65" s="46">
        <f t="shared" si="2"/>
        <v>3</v>
      </c>
      <c r="D65" s="46" t="str">
        <f t="shared" si="3"/>
        <v>3_3</v>
      </c>
      <c r="E65" s="47">
        <v>1989</v>
      </c>
      <c r="F65" s="46"/>
      <c r="G65" s="46">
        <v>3</v>
      </c>
      <c r="H65" s="46">
        <v>3</v>
      </c>
      <c r="I65" s="46">
        <f t="shared" si="4"/>
        <v>3</v>
      </c>
      <c r="J65" s="46" t="str">
        <f t="shared" si="5"/>
        <v>3_3</v>
      </c>
      <c r="K65" s="47">
        <v>2054</v>
      </c>
      <c r="L65" s="49"/>
      <c r="M65" s="19"/>
      <c r="N65" s="49"/>
      <c r="O65" s="46">
        <v>3</v>
      </c>
      <c r="P65" s="46">
        <v>3</v>
      </c>
      <c r="Q65" s="46">
        <f t="shared" si="6"/>
        <v>3</v>
      </c>
      <c r="R65" s="46" t="str">
        <f t="shared" si="0"/>
        <v>3_3</v>
      </c>
      <c r="S65" s="29">
        <f t="shared" si="1"/>
        <v>1989</v>
      </c>
      <c r="T65" s="29">
        <f t="shared" si="7"/>
        <v>2054</v>
      </c>
      <c r="U65" s="54">
        <f t="shared" si="8"/>
        <v>2054</v>
      </c>
      <c r="V65" s="40">
        <f t="shared" si="9"/>
        <v>13.166666666666666</v>
      </c>
      <c r="W65" s="6"/>
      <c r="X65" s="6"/>
      <c r="Y65" s="6"/>
      <c r="Z65" s="6"/>
      <c r="AA65" s="6"/>
      <c r="AB65" s="6"/>
      <c r="AC65" s="57"/>
    </row>
    <row r="66" spans="1:29" x14ac:dyDescent="0.25">
      <c r="A66" s="46">
        <v>3</v>
      </c>
      <c r="B66" s="46">
        <v>4</v>
      </c>
      <c r="C66" s="46">
        <f t="shared" si="2"/>
        <v>4</v>
      </c>
      <c r="D66" s="46" t="str">
        <f t="shared" si="3"/>
        <v>3_4</v>
      </c>
      <c r="E66" s="47">
        <v>2038</v>
      </c>
      <c r="F66" s="46"/>
      <c r="G66" s="46">
        <v>3</v>
      </c>
      <c r="H66" s="46">
        <v>4</v>
      </c>
      <c r="I66" s="46">
        <f t="shared" si="4"/>
        <v>4</v>
      </c>
      <c r="J66" s="46" t="str">
        <f t="shared" si="5"/>
        <v>3_4</v>
      </c>
      <c r="K66" s="47">
        <v>2104</v>
      </c>
      <c r="L66" s="49"/>
      <c r="M66" s="19"/>
      <c r="N66" s="49"/>
      <c r="O66" s="46">
        <v>3</v>
      </c>
      <c r="P66" s="46">
        <v>4</v>
      </c>
      <c r="Q66" s="46">
        <f t="shared" si="6"/>
        <v>4</v>
      </c>
      <c r="R66" s="46" t="str">
        <f t="shared" si="0"/>
        <v>3_4</v>
      </c>
      <c r="S66" s="29">
        <f t="shared" si="1"/>
        <v>2038</v>
      </c>
      <c r="T66" s="29">
        <f t="shared" si="7"/>
        <v>2104</v>
      </c>
      <c r="U66" s="54">
        <f t="shared" si="8"/>
        <v>2104</v>
      </c>
      <c r="V66" s="40">
        <f t="shared" si="9"/>
        <v>13.487179487179487</v>
      </c>
      <c r="W66" s="6"/>
      <c r="X66" s="6"/>
      <c r="Y66" s="6"/>
      <c r="Z66" s="6"/>
      <c r="AA66" s="6"/>
      <c r="AB66" s="6"/>
      <c r="AC66" s="57"/>
    </row>
    <row r="67" spans="1:29" x14ac:dyDescent="0.25">
      <c r="A67" s="46">
        <v>3</v>
      </c>
      <c r="B67" s="46">
        <v>5</v>
      </c>
      <c r="C67" s="46">
        <f t="shared" si="2"/>
        <v>5</v>
      </c>
      <c r="D67" s="46" t="str">
        <f t="shared" si="3"/>
        <v>3_5</v>
      </c>
      <c r="E67" s="47">
        <v>2089</v>
      </c>
      <c r="F67" s="46"/>
      <c r="G67" s="46">
        <v>3</v>
      </c>
      <c r="H67" s="46">
        <v>5</v>
      </c>
      <c r="I67" s="46">
        <f t="shared" si="4"/>
        <v>5</v>
      </c>
      <c r="J67" s="46" t="str">
        <f t="shared" si="5"/>
        <v>3_5</v>
      </c>
      <c r="K67" s="47">
        <v>2157</v>
      </c>
      <c r="L67" s="49"/>
      <c r="M67" s="19"/>
      <c r="N67" s="49"/>
      <c r="O67" s="46">
        <v>3</v>
      </c>
      <c r="P67" s="46">
        <v>5</v>
      </c>
      <c r="Q67" s="46">
        <f t="shared" si="6"/>
        <v>5</v>
      </c>
      <c r="R67" s="46" t="str">
        <f t="shared" si="0"/>
        <v>3_5</v>
      </c>
      <c r="S67" s="29">
        <f t="shared" si="1"/>
        <v>2089</v>
      </c>
      <c r="T67" s="29">
        <f t="shared" si="7"/>
        <v>2157</v>
      </c>
      <c r="U67" s="54">
        <f t="shared" si="8"/>
        <v>2157</v>
      </c>
      <c r="V67" s="40">
        <f t="shared" si="9"/>
        <v>13.826923076923077</v>
      </c>
      <c r="W67" s="6"/>
      <c r="X67" s="6"/>
      <c r="Y67" s="6"/>
      <c r="Z67" s="6"/>
      <c r="AA67" s="6"/>
      <c r="AB67" s="6"/>
      <c r="AC67" s="57"/>
    </row>
    <row r="68" spans="1:29" x14ac:dyDescent="0.25">
      <c r="A68" s="46">
        <v>3</v>
      </c>
      <c r="B68" s="46">
        <v>6</v>
      </c>
      <c r="C68" s="46">
        <f t="shared" si="2"/>
        <v>6</v>
      </c>
      <c r="D68" s="46" t="str">
        <f t="shared" si="3"/>
        <v>3_6</v>
      </c>
      <c r="E68" s="47">
        <v>2138</v>
      </c>
      <c r="F68" s="46"/>
      <c r="G68" s="46">
        <v>3</v>
      </c>
      <c r="H68" s="46">
        <v>6</v>
      </c>
      <c r="I68" s="46">
        <f t="shared" si="4"/>
        <v>6</v>
      </c>
      <c r="J68" s="46" t="str">
        <f t="shared" si="5"/>
        <v>3_6</v>
      </c>
      <c r="K68" s="47">
        <v>2207</v>
      </c>
      <c r="L68" s="49"/>
      <c r="M68" s="19"/>
      <c r="N68" s="49"/>
      <c r="O68" s="46">
        <v>3</v>
      </c>
      <c r="P68" s="46">
        <v>6</v>
      </c>
      <c r="Q68" s="46">
        <f t="shared" si="6"/>
        <v>6</v>
      </c>
      <c r="R68" s="46" t="str">
        <f t="shared" si="0"/>
        <v>3_6</v>
      </c>
      <c r="S68" s="29">
        <f t="shared" si="1"/>
        <v>2138</v>
      </c>
      <c r="T68" s="29">
        <f t="shared" si="7"/>
        <v>2207</v>
      </c>
      <c r="U68" s="54">
        <f t="shared" si="8"/>
        <v>2207</v>
      </c>
      <c r="V68" s="40">
        <f t="shared" si="9"/>
        <v>14.147435897435898</v>
      </c>
      <c r="W68" s="6"/>
      <c r="X68" s="6"/>
      <c r="Y68" s="6"/>
      <c r="Z68" s="6"/>
      <c r="AA68" s="6"/>
      <c r="AB68" s="6"/>
      <c r="AC68" s="57"/>
    </row>
    <row r="69" spans="1:29" x14ac:dyDescent="0.25">
      <c r="A69" s="46">
        <v>3</v>
      </c>
      <c r="B69" s="46">
        <v>7</v>
      </c>
      <c r="C69" s="46">
        <f t="shared" si="2"/>
        <v>7</v>
      </c>
      <c r="D69" s="46" t="str">
        <f t="shared" si="3"/>
        <v>3_7</v>
      </c>
      <c r="E69" s="47">
        <v>2191</v>
      </c>
      <c r="F69" s="46"/>
      <c r="G69" s="46">
        <v>3</v>
      </c>
      <c r="H69" s="46">
        <v>7</v>
      </c>
      <c r="I69" s="46">
        <f t="shared" si="4"/>
        <v>7</v>
      </c>
      <c r="J69" s="46" t="str">
        <f t="shared" si="5"/>
        <v>3_7</v>
      </c>
      <c r="K69" s="47">
        <v>2262</v>
      </c>
      <c r="L69" s="49"/>
      <c r="M69" s="19"/>
      <c r="N69" s="49"/>
      <c r="O69" s="46">
        <v>3</v>
      </c>
      <c r="P69" s="46">
        <v>7</v>
      </c>
      <c r="Q69" s="46">
        <f t="shared" si="6"/>
        <v>7</v>
      </c>
      <c r="R69" s="46" t="str">
        <f t="shared" si="0"/>
        <v>3_7</v>
      </c>
      <c r="S69" s="29">
        <f t="shared" si="1"/>
        <v>2191</v>
      </c>
      <c r="T69" s="29">
        <f t="shared" si="7"/>
        <v>2262</v>
      </c>
      <c r="U69" s="54">
        <f t="shared" si="8"/>
        <v>2262</v>
      </c>
      <c r="V69" s="40">
        <f t="shared" si="9"/>
        <v>14.5</v>
      </c>
      <c r="W69" s="6"/>
      <c r="X69" s="6"/>
      <c r="Y69" s="6"/>
      <c r="Z69" s="6"/>
      <c r="AA69" s="6"/>
      <c r="AB69" s="6"/>
      <c r="AC69" s="57"/>
    </row>
    <row r="70" spans="1:29" x14ac:dyDescent="0.25">
      <c r="A70" s="46">
        <v>3</v>
      </c>
      <c r="B70" s="46">
        <v>8</v>
      </c>
      <c r="C70" s="46">
        <f t="shared" si="2"/>
        <v>8</v>
      </c>
      <c r="D70" s="46" t="str">
        <f t="shared" si="3"/>
        <v>3_8</v>
      </c>
      <c r="E70" s="47">
        <v>2264</v>
      </c>
      <c r="F70" s="46"/>
      <c r="G70" s="46">
        <v>3</v>
      </c>
      <c r="H70" s="46">
        <v>8</v>
      </c>
      <c r="I70" s="46">
        <f t="shared" si="4"/>
        <v>8</v>
      </c>
      <c r="J70" s="46" t="str">
        <f t="shared" si="5"/>
        <v>3_8</v>
      </c>
      <c r="K70" s="47">
        <v>2338</v>
      </c>
      <c r="L70" s="49"/>
      <c r="M70" s="19"/>
      <c r="N70" s="49"/>
      <c r="O70" s="46">
        <v>3</v>
      </c>
      <c r="P70" s="46">
        <v>8</v>
      </c>
      <c r="Q70" s="46">
        <f t="shared" si="6"/>
        <v>8</v>
      </c>
      <c r="R70" s="46" t="str">
        <f t="shared" si="0"/>
        <v>3_8</v>
      </c>
      <c r="S70" s="29">
        <f t="shared" si="1"/>
        <v>2264</v>
      </c>
      <c r="T70" s="29">
        <f t="shared" si="7"/>
        <v>2338</v>
      </c>
      <c r="U70" s="54">
        <f t="shared" si="8"/>
        <v>2338</v>
      </c>
      <c r="V70" s="40">
        <f t="shared" si="9"/>
        <v>14.987179487179487</v>
      </c>
      <c r="W70" s="6"/>
      <c r="X70" s="6"/>
      <c r="Y70" s="6"/>
      <c r="Z70" s="6"/>
      <c r="AA70" s="6"/>
      <c r="AB70" s="6"/>
      <c r="AC70" s="57"/>
    </row>
    <row r="71" spans="1:29" x14ac:dyDescent="0.25">
      <c r="A71" s="46">
        <v>3</v>
      </c>
      <c r="B71" s="46">
        <v>9</v>
      </c>
      <c r="C71" s="46">
        <f t="shared" si="2"/>
        <v>9</v>
      </c>
      <c r="D71" s="46" t="str">
        <f t="shared" si="3"/>
        <v>3_9</v>
      </c>
      <c r="E71" s="47">
        <v>2327</v>
      </c>
      <c r="F71" s="46"/>
      <c r="G71" s="46">
        <v>3</v>
      </c>
      <c r="H71" s="46">
        <v>9</v>
      </c>
      <c r="I71" s="46">
        <f t="shared" si="4"/>
        <v>9</v>
      </c>
      <c r="J71" s="46" t="str">
        <f t="shared" si="5"/>
        <v>3_9</v>
      </c>
      <c r="K71" s="47">
        <v>2403</v>
      </c>
      <c r="L71" s="49"/>
      <c r="M71" s="19"/>
      <c r="N71" s="49"/>
      <c r="O71" s="46">
        <v>3</v>
      </c>
      <c r="P71" s="46">
        <v>9</v>
      </c>
      <c r="Q71" s="46">
        <f t="shared" si="6"/>
        <v>9</v>
      </c>
      <c r="R71" s="46" t="str">
        <f t="shared" si="0"/>
        <v>3_9</v>
      </c>
      <c r="S71" s="29">
        <f t="shared" si="1"/>
        <v>2327</v>
      </c>
      <c r="T71" s="29">
        <f t="shared" si="7"/>
        <v>2403</v>
      </c>
      <c r="U71" s="54">
        <f t="shared" si="8"/>
        <v>2403</v>
      </c>
      <c r="V71" s="40">
        <f t="shared" si="9"/>
        <v>15.403846153846153</v>
      </c>
      <c r="W71" s="6"/>
      <c r="X71" s="6"/>
      <c r="Y71" s="6"/>
      <c r="Z71" s="6"/>
      <c r="AA71" s="6"/>
      <c r="AB71" s="6"/>
      <c r="AC71" s="57"/>
    </row>
    <row r="72" spans="1:29" x14ac:dyDescent="0.25">
      <c r="A72" s="46">
        <v>3</v>
      </c>
      <c r="B72" s="46">
        <v>10</v>
      </c>
      <c r="C72" s="46">
        <f t="shared" si="2"/>
        <v>10</v>
      </c>
      <c r="D72" s="46" t="str">
        <f t="shared" si="3"/>
        <v>3_10</v>
      </c>
      <c r="E72" s="47">
        <v>2403</v>
      </c>
      <c r="F72" s="46"/>
      <c r="G72" s="46">
        <v>3</v>
      </c>
      <c r="H72" s="46">
        <v>10</v>
      </c>
      <c r="I72" s="46">
        <f t="shared" si="4"/>
        <v>10</v>
      </c>
      <c r="J72" s="46" t="str">
        <f t="shared" si="5"/>
        <v>3_10</v>
      </c>
      <c r="K72" s="47">
        <v>2481</v>
      </c>
      <c r="L72" s="49"/>
      <c r="M72" s="19"/>
      <c r="N72" s="49"/>
      <c r="O72" s="46">
        <v>3</v>
      </c>
      <c r="P72" s="46">
        <v>10</v>
      </c>
      <c r="Q72" s="46">
        <f t="shared" si="6"/>
        <v>10</v>
      </c>
      <c r="R72" s="46" t="str">
        <f t="shared" si="0"/>
        <v>3_10</v>
      </c>
      <c r="S72" s="29">
        <f t="shared" si="1"/>
        <v>2403</v>
      </c>
      <c r="T72" s="29">
        <f t="shared" si="7"/>
        <v>2481</v>
      </c>
      <c r="U72" s="54">
        <f t="shared" si="8"/>
        <v>2481</v>
      </c>
      <c r="V72" s="40">
        <f t="shared" si="9"/>
        <v>15.903846153846153</v>
      </c>
      <c r="W72" s="6"/>
      <c r="X72" s="6"/>
      <c r="Y72" s="6"/>
      <c r="Z72" s="6"/>
      <c r="AA72" s="6"/>
      <c r="AB72" s="6"/>
      <c r="AC72" s="57"/>
    </row>
    <row r="73" spans="1:29" x14ac:dyDescent="0.25">
      <c r="A73" s="46">
        <v>3</v>
      </c>
      <c r="B73" s="46">
        <v>11</v>
      </c>
      <c r="C73" s="46">
        <f t="shared" si="2"/>
        <v>11</v>
      </c>
      <c r="D73" s="46" t="str">
        <f t="shared" si="3"/>
        <v>3_11</v>
      </c>
      <c r="E73" s="47">
        <v>2470</v>
      </c>
      <c r="F73" s="46"/>
      <c r="G73" s="46">
        <v>3</v>
      </c>
      <c r="H73" s="46">
        <v>11</v>
      </c>
      <c r="I73" s="46">
        <f t="shared" si="4"/>
        <v>11</v>
      </c>
      <c r="J73" s="46" t="str">
        <f t="shared" si="5"/>
        <v>3_11</v>
      </c>
      <c r="K73" s="47">
        <v>2550</v>
      </c>
      <c r="L73" s="49"/>
      <c r="M73" s="51"/>
      <c r="N73" s="49"/>
      <c r="O73" s="46">
        <v>3</v>
      </c>
      <c r="P73" s="46">
        <v>11</v>
      </c>
      <c r="Q73" s="46">
        <f t="shared" si="6"/>
        <v>11</v>
      </c>
      <c r="R73" s="46" t="str">
        <f t="shared" si="0"/>
        <v>3_11</v>
      </c>
      <c r="S73" s="29">
        <f t="shared" si="1"/>
        <v>2470</v>
      </c>
      <c r="T73" s="29">
        <f t="shared" si="7"/>
        <v>2550</v>
      </c>
      <c r="U73" s="54">
        <f t="shared" si="8"/>
        <v>2550</v>
      </c>
      <c r="V73" s="40">
        <f t="shared" si="9"/>
        <v>16.346153846153847</v>
      </c>
      <c r="W73" s="6"/>
      <c r="X73" s="6"/>
      <c r="Y73" s="6"/>
      <c r="Z73" s="6"/>
      <c r="AA73" s="6"/>
      <c r="AB73" s="6"/>
      <c r="AC73" s="57"/>
    </row>
    <row r="74" spans="1:29" x14ac:dyDescent="0.25">
      <c r="A74" s="46">
        <v>3</v>
      </c>
      <c r="B74" s="46">
        <v>12</v>
      </c>
      <c r="C74" s="46">
        <f t="shared" si="2"/>
        <v>12</v>
      </c>
      <c r="D74" s="46" t="str">
        <f t="shared" si="3"/>
        <v>3_12</v>
      </c>
      <c r="E74" s="46"/>
      <c r="F74" s="46"/>
      <c r="G74" s="46">
        <v>3</v>
      </c>
      <c r="H74" s="46">
        <v>12</v>
      </c>
      <c r="I74" s="46">
        <f t="shared" si="4"/>
        <v>12</v>
      </c>
      <c r="J74" s="46" t="str">
        <f t="shared" si="5"/>
        <v>3_12</v>
      </c>
      <c r="K74" s="46"/>
      <c r="L74" s="49"/>
      <c r="M74" s="51"/>
      <c r="N74" s="49"/>
      <c r="O74" s="46">
        <v>3</v>
      </c>
      <c r="P74" s="46">
        <v>12</v>
      </c>
      <c r="Q74" s="46">
        <f t="shared" si="6"/>
        <v>12</v>
      </c>
      <c r="R74" s="46" t="str">
        <f t="shared" si="0"/>
        <v>3_12</v>
      </c>
      <c r="S74" s="29">
        <f t="shared" si="1"/>
        <v>0</v>
      </c>
      <c r="T74" s="29">
        <f t="shared" si="7"/>
        <v>0</v>
      </c>
      <c r="U74" s="54">
        <f t="shared" si="8"/>
        <v>0</v>
      </c>
      <c r="V74" s="40">
        <f t="shared" si="9"/>
        <v>0</v>
      </c>
      <c r="W74" s="6"/>
      <c r="X74" s="6"/>
      <c r="Y74" s="6"/>
      <c r="Z74" s="6"/>
      <c r="AA74" s="6"/>
      <c r="AB74" s="6"/>
      <c r="AC74" s="57"/>
    </row>
    <row r="75" spans="1:29" x14ac:dyDescent="0.25">
      <c r="A75" s="46">
        <v>3</v>
      </c>
      <c r="B75" s="46">
        <v>13</v>
      </c>
      <c r="C75" s="46">
        <f t="shared" si="2"/>
        <v>13</v>
      </c>
      <c r="D75" s="46" t="str">
        <f t="shared" si="3"/>
        <v>3_13</v>
      </c>
      <c r="E75" s="46"/>
      <c r="F75" s="46"/>
      <c r="G75" s="46">
        <v>3</v>
      </c>
      <c r="H75" s="46">
        <v>13</v>
      </c>
      <c r="I75" s="46">
        <f t="shared" si="4"/>
        <v>13</v>
      </c>
      <c r="J75" s="46" t="str">
        <f t="shared" si="5"/>
        <v>3_13</v>
      </c>
      <c r="K75" s="46"/>
      <c r="L75" s="49"/>
      <c r="M75" s="19"/>
      <c r="N75" s="49"/>
      <c r="O75" s="46">
        <v>3</v>
      </c>
      <c r="P75" s="46">
        <v>13</v>
      </c>
      <c r="Q75" s="46">
        <f t="shared" si="6"/>
        <v>13</v>
      </c>
      <c r="R75" s="46" t="str">
        <f t="shared" si="0"/>
        <v>3_13</v>
      </c>
      <c r="S75" s="29">
        <f t="shared" si="1"/>
        <v>0</v>
      </c>
      <c r="T75" s="29">
        <f t="shared" si="7"/>
        <v>0</v>
      </c>
      <c r="U75" s="54">
        <f t="shared" si="8"/>
        <v>0</v>
      </c>
      <c r="V75" s="40">
        <f t="shared" si="9"/>
        <v>0</v>
      </c>
      <c r="W75" s="6"/>
      <c r="X75" s="6"/>
      <c r="Y75" s="6"/>
      <c r="Z75" s="6"/>
      <c r="AA75" s="6"/>
      <c r="AB75" s="6"/>
      <c r="AC75" s="57"/>
    </row>
    <row r="76" spans="1:29" x14ac:dyDescent="0.25">
      <c r="A76" s="46">
        <v>3</v>
      </c>
      <c r="B76" s="46" t="s">
        <v>428</v>
      </c>
      <c r="C76" s="46" t="str">
        <f t="shared" si="2"/>
        <v>u1</v>
      </c>
      <c r="D76" s="46" t="str">
        <f t="shared" si="3"/>
        <v>3_u1</v>
      </c>
      <c r="E76" s="47">
        <v>2544</v>
      </c>
      <c r="F76" s="46"/>
      <c r="G76" s="46">
        <v>3</v>
      </c>
      <c r="H76" s="46" t="s">
        <v>428</v>
      </c>
      <c r="I76" s="46" t="str">
        <f t="shared" si="4"/>
        <v>u1</v>
      </c>
      <c r="J76" s="46" t="str">
        <f t="shared" si="5"/>
        <v>3_u1</v>
      </c>
      <c r="K76" s="47">
        <v>2627</v>
      </c>
      <c r="L76" s="49"/>
      <c r="M76" s="19"/>
      <c r="N76" s="49"/>
      <c r="O76" s="46">
        <v>3</v>
      </c>
      <c r="P76" s="46" t="s">
        <v>428</v>
      </c>
      <c r="Q76" s="46" t="str">
        <f t="shared" si="6"/>
        <v>u1</v>
      </c>
      <c r="R76" s="46" t="str">
        <f t="shared" si="0"/>
        <v>3_u1</v>
      </c>
      <c r="S76" s="29">
        <f t="shared" si="1"/>
        <v>2544</v>
      </c>
      <c r="T76" s="29">
        <f t="shared" si="7"/>
        <v>2627</v>
      </c>
      <c r="U76" s="54">
        <f t="shared" si="8"/>
        <v>2627</v>
      </c>
      <c r="V76" s="40">
        <f t="shared" si="9"/>
        <v>16.839743589743591</v>
      </c>
      <c r="W76" s="6"/>
      <c r="X76" s="6"/>
      <c r="Y76" s="6"/>
      <c r="Z76" s="6"/>
      <c r="AA76" s="6"/>
      <c r="AB76" s="6"/>
      <c r="AC76" s="57"/>
    </row>
    <row r="77" spans="1:29" x14ac:dyDescent="0.25">
      <c r="A77" s="46">
        <v>3</v>
      </c>
      <c r="B77" s="46" t="s">
        <v>429</v>
      </c>
      <c r="C77" s="46" t="str">
        <f t="shared" si="2"/>
        <v>u2</v>
      </c>
      <c r="D77" s="46" t="str">
        <f t="shared" si="3"/>
        <v>3_u2</v>
      </c>
      <c r="E77" s="47">
        <v>2609</v>
      </c>
      <c r="F77" s="46"/>
      <c r="G77" s="46">
        <v>3</v>
      </c>
      <c r="H77" s="46" t="s">
        <v>429</v>
      </c>
      <c r="I77" s="46" t="str">
        <f t="shared" si="4"/>
        <v>u2</v>
      </c>
      <c r="J77" s="46" t="str">
        <f t="shared" si="5"/>
        <v>3_u2</v>
      </c>
      <c r="K77" s="47">
        <v>2694</v>
      </c>
      <c r="L77" s="49"/>
      <c r="M77" s="19"/>
      <c r="N77" s="49"/>
      <c r="O77" s="46">
        <v>3</v>
      </c>
      <c r="P77" s="46" t="s">
        <v>429</v>
      </c>
      <c r="Q77" s="46" t="str">
        <f t="shared" si="6"/>
        <v>u2</v>
      </c>
      <c r="R77" s="46" t="str">
        <f t="shared" si="0"/>
        <v>3_u2</v>
      </c>
      <c r="S77" s="29">
        <f t="shared" si="1"/>
        <v>2609</v>
      </c>
      <c r="T77" s="29">
        <f t="shared" si="7"/>
        <v>2694</v>
      </c>
      <c r="U77" s="54">
        <f t="shared" si="8"/>
        <v>2694</v>
      </c>
      <c r="V77" s="40">
        <f t="shared" si="9"/>
        <v>17.26923076923077</v>
      </c>
      <c r="W77" s="6"/>
      <c r="X77" s="6"/>
      <c r="Y77" s="6"/>
      <c r="Z77" s="6"/>
      <c r="AA77" s="6"/>
      <c r="AB77" s="6"/>
      <c r="AC77" s="57"/>
    </row>
    <row r="78" spans="1:29" x14ac:dyDescent="0.25">
      <c r="A78" s="46">
        <v>3</v>
      </c>
      <c r="B78" s="46" t="s">
        <v>430</v>
      </c>
      <c r="C78" s="46" t="str">
        <f t="shared" si="2"/>
        <v>a</v>
      </c>
      <c r="D78" s="46" t="str">
        <f t="shared" si="3"/>
        <v>3_a</v>
      </c>
      <c r="E78" s="47">
        <v>2544</v>
      </c>
      <c r="F78" s="46"/>
      <c r="G78" s="46">
        <v>3</v>
      </c>
      <c r="H78" s="46" t="s">
        <v>430</v>
      </c>
      <c r="I78" s="46" t="str">
        <f t="shared" si="4"/>
        <v>a</v>
      </c>
      <c r="J78" s="46" t="str">
        <f t="shared" si="5"/>
        <v>3_a</v>
      </c>
      <c r="K78" s="47">
        <v>2627</v>
      </c>
      <c r="L78" s="49"/>
      <c r="M78" s="19"/>
      <c r="N78" s="49"/>
      <c r="O78" s="46">
        <v>3</v>
      </c>
      <c r="P78" s="46" t="s">
        <v>430</v>
      </c>
      <c r="Q78" s="46" t="str">
        <f t="shared" si="6"/>
        <v>a</v>
      </c>
      <c r="R78" s="46" t="str">
        <f t="shared" si="0"/>
        <v>3_a</v>
      </c>
      <c r="S78" s="29">
        <f t="shared" si="1"/>
        <v>2544</v>
      </c>
      <c r="T78" s="29">
        <f t="shared" si="7"/>
        <v>2627</v>
      </c>
      <c r="U78" s="54">
        <f t="shared" si="8"/>
        <v>2627</v>
      </c>
      <c r="V78" s="40">
        <f t="shared" si="9"/>
        <v>16.839743589743591</v>
      </c>
      <c r="W78" s="6"/>
      <c r="X78" s="6"/>
      <c r="Y78" s="6"/>
      <c r="Z78" s="6"/>
      <c r="AA78" s="6"/>
      <c r="AB78" s="6"/>
      <c r="AC78" s="57"/>
    </row>
    <row r="79" spans="1:29" x14ac:dyDescent="0.25">
      <c r="A79" s="46">
        <v>3</v>
      </c>
      <c r="B79" s="46" t="s">
        <v>431</v>
      </c>
      <c r="C79" s="46" t="str">
        <f t="shared" si="2"/>
        <v>b</v>
      </c>
      <c r="D79" s="46" t="str">
        <f t="shared" si="3"/>
        <v>3_b</v>
      </c>
      <c r="E79" s="47">
        <v>2609</v>
      </c>
      <c r="F79" s="46"/>
      <c r="G79" s="46">
        <v>3</v>
      </c>
      <c r="H79" s="46" t="s">
        <v>431</v>
      </c>
      <c r="I79" s="46" t="str">
        <f t="shared" si="4"/>
        <v>b</v>
      </c>
      <c r="J79" s="46" t="str">
        <f t="shared" si="5"/>
        <v>3_b</v>
      </c>
      <c r="K79" s="47">
        <v>2694</v>
      </c>
      <c r="L79" s="49"/>
      <c r="M79" s="19"/>
      <c r="N79" s="49"/>
      <c r="O79" s="46">
        <v>3</v>
      </c>
      <c r="P79" s="46" t="s">
        <v>431</v>
      </c>
      <c r="Q79" s="46" t="str">
        <f t="shared" si="6"/>
        <v>b</v>
      </c>
      <c r="R79" s="46" t="str">
        <f t="shared" si="0"/>
        <v>3_b</v>
      </c>
      <c r="S79" s="29">
        <f t="shared" si="1"/>
        <v>2609</v>
      </c>
      <c r="T79" s="29">
        <f t="shared" si="7"/>
        <v>2694</v>
      </c>
      <c r="U79" s="54">
        <f t="shared" si="8"/>
        <v>2694</v>
      </c>
      <c r="V79" s="40">
        <f t="shared" si="9"/>
        <v>17.26923076923077</v>
      </c>
      <c r="W79" s="6"/>
      <c r="X79" s="6"/>
      <c r="Y79" s="6"/>
      <c r="Z79" s="6"/>
      <c r="AA79" s="6"/>
      <c r="AB79" s="6"/>
      <c r="AC79" s="57"/>
    </row>
    <row r="80" spans="1:29" x14ac:dyDescent="0.25">
      <c r="A80" s="46">
        <v>3</v>
      </c>
      <c r="B80" s="46" t="s">
        <v>432</v>
      </c>
      <c r="C80" s="46" t="str">
        <f t="shared" si="2"/>
        <v>c</v>
      </c>
      <c r="D80" s="46" t="str">
        <f t="shared" si="3"/>
        <v>3_c</v>
      </c>
      <c r="E80" s="47">
        <v>2676</v>
      </c>
      <c r="F80" s="46"/>
      <c r="G80" s="46">
        <v>3</v>
      </c>
      <c r="H80" s="46" t="s">
        <v>432</v>
      </c>
      <c r="I80" s="46" t="str">
        <f t="shared" si="4"/>
        <v>c</v>
      </c>
      <c r="J80" s="46" t="str">
        <f t="shared" si="5"/>
        <v>3_c</v>
      </c>
      <c r="K80" s="47">
        <v>2763</v>
      </c>
      <c r="L80" s="49"/>
      <c r="M80" s="19"/>
      <c r="N80" s="49"/>
      <c r="O80" s="46">
        <v>3</v>
      </c>
      <c r="P80" s="46" t="s">
        <v>432</v>
      </c>
      <c r="Q80" s="46" t="str">
        <f t="shared" si="6"/>
        <v>c</v>
      </c>
      <c r="R80" s="46" t="str">
        <f t="shared" si="0"/>
        <v>3_c</v>
      </c>
      <c r="S80" s="29">
        <f t="shared" si="1"/>
        <v>2676</v>
      </c>
      <c r="T80" s="29">
        <f t="shared" si="7"/>
        <v>2763</v>
      </c>
      <c r="U80" s="54">
        <f t="shared" si="8"/>
        <v>2763</v>
      </c>
      <c r="V80" s="40">
        <f t="shared" si="9"/>
        <v>17.71153846153846</v>
      </c>
      <c r="W80" s="6"/>
      <c r="X80" s="6"/>
      <c r="Y80" s="6"/>
      <c r="Z80" s="6"/>
      <c r="AA80" s="6"/>
      <c r="AB80" s="6"/>
      <c r="AC80" s="57"/>
    </row>
    <row r="81" spans="1:29" x14ac:dyDescent="0.25">
      <c r="A81" s="46">
        <v>3</v>
      </c>
      <c r="B81" s="46" t="s">
        <v>433</v>
      </c>
      <c r="C81" s="46" t="str">
        <f t="shared" si="2"/>
        <v>d</v>
      </c>
      <c r="D81" s="46" t="str">
        <f t="shared" si="3"/>
        <v>3_d</v>
      </c>
      <c r="E81" s="47">
        <v>2729</v>
      </c>
      <c r="F81" s="46"/>
      <c r="G81" s="46">
        <v>3</v>
      </c>
      <c r="H81" s="46" t="s">
        <v>433</v>
      </c>
      <c r="I81" s="46" t="str">
        <f t="shared" si="4"/>
        <v>d</v>
      </c>
      <c r="J81" s="46" t="str">
        <f t="shared" si="5"/>
        <v>3_d</v>
      </c>
      <c r="K81" s="47">
        <v>2818</v>
      </c>
      <c r="L81" s="49"/>
      <c r="M81" s="19"/>
      <c r="N81" s="49"/>
      <c r="O81" s="46">
        <v>3</v>
      </c>
      <c r="P81" s="46" t="s">
        <v>433</v>
      </c>
      <c r="Q81" s="46" t="str">
        <f t="shared" si="6"/>
        <v>d</v>
      </c>
      <c r="R81" s="46" t="str">
        <f t="shared" ref="R81:R144" si="10">O81&amp;"_"&amp;P81</f>
        <v>3_d</v>
      </c>
      <c r="S81" s="29">
        <f t="shared" ref="S81:S144" si="11">INDEX($E$17:$E$346,MATCH($R81,$D$17:$D$346,0))</f>
        <v>2729</v>
      </c>
      <c r="T81" s="29">
        <f t="shared" ref="T81:T144" si="12">INDEX($K$17:$K$346,MATCH(R81,$J$17:$J$346,0))</f>
        <v>2818</v>
      </c>
      <c r="U81" s="54">
        <f t="shared" ref="U81:U144" si="13">$D$6*S81+$D$7*T81</f>
        <v>2818</v>
      </c>
      <c r="V81" s="40">
        <f t="shared" si="9"/>
        <v>18.064102564102566</v>
      </c>
      <c r="W81" s="6"/>
      <c r="X81" s="6"/>
      <c r="Y81" s="6"/>
      <c r="Z81" s="6"/>
      <c r="AA81" s="6"/>
      <c r="AB81" s="6"/>
      <c r="AC81" s="57"/>
    </row>
    <row r="82" spans="1:29" x14ac:dyDescent="0.25">
      <c r="A82" s="46">
        <v>3</v>
      </c>
      <c r="B82" s="46" t="s">
        <v>434</v>
      </c>
      <c r="C82" s="46" t="str">
        <f t="shared" ref="C82:C145" si="14">B82</f>
        <v>e</v>
      </c>
      <c r="D82" s="46" t="str">
        <f t="shared" ref="D82:D145" si="15">A82&amp;"_"&amp;B82</f>
        <v>3_e</v>
      </c>
      <c r="E82" s="47">
        <v>2789</v>
      </c>
      <c r="F82" s="46"/>
      <c r="G82" s="46">
        <v>3</v>
      </c>
      <c r="H82" s="46" t="s">
        <v>434</v>
      </c>
      <c r="I82" s="46" t="str">
        <f t="shared" ref="I82:I145" si="16">H82</f>
        <v>e</v>
      </c>
      <c r="J82" s="46" t="str">
        <f t="shared" ref="J82:J145" si="17">G82&amp;"_"&amp;H82</f>
        <v>3_e</v>
      </c>
      <c r="K82" s="47">
        <v>2880</v>
      </c>
      <c r="L82" s="49"/>
      <c r="M82" s="19"/>
      <c r="N82" s="49"/>
      <c r="O82" s="46">
        <v>3</v>
      </c>
      <c r="P82" s="46" t="s">
        <v>434</v>
      </c>
      <c r="Q82" s="46" t="str">
        <f t="shared" ref="Q82:Q145" si="18">P82</f>
        <v>e</v>
      </c>
      <c r="R82" s="46" t="str">
        <f t="shared" si="10"/>
        <v>3_e</v>
      </c>
      <c r="S82" s="29">
        <f t="shared" si="11"/>
        <v>2789</v>
      </c>
      <c r="T82" s="29">
        <f t="shared" si="12"/>
        <v>2880</v>
      </c>
      <c r="U82" s="54">
        <f t="shared" si="13"/>
        <v>2880</v>
      </c>
      <c r="V82" s="40">
        <f t="shared" ref="V82:V145" si="19">U82/$D$10</f>
        <v>18.46153846153846</v>
      </c>
      <c r="W82" s="6"/>
      <c r="X82" s="6"/>
      <c r="Y82" s="6"/>
      <c r="Z82" s="6"/>
      <c r="AA82" s="6"/>
      <c r="AB82" s="6"/>
      <c r="AC82" s="57"/>
    </row>
    <row r="83" spans="1:29" x14ac:dyDescent="0.25">
      <c r="A83" s="46">
        <v>4</v>
      </c>
      <c r="B83" s="46" t="s">
        <v>427</v>
      </c>
      <c r="C83" s="46" t="str">
        <f t="shared" si="14"/>
        <v>Start</v>
      </c>
      <c r="D83" s="46" t="str">
        <f t="shared" si="15"/>
        <v>4_Start</v>
      </c>
      <c r="E83" s="47">
        <v>1946</v>
      </c>
      <c r="F83" s="46"/>
      <c r="G83" s="46">
        <v>4</v>
      </c>
      <c r="H83" s="46" t="s">
        <v>427</v>
      </c>
      <c r="I83" s="46" t="str">
        <f t="shared" si="16"/>
        <v>Start</v>
      </c>
      <c r="J83" s="46" t="str">
        <f t="shared" si="17"/>
        <v>4_Start</v>
      </c>
      <c r="K83" s="47">
        <v>2009</v>
      </c>
      <c r="L83" s="49"/>
      <c r="M83" s="19"/>
      <c r="N83" s="49"/>
      <c r="O83" s="46">
        <v>4</v>
      </c>
      <c r="P83" s="46" t="s">
        <v>427</v>
      </c>
      <c r="Q83" s="46" t="str">
        <f t="shared" si="18"/>
        <v>Start</v>
      </c>
      <c r="R83" s="46" t="str">
        <f t="shared" si="10"/>
        <v>4_Start</v>
      </c>
      <c r="S83" s="29">
        <f t="shared" si="11"/>
        <v>1946</v>
      </c>
      <c r="T83" s="29">
        <f t="shared" si="12"/>
        <v>2009</v>
      </c>
      <c r="U83" s="54">
        <f t="shared" si="13"/>
        <v>2009</v>
      </c>
      <c r="V83" s="40">
        <f t="shared" si="19"/>
        <v>12.878205128205128</v>
      </c>
      <c r="W83" s="6"/>
      <c r="X83" s="6"/>
      <c r="Y83" s="6"/>
      <c r="Z83" s="6"/>
      <c r="AA83" s="6"/>
      <c r="AB83" s="6"/>
      <c r="AC83" s="57"/>
    </row>
    <row r="84" spans="1:29" x14ac:dyDescent="0.25">
      <c r="A84" s="46">
        <v>4</v>
      </c>
      <c r="B84" s="46">
        <v>0</v>
      </c>
      <c r="C84" s="46">
        <f t="shared" si="14"/>
        <v>0</v>
      </c>
      <c r="D84" s="46" t="str">
        <f t="shared" si="15"/>
        <v>4_0</v>
      </c>
      <c r="E84" s="47">
        <v>1989</v>
      </c>
      <c r="F84" s="46"/>
      <c r="G84" s="46">
        <v>4</v>
      </c>
      <c r="H84" s="46">
        <v>0</v>
      </c>
      <c r="I84" s="46">
        <f t="shared" si="16"/>
        <v>0</v>
      </c>
      <c r="J84" s="46" t="str">
        <f t="shared" si="17"/>
        <v>4_0</v>
      </c>
      <c r="K84" s="47">
        <v>2054</v>
      </c>
      <c r="L84" s="49"/>
      <c r="M84" s="19"/>
      <c r="N84" s="49"/>
      <c r="O84" s="46">
        <v>4</v>
      </c>
      <c r="P84" s="46">
        <v>0</v>
      </c>
      <c r="Q84" s="46">
        <f t="shared" si="18"/>
        <v>0</v>
      </c>
      <c r="R84" s="46" t="str">
        <f t="shared" si="10"/>
        <v>4_0</v>
      </c>
      <c r="S84" s="29">
        <f t="shared" si="11"/>
        <v>1989</v>
      </c>
      <c r="T84" s="29">
        <f t="shared" si="12"/>
        <v>2054</v>
      </c>
      <c r="U84" s="54">
        <f t="shared" si="13"/>
        <v>2054</v>
      </c>
      <c r="V84" s="40">
        <f t="shared" si="19"/>
        <v>13.166666666666666</v>
      </c>
      <c r="W84" s="6"/>
      <c r="X84" s="6"/>
      <c r="Y84" s="6"/>
      <c r="Z84" s="6"/>
      <c r="AA84" s="6"/>
      <c r="AB84" s="6"/>
      <c r="AC84" s="57"/>
    </row>
    <row r="85" spans="1:29" x14ac:dyDescent="0.25">
      <c r="A85" s="46">
        <v>4</v>
      </c>
      <c r="B85" s="46">
        <v>1</v>
      </c>
      <c r="C85" s="46">
        <f t="shared" si="14"/>
        <v>1</v>
      </c>
      <c r="D85" s="46" t="str">
        <f t="shared" si="15"/>
        <v>4_1</v>
      </c>
      <c r="E85" s="47">
        <v>2038</v>
      </c>
      <c r="F85" s="46"/>
      <c r="G85" s="46">
        <v>4</v>
      </c>
      <c r="H85" s="46">
        <v>1</v>
      </c>
      <c r="I85" s="46">
        <f t="shared" si="16"/>
        <v>1</v>
      </c>
      <c r="J85" s="46" t="str">
        <f t="shared" si="17"/>
        <v>4_1</v>
      </c>
      <c r="K85" s="47">
        <v>2104</v>
      </c>
      <c r="L85" s="49"/>
      <c r="M85" s="19"/>
      <c r="N85" s="49"/>
      <c r="O85" s="46">
        <v>4</v>
      </c>
      <c r="P85" s="46">
        <v>1</v>
      </c>
      <c r="Q85" s="46">
        <f t="shared" si="18"/>
        <v>1</v>
      </c>
      <c r="R85" s="46" t="str">
        <f t="shared" si="10"/>
        <v>4_1</v>
      </c>
      <c r="S85" s="29">
        <f t="shared" si="11"/>
        <v>2038</v>
      </c>
      <c r="T85" s="29">
        <f t="shared" si="12"/>
        <v>2104</v>
      </c>
      <c r="U85" s="54">
        <f t="shared" si="13"/>
        <v>2104</v>
      </c>
      <c r="V85" s="40">
        <f t="shared" si="19"/>
        <v>13.487179487179487</v>
      </c>
      <c r="W85" s="6"/>
      <c r="X85" s="6"/>
      <c r="Y85" s="6"/>
      <c r="Z85" s="6"/>
      <c r="AA85" s="6"/>
      <c r="AB85" s="6"/>
      <c r="AC85" s="57"/>
    </row>
    <row r="86" spans="1:29" x14ac:dyDescent="0.25">
      <c r="A86" s="46">
        <v>4</v>
      </c>
      <c r="B86" s="46">
        <v>2</v>
      </c>
      <c r="C86" s="46">
        <f t="shared" si="14"/>
        <v>2</v>
      </c>
      <c r="D86" s="46" t="str">
        <f t="shared" si="15"/>
        <v>4_2</v>
      </c>
      <c r="E86" s="47">
        <v>2089</v>
      </c>
      <c r="F86" s="46"/>
      <c r="G86" s="46">
        <v>4</v>
      </c>
      <c r="H86" s="46">
        <v>2</v>
      </c>
      <c r="I86" s="46">
        <f t="shared" si="16"/>
        <v>2</v>
      </c>
      <c r="J86" s="46" t="str">
        <f t="shared" si="17"/>
        <v>4_2</v>
      </c>
      <c r="K86" s="47">
        <v>2157</v>
      </c>
      <c r="L86" s="49"/>
      <c r="M86" s="19"/>
      <c r="N86" s="49"/>
      <c r="O86" s="46">
        <v>4</v>
      </c>
      <c r="P86" s="46">
        <v>2</v>
      </c>
      <c r="Q86" s="46">
        <f t="shared" si="18"/>
        <v>2</v>
      </c>
      <c r="R86" s="46" t="str">
        <f t="shared" si="10"/>
        <v>4_2</v>
      </c>
      <c r="S86" s="29">
        <f t="shared" si="11"/>
        <v>2089</v>
      </c>
      <c r="T86" s="29">
        <f t="shared" si="12"/>
        <v>2157</v>
      </c>
      <c r="U86" s="54">
        <f t="shared" si="13"/>
        <v>2157</v>
      </c>
      <c r="V86" s="40">
        <f t="shared" si="19"/>
        <v>13.826923076923077</v>
      </c>
      <c r="W86" s="6"/>
      <c r="X86" s="6"/>
      <c r="Y86" s="6"/>
      <c r="Z86" s="6"/>
      <c r="AA86" s="6"/>
      <c r="AB86" s="6"/>
      <c r="AC86" s="57"/>
    </row>
    <row r="87" spans="1:29" x14ac:dyDescent="0.25">
      <c r="A87" s="46">
        <v>4</v>
      </c>
      <c r="B87" s="46">
        <v>3</v>
      </c>
      <c r="C87" s="46">
        <f t="shared" si="14"/>
        <v>3</v>
      </c>
      <c r="D87" s="46" t="str">
        <f t="shared" si="15"/>
        <v>4_3</v>
      </c>
      <c r="E87" s="47">
        <v>2138</v>
      </c>
      <c r="F87" s="46"/>
      <c r="G87" s="46">
        <v>4</v>
      </c>
      <c r="H87" s="46">
        <v>3</v>
      </c>
      <c r="I87" s="46">
        <f t="shared" si="16"/>
        <v>3</v>
      </c>
      <c r="J87" s="46" t="str">
        <f t="shared" si="17"/>
        <v>4_3</v>
      </c>
      <c r="K87" s="47">
        <v>2207</v>
      </c>
      <c r="L87" s="49"/>
      <c r="M87" s="19"/>
      <c r="N87" s="49"/>
      <c r="O87" s="46">
        <v>4</v>
      </c>
      <c r="P87" s="46">
        <v>3</v>
      </c>
      <c r="Q87" s="46">
        <f t="shared" si="18"/>
        <v>3</v>
      </c>
      <c r="R87" s="46" t="str">
        <f t="shared" si="10"/>
        <v>4_3</v>
      </c>
      <c r="S87" s="29">
        <f t="shared" si="11"/>
        <v>2138</v>
      </c>
      <c r="T87" s="29">
        <f t="shared" si="12"/>
        <v>2207</v>
      </c>
      <c r="U87" s="54">
        <f t="shared" si="13"/>
        <v>2207</v>
      </c>
      <c r="V87" s="40">
        <f t="shared" si="19"/>
        <v>14.147435897435898</v>
      </c>
      <c r="W87" s="6"/>
      <c r="X87" s="6"/>
      <c r="Y87" s="6"/>
      <c r="Z87" s="6"/>
      <c r="AA87" s="6"/>
      <c r="AB87" s="6"/>
      <c r="AC87" s="57"/>
    </row>
    <row r="88" spans="1:29" x14ac:dyDescent="0.25">
      <c r="A88" s="46">
        <v>4</v>
      </c>
      <c r="B88" s="46">
        <v>4</v>
      </c>
      <c r="C88" s="46">
        <f t="shared" si="14"/>
        <v>4</v>
      </c>
      <c r="D88" s="46" t="str">
        <f t="shared" si="15"/>
        <v>4_4</v>
      </c>
      <c r="E88" s="47">
        <v>2191</v>
      </c>
      <c r="F88" s="46"/>
      <c r="G88" s="46">
        <v>4</v>
      </c>
      <c r="H88" s="46">
        <v>4</v>
      </c>
      <c r="I88" s="46">
        <f t="shared" si="16"/>
        <v>4</v>
      </c>
      <c r="J88" s="46" t="str">
        <f t="shared" si="17"/>
        <v>4_4</v>
      </c>
      <c r="K88" s="47">
        <v>2262</v>
      </c>
      <c r="L88" s="49"/>
      <c r="M88" s="19"/>
      <c r="N88" s="49"/>
      <c r="O88" s="46">
        <v>4</v>
      </c>
      <c r="P88" s="46">
        <v>4</v>
      </c>
      <c r="Q88" s="46">
        <f t="shared" si="18"/>
        <v>4</v>
      </c>
      <c r="R88" s="46" t="str">
        <f t="shared" si="10"/>
        <v>4_4</v>
      </c>
      <c r="S88" s="29">
        <f t="shared" si="11"/>
        <v>2191</v>
      </c>
      <c r="T88" s="29">
        <f t="shared" si="12"/>
        <v>2262</v>
      </c>
      <c r="U88" s="54">
        <f t="shared" si="13"/>
        <v>2262</v>
      </c>
      <c r="V88" s="40">
        <f t="shared" si="19"/>
        <v>14.5</v>
      </c>
      <c r="W88" s="6"/>
      <c r="X88" s="6"/>
      <c r="Y88" s="6"/>
      <c r="Z88" s="6"/>
      <c r="AA88" s="6"/>
      <c r="AB88" s="6"/>
      <c r="AC88" s="57"/>
    </row>
    <row r="89" spans="1:29" x14ac:dyDescent="0.25">
      <c r="A89" s="46">
        <v>4</v>
      </c>
      <c r="B89" s="46">
        <v>5</v>
      </c>
      <c r="C89" s="46">
        <f t="shared" si="14"/>
        <v>5</v>
      </c>
      <c r="D89" s="46" t="str">
        <f t="shared" si="15"/>
        <v>4_5</v>
      </c>
      <c r="E89" s="47">
        <v>2264</v>
      </c>
      <c r="F89" s="46"/>
      <c r="G89" s="46">
        <v>4</v>
      </c>
      <c r="H89" s="46">
        <v>5</v>
      </c>
      <c r="I89" s="46">
        <f t="shared" si="16"/>
        <v>5</v>
      </c>
      <c r="J89" s="46" t="str">
        <f t="shared" si="17"/>
        <v>4_5</v>
      </c>
      <c r="K89" s="47">
        <v>2338</v>
      </c>
      <c r="L89" s="49"/>
      <c r="M89" s="19"/>
      <c r="N89" s="49"/>
      <c r="O89" s="46">
        <v>4</v>
      </c>
      <c r="P89" s="46">
        <v>5</v>
      </c>
      <c r="Q89" s="46">
        <f t="shared" si="18"/>
        <v>5</v>
      </c>
      <c r="R89" s="46" t="str">
        <f t="shared" si="10"/>
        <v>4_5</v>
      </c>
      <c r="S89" s="29">
        <f t="shared" si="11"/>
        <v>2264</v>
      </c>
      <c r="T89" s="29">
        <f t="shared" si="12"/>
        <v>2338</v>
      </c>
      <c r="U89" s="54">
        <f t="shared" si="13"/>
        <v>2338</v>
      </c>
      <c r="V89" s="40">
        <f t="shared" si="19"/>
        <v>14.987179487179487</v>
      </c>
      <c r="W89" s="6"/>
      <c r="X89" s="6"/>
      <c r="Y89" s="6"/>
      <c r="Z89" s="6"/>
      <c r="AA89" s="6"/>
      <c r="AB89" s="6"/>
      <c r="AC89" s="57"/>
    </row>
    <row r="90" spans="1:29" x14ac:dyDescent="0.25">
      <c r="A90" s="46">
        <v>4</v>
      </c>
      <c r="B90" s="46">
        <v>6</v>
      </c>
      <c r="C90" s="46">
        <f t="shared" si="14"/>
        <v>6</v>
      </c>
      <c r="D90" s="46" t="str">
        <f t="shared" si="15"/>
        <v>4_6</v>
      </c>
      <c r="E90" s="47">
        <v>2327</v>
      </c>
      <c r="F90" s="46"/>
      <c r="G90" s="46">
        <v>4</v>
      </c>
      <c r="H90" s="46">
        <v>6</v>
      </c>
      <c r="I90" s="46">
        <f t="shared" si="16"/>
        <v>6</v>
      </c>
      <c r="J90" s="46" t="str">
        <f t="shared" si="17"/>
        <v>4_6</v>
      </c>
      <c r="K90" s="47">
        <v>2403</v>
      </c>
      <c r="L90" s="49"/>
      <c r="M90" s="19"/>
      <c r="N90" s="49"/>
      <c r="O90" s="46">
        <v>4</v>
      </c>
      <c r="P90" s="46">
        <v>6</v>
      </c>
      <c r="Q90" s="46">
        <f t="shared" si="18"/>
        <v>6</v>
      </c>
      <c r="R90" s="46" t="str">
        <f t="shared" si="10"/>
        <v>4_6</v>
      </c>
      <c r="S90" s="29">
        <f t="shared" si="11"/>
        <v>2327</v>
      </c>
      <c r="T90" s="29">
        <f t="shared" si="12"/>
        <v>2403</v>
      </c>
      <c r="U90" s="54">
        <f t="shared" si="13"/>
        <v>2403</v>
      </c>
      <c r="V90" s="40">
        <f t="shared" si="19"/>
        <v>15.403846153846153</v>
      </c>
      <c r="W90" s="6"/>
      <c r="X90" s="6"/>
      <c r="Y90" s="6"/>
      <c r="Z90" s="6"/>
      <c r="AA90" s="6"/>
      <c r="AB90" s="6"/>
      <c r="AC90" s="57"/>
    </row>
    <row r="91" spans="1:29" x14ac:dyDescent="0.25">
      <c r="A91" s="46">
        <v>4</v>
      </c>
      <c r="B91" s="46">
        <v>7</v>
      </c>
      <c r="C91" s="46">
        <f t="shared" si="14"/>
        <v>7</v>
      </c>
      <c r="D91" s="46" t="str">
        <f t="shared" si="15"/>
        <v>4_7</v>
      </c>
      <c r="E91" s="47">
        <v>2403</v>
      </c>
      <c r="F91" s="46"/>
      <c r="G91" s="46">
        <v>4</v>
      </c>
      <c r="H91" s="46">
        <v>7</v>
      </c>
      <c r="I91" s="46">
        <f t="shared" si="16"/>
        <v>7</v>
      </c>
      <c r="J91" s="46" t="str">
        <f t="shared" si="17"/>
        <v>4_7</v>
      </c>
      <c r="K91" s="47">
        <v>2481</v>
      </c>
      <c r="L91" s="49"/>
      <c r="M91" s="19"/>
      <c r="N91" s="49"/>
      <c r="O91" s="46">
        <v>4</v>
      </c>
      <c r="P91" s="46">
        <v>7</v>
      </c>
      <c r="Q91" s="46">
        <f t="shared" si="18"/>
        <v>7</v>
      </c>
      <c r="R91" s="46" t="str">
        <f t="shared" si="10"/>
        <v>4_7</v>
      </c>
      <c r="S91" s="29">
        <f t="shared" si="11"/>
        <v>2403</v>
      </c>
      <c r="T91" s="29">
        <f t="shared" si="12"/>
        <v>2481</v>
      </c>
      <c r="U91" s="54">
        <f t="shared" si="13"/>
        <v>2481</v>
      </c>
      <c r="V91" s="40">
        <f t="shared" si="19"/>
        <v>15.903846153846153</v>
      </c>
      <c r="W91" s="6"/>
      <c r="X91" s="6"/>
      <c r="Y91" s="6"/>
      <c r="Z91" s="6"/>
      <c r="AA91" s="6"/>
      <c r="AB91" s="6"/>
      <c r="AC91" s="57"/>
    </row>
    <row r="92" spans="1:29" x14ac:dyDescent="0.25">
      <c r="A92" s="46">
        <v>4</v>
      </c>
      <c r="B92" s="46">
        <v>8</v>
      </c>
      <c r="C92" s="46">
        <f t="shared" si="14"/>
        <v>8</v>
      </c>
      <c r="D92" s="46" t="str">
        <f t="shared" si="15"/>
        <v>4_8</v>
      </c>
      <c r="E92" s="47">
        <v>2470</v>
      </c>
      <c r="F92" s="46"/>
      <c r="G92" s="46">
        <v>4</v>
      </c>
      <c r="H92" s="46">
        <v>8</v>
      </c>
      <c r="I92" s="46">
        <f t="shared" si="16"/>
        <v>8</v>
      </c>
      <c r="J92" s="46" t="str">
        <f t="shared" si="17"/>
        <v>4_8</v>
      </c>
      <c r="K92" s="47">
        <v>2550</v>
      </c>
      <c r="L92" s="49"/>
      <c r="M92" s="19"/>
      <c r="N92" s="49"/>
      <c r="O92" s="46">
        <v>4</v>
      </c>
      <c r="P92" s="46">
        <v>8</v>
      </c>
      <c r="Q92" s="46">
        <f t="shared" si="18"/>
        <v>8</v>
      </c>
      <c r="R92" s="46" t="str">
        <f t="shared" si="10"/>
        <v>4_8</v>
      </c>
      <c r="S92" s="29">
        <f t="shared" si="11"/>
        <v>2470</v>
      </c>
      <c r="T92" s="29">
        <f t="shared" si="12"/>
        <v>2550</v>
      </c>
      <c r="U92" s="54">
        <f t="shared" si="13"/>
        <v>2550</v>
      </c>
      <c r="V92" s="40">
        <f t="shared" si="19"/>
        <v>16.346153846153847</v>
      </c>
      <c r="W92" s="6"/>
      <c r="X92" s="6"/>
      <c r="Y92" s="6"/>
      <c r="Z92" s="6"/>
      <c r="AA92" s="6"/>
      <c r="AB92" s="6"/>
      <c r="AC92" s="57"/>
    </row>
    <row r="93" spans="1:29" x14ac:dyDescent="0.25">
      <c r="A93" s="46">
        <v>4</v>
      </c>
      <c r="B93" s="46">
        <v>9</v>
      </c>
      <c r="C93" s="46">
        <f t="shared" si="14"/>
        <v>9</v>
      </c>
      <c r="D93" s="46" t="str">
        <f t="shared" si="15"/>
        <v>4_9</v>
      </c>
      <c r="E93" s="47">
        <v>2544</v>
      </c>
      <c r="F93" s="46"/>
      <c r="G93" s="46">
        <v>4</v>
      </c>
      <c r="H93" s="46">
        <v>9</v>
      </c>
      <c r="I93" s="46">
        <f t="shared" si="16"/>
        <v>9</v>
      </c>
      <c r="J93" s="46" t="str">
        <f t="shared" si="17"/>
        <v>4_9</v>
      </c>
      <c r="K93" s="47">
        <v>2627</v>
      </c>
      <c r="L93" s="49"/>
      <c r="M93" s="19"/>
      <c r="N93" s="49"/>
      <c r="O93" s="46">
        <v>4</v>
      </c>
      <c r="P93" s="46">
        <v>9</v>
      </c>
      <c r="Q93" s="46">
        <f t="shared" si="18"/>
        <v>9</v>
      </c>
      <c r="R93" s="46" t="str">
        <f t="shared" si="10"/>
        <v>4_9</v>
      </c>
      <c r="S93" s="29">
        <f t="shared" si="11"/>
        <v>2544</v>
      </c>
      <c r="T93" s="29">
        <f t="shared" si="12"/>
        <v>2627</v>
      </c>
      <c r="U93" s="54">
        <f t="shared" si="13"/>
        <v>2627</v>
      </c>
      <c r="V93" s="40">
        <f t="shared" si="19"/>
        <v>16.839743589743591</v>
      </c>
      <c r="W93" s="6"/>
      <c r="X93" s="6"/>
      <c r="Y93" s="6"/>
      <c r="Z93" s="6"/>
      <c r="AA93" s="6"/>
      <c r="AB93" s="6"/>
      <c r="AC93" s="57"/>
    </row>
    <row r="94" spans="1:29" x14ac:dyDescent="0.25">
      <c r="A94" s="46">
        <v>4</v>
      </c>
      <c r="B94" s="46">
        <v>10</v>
      </c>
      <c r="C94" s="46">
        <f t="shared" si="14"/>
        <v>10</v>
      </c>
      <c r="D94" s="46" t="str">
        <f t="shared" si="15"/>
        <v>4_10</v>
      </c>
      <c r="E94" s="47">
        <v>2609</v>
      </c>
      <c r="F94" s="46"/>
      <c r="G94" s="46">
        <v>4</v>
      </c>
      <c r="H94" s="46">
        <v>10</v>
      </c>
      <c r="I94" s="46">
        <f t="shared" si="16"/>
        <v>10</v>
      </c>
      <c r="J94" s="46" t="str">
        <f t="shared" si="17"/>
        <v>4_10</v>
      </c>
      <c r="K94" s="47">
        <v>2694</v>
      </c>
      <c r="L94" s="49"/>
      <c r="M94" s="19"/>
      <c r="N94" s="49"/>
      <c r="O94" s="46">
        <v>4</v>
      </c>
      <c r="P94" s="46">
        <v>10</v>
      </c>
      <c r="Q94" s="46">
        <f t="shared" si="18"/>
        <v>10</v>
      </c>
      <c r="R94" s="46" t="str">
        <f t="shared" si="10"/>
        <v>4_10</v>
      </c>
      <c r="S94" s="29">
        <f t="shared" si="11"/>
        <v>2609</v>
      </c>
      <c r="T94" s="29">
        <f t="shared" si="12"/>
        <v>2694</v>
      </c>
      <c r="U94" s="54">
        <f t="shared" si="13"/>
        <v>2694</v>
      </c>
      <c r="V94" s="40">
        <f t="shared" si="19"/>
        <v>17.26923076923077</v>
      </c>
      <c r="W94" s="6"/>
      <c r="X94" s="6"/>
      <c r="Y94" s="6"/>
      <c r="Z94" s="6"/>
      <c r="AA94" s="6"/>
      <c r="AB94" s="6"/>
      <c r="AC94" s="57"/>
    </row>
    <row r="95" spans="1:29" x14ac:dyDescent="0.25">
      <c r="A95" s="46">
        <v>4</v>
      </c>
      <c r="B95" s="46">
        <v>11</v>
      </c>
      <c r="C95" s="46">
        <f t="shared" si="14"/>
        <v>11</v>
      </c>
      <c r="D95" s="46" t="str">
        <f t="shared" si="15"/>
        <v>4_11</v>
      </c>
      <c r="E95" s="47">
        <v>2676</v>
      </c>
      <c r="F95" s="46"/>
      <c r="G95" s="46">
        <v>4</v>
      </c>
      <c r="H95" s="46">
        <v>11</v>
      </c>
      <c r="I95" s="46">
        <f t="shared" si="16"/>
        <v>11</v>
      </c>
      <c r="J95" s="46" t="str">
        <f t="shared" si="17"/>
        <v>4_11</v>
      </c>
      <c r="K95" s="47">
        <v>2763</v>
      </c>
      <c r="L95" s="49"/>
      <c r="M95" s="19"/>
      <c r="N95" s="49"/>
      <c r="O95" s="46">
        <v>4</v>
      </c>
      <c r="P95" s="46">
        <v>11</v>
      </c>
      <c r="Q95" s="46">
        <f t="shared" si="18"/>
        <v>11</v>
      </c>
      <c r="R95" s="46" t="str">
        <f t="shared" si="10"/>
        <v>4_11</v>
      </c>
      <c r="S95" s="29">
        <f t="shared" si="11"/>
        <v>2676</v>
      </c>
      <c r="T95" s="29">
        <f t="shared" si="12"/>
        <v>2763</v>
      </c>
      <c r="U95" s="54">
        <f t="shared" si="13"/>
        <v>2763</v>
      </c>
      <c r="V95" s="40">
        <f t="shared" si="19"/>
        <v>17.71153846153846</v>
      </c>
      <c r="W95" s="6"/>
      <c r="X95" s="6"/>
      <c r="Y95" s="6"/>
      <c r="Z95" s="6"/>
      <c r="AA95" s="6"/>
      <c r="AB95" s="6"/>
      <c r="AC95" s="57"/>
    </row>
    <row r="96" spans="1:29" x14ac:dyDescent="0.25">
      <c r="A96" s="46">
        <v>4</v>
      </c>
      <c r="B96" s="46">
        <v>12</v>
      </c>
      <c r="C96" s="46">
        <f t="shared" si="14"/>
        <v>12</v>
      </c>
      <c r="D96" s="46" t="str">
        <f t="shared" si="15"/>
        <v>4_12</v>
      </c>
      <c r="E96" s="46"/>
      <c r="F96" s="46"/>
      <c r="G96" s="46">
        <v>4</v>
      </c>
      <c r="H96" s="46">
        <v>12</v>
      </c>
      <c r="I96" s="46">
        <f t="shared" si="16"/>
        <v>12</v>
      </c>
      <c r="J96" s="46" t="str">
        <f t="shared" si="17"/>
        <v>4_12</v>
      </c>
      <c r="K96" s="46"/>
      <c r="L96" s="49"/>
      <c r="M96" s="19"/>
      <c r="N96" s="49"/>
      <c r="O96" s="46">
        <v>4</v>
      </c>
      <c r="P96" s="46">
        <v>12</v>
      </c>
      <c r="Q96" s="46">
        <f t="shared" si="18"/>
        <v>12</v>
      </c>
      <c r="R96" s="46" t="str">
        <f t="shared" si="10"/>
        <v>4_12</v>
      </c>
      <c r="S96" s="29">
        <f t="shared" si="11"/>
        <v>0</v>
      </c>
      <c r="T96" s="29">
        <f t="shared" si="12"/>
        <v>0</v>
      </c>
      <c r="U96" s="54">
        <f t="shared" si="13"/>
        <v>0</v>
      </c>
      <c r="V96" s="40">
        <f t="shared" si="19"/>
        <v>0</v>
      </c>
      <c r="W96" s="6"/>
      <c r="X96" s="6"/>
      <c r="Y96" s="6"/>
      <c r="Z96" s="6"/>
      <c r="AA96" s="6"/>
      <c r="AB96" s="6"/>
      <c r="AC96" s="57"/>
    </row>
    <row r="97" spans="1:29" x14ac:dyDescent="0.25">
      <c r="A97" s="46">
        <v>4</v>
      </c>
      <c r="B97" s="46">
        <v>13</v>
      </c>
      <c r="C97" s="46">
        <f t="shared" si="14"/>
        <v>13</v>
      </c>
      <c r="D97" s="46" t="str">
        <f t="shared" si="15"/>
        <v>4_13</v>
      </c>
      <c r="E97" s="46"/>
      <c r="F97" s="46"/>
      <c r="G97" s="46">
        <v>4</v>
      </c>
      <c r="H97" s="46">
        <v>13</v>
      </c>
      <c r="I97" s="46">
        <f t="shared" si="16"/>
        <v>13</v>
      </c>
      <c r="J97" s="46" t="str">
        <f t="shared" si="17"/>
        <v>4_13</v>
      </c>
      <c r="K97" s="46"/>
      <c r="L97" s="49"/>
      <c r="M97" s="19"/>
      <c r="N97" s="49"/>
      <c r="O97" s="46">
        <v>4</v>
      </c>
      <c r="P97" s="46">
        <v>13</v>
      </c>
      <c r="Q97" s="46">
        <f t="shared" si="18"/>
        <v>13</v>
      </c>
      <c r="R97" s="46" t="str">
        <f t="shared" si="10"/>
        <v>4_13</v>
      </c>
      <c r="S97" s="29">
        <f t="shared" si="11"/>
        <v>0</v>
      </c>
      <c r="T97" s="29">
        <f t="shared" si="12"/>
        <v>0</v>
      </c>
      <c r="U97" s="54">
        <f t="shared" si="13"/>
        <v>0</v>
      </c>
      <c r="V97" s="40">
        <f t="shared" si="19"/>
        <v>0</v>
      </c>
      <c r="W97" s="6"/>
      <c r="X97" s="6"/>
      <c r="Y97" s="6"/>
      <c r="Z97" s="6"/>
      <c r="AA97" s="6"/>
      <c r="AB97" s="6"/>
      <c r="AC97" s="57"/>
    </row>
    <row r="98" spans="1:29" x14ac:dyDescent="0.25">
      <c r="A98" s="46">
        <v>4</v>
      </c>
      <c r="B98" s="46" t="s">
        <v>428</v>
      </c>
      <c r="C98" s="46" t="str">
        <f t="shared" si="14"/>
        <v>u1</v>
      </c>
      <c r="D98" s="46" t="str">
        <f t="shared" si="15"/>
        <v>4_u1</v>
      </c>
      <c r="E98" s="47">
        <v>2729</v>
      </c>
      <c r="F98" s="46"/>
      <c r="G98" s="46">
        <v>4</v>
      </c>
      <c r="H98" s="46" t="s">
        <v>428</v>
      </c>
      <c r="I98" s="46" t="str">
        <f t="shared" si="16"/>
        <v>u1</v>
      </c>
      <c r="J98" s="46" t="str">
        <f t="shared" si="17"/>
        <v>4_u1</v>
      </c>
      <c r="K98" s="47">
        <v>2818</v>
      </c>
      <c r="L98" s="49"/>
      <c r="M98" s="19"/>
      <c r="N98" s="49"/>
      <c r="O98" s="46">
        <v>4</v>
      </c>
      <c r="P98" s="46" t="s">
        <v>428</v>
      </c>
      <c r="Q98" s="46" t="str">
        <f t="shared" si="18"/>
        <v>u1</v>
      </c>
      <c r="R98" s="46" t="str">
        <f t="shared" si="10"/>
        <v>4_u1</v>
      </c>
      <c r="S98" s="29">
        <f t="shared" si="11"/>
        <v>2729</v>
      </c>
      <c r="T98" s="29">
        <f t="shared" si="12"/>
        <v>2818</v>
      </c>
      <c r="U98" s="54">
        <f t="shared" si="13"/>
        <v>2818</v>
      </c>
      <c r="V98" s="40">
        <f t="shared" si="19"/>
        <v>18.064102564102566</v>
      </c>
      <c r="W98" s="6"/>
      <c r="X98" s="6"/>
      <c r="Y98" s="6"/>
      <c r="Z98" s="6"/>
      <c r="AA98" s="6"/>
      <c r="AB98" s="6"/>
      <c r="AC98" s="57"/>
    </row>
    <row r="99" spans="1:29" x14ac:dyDescent="0.25">
      <c r="A99" s="46">
        <v>4</v>
      </c>
      <c r="B99" s="46" t="s">
        <v>429</v>
      </c>
      <c r="C99" s="46" t="str">
        <f t="shared" si="14"/>
        <v>u2</v>
      </c>
      <c r="D99" s="46" t="str">
        <f t="shared" si="15"/>
        <v>4_u2</v>
      </c>
      <c r="E99" s="47">
        <v>2789</v>
      </c>
      <c r="F99" s="46"/>
      <c r="G99" s="46">
        <v>4</v>
      </c>
      <c r="H99" s="46" t="s">
        <v>429</v>
      </c>
      <c r="I99" s="46" t="str">
        <f t="shared" si="16"/>
        <v>u2</v>
      </c>
      <c r="J99" s="46" t="str">
        <f t="shared" si="17"/>
        <v>4_u2</v>
      </c>
      <c r="K99" s="47">
        <v>2880</v>
      </c>
      <c r="L99" s="49"/>
      <c r="M99" s="19"/>
      <c r="N99" s="49"/>
      <c r="O99" s="46">
        <v>4</v>
      </c>
      <c r="P99" s="46" t="s">
        <v>429</v>
      </c>
      <c r="Q99" s="46" t="str">
        <f t="shared" si="18"/>
        <v>u2</v>
      </c>
      <c r="R99" s="46" t="str">
        <f t="shared" si="10"/>
        <v>4_u2</v>
      </c>
      <c r="S99" s="29">
        <f t="shared" si="11"/>
        <v>2789</v>
      </c>
      <c r="T99" s="29">
        <f t="shared" si="12"/>
        <v>2880</v>
      </c>
      <c r="U99" s="54">
        <f t="shared" si="13"/>
        <v>2880</v>
      </c>
      <c r="V99" s="40">
        <f t="shared" si="19"/>
        <v>18.46153846153846</v>
      </c>
      <c r="W99" s="6"/>
      <c r="X99" s="6"/>
      <c r="Y99" s="6"/>
      <c r="Z99" s="6"/>
      <c r="AA99" s="6"/>
      <c r="AB99" s="6"/>
      <c r="AC99" s="57"/>
    </row>
    <row r="100" spans="1:29" x14ac:dyDescent="0.25">
      <c r="A100" s="46">
        <v>4</v>
      </c>
      <c r="B100" s="46" t="s">
        <v>430</v>
      </c>
      <c r="C100" s="46" t="str">
        <f t="shared" si="14"/>
        <v>a</v>
      </c>
      <c r="D100" s="46" t="str">
        <f t="shared" si="15"/>
        <v>4_a</v>
      </c>
      <c r="E100" s="47">
        <v>2729</v>
      </c>
      <c r="F100" s="46"/>
      <c r="G100" s="46">
        <v>4</v>
      </c>
      <c r="H100" s="46" t="s">
        <v>430</v>
      </c>
      <c r="I100" s="46" t="str">
        <f t="shared" si="16"/>
        <v>a</v>
      </c>
      <c r="J100" s="46" t="str">
        <f t="shared" si="17"/>
        <v>4_a</v>
      </c>
      <c r="K100" s="47">
        <v>2818</v>
      </c>
      <c r="L100" s="49"/>
      <c r="M100" s="19"/>
      <c r="N100" s="49"/>
      <c r="O100" s="46">
        <v>4</v>
      </c>
      <c r="P100" s="46" t="s">
        <v>430</v>
      </c>
      <c r="Q100" s="46" t="str">
        <f t="shared" si="18"/>
        <v>a</v>
      </c>
      <c r="R100" s="46" t="str">
        <f t="shared" si="10"/>
        <v>4_a</v>
      </c>
      <c r="S100" s="29">
        <f t="shared" si="11"/>
        <v>2729</v>
      </c>
      <c r="T100" s="29">
        <f t="shared" si="12"/>
        <v>2818</v>
      </c>
      <c r="U100" s="54">
        <f t="shared" si="13"/>
        <v>2818</v>
      </c>
      <c r="V100" s="40">
        <f t="shared" si="19"/>
        <v>18.064102564102566</v>
      </c>
      <c r="W100" s="6"/>
      <c r="X100" s="6"/>
      <c r="Y100" s="6"/>
      <c r="Z100" s="6"/>
      <c r="AA100" s="6"/>
      <c r="AB100" s="6"/>
      <c r="AC100" s="57"/>
    </row>
    <row r="101" spans="1:29" x14ac:dyDescent="0.25">
      <c r="A101" s="46">
        <v>4</v>
      </c>
      <c r="B101" s="46" t="s">
        <v>431</v>
      </c>
      <c r="C101" s="46" t="str">
        <f t="shared" si="14"/>
        <v>b</v>
      </c>
      <c r="D101" s="46" t="str">
        <f t="shared" si="15"/>
        <v>4_b</v>
      </c>
      <c r="E101" s="47">
        <v>2789</v>
      </c>
      <c r="F101" s="46"/>
      <c r="G101" s="46">
        <v>4</v>
      </c>
      <c r="H101" s="46" t="s">
        <v>431</v>
      </c>
      <c r="I101" s="46" t="str">
        <f t="shared" si="16"/>
        <v>b</v>
      </c>
      <c r="J101" s="46" t="str">
        <f t="shared" si="17"/>
        <v>4_b</v>
      </c>
      <c r="K101" s="47">
        <v>2880</v>
      </c>
      <c r="L101" s="49"/>
      <c r="M101" s="51"/>
      <c r="N101" s="49"/>
      <c r="O101" s="46">
        <v>4</v>
      </c>
      <c r="P101" s="46" t="s">
        <v>431</v>
      </c>
      <c r="Q101" s="46" t="str">
        <f t="shared" si="18"/>
        <v>b</v>
      </c>
      <c r="R101" s="46" t="str">
        <f t="shared" si="10"/>
        <v>4_b</v>
      </c>
      <c r="S101" s="29">
        <f t="shared" si="11"/>
        <v>2789</v>
      </c>
      <c r="T101" s="29">
        <f t="shared" si="12"/>
        <v>2880</v>
      </c>
      <c r="U101" s="54">
        <f t="shared" si="13"/>
        <v>2880</v>
      </c>
      <c r="V101" s="40">
        <f t="shared" si="19"/>
        <v>18.46153846153846</v>
      </c>
      <c r="W101" s="6"/>
      <c r="X101" s="6"/>
      <c r="Y101" s="6"/>
      <c r="Z101" s="6"/>
      <c r="AA101" s="6"/>
      <c r="AB101" s="6"/>
      <c r="AC101" s="57"/>
    </row>
    <row r="102" spans="1:29" x14ac:dyDescent="0.25">
      <c r="A102" s="46">
        <v>4</v>
      </c>
      <c r="B102" s="46" t="s">
        <v>432</v>
      </c>
      <c r="C102" s="46" t="str">
        <f t="shared" si="14"/>
        <v>c</v>
      </c>
      <c r="D102" s="46" t="str">
        <f t="shared" si="15"/>
        <v>4_c</v>
      </c>
      <c r="E102" s="47">
        <v>2844</v>
      </c>
      <c r="F102" s="46"/>
      <c r="G102" s="46">
        <v>4</v>
      </c>
      <c r="H102" s="46" t="s">
        <v>432</v>
      </c>
      <c r="I102" s="46" t="str">
        <f t="shared" si="16"/>
        <v>c</v>
      </c>
      <c r="J102" s="46" t="str">
        <f t="shared" si="17"/>
        <v>4_c</v>
      </c>
      <c r="K102" s="47">
        <v>2936</v>
      </c>
      <c r="L102" s="49"/>
      <c r="M102" s="51">
        <v>13</v>
      </c>
      <c r="N102" s="49"/>
      <c r="O102" s="46">
        <v>4</v>
      </c>
      <c r="P102" s="46" t="s">
        <v>432</v>
      </c>
      <c r="Q102" s="46" t="str">
        <f t="shared" si="18"/>
        <v>c</v>
      </c>
      <c r="R102" s="46" t="str">
        <f t="shared" si="10"/>
        <v>4_c</v>
      </c>
      <c r="S102" s="29">
        <f t="shared" si="11"/>
        <v>2844</v>
      </c>
      <c r="T102" s="29">
        <f t="shared" si="12"/>
        <v>2936</v>
      </c>
      <c r="U102" s="54">
        <f t="shared" si="13"/>
        <v>2936</v>
      </c>
      <c r="V102" s="40">
        <f t="shared" si="19"/>
        <v>18.820512820512821</v>
      </c>
      <c r="W102" s="6"/>
      <c r="X102" s="6"/>
      <c r="Y102" s="6"/>
      <c r="Z102" s="6"/>
      <c r="AA102" s="6"/>
      <c r="AB102" s="6"/>
      <c r="AC102" s="57"/>
    </row>
    <row r="103" spans="1:29" x14ac:dyDescent="0.25">
      <c r="A103" s="46">
        <v>4</v>
      </c>
      <c r="B103" s="46" t="s">
        <v>433</v>
      </c>
      <c r="C103" s="46" t="str">
        <f t="shared" si="14"/>
        <v>d</v>
      </c>
      <c r="D103" s="46" t="str">
        <f t="shared" si="15"/>
        <v>4_d</v>
      </c>
      <c r="E103" s="47">
        <v>2951</v>
      </c>
      <c r="F103" s="46"/>
      <c r="G103" s="46">
        <v>4</v>
      </c>
      <c r="H103" s="46" t="s">
        <v>433</v>
      </c>
      <c r="I103" s="46" t="str">
        <f t="shared" si="16"/>
        <v>d</v>
      </c>
      <c r="J103" s="46" t="str">
        <f t="shared" si="17"/>
        <v>4_d</v>
      </c>
      <c r="K103" s="47">
        <v>3047</v>
      </c>
      <c r="L103" s="49"/>
      <c r="M103" s="19"/>
      <c r="N103" s="49"/>
      <c r="O103" s="46">
        <v>4</v>
      </c>
      <c r="P103" s="46" t="s">
        <v>433</v>
      </c>
      <c r="Q103" s="46" t="str">
        <f t="shared" si="18"/>
        <v>d</v>
      </c>
      <c r="R103" s="46" t="str">
        <f t="shared" si="10"/>
        <v>4_d</v>
      </c>
      <c r="S103" s="29">
        <f t="shared" si="11"/>
        <v>2951</v>
      </c>
      <c r="T103" s="29">
        <f t="shared" si="12"/>
        <v>3047</v>
      </c>
      <c r="U103" s="54">
        <f t="shared" si="13"/>
        <v>3047</v>
      </c>
      <c r="V103" s="40">
        <f t="shared" si="19"/>
        <v>19.532051282051281</v>
      </c>
      <c r="W103" s="6"/>
      <c r="X103" s="6"/>
      <c r="Y103" s="6"/>
      <c r="Z103" s="6"/>
      <c r="AA103" s="6"/>
      <c r="AB103" s="6"/>
      <c r="AC103" s="57"/>
    </row>
    <row r="104" spans="1:29" x14ac:dyDescent="0.25">
      <c r="A104" s="46">
        <v>4</v>
      </c>
      <c r="B104" s="46" t="s">
        <v>434</v>
      </c>
      <c r="C104" s="46" t="str">
        <f t="shared" si="14"/>
        <v>e</v>
      </c>
      <c r="D104" s="46" t="str">
        <f t="shared" si="15"/>
        <v>4_e</v>
      </c>
      <c r="E104" s="47">
        <v>3021</v>
      </c>
      <c r="F104" s="46"/>
      <c r="G104" s="46">
        <v>4</v>
      </c>
      <c r="H104" s="46" t="s">
        <v>434</v>
      </c>
      <c r="I104" s="46" t="str">
        <f t="shared" si="16"/>
        <v>e</v>
      </c>
      <c r="J104" s="46" t="str">
        <f t="shared" si="17"/>
        <v>4_e</v>
      </c>
      <c r="K104" s="47">
        <v>3119</v>
      </c>
      <c r="L104" s="49"/>
      <c r="M104" s="19"/>
      <c r="N104" s="49"/>
      <c r="O104" s="46">
        <v>4</v>
      </c>
      <c r="P104" s="46" t="s">
        <v>434</v>
      </c>
      <c r="Q104" s="46" t="str">
        <f t="shared" si="18"/>
        <v>e</v>
      </c>
      <c r="R104" s="46" t="str">
        <f t="shared" si="10"/>
        <v>4_e</v>
      </c>
      <c r="S104" s="29">
        <f t="shared" si="11"/>
        <v>3021</v>
      </c>
      <c r="T104" s="29">
        <f t="shared" si="12"/>
        <v>3119</v>
      </c>
      <c r="U104" s="54">
        <f t="shared" si="13"/>
        <v>3119</v>
      </c>
      <c r="V104" s="40">
        <f t="shared" si="19"/>
        <v>19.993589743589745</v>
      </c>
      <c r="W104" s="6"/>
      <c r="X104" s="6"/>
      <c r="Y104" s="6"/>
      <c r="Z104" s="6"/>
      <c r="AA104" s="6"/>
      <c r="AB104" s="6"/>
      <c r="AC104" s="57"/>
    </row>
    <row r="105" spans="1:29" x14ac:dyDescent="0.25">
      <c r="A105" s="46">
        <v>5</v>
      </c>
      <c r="B105" s="46" t="s">
        <v>427</v>
      </c>
      <c r="C105" s="46" t="str">
        <f t="shared" si="14"/>
        <v>Start</v>
      </c>
      <c r="D105" s="46" t="str">
        <f t="shared" si="15"/>
        <v>5_Start</v>
      </c>
      <c r="E105" s="47">
        <v>1996</v>
      </c>
      <c r="F105" s="46"/>
      <c r="G105" s="46">
        <v>5</v>
      </c>
      <c r="H105" s="46" t="s">
        <v>427</v>
      </c>
      <c r="I105" s="46" t="str">
        <f t="shared" si="16"/>
        <v>Start</v>
      </c>
      <c r="J105" s="46" t="str">
        <f t="shared" si="17"/>
        <v>5_Start</v>
      </c>
      <c r="K105" s="47">
        <v>2061</v>
      </c>
      <c r="L105" s="49"/>
      <c r="M105" s="19"/>
      <c r="N105" s="49"/>
      <c r="O105" s="46">
        <v>5</v>
      </c>
      <c r="P105" s="46" t="s">
        <v>427</v>
      </c>
      <c r="Q105" s="46" t="str">
        <f t="shared" si="18"/>
        <v>Start</v>
      </c>
      <c r="R105" s="46" t="str">
        <f t="shared" si="10"/>
        <v>5_Start</v>
      </c>
      <c r="S105" s="29">
        <f t="shared" si="11"/>
        <v>1996</v>
      </c>
      <c r="T105" s="29">
        <f t="shared" si="12"/>
        <v>2061</v>
      </c>
      <c r="U105" s="54">
        <f t="shared" si="13"/>
        <v>2061</v>
      </c>
      <c r="V105" s="40">
        <f t="shared" si="19"/>
        <v>13.211538461538462</v>
      </c>
      <c r="W105" s="6"/>
      <c r="X105" s="6"/>
      <c r="Y105" s="6"/>
      <c r="Z105" s="6"/>
      <c r="AA105" s="6"/>
      <c r="AB105" s="6"/>
      <c r="AC105" s="57"/>
    </row>
    <row r="106" spans="1:29" x14ac:dyDescent="0.25">
      <c r="A106" s="46">
        <v>5</v>
      </c>
      <c r="B106" s="46">
        <v>0</v>
      </c>
      <c r="C106" s="46">
        <f t="shared" si="14"/>
        <v>0</v>
      </c>
      <c r="D106" s="46" t="str">
        <f t="shared" si="15"/>
        <v>5_0</v>
      </c>
      <c r="E106" s="47">
        <v>2038</v>
      </c>
      <c r="F106" s="46"/>
      <c r="G106" s="46">
        <v>5</v>
      </c>
      <c r="H106" s="46">
        <v>0</v>
      </c>
      <c r="I106" s="46">
        <f t="shared" si="16"/>
        <v>0</v>
      </c>
      <c r="J106" s="46" t="str">
        <f t="shared" si="17"/>
        <v>5_0</v>
      </c>
      <c r="K106" s="47">
        <v>2104</v>
      </c>
      <c r="L106" s="49"/>
      <c r="M106" s="19"/>
      <c r="N106" s="49"/>
      <c r="O106" s="46">
        <v>5</v>
      </c>
      <c r="P106" s="46">
        <v>0</v>
      </c>
      <c r="Q106" s="46">
        <f t="shared" si="18"/>
        <v>0</v>
      </c>
      <c r="R106" s="46" t="str">
        <f t="shared" si="10"/>
        <v>5_0</v>
      </c>
      <c r="S106" s="29">
        <f t="shared" si="11"/>
        <v>2038</v>
      </c>
      <c r="T106" s="29">
        <f t="shared" si="12"/>
        <v>2104</v>
      </c>
      <c r="U106" s="54">
        <f t="shared" si="13"/>
        <v>2104</v>
      </c>
      <c r="V106" s="40">
        <f t="shared" si="19"/>
        <v>13.487179487179487</v>
      </c>
      <c r="W106" s="6"/>
      <c r="X106" s="6"/>
      <c r="Y106" s="6"/>
      <c r="Z106" s="6"/>
      <c r="AA106" s="6"/>
      <c r="AB106" s="6"/>
      <c r="AC106" s="57"/>
    </row>
    <row r="107" spans="1:29" x14ac:dyDescent="0.25">
      <c r="A107" s="46">
        <v>5</v>
      </c>
      <c r="B107" s="46">
        <v>1</v>
      </c>
      <c r="C107" s="46">
        <f t="shared" si="14"/>
        <v>1</v>
      </c>
      <c r="D107" s="46" t="str">
        <f t="shared" si="15"/>
        <v>5_1</v>
      </c>
      <c r="E107" s="47">
        <v>2089</v>
      </c>
      <c r="F107" s="46"/>
      <c r="G107" s="46">
        <v>5</v>
      </c>
      <c r="H107" s="46">
        <v>1</v>
      </c>
      <c r="I107" s="46">
        <f t="shared" si="16"/>
        <v>1</v>
      </c>
      <c r="J107" s="46" t="str">
        <f t="shared" si="17"/>
        <v>5_1</v>
      </c>
      <c r="K107" s="47">
        <v>2157</v>
      </c>
      <c r="L107" s="49"/>
      <c r="M107" s="19"/>
      <c r="N107" s="49"/>
      <c r="O107" s="46">
        <v>5</v>
      </c>
      <c r="P107" s="46">
        <v>1</v>
      </c>
      <c r="Q107" s="46">
        <f t="shared" si="18"/>
        <v>1</v>
      </c>
      <c r="R107" s="46" t="str">
        <f t="shared" si="10"/>
        <v>5_1</v>
      </c>
      <c r="S107" s="29">
        <f t="shared" si="11"/>
        <v>2089</v>
      </c>
      <c r="T107" s="29">
        <f t="shared" si="12"/>
        <v>2157</v>
      </c>
      <c r="U107" s="54">
        <f t="shared" si="13"/>
        <v>2157</v>
      </c>
      <c r="V107" s="40">
        <f t="shared" si="19"/>
        <v>13.826923076923077</v>
      </c>
      <c r="W107" s="6"/>
      <c r="X107" s="6"/>
      <c r="Y107" s="6"/>
      <c r="Z107" s="6"/>
      <c r="AA107" s="6"/>
      <c r="AB107" s="6"/>
      <c r="AC107" s="57"/>
    </row>
    <row r="108" spans="1:29" x14ac:dyDescent="0.25">
      <c r="A108" s="46">
        <v>5</v>
      </c>
      <c r="B108" s="46">
        <v>2</v>
      </c>
      <c r="C108" s="46">
        <f t="shared" si="14"/>
        <v>2</v>
      </c>
      <c r="D108" s="46" t="str">
        <f t="shared" si="15"/>
        <v>5_2</v>
      </c>
      <c r="E108" s="47">
        <v>2138</v>
      </c>
      <c r="F108" s="46"/>
      <c r="G108" s="46">
        <v>5</v>
      </c>
      <c r="H108" s="46">
        <v>2</v>
      </c>
      <c r="I108" s="46">
        <f t="shared" si="16"/>
        <v>2</v>
      </c>
      <c r="J108" s="46" t="str">
        <f t="shared" si="17"/>
        <v>5_2</v>
      </c>
      <c r="K108" s="47">
        <v>2207</v>
      </c>
      <c r="L108" s="49"/>
      <c r="M108" s="19"/>
      <c r="N108" s="49"/>
      <c r="O108" s="46">
        <v>5</v>
      </c>
      <c r="P108" s="46">
        <v>2</v>
      </c>
      <c r="Q108" s="46">
        <f t="shared" si="18"/>
        <v>2</v>
      </c>
      <c r="R108" s="46" t="str">
        <f t="shared" si="10"/>
        <v>5_2</v>
      </c>
      <c r="S108" s="29">
        <f t="shared" si="11"/>
        <v>2138</v>
      </c>
      <c r="T108" s="29">
        <f t="shared" si="12"/>
        <v>2207</v>
      </c>
      <c r="U108" s="54">
        <f t="shared" si="13"/>
        <v>2207</v>
      </c>
      <c r="V108" s="40">
        <f t="shared" si="19"/>
        <v>14.147435897435898</v>
      </c>
      <c r="W108" s="6"/>
      <c r="X108" s="6"/>
      <c r="Y108" s="6"/>
      <c r="Z108" s="6"/>
      <c r="AA108" s="6"/>
      <c r="AB108" s="6"/>
      <c r="AC108" s="57"/>
    </row>
    <row r="109" spans="1:29" x14ac:dyDescent="0.25">
      <c r="A109" s="46">
        <v>5</v>
      </c>
      <c r="B109" s="46">
        <v>3</v>
      </c>
      <c r="C109" s="46">
        <f t="shared" si="14"/>
        <v>3</v>
      </c>
      <c r="D109" s="46" t="str">
        <f t="shared" si="15"/>
        <v>5_3</v>
      </c>
      <c r="E109" s="47">
        <v>2191</v>
      </c>
      <c r="F109" s="46"/>
      <c r="G109" s="46">
        <v>5</v>
      </c>
      <c r="H109" s="46">
        <v>3</v>
      </c>
      <c r="I109" s="46">
        <f t="shared" si="16"/>
        <v>3</v>
      </c>
      <c r="J109" s="46" t="str">
        <f t="shared" si="17"/>
        <v>5_3</v>
      </c>
      <c r="K109" s="47">
        <v>2262</v>
      </c>
      <c r="L109" s="49"/>
      <c r="M109" s="19"/>
      <c r="N109" s="49"/>
      <c r="O109" s="46">
        <v>5</v>
      </c>
      <c r="P109" s="46">
        <v>3</v>
      </c>
      <c r="Q109" s="46">
        <f t="shared" si="18"/>
        <v>3</v>
      </c>
      <c r="R109" s="46" t="str">
        <f t="shared" si="10"/>
        <v>5_3</v>
      </c>
      <c r="S109" s="29">
        <f t="shared" si="11"/>
        <v>2191</v>
      </c>
      <c r="T109" s="29">
        <f t="shared" si="12"/>
        <v>2262</v>
      </c>
      <c r="U109" s="54">
        <f t="shared" si="13"/>
        <v>2262</v>
      </c>
      <c r="V109" s="40">
        <f t="shared" si="19"/>
        <v>14.5</v>
      </c>
      <c r="W109" s="6"/>
      <c r="X109" s="6"/>
      <c r="Y109" s="6"/>
      <c r="Z109" s="6"/>
      <c r="AA109" s="6"/>
      <c r="AB109" s="6"/>
      <c r="AC109" s="57"/>
    </row>
    <row r="110" spans="1:29" x14ac:dyDescent="0.25">
      <c r="A110" s="46">
        <v>5</v>
      </c>
      <c r="B110" s="46">
        <v>4</v>
      </c>
      <c r="C110" s="46">
        <f t="shared" si="14"/>
        <v>4</v>
      </c>
      <c r="D110" s="46" t="str">
        <f t="shared" si="15"/>
        <v>5_4</v>
      </c>
      <c r="E110" s="47">
        <v>2264</v>
      </c>
      <c r="F110" s="46"/>
      <c r="G110" s="46">
        <v>5</v>
      </c>
      <c r="H110" s="46">
        <v>4</v>
      </c>
      <c r="I110" s="46">
        <f t="shared" si="16"/>
        <v>4</v>
      </c>
      <c r="J110" s="46" t="str">
        <f t="shared" si="17"/>
        <v>5_4</v>
      </c>
      <c r="K110" s="47">
        <v>2338</v>
      </c>
      <c r="L110" s="49"/>
      <c r="M110" s="19"/>
      <c r="N110" s="49"/>
      <c r="O110" s="46">
        <v>5</v>
      </c>
      <c r="P110" s="46">
        <v>4</v>
      </c>
      <c r="Q110" s="46">
        <f t="shared" si="18"/>
        <v>4</v>
      </c>
      <c r="R110" s="46" t="str">
        <f t="shared" si="10"/>
        <v>5_4</v>
      </c>
      <c r="S110" s="29">
        <f t="shared" si="11"/>
        <v>2264</v>
      </c>
      <c r="T110" s="29">
        <f t="shared" si="12"/>
        <v>2338</v>
      </c>
      <c r="U110" s="54">
        <f t="shared" si="13"/>
        <v>2338</v>
      </c>
      <c r="V110" s="40">
        <f t="shared" si="19"/>
        <v>14.987179487179487</v>
      </c>
      <c r="W110" s="6"/>
      <c r="X110" s="6"/>
      <c r="Y110" s="6"/>
      <c r="Z110" s="6"/>
      <c r="AA110" s="6"/>
      <c r="AB110" s="6"/>
      <c r="AC110" s="57"/>
    </row>
    <row r="111" spans="1:29" x14ac:dyDescent="0.25">
      <c r="A111" s="46">
        <v>5</v>
      </c>
      <c r="B111" s="46">
        <v>5</v>
      </c>
      <c r="C111" s="46">
        <f t="shared" si="14"/>
        <v>5</v>
      </c>
      <c r="D111" s="46" t="str">
        <f t="shared" si="15"/>
        <v>5_5</v>
      </c>
      <c r="E111" s="47">
        <v>2327</v>
      </c>
      <c r="F111" s="46"/>
      <c r="G111" s="46">
        <v>5</v>
      </c>
      <c r="H111" s="46">
        <v>5</v>
      </c>
      <c r="I111" s="46">
        <f t="shared" si="16"/>
        <v>5</v>
      </c>
      <c r="J111" s="46" t="str">
        <f t="shared" si="17"/>
        <v>5_5</v>
      </c>
      <c r="K111" s="47">
        <v>2403</v>
      </c>
      <c r="L111" s="49"/>
      <c r="M111" s="19"/>
      <c r="N111" s="49"/>
      <c r="O111" s="46">
        <v>5</v>
      </c>
      <c r="P111" s="46">
        <v>5</v>
      </c>
      <c r="Q111" s="46">
        <f t="shared" si="18"/>
        <v>5</v>
      </c>
      <c r="R111" s="46" t="str">
        <f t="shared" si="10"/>
        <v>5_5</v>
      </c>
      <c r="S111" s="29">
        <f t="shared" si="11"/>
        <v>2327</v>
      </c>
      <c r="T111" s="29">
        <f t="shared" si="12"/>
        <v>2403</v>
      </c>
      <c r="U111" s="54">
        <f t="shared" si="13"/>
        <v>2403</v>
      </c>
      <c r="V111" s="40">
        <f t="shared" si="19"/>
        <v>15.403846153846153</v>
      </c>
      <c r="W111" s="6"/>
      <c r="X111" s="6"/>
      <c r="Y111" s="6"/>
      <c r="Z111" s="6"/>
      <c r="AA111" s="6"/>
      <c r="AB111" s="6"/>
      <c r="AC111" s="57"/>
    </row>
    <row r="112" spans="1:29" x14ac:dyDescent="0.25">
      <c r="A112" s="46">
        <v>5</v>
      </c>
      <c r="B112" s="46">
        <v>6</v>
      </c>
      <c r="C112" s="46">
        <f t="shared" si="14"/>
        <v>6</v>
      </c>
      <c r="D112" s="46" t="str">
        <f t="shared" si="15"/>
        <v>5_6</v>
      </c>
      <c r="E112" s="47">
        <v>2403</v>
      </c>
      <c r="F112" s="46"/>
      <c r="G112" s="46">
        <v>5</v>
      </c>
      <c r="H112" s="46">
        <v>6</v>
      </c>
      <c r="I112" s="46">
        <f t="shared" si="16"/>
        <v>6</v>
      </c>
      <c r="J112" s="46" t="str">
        <f t="shared" si="17"/>
        <v>5_6</v>
      </c>
      <c r="K112" s="47">
        <v>2481</v>
      </c>
      <c r="L112" s="49"/>
      <c r="M112" s="19"/>
      <c r="N112" s="49"/>
      <c r="O112" s="46">
        <v>5</v>
      </c>
      <c r="P112" s="46">
        <v>6</v>
      </c>
      <c r="Q112" s="46">
        <f t="shared" si="18"/>
        <v>6</v>
      </c>
      <c r="R112" s="46" t="str">
        <f t="shared" si="10"/>
        <v>5_6</v>
      </c>
      <c r="S112" s="29">
        <f t="shared" si="11"/>
        <v>2403</v>
      </c>
      <c r="T112" s="29">
        <f t="shared" si="12"/>
        <v>2481</v>
      </c>
      <c r="U112" s="54">
        <f t="shared" si="13"/>
        <v>2481</v>
      </c>
      <c r="V112" s="40">
        <f t="shared" si="19"/>
        <v>15.903846153846153</v>
      </c>
      <c r="W112" s="6"/>
      <c r="X112" s="6"/>
      <c r="Y112" s="6"/>
      <c r="Z112" s="6"/>
      <c r="AA112" s="6"/>
      <c r="AB112" s="6"/>
      <c r="AC112" s="57"/>
    </row>
    <row r="113" spans="1:29" x14ac:dyDescent="0.25">
      <c r="A113" s="46">
        <v>5</v>
      </c>
      <c r="B113" s="46">
        <v>7</v>
      </c>
      <c r="C113" s="46">
        <f t="shared" si="14"/>
        <v>7</v>
      </c>
      <c r="D113" s="46" t="str">
        <f t="shared" si="15"/>
        <v>5_7</v>
      </c>
      <c r="E113" s="47">
        <v>2470</v>
      </c>
      <c r="F113" s="46"/>
      <c r="G113" s="46">
        <v>5</v>
      </c>
      <c r="H113" s="46">
        <v>7</v>
      </c>
      <c r="I113" s="46">
        <f t="shared" si="16"/>
        <v>7</v>
      </c>
      <c r="J113" s="46" t="str">
        <f t="shared" si="17"/>
        <v>5_7</v>
      </c>
      <c r="K113" s="47">
        <v>2550</v>
      </c>
      <c r="L113" s="49"/>
      <c r="M113" s="19"/>
      <c r="N113" s="49"/>
      <c r="O113" s="46">
        <v>5</v>
      </c>
      <c r="P113" s="46">
        <v>7</v>
      </c>
      <c r="Q113" s="46">
        <f t="shared" si="18"/>
        <v>7</v>
      </c>
      <c r="R113" s="46" t="str">
        <f t="shared" si="10"/>
        <v>5_7</v>
      </c>
      <c r="S113" s="29">
        <f t="shared" si="11"/>
        <v>2470</v>
      </c>
      <c r="T113" s="29">
        <f t="shared" si="12"/>
        <v>2550</v>
      </c>
      <c r="U113" s="54">
        <f t="shared" si="13"/>
        <v>2550</v>
      </c>
      <c r="V113" s="40">
        <f t="shared" si="19"/>
        <v>16.346153846153847</v>
      </c>
      <c r="W113" s="6"/>
      <c r="X113" s="6"/>
      <c r="Y113" s="6"/>
      <c r="Z113" s="6"/>
      <c r="AA113" s="6"/>
      <c r="AB113" s="6"/>
      <c r="AC113" s="57"/>
    </row>
    <row r="114" spans="1:29" x14ac:dyDescent="0.25">
      <c r="A114" s="46">
        <v>5</v>
      </c>
      <c r="B114" s="46">
        <v>8</v>
      </c>
      <c r="C114" s="46">
        <f t="shared" si="14"/>
        <v>8</v>
      </c>
      <c r="D114" s="46" t="str">
        <f t="shared" si="15"/>
        <v>5_8</v>
      </c>
      <c r="E114" s="47">
        <v>2544</v>
      </c>
      <c r="F114" s="46"/>
      <c r="G114" s="46">
        <v>5</v>
      </c>
      <c r="H114" s="46">
        <v>8</v>
      </c>
      <c r="I114" s="46">
        <f t="shared" si="16"/>
        <v>8</v>
      </c>
      <c r="J114" s="46" t="str">
        <f t="shared" si="17"/>
        <v>5_8</v>
      </c>
      <c r="K114" s="47">
        <v>2627</v>
      </c>
      <c r="L114" s="49"/>
      <c r="M114" s="19"/>
      <c r="N114" s="49"/>
      <c r="O114" s="46">
        <v>5</v>
      </c>
      <c r="P114" s="46">
        <v>8</v>
      </c>
      <c r="Q114" s="46">
        <f t="shared" si="18"/>
        <v>8</v>
      </c>
      <c r="R114" s="46" t="str">
        <f t="shared" si="10"/>
        <v>5_8</v>
      </c>
      <c r="S114" s="29">
        <f t="shared" si="11"/>
        <v>2544</v>
      </c>
      <c r="T114" s="29">
        <f t="shared" si="12"/>
        <v>2627</v>
      </c>
      <c r="U114" s="54">
        <f t="shared" si="13"/>
        <v>2627</v>
      </c>
      <c r="V114" s="40">
        <f t="shared" si="19"/>
        <v>16.839743589743591</v>
      </c>
      <c r="W114" s="6"/>
      <c r="X114" s="6"/>
      <c r="Y114" s="6"/>
      <c r="Z114" s="6"/>
      <c r="AA114" s="6"/>
      <c r="AB114" s="6"/>
      <c r="AC114" s="57"/>
    </row>
    <row r="115" spans="1:29" x14ac:dyDescent="0.25">
      <c r="A115" s="46">
        <v>5</v>
      </c>
      <c r="B115" s="46">
        <v>9</v>
      </c>
      <c r="C115" s="46">
        <f t="shared" si="14"/>
        <v>9</v>
      </c>
      <c r="D115" s="46" t="str">
        <f t="shared" si="15"/>
        <v>5_9</v>
      </c>
      <c r="E115" s="47">
        <v>2609</v>
      </c>
      <c r="F115" s="46"/>
      <c r="G115" s="46">
        <v>5</v>
      </c>
      <c r="H115" s="46">
        <v>9</v>
      </c>
      <c r="I115" s="46">
        <f t="shared" si="16"/>
        <v>9</v>
      </c>
      <c r="J115" s="46" t="str">
        <f t="shared" si="17"/>
        <v>5_9</v>
      </c>
      <c r="K115" s="47">
        <v>2694</v>
      </c>
      <c r="L115" s="49"/>
      <c r="M115" s="19"/>
      <c r="N115" s="49"/>
      <c r="O115" s="46">
        <v>5</v>
      </c>
      <c r="P115" s="46">
        <v>9</v>
      </c>
      <c r="Q115" s="46">
        <f t="shared" si="18"/>
        <v>9</v>
      </c>
      <c r="R115" s="46" t="str">
        <f t="shared" si="10"/>
        <v>5_9</v>
      </c>
      <c r="S115" s="29">
        <f t="shared" si="11"/>
        <v>2609</v>
      </c>
      <c r="T115" s="29">
        <f t="shared" si="12"/>
        <v>2694</v>
      </c>
      <c r="U115" s="54">
        <f t="shared" si="13"/>
        <v>2694</v>
      </c>
      <c r="V115" s="40">
        <f t="shared" si="19"/>
        <v>17.26923076923077</v>
      </c>
      <c r="W115" s="6"/>
      <c r="X115" s="6"/>
      <c r="Y115" s="6"/>
      <c r="Z115" s="6"/>
      <c r="AA115" s="6"/>
      <c r="AB115" s="6"/>
      <c r="AC115" s="57"/>
    </row>
    <row r="116" spans="1:29" x14ac:dyDescent="0.25">
      <c r="A116" s="46">
        <v>5</v>
      </c>
      <c r="B116" s="46">
        <v>10</v>
      </c>
      <c r="C116" s="46">
        <f t="shared" si="14"/>
        <v>10</v>
      </c>
      <c r="D116" s="46" t="str">
        <f t="shared" si="15"/>
        <v>5_10</v>
      </c>
      <c r="E116" s="47">
        <v>2676</v>
      </c>
      <c r="F116" s="46"/>
      <c r="G116" s="46">
        <v>5</v>
      </c>
      <c r="H116" s="46">
        <v>10</v>
      </c>
      <c r="I116" s="46">
        <f t="shared" si="16"/>
        <v>10</v>
      </c>
      <c r="J116" s="46" t="str">
        <f t="shared" si="17"/>
        <v>5_10</v>
      </c>
      <c r="K116" s="47">
        <v>2763</v>
      </c>
      <c r="L116" s="49"/>
      <c r="M116" s="19"/>
      <c r="N116" s="49"/>
      <c r="O116" s="46">
        <v>5</v>
      </c>
      <c r="P116" s="46">
        <v>10</v>
      </c>
      <c r="Q116" s="46">
        <f t="shared" si="18"/>
        <v>10</v>
      </c>
      <c r="R116" s="46" t="str">
        <f t="shared" si="10"/>
        <v>5_10</v>
      </c>
      <c r="S116" s="29">
        <f t="shared" si="11"/>
        <v>2676</v>
      </c>
      <c r="T116" s="29">
        <f t="shared" si="12"/>
        <v>2763</v>
      </c>
      <c r="U116" s="54">
        <f t="shared" si="13"/>
        <v>2763</v>
      </c>
      <c r="V116" s="40">
        <f t="shared" si="19"/>
        <v>17.71153846153846</v>
      </c>
      <c r="W116" s="6"/>
      <c r="X116" s="6"/>
      <c r="Y116" s="6"/>
      <c r="Z116" s="6"/>
      <c r="AA116" s="6"/>
      <c r="AB116" s="6"/>
      <c r="AC116" s="57"/>
    </row>
    <row r="117" spans="1:29" x14ac:dyDescent="0.25">
      <c r="A117" s="46">
        <v>5</v>
      </c>
      <c r="B117" s="46">
        <v>11</v>
      </c>
      <c r="C117" s="46">
        <f t="shared" si="14"/>
        <v>11</v>
      </c>
      <c r="D117" s="46" t="str">
        <f t="shared" si="15"/>
        <v>5_11</v>
      </c>
      <c r="E117" s="47">
        <v>2729</v>
      </c>
      <c r="F117" s="46"/>
      <c r="G117" s="46">
        <v>5</v>
      </c>
      <c r="H117" s="46">
        <v>11</v>
      </c>
      <c r="I117" s="46">
        <f t="shared" si="16"/>
        <v>11</v>
      </c>
      <c r="J117" s="46" t="str">
        <f t="shared" si="17"/>
        <v>5_11</v>
      </c>
      <c r="K117" s="47">
        <v>2818</v>
      </c>
      <c r="L117" s="49"/>
      <c r="M117" s="19"/>
      <c r="N117" s="49"/>
      <c r="O117" s="46">
        <v>5</v>
      </c>
      <c r="P117" s="46">
        <v>11</v>
      </c>
      <c r="Q117" s="46">
        <f t="shared" si="18"/>
        <v>11</v>
      </c>
      <c r="R117" s="46" t="str">
        <f t="shared" si="10"/>
        <v>5_11</v>
      </c>
      <c r="S117" s="29">
        <f t="shared" si="11"/>
        <v>2729</v>
      </c>
      <c r="T117" s="29">
        <f t="shared" si="12"/>
        <v>2818</v>
      </c>
      <c r="U117" s="54">
        <f t="shared" si="13"/>
        <v>2818</v>
      </c>
      <c r="V117" s="40">
        <f t="shared" si="19"/>
        <v>18.064102564102566</v>
      </c>
      <c r="W117" s="6"/>
      <c r="X117" s="6"/>
      <c r="Y117" s="6"/>
      <c r="Z117" s="6"/>
      <c r="AA117" s="6"/>
      <c r="AB117" s="6"/>
      <c r="AC117" s="57"/>
    </row>
    <row r="118" spans="1:29" x14ac:dyDescent="0.25">
      <c r="A118" s="46">
        <v>5</v>
      </c>
      <c r="B118" s="46">
        <v>12</v>
      </c>
      <c r="C118" s="46">
        <f t="shared" si="14"/>
        <v>12</v>
      </c>
      <c r="D118" s="46" t="str">
        <f t="shared" si="15"/>
        <v>5_12</v>
      </c>
      <c r="E118" s="47">
        <v>2789</v>
      </c>
      <c r="F118" s="46"/>
      <c r="G118" s="46">
        <v>5</v>
      </c>
      <c r="H118" s="46">
        <v>12</v>
      </c>
      <c r="I118" s="46">
        <f t="shared" si="16"/>
        <v>12</v>
      </c>
      <c r="J118" s="46" t="str">
        <f t="shared" si="17"/>
        <v>5_12</v>
      </c>
      <c r="K118" s="47">
        <v>2880</v>
      </c>
      <c r="L118" s="49"/>
      <c r="M118" s="19"/>
      <c r="N118" s="49"/>
      <c r="O118" s="46">
        <v>5</v>
      </c>
      <c r="P118" s="46">
        <v>12</v>
      </c>
      <c r="Q118" s="46">
        <f t="shared" si="18"/>
        <v>12</v>
      </c>
      <c r="R118" s="46" t="str">
        <f t="shared" si="10"/>
        <v>5_12</v>
      </c>
      <c r="S118" s="29">
        <f t="shared" si="11"/>
        <v>2789</v>
      </c>
      <c r="T118" s="29">
        <f t="shared" si="12"/>
        <v>2880</v>
      </c>
      <c r="U118" s="54">
        <f t="shared" si="13"/>
        <v>2880</v>
      </c>
      <c r="V118" s="40">
        <f t="shared" si="19"/>
        <v>18.46153846153846</v>
      </c>
      <c r="W118" s="6"/>
      <c r="X118" s="6"/>
      <c r="Y118" s="6"/>
      <c r="Z118" s="6"/>
      <c r="AA118" s="6"/>
      <c r="AB118" s="6"/>
      <c r="AC118" s="57"/>
    </row>
    <row r="119" spans="1:29" x14ac:dyDescent="0.25">
      <c r="A119" s="46">
        <v>5</v>
      </c>
      <c r="B119" s="46">
        <v>13</v>
      </c>
      <c r="C119" s="46">
        <f t="shared" si="14"/>
        <v>13</v>
      </c>
      <c r="D119" s="46" t="str">
        <f t="shared" si="15"/>
        <v>5_13</v>
      </c>
      <c r="E119" s="47">
        <v>2844</v>
      </c>
      <c r="F119" s="46"/>
      <c r="G119" s="46">
        <v>5</v>
      </c>
      <c r="H119" s="46">
        <v>13</v>
      </c>
      <c r="I119" s="46">
        <f t="shared" si="16"/>
        <v>13</v>
      </c>
      <c r="J119" s="46" t="str">
        <f t="shared" si="17"/>
        <v>5_13</v>
      </c>
      <c r="K119" s="47">
        <v>2936</v>
      </c>
      <c r="L119" s="49"/>
      <c r="M119" s="19"/>
      <c r="N119" s="49"/>
      <c r="O119" s="46">
        <v>5</v>
      </c>
      <c r="P119" s="46">
        <v>13</v>
      </c>
      <c r="Q119" s="46">
        <f t="shared" si="18"/>
        <v>13</v>
      </c>
      <c r="R119" s="46" t="str">
        <f t="shared" si="10"/>
        <v>5_13</v>
      </c>
      <c r="S119" s="29">
        <f t="shared" si="11"/>
        <v>2844</v>
      </c>
      <c r="T119" s="29">
        <f t="shared" si="12"/>
        <v>2936</v>
      </c>
      <c r="U119" s="54">
        <f t="shared" si="13"/>
        <v>2936</v>
      </c>
      <c r="V119" s="40">
        <f t="shared" si="19"/>
        <v>18.820512820512821</v>
      </c>
      <c r="W119" s="6"/>
      <c r="X119" s="6"/>
      <c r="Y119" s="6"/>
      <c r="Z119" s="6"/>
      <c r="AA119" s="6"/>
      <c r="AB119" s="6"/>
      <c r="AC119" s="57"/>
    </row>
    <row r="120" spans="1:29" x14ac:dyDescent="0.25">
      <c r="A120" s="46">
        <v>5</v>
      </c>
      <c r="B120" s="46" t="s">
        <v>428</v>
      </c>
      <c r="C120" s="46" t="str">
        <f t="shared" si="14"/>
        <v>u1</v>
      </c>
      <c r="D120" s="46" t="str">
        <f t="shared" si="15"/>
        <v>5_u1</v>
      </c>
      <c r="E120" s="47">
        <v>2951</v>
      </c>
      <c r="F120" s="46"/>
      <c r="G120" s="46">
        <v>5</v>
      </c>
      <c r="H120" s="46" t="s">
        <v>428</v>
      </c>
      <c r="I120" s="46" t="str">
        <f t="shared" si="16"/>
        <v>u1</v>
      </c>
      <c r="J120" s="46" t="str">
        <f t="shared" si="17"/>
        <v>5_u1</v>
      </c>
      <c r="K120" s="47">
        <v>3047</v>
      </c>
      <c r="L120" s="49"/>
      <c r="M120" s="19"/>
      <c r="N120" s="49"/>
      <c r="O120" s="46">
        <v>5</v>
      </c>
      <c r="P120" s="46" t="s">
        <v>428</v>
      </c>
      <c r="Q120" s="46" t="str">
        <f t="shared" si="18"/>
        <v>u1</v>
      </c>
      <c r="R120" s="46" t="str">
        <f t="shared" si="10"/>
        <v>5_u1</v>
      </c>
      <c r="S120" s="29">
        <f t="shared" si="11"/>
        <v>2951</v>
      </c>
      <c r="T120" s="29">
        <f t="shared" si="12"/>
        <v>3047</v>
      </c>
      <c r="U120" s="54">
        <f t="shared" si="13"/>
        <v>3047</v>
      </c>
      <c r="V120" s="40">
        <f t="shared" si="19"/>
        <v>19.532051282051281</v>
      </c>
      <c r="W120" s="6"/>
      <c r="X120" s="6"/>
      <c r="Y120" s="6"/>
      <c r="Z120" s="6"/>
      <c r="AA120" s="6"/>
      <c r="AB120" s="6"/>
      <c r="AC120" s="57"/>
    </row>
    <row r="121" spans="1:29" x14ac:dyDescent="0.25">
      <c r="A121" s="46">
        <v>5</v>
      </c>
      <c r="B121" s="46" t="s">
        <v>429</v>
      </c>
      <c r="C121" s="46" t="str">
        <f t="shared" si="14"/>
        <v>u2</v>
      </c>
      <c r="D121" s="46" t="str">
        <f t="shared" si="15"/>
        <v>5_u2</v>
      </c>
      <c r="E121" s="47">
        <v>3021</v>
      </c>
      <c r="F121" s="46"/>
      <c r="G121" s="46">
        <v>5</v>
      </c>
      <c r="H121" s="46" t="s">
        <v>429</v>
      </c>
      <c r="I121" s="46" t="str">
        <f t="shared" si="16"/>
        <v>u2</v>
      </c>
      <c r="J121" s="46" t="str">
        <f t="shared" si="17"/>
        <v>5_u2</v>
      </c>
      <c r="K121" s="47">
        <v>3119</v>
      </c>
      <c r="L121" s="49"/>
      <c r="M121" s="19"/>
      <c r="N121" s="49"/>
      <c r="O121" s="46">
        <v>5</v>
      </c>
      <c r="P121" s="46" t="s">
        <v>429</v>
      </c>
      <c r="Q121" s="46" t="str">
        <f t="shared" si="18"/>
        <v>u2</v>
      </c>
      <c r="R121" s="46" t="str">
        <f t="shared" si="10"/>
        <v>5_u2</v>
      </c>
      <c r="S121" s="29">
        <f t="shared" si="11"/>
        <v>3021</v>
      </c>
      <c r="T121" s="29">
        <f t="shared" si="12"/>
        <v>3119</v>
      </c>
      <c r="U121" s="54">
        <f t="shared" si="13"/>
        <v>3119</v>
      </c>
      <c r="V121" s="40">
        <f t="shared" si="19"/>
        <v>19.993589743589745</v>
      </c>
      <c r="W121" s="6"/>
      <c r="X121" s="6"/>
      <c r="Y121" s="6"/>
      <c r="Z121" s="6"/>
      <c r="AA121" s="6"/>
      <c r="AB121" s="6"/>
      <c r="AC121" s="57"/>
    </row>
    <row r="122" spans="1:29" x14ac:dyDescent="0.25">
      <c r="A122" s="46">
        <v>5</v>
      </c>
      <c r="B122" s="46" t="s">
        <v>430</v>
      </c>
      <c r="C122" s="46" t="str">
        <f t="shared" si="14"/>
        <v>a</v>
      </c>
      <c r="D122" s="46" t="str">
        <f t="shared" si="15"/>
        <v>5_a</v>
      </c>
      <c r="E122" s="47">
        <v>2951</v>
      </c>
      <c r="F122" s="46"/>
      <c r="G122" s="46">
        <v>5</v>
      </c>
      <c r="H122" s="46" t="s">
        <v>430</v>
      </c>
      <c r="I122" s="46" t="str">
        <f t="shared" si="16"/>
        <v>a</v>
      </c>
      <c r="J122" s="46" t="str">
        <f t="shared" si="17"/>
        <v>5_a</v>
      </c>
      <c r="K122" s="47">
        <v>3047</v>
      </c>
      <c r="L122" s="49"/>
      <c r="M122" s="19"/>
      <c r="N122" s="49"/>
      <c r="O122" s="46">
        <v>5</v>
      </c>
      <c r="P122" s="46" t="s">
        <v>430</v>
      </c>
      <c r="Q122" s="46" t="str">
        <f t="shared" si="18"/>
        <v>a</v>
      </c>
      <c r="R122" s="46" t="str">
        <f t="shared" si="10"/>
        <v>5_a</v>
      </c>
      <c r="S122" s="29">
        <f t="shared" si="11"/>
        <v>2951</v>
      </c>
      <c r="T122" s="29">
        <f t="shared" si="12"/>
        <v>3047</v>
      </c>
      <c r="U122" s="54">
        <f t="shared" si="13"/>
        <v>3047</v>
      </c>
      <c r="V122" s="40">
        <f t="shared" si="19"/>
        <v>19.532051282051281</v>
      </c>
      <c r="W122" s="6"/>
      <c r="X122" s="6"/>
      <c r="Y122" s="6"/>
      <c r="Z122" s="6"/>
      <c r="AA122" s="6"/>
      <c r="AB122" s="6"/>
      <c r="AC122" s="57"/>
    </row>
    <row r="123" spans="1:29" x14ac:dyDescent="0.25">
      <c r="A123" s="46">
        <v>5</v>
      </c>
      <c r="B123" s="46" t="s">
        <v>431</v>
      </c>
      <c r="C123" s="46" t="str">
        <f t="shared" si="14"/>
        <v>b</v>
      </c>
      <c r="D123" s="46" t="str">
        <f t="shared" si="15"/>
        <v>5_b</v>
      </c>
      <c r="E123" s="47">
        <v>3021</v>
      </c>
      <c r="F123" s="46"/>
      <c r="G123" s="46">
        <v>5</v>
      </c>
      <c r="H123" s="46" t="s">
        <v>431</v>
      </c>
      <c r="I123" s="46" t="str">
        <f t="shared" si="16"/>
        <v>b</v>
      </c>
      <c r="J123" s="46" t="str">
        <f t="shared" si="17"/>
        <v>5_b</v>
      </c>
      <c r="K123" s="47">
        <v>3119</v>
      </c>
      <c r="L123" s="49"/>
      <c r="M123" s="19"/>
      <c r="N123" s="49"/>
      <c r="O123" s="46">
        <v>5</v>
      </c>
      <c r="P123" s="46" t="s">
        <v>431</v>
      </c>
      <c r="Q123" s="46" t="str">
        <f t="shared" si="18"/>
        <v>b</v>
      </c>
      <c r="R123" s="46" t="str">
        <f t="shared" si="10"/>
        <v>5_b</v>
      </c>
      <c r="S123" s="29">
        <f t="shared" si="11"/>
        <v>3021</v>
      </c>
      <c r="T123" s="29">
        <f t="shared" si="12"/>
        <v>3119</v>
      </c>
      <c r="U123" s="54">
        <f t="shared" si="13"/>
        <v>3119</v>
      </c>
      <c r="V123" s="40">
        <f t="shared" si="19"/>
        <v>19.993589743589745</v>
      </c>
      <c r="W123" s="6"/>
      <c r="X123" s="6"/>
      <c r="Y123" s="6"/>
      <c r="Z123" s="6"/>
      <c r="AA123" s="6"/>
      <c r="AB123" s="6"/>
      <c r="AC123" s="57"/>
    </row>
    <row r="124" spans="1:29" x14ac:dyDescent="0.25">
      <c r="A124" s="46">
        <v>5</v>
      </c>
      <c r="B124" s="46" t="s">
        <v>432</v>
      </c>
      <c r="C124" s="46" t="str">
        <f t="shared" si="14"/>
        <v>c</v>
      </c>
      <c r="D124" s="46" t="str">
        <f t="shared" si="15"/>
        <v>5_c</v>
      </c>
      <c r="E124" s="47">
        <v>3096</v>
      </c>
      <c r="F124" s="46"/>
      <c r="G124" s="46">
        <v>5</v>
      </c>
      <c r="H124" s="46" t="s">
        <v>432</v>
      </c>
      <c r="I124" s="46" t="str">
        <f t="shared" si="16"/>
        <v>c</v>
      </c>
      <c r="J124" s="46" t="str">
        <f t="shared" si="17"/>
        <v>5_c</v>
      </c>
      <c r="K124" s="47">
        <v>3197</v>
      </c>
      <c r="L124" s="49"/>
      <c r="M124" s="19"/>
      <c r="N124" s="49"/>
      <c r="O124" s="46">
        <v>5</v>
      </c>
      <c r="P124" s="46" t="s">
        <v>432</v>
      </c>
      <c r="Q124" s="46" t="str">
        <f t="shared" si="18"/>
        <v>c</v>
      </c>
      <c r="R124" s="46" t="str">
        <f t="shared" si="10"/>
        <v>5_c</v>
      </c>
      <c r="S124" s="29">
        <f t="shared" si="11"/>
        <v>3096</v>
      </c>
      <c r="T124" s="29">
        <f t="shared" si="12"/>
        <v>3197</v>
      </c>
      <c r="U124" s="54">
        <f t="shared" si="13"/>
        <v>3197</v>
      </c>
      <c r="V124" s="40">
        <f t="shared" si="19"/>
        <v>20.493589743589745</v>
      </c>
      <c r="W124" s="6"/>
      <c r="X124" s="6"/>
      <c r="Y124" s="6"/>
      <c r="Z124" s="6"/>
      <c r="AA124" s="6"/>
      <c r="AB124" s="6"/>
      <c r="AC124" s="57"/>
    </row>
    <row r="125" spans="1:29" x14ac:dyDescent="0.25">
      <c r="A125" s="46">
        <v>5</v>
      </c>
      <c r="B125" s="46" t="s">
        <v>433</v>
      </c>
      <c r="C125" s="46" t="str">
        <f t="shared" si="14"/>
        <v>d</v>
      </c>
      <c r="D125" s="46" t="str">
        <f t="shared" si="15"/>
        <v>5_d</v>
      </c>
      <c r="E125" s="47">
        <v>3176</v>
      </c>
      <c r="F125" s="46"/>
      <c r="G125" s="46">
        <v>5</v>
      </c>
      <c r="H125" s="46" t="s">
        <v>433</v>
      </c>
      <c r="I125" s="46" t="str">
        <f t="shared" si="16"/>
        <v>d</v>
      </c>
      <c r="J125" s="46" t="str">
        <f t="shared" si="17"/>
        <v>5_d</v>
      </c>
      <c r="K125" s="47">
        <v>3279</v>
      </c>
      <c r="L125" s="49"/>
      <c r="M125" s="19"/>
      <c r="N125" s="49"/>
      <c r="O125" s="46">
        <v>5</v>
      </c>
      <c r="P125" s="46" t="s">
        <v>433</v>
      </c>
      <c r="Q125" s="46" t="str">
        <f t="shared" si="18"/>
        <v>d</v>
      </c>
      <c r="R125" s="46" t="str">
        <f t="shared" si="10"/>
        <v>5_d</v>
      </c>
      <c r="S125" s="29">
        <f t="shared" si="11"/>
        <v>3176</v>
      </c>
      <c r="T125" s="29">
        <f t="shared" si="12"/>
        <v>3279</v>
      </c>
      <c r="U125" s="54">
        <f t="shared" si="13"/>
        <v>3279</v>
      </c>
      <c r="V125" s="40">
        <f t="shared" si="19"/>
        <v>21.01923076923077</v>
      </c>
      <c r="W125" s="6"/>
      <c r="X125" s="6"/>
      <c r="Y125" s="6"/>
      <c r="Z125" s="6"/>
      <c r="AA125" s="6"/>
      <c r="AB125" s="6"/>
      <c r="AC125" s="57"/>
    </row>
    <row r="126" spans="1:29" x14ac:dyDescent="0.25">
      <c r="A126" s="46">
        <v>5</v>
      </c>
      <c r="B126" s="46" t="s">
        <v>434</v>
      </c>
      <c r="C126" s="46" t="str">
        <f t="shared" si="14"/>
        <v>e</v>
      </c>
      <c r="D126" s="46" t="str">
        <f t="shared" si="15"/>
        <v>5_e</v>
      </c>
      <c r="E126" s="47">
        <v>3242</v>
      </c>
      <c r="F126" s="46"/>
      <c r="G126" s="46">
        <v>5</v>
      </c>
      <c r="H126" s="46" t="s">
        <v>434</v>
      </c>
      <c r="I126" s="46" t="str">
        <f t="shared" si="16"/>
        <v>e</v>
      </c>
      <c r="J126" s="46" t="str">
        <f t="shared" si="17"/>
        <v>5_e</v>
      </c>
      <c r="K126" s="47">
        <v>3347</v>
      </c>
      <c r="L126" s="49"/>
      <c r="M126" s="19"/>
      <c r="N126" s="49"/>
      <c r="O126" s="46">
        <v>5</v>
      </c>
      <c r="P126" s="46" t="s">
        <v>434</v>
      </c>
      <c r="Q126" s="46" t="str">
        <f t="shared" si="18"/>
        <v>e</v>
      </c>
      <c r="R126" s="46" t="str">
        <f t="shared" si="10"/>
        <v>5_e</v>
      </c>
      <c r="S126" s="29">
        <f t="shared" si="11"/>
        <v>3242</v>
      </c>
      <c r="T126" s="29">
        <f t="shared" si="12"/>
        <v>3347</v>
      </c>
      <c r="U126" s="54">
        <f t="shared" si="13"/>
        <v>3347</v>
      </c>
      <c r="V126" s="40">
        <f t="shared" si="19"/>
        <v>21.455128205128204</v>
      </c>
      <c r="W126" s="6"/>
      <c r="X126" s="6"/>
      <c r="Y126" s="6"/>
      <c r="Z126" s="6"/>
      <c r="AA126" s="6"/>
      <c r="AB126" s="6"/>
      <c r="AC126" s="57"/>
    </row>
    <row r="127" spans="1:29" x14ac:dyDescent="0.25">
      <c r="A127" s="46">
        <v>6</v>
      </c>
      <c r="B127" s="46" t="s">
        <v>427</v>
      </c>
      <c r="C127" s="46" t="str">
        <f t="shared" si="14"/>
        <v>Start</v>
      </c>
      <c r="D127" s="46" t="str">
        <f t="shared" si="15"/>
        <v>6_Start</v>
      </c>
      <c r="E127" s="47">
        <v>2219</v>
      </c>
      <c r="F127" s="46"/>
      <c r="G127" s="46">
        <v>6</v>
      </c>
      <c r="H127" s="46" t="s">
        <v>427</v>
      </c>
      <c r="I127" s="46" t="str">
        <f t="shared" si="16"/>
        <v>Start</v>
      </c>
      <c r="J127" s="46" t="str">
        <f t="shared" si="17"/>
        <v>6_Start</v>
      </c>
      <c r="K127" s="47">
        <v>2291</v>
      </c>
      <c r="L127" s="49"/>
      <c r="M127" s="19"/>
      <c r="N127" s="49"/>
      <c r="O127" s="46">
        <v>6</v>
      </c>
      <c r="P127" s="46" t="s">
        <v>427</v>
      </c>
      <c r="Q127" s="46" t="str">
        <f t="shared" si="18"/>
        <v>Start</v>
      </c>
      <c r="R127" s="46" t="str">
        <f t="shared" si="10"/>
        <v>6_Start</v>
      </c>
      <c r="S127" s="29">
        <f t="shared" si="11"/>
        <v>2219</v>
      </c>
      <c r="T127" s="29">
        <f t="shared" si="12"/>
        <v>2291</v>
      </c>
      <c r="U127" s="54">
        <f t="shared" si="13"/>
        <v>2291</v>
      </c>
      <c r="V127" s="40">
        <f t="shared" si="19"/>
        <v>14.685897435897436</v>
      </c>
      <c r="W127" s="6"/>
      <c r="X127" s="6"/>
      <c r="Y127" s="6"/>
      <c r="Z127" s="6"/>
      <c r="AA127" s="6"/>
      <c r="AB127" s="6"/>
      <c r="AC127" s="57"/>
    </row>
    <row r="128" spans="1:29" x14ac:dyDescent="0.25">
      <c r="A128" s="46">
        <v>6</v>
      </c>
      <c r="B128" s="46">
        <v>0</v>
      </c>
      <c r="C128" s="46">
        <f t="shared" si="14"/>
        <v>0</v>
      </c>
      <c r="D128" s="46" t="str">
        <f t="shared" si="15"/>
        <v>6_0</v>
      </c>
      <c r="E128" s="47">
        <v>2264</v>
      </c>
      <c r="F128" s="46"/>
      <c r="G128" s="46">
        <v>6</v>
      </c>
      <c r="H128" s="46">
        <v>0</v>
      </c>
      <c r="I128" s="46">
        <f t="shared" si="16"/>
        <v>0</v>
      </c>
      <c r="J128" s="46" t="str">
        <f t="shared" si="17"/>
        <v>6_0</v>
      </c>
      <c r="K128" s="47">
        <v>2338</v>
      </c>
      <c r="L128" s="49"/>
      <c r="M128" s="19"/>
      <c r="N128" s="49"/>
      <c r="O128" s="46">
        <v>6</v>
      </c>
      <c r="P128" s="46">
        <v>0</v>
      </c>
      <c r="Q128" s="46">
        <f t="shared" si="18"/>
        <v>0</v>
      </c>
      <c r="R128" s="46" t="str">
        <f t="shared" si="10"/>
        <v>6_0</v>
      </c>
      <c r="S128" s="29">
        <f t="shared" si="11"/>
        <v>2264</v>
      </c>
      <c r="T128" s="29">
        <f t="shared" si="12"/>
        <v>2338</v>
      </c>
      <c r="U128" s="54">
        <f t="shared" si="13"/>
        <v>2338</v>
      </c>
      <c r="V128" s="40">
        <f t="shared" si="19"/>
        <v>14.987179487179487</v>
      </c>
      <c r="W128" s="6"/>
      <c r="X128" s="6"/>
      <c r="Y128" s="6"/>
      <c r="Z128" s="6"/>
      <c r="AA128" s="6"/>
      <c r="AB128" s="6"/>
      <c r="AC128" s="57"/>
    </row>
    <row r="129" spans="1:29" x14ac:dyDescent="0.25">
      <c r="A129" s="46">
        <v>6</v>
      </c>
      <c r="B129" s="46">
        <v>1</v>
      </c>
      <c r="C129" s="46">
        <f t="shared" si="14"/>
        <v>1</v>
      </c>
      <c r="D129" s="46" t="str">
        <f t="shared" si="15"/>
        <v>6_1</v>
      </c>
      <c r="E129" s="47">
        <v>2327</v>
      </c>
      <c r="F129" s="46"/>
      <c r="G129" s="46">
        <v>6</v>
      </c>
      <c r="H129" s="46">
        <v>1</v>
      </c>
      <c r="I129" s="46">
        <f t="shared" si="16"/>
        <v>1</v>
      </c>
      <c r="J129" s="46" t="str">
        <f t="shared" si="17"/>
        <v>6_1</v>
      </c>
      <c r="K129" s="47">
        <v>2403</v>
      </c>
      <c r="L129" s="49"/>
      <c r="M129" s="19"/>
      <c r="N129" s="49"/>
      <c r="O129" s="46">
        <v>6</v>
      </c>
      <c r="P129" s="46">
        <v>1</v>
      </c>
      <c r="Q129" s="46">
        <f t="shared" si="18"/>
        <v>1</v>
      </c>
      <c r="R129" s="46" t="str">
        <f t="shared" si="10"/>
        <v>6_1</v>
      </c>
      <c r="S129" s="29">
        <f t="shared" si="11"/>
        <v>2327</v>
      </c>
      <c r="T129" s="29">
        <f t="shared" si="12"/>
        <v>2403</v>
      </c>
      <c r="U129" s="54">
        <f t="shared" si="13"/>
        <v>2403</v>
      </c>
      <c r="V129" s="40">
        <f t="shared" si="19"/>
        <v>15.403846153846153</v>
      </c>
      <c r="W129" s="6"/>
      <c r="X129" s="6"/>
      <c r="Y129" s="6"/>
      <c r="Z129" s="6"/>
      <c r="AA129" s="6"/>
      <c r="AB129" s="6"/>
      <c r="AC129" s="57"/>
    </row>
    <row r="130" spans="1:29" x14ac:dyDescent="0.25">
      <c r="A130" s="46">
        <v>6</v>
      </c>
      <c r="B130" s="46">
        <v>2</v>
      </c>
      <c r="C130" s="46">
        <f t="shared" si="14"/>
        <v>2</v>
      </c>
      <c r="D130" s="46" t="str">
        <f t="shared" si="15"/>
        <v>6_2</v>
      </c>
      <c r="E130" s="47">
        <v>2403</v>
      </c>
      <c r="F130" s="46"/>
      <c r="G130" s="46">
        <v>6</v>
      </c>
      <c r="H130" s="46">
        <v>2</v>
      </c>
      <c r="I130" s="46">
        <f t="shared" si="16"/>
        <v>2</v>
      </c>
      <c r="J130" s="46" t="str">
        <f t="shared" si="17"/>
        <v>6_2</v>
      </c>
      <c r="K130" s="47">
        <v>2481</v>
      </c>
      <c r="L130" s="49"/>
      <c r="M130" s="19"/>
      <c r="N130" s="49"/>
      <c r="O130" s="46">
        <v>6</v>
      </c>
      <c r="P130" s="46">
        <v>2</v>
      </c>
      <c r="Q130" s="46">
        <f t="shared" si="18"/>
        <v>2</v>
      </c>
      <c r="R130" s="46" t="str">
        <f t="shared" si="10"/>
        <v>6_2</v>
      </c>
      <c r="S130" s="29">
        <f t="shared" si="11"/>
        <v>2403</v>
      </c>
      <c r="T130" s="29">
        <f t="shared" si="12"/>
        <v>2481</v>
      </c>
      <c r="U130" s="54">
        <f t="shared" si="13"/>
        <v>2481</v>
      </c>
      <c r="V130" s="40">
        <f t="shared" si="19"/>
        <v>15.903846153846153</v>
      </c>
      <c r="W130" s="6"/>
      <c r="X130" s="6"/>
      <c r="Y130" s="6"/>
      <c r="Z130" s="6"/>
      <c r="AA130" s="6"/>
      <c r="AB130" s="6"/>
      <c r="AC130" s="57"/>
    </row>
    <row r="131" spans="1:29" x14ac:dyDescent="0.25">
      <c r="A131" s="46">
        <v>6</v>
      </c>
      <c r="B131" s="46">
        <v>3</v>
      </c>
      <c r="C131" s="46">
        <f t="shared" si="14"/>
        <v>3</v>
      </c>
      <c r="D131" s="46" t="str">
        <f t="shared" si="15"/>
        <v>6_3</v>
      </c>
      <c r="E131" s="47">
        <v>2470</v>
      </c>
      <c r="F131" s="46"/>
      <c r="G131" s="46">
        <v>6</v>
      </c>
      <c r="H131" s="46">
        <v>3</v>
      </c>
      <c r="I131" s="46">
        <f t="shared" si="16"/>
        <v>3</v>
      </c>
      <c r="J131" s="46" t="str">
        <f t="shared" si="17"/>
        <v>6_3</v>
      </c>
      <c r="K131" s="47">
        <v>2550</v>
      </c>
      <c r="L131" s="49"/>
      <c r="M131" s="19"/>
      <c r="N131" s="49"/>
      <c r="O131" s="46">
        <v>6</v>
      </c>
      <c r="P131" s="46">
        <v>3</v>
      </c>
      <c r="Q131" s="46">
        <f t="shared" si="18"/>
        <v>3</v>
      </c>
      <c r="R131" s="46" t="str">
        <f t="shared" si="10"/>
        <v>6_3</v>
      </c>
      <c r="S131" s="29">
        <f t="shared" si="11"/>
        <v>2470</v>
      </c>
      <c r="T131" s="29">
        <f t="shared" si="12"/>
        <v>2550</v>
      </c>
      <c r="U131" s="54">
        <f t="shared" si="13"/>
        <v>2550</v>
      </c>
      <c r="V131" s="40">
        <f t="shared" si="19"/>
        <v>16.346153846153847</v>
      </c>
      <c r="W131" s="6"/>
      <c r="X131" s="6"/>
      <c r="Y131" s="6"/>
      <c r="Z131" s="6"/>
      <c r="AA131" s="6"/>
      <c r="AB131" s="6"/>
      <c r="AC131" s="57"/>
    </row>
    <row r="132" spans="1:29" x14ac:dyDescent="0.25">
      <c r="A132" s="46">
        <v>6</v>
      </c>
      <c r="B132" s="46">
        <v>4</v>
      </c>
      <c r="C132" s="46">
        <f t="shared" si="14"/>
        <v>4</v>
      </c>
      <c r="D132" s="46" t="str">
        <f t="shared" si="15"/>
        <v>6_4</v>
      </c>
      <c r="E132" s="47">
        <v>2544</v>
      </c>
      <c r="F132" s="46"/>
      <c r="G132" s="46">
        <v>6</v>
      </c>
      <c r="H132" s="46">
        <v>4</v>
      </c>
      <c r="I132" s="46">
        <f t="shared" si="16"/>
        <v>4</v>
      </c>
      <c r="J132" s="46" t="str">
        <f t="shared" si="17"/>
        <v>6_4</v>
      </c>
      <c r="K132" s="47">
        <v>2627</v>
      </c>
      <c r="L132" s="49"/>
      <c r="M132" s="19"/>
      <c r="N132" s="49"/>
      <c r="O132" s="46">
        <v>6</v>
      </c>
      <c r="P132" s="46">
        <v>4</v>
      </c>
      <c r="Q132" s="46">
        <f t="shared" si="18"/>
        <v>4</v>
      </c>
      <c r="R132" s="46" t="str">
        <f t="shared" si="10"/>
        <v>6_4</v>
      </c>
      <c r="S132" s="29">
        <f t="shared" si="11"/>
        <v>2544</v>
      </c>
      <c r="T132" s="29">
        <f t="shared" si="12"/>
        <v>2627</v>
      </c>
      <c r="U132" s="54">
        <f t="shared" si="13"/>
        <v>2627</v>
      </c>
      <c r="V132" s="40">
        <f t="shared" si="19"/>
        <v>16.839743589743591</v>
      </c>
      <c r="W132" s="6"/>
      <c r="X132" s="6"/>
      <c r="Y132" s="6"/>
      <c r="Z132" s="6"/>
      <c r="AA132" s="6"/>
      <c r="AB132" s="6"/>
      <c r="AC132" s="57"/>
    </row>
    <row r="133" spans="1:29" x14ac:dyDescent="0.25">
      <c r="A133" s="46">
        <v>6</v>
      </c>
      <c r="B133" s="46">
        <v>5</v>
      </c>
      <c r="C133" s="46">
        <f t="shared" si="14"/>
        <v>5</v>
      </c>
      <c r="D133" s="46" t="str">
        <f t="shared" si="15"/>
        <v>6_5</v>
      </c>
      <c r="E133" s="47">
        <v>2609</v>
      </c>
      <c r="F133" s="46"/>
      <c r="G133" s="46">
        <v>6</v>
      </c>
      <c r="H133" s="46">
        <v>5</v>
      </c>
      <c r="I133" s="46">
        <f t="shared" si="16"/>
        <v>5</v>
      </c>
      <c r="J133" s="46" t="str">
        <f t="shared" si="17"/>
        <v>6_5</v>
      </c>
      <c r="K133" s="47">
        <v>2694</v>
      </c>
      <c r="L133" s="49"/>
      <c r="M133" s="19"/>
      <c r="N133" s="49"/>
      <c r="O133" s="46">
        <v>6</v>
      </c>
      <c r="P133" s="46">
        <v>5</v>
      </c>
      <c r="Q133" s="46">
        <f t="shared" si="18"/>
        <v>5</v>
      </c>
      <c r="R133" s="46" t="str">
        <f t="shared" si="10"/>
        <v>6_5</v>
      </c>
      <c r="S133" s="29">
        <f t="shared" si="11"/>
        <v>2609</v>
      </c>
      <c r="T133" s="29">
        <f t="shared" si="12"/>
        <v>2694</v>
      </c>
      <c r="U133" s="54">
        <f t="shared" si="13"/>
        <v>2694</v>
      </c>
      <c r="V133" s="40">
        <f t="shared" si="19"/>
        <v>17.26923076923077</v>
      </c>
      <c r="W133" s="6"/>
      <c r="X133" s="6"/>
      <c r="Y133" s="6"/>
      <c r="Z133" s="6"/>
      <c r="AA133" s="6"/>
      <c r="AB133" s="6"/>
      <c r="AC133" s="57"/>
    </row>
    <row r="134" spans="1:29" x14ac:dyDescent="0.25">
      <c r="A134" s="46">
        <v>6</v>
      </c>
      <c r="B134" s="46">
        <v>6</v>
      </c>
      <c r="C134" s="46">
        <f t="shared" si="14"/>
        <v>6</v>
      </c>
      <c r="D134" s="46" t="str">
        <f t="shared" si="15"/>
        <v>6_6</v>
      </c>
      <c r="E134" s="47">
        <v>2676</v>
      </c>
      <c r="F134" s="46"/>
      <c r="G134" s="46">
        <v>6</v>
      </c>
      <c r="H134" s="46">
        <v>6</v>
      </c>
      <c r="I134" s="46">
        <f t="shared" si="16"/>
        <v>6</v>
      </c>
      <c r="J134" s="46" t="str">
        <f t="shared" si="17"/>
        <v>6_6</v>
      </c>
      <c r="K134" s="47">
        <v>2763</v>
      </c>
      <c r="L134" s="49"/>
      <c r="M134" s="19"/>
      <c r="N134" s="49"/>
      <c r="O134" s="46">
        <v>6</v>
      </c>
      <c r="P134" s="46">
        <v>6</v>
      </c>
      <c r="Q134" s="46">
        <f t="shared" si="18"/>
        <v>6</v>
      </c>
      <c r="R134" s="46" t="str">
        <f t="shared" si="10"/>
        <v>6_6</v>
      </c>
      <c r="S134" s="29">
        <f t="shared" si="11"/>
        <v>2676</v>
      </c>
      <c r="T134" s="29">
        <f t="shared" si="12"/>
        <v>2763</v>
      </c>
      <c r="U134" s="54">
        <f t="shared" si="13"/>
        <v>2763</v>
      </c>
      <c r="V134" s="40">
        <f t="shared" si="19"/>
        <v>17.71153846153846</v>
      </c>
      <c r="W134" s="6"/>
      <c r="X134" s="6"/>
      <c r="Y134" s="6"/>
      <c r="Z134" s="6"/>
      <c r="AA134" s="6"/>
      <c r="AB134" s="6"/>
      <c r="AC134" s="57"/>
    </row>
    <row r="135" spans="1:29" x14ac:dyDescent="0.25">
      <c r="A135" s="46">
        <v>6</v>
      </c>
      <c r="B135" s="46">
        <v>7</v>
      </c>
      <c r="C135" s="46">
        <f t="shared" si="14"/>
        <v>7</v>
      </c>
      <c r="D135" s="46" t="str">
        <f t="shared" si="15"/>
        <v>6_7</v>
      </c>
      <c r="E135" s="47">
        <v>2729</v>
      </c>
      <c r="F135" s="46"/>
      <c r="G135" s="46">
        <v>6</v>
      </c>
      <c r="H135" s="46">
        <v>7</v>
      </c>
      <c r="I135" s="46">
        <f t="shared" si="16"/>
        <v>7</v>
      </c>
      <c r="J135" s="46" t="str">
        <f t="shared" si="17"/>
        <v>6_7</v>
      </c>
      <c r="K135" s="47">
        <v>2818</v>
      </c>
      <c r="L135" s="49"/>
      <c r="M135" s="19"/>
      <c r="N135" s="49"/>
      <c r="O135" s="46">
        <v>6</v>
      </c>
      <c r="P135" s="46">
        <v>7</v>
      </c>
      <c r="Q135" s="46">
        <f t="shared" si="18"/>
        <v>7</v>
      </c>
      <c r="R135" s="46" t="str">
        <f t="shared" si="10"/>
        <v>6_7</v>
      </c>
      <c r="S135" s="29">
        <f t="shared" si="11"/>
        <v>2729</v>
      </c>
      <c r="T135" s="29">
        <f t="shared" si="12"/>
        <v>2818</v>
      </c>
      <c r="U135" s="54">
        <f t="shared" si="13"/>
        <v>2818</v>
      </c>
      <c r="V135" s="40">
        <f t="shared" si="19"/>
        <v>18.064102564102566</v>
      </c>
      <c r="W135" s="6"/>
      <c r="X135" s="6"/>
      <c r="Y135" s="6"/>
      <c r="Z135" s="6"/>
      <c r="AA135" s="6"/>
      <c r="AB135" s="6"/>
      <c r="AC135" s="57"/>
    </row>
    <row r="136" spans="1:29" x14ac:dyDescent="0.25">
      <c r="A136" s="46">
        <v>6</v>
      </c>
      <c r="B136" s="46">
        <v>8</v>
      </c>
      <c r="C136" s="46">
        <f t="shared" si="14"/>
        <v>8</v>
      </c>
      <c r="D136" s="46" t="str">
        <f t="shared" si="15"/>
        <v>6_8</v>
      </c>
      <c r="E136" s="47">
        <v>2789</v>
      </c>
      <c r="F136" s="46"/>
      <c r="G136" s="46">
        <v>6</v>
      </c>
      <c r="H136" s="46">
        <v>8</v>
      </c>
      <c r="I136" s="46">
        <f t="shared" si="16"/>
        <v>8</v>
      </c>
      <c r="J136" s="46" t="str">
        <f t="shared" si="17"/>
        <v>6_8</v>
      </c>
      <c r="K136" s="47">
        <v>2880</v>
      </c>
      <c r="L136" s="49"/>
      <c r="M136" s="19"/>
      <c r="N136" s="49"/>
      <c r="O136" s="46">
        <v>6</v>
      </c>
      <c r="P136" s="46">
        <v>8</v>
      </c>
      <c r="Q136" s="46">
        <f t="shared" si="18"/>
        <v>8</v>
      </c>
      <c r="R136" s="46" t="str">
        <f t="shared" si="10"/>
        <v>6_8</v>
      </c>
      <c r="S136" s="29">
        <f t="shared" si="11"/>
        <v>2789</v>
      </c>
      <c r="T136" s="29">
        <f t="shared" si="12"/>
        <v>2880</v>
      </c>
      <c r="U136" s="54">
        <f t="shared" si="13"/>
        <v>2880</v>
      </c>
      <c r="V136" s="40">
        <f t="shared" si="19"/>
        <v>18.46153846153846</v>
      </c>
      <c r="W136" s="6"/>
      <c r="X136" s="6"/>
      <c r="Y136" s="6"/>
      <c r="Z136" s="6"/>
      <c r="AA136" s="6"/>
      <c r="AB136" s="6"/>
      <c r="AC136" s="57"/>
    </row>
    <row r="137" spans="1:29" x14ac:dyDescent="0.25">
      <c r="A137" s="46">
        <v>6</v>
      </c>
      <c r="B137" s="46">
        <v>9</v>
      </c>
      <c r="C137" s="46">
        <f t="shared" si="14"/>
        <v>9</v>
      </c>
      <c r="D137" s="46" t="str">
        <f t="shared" si="15"/>
        <v>6_9</v>
      </c>
      <c r="E137" s="47">
        <v>2844</v>
      </c>
      <c r="F137" s="46"/>
      <c r="G137" s="46">
        <v>6</v>
      </c>
      <c r="H137" s="46">
        <v>9</v>
      </c>
      <c r="I137" s="46">
        <f t="shared" si="16"/>
        <v>9</v>
      </c>
      <c r="J137" s="46" t="str">
        <f t="shared" si="17"/>
        <v>6_9</v>
      </c>
      <c r="K137" s="47">
        <v>2936</v>
      </c>
      <c r="L137" s="49"/>
      <c r="M137" s="19"/>
      <c r="N137" s="49"/>
      <c r="O137" s="46">
        <v>6</v>
      </c>
      <c r="P137" s="46">
        <v>9</v>
      </c>
      <c r="Q137" s="46">
        <f t="shared" si="18"/>
        <v>9</v>
      </c>
      <c r="R137" s="46" t="str">
        <f t="shared" si="10"/>
        <v>6_9</v>
      </c>
      <c r="S137" s="29">
        <f t="shared" si="11"/>
        <v>2844</v>
      </c>
      <c r="T137" s="29">
        <f t="shared" si="12"/>
        <v>2936</v>
      </c>
      <c r="U137" s="54">
        <f t="shared" si="13"/>
        <v>2936</v>
      </c>
      <c r="V137" s="40">
        <f t="shared" si="19"/>
        <v>18.820512820512821</v>
      </c>
      <c r="W137" s="6"/>
      <c r="X137" s="6"/>
      <c r="Y137" s="6"/>
      <c r="Z137" s="6"/>
      <c r="AA137" s="6"/>
      <c r="AB137" s="6"/>
      <c r="AC137" s="57"/>
    </row>
    <row r="138" spans="1:29" x14ac:dyDescent="0.25">
      <c r="A138" s="46">
        <v>6</v>
      </c>
      <c r="B138" s="46">
        <v>10</v>
      </c>
      <c r="C138" s="46">
        <f t="shared" si="14"/>
        <v>10</v>
      </c>
      <c r="D138" s="46" t="str">
        <f t="shared" si="15"/>
        <v>6_10</v>
      </c>
      <c r="E138" s="47">
        <v>2951</v>
      </c>
      <c r="F138" s="46"/>
      <c r="G138" s="46">
        <v>6</v>
      </c>
      <c r="H138" s="46">
        <v>10</v>
      </c>
      <c r="I138" s="46">
        <f t="shared" si="16"/>
        <v>10</v>
      </c>
      <c r="J138" s="46" t="str">
        <f t="shared" si="17"/>
        <v>6_10</v>
      </c>
      <c r="K138" s="47">
        <v>3047</v>
      </c>
      <c r="L138" s="49"/>
      <c r="M138" s="19"/>
      <c r="N138" s="49"/>
      <c r="O138" s="46">
        <v>6</v>
      </c>
      <c r="P138" s="46">
        <v>10</v>
      </c>
      <c r="Q138" s="46">
        <f t="shared" si="18"/>
        <v>10</v>
      </c>
      <c r="R138" s="46" t="str">
        <f t="shared" si="10"/>
        <v>6_10</v>
      </c>
      <c r="S138" s="29">
        <f t="shared" si="11"/>
        <v>2951</v>
      </c>
      <c r="T138" s="29">
        <f t="shared" si="12"/>
        <v>3047</v>
      </c>
      <c r="U138" s="54">
        <f t="shared" si="13"/>
        <v>3047</v>
      </c>
      <c r="V138" s="40">
        <f t="shared" si="19"/>
        <v>19.532051282051281</v>
      </c>
      <c r="W138" s="6"/>
      <c r="X138" s="6"/>
      <c r="Y138" s="6"/>
      <c r="Z138" s="6"/>
      <c r="AA138" s="6"/>
      <c r="AB138" s="6"/>
      <c r="AC138" s="57"/>
    </row>
    <row r="139" spans="1:29" x14ac:dyDescent="0.25">
      <c r="A139" s="46">
        <v>6</v>
      </c>
      <c r="B139" s="46">
        <v>11</v>
      </c>
      <c r="C139" s="46">
        <f t="shared" si="14"/>
        <v>11</v>
      </c>
      <c r="D139" s="46" t="str">
        <f t="shared" si="15"/>
        <v>6_11</v>
      </c>
      <c r="E139" s="47">
        <v>3021</v>
      </c>
      <c r="F139" s="46"/>
      <c r="G139" s="46">
        <v>6</v>
      </c>
      <c r="H139" s="46">
        <v>11</v>
      </c>
      <c r="I139" s="46">
        <f t="shared" si="16"/>
        <v>11</v>
      </c>
      <c r="J139" s="46" t="str">
        <f t="shared" si="17"/>
        <v>6_11</v>
      </c>
      <c r="K139" s="47">
        <v>3119</v>
      </c>
      <c r="L139" s="49"/>
      <c r="M139" s="19"/>
      <c r="N139" s="49"/>
      <c r="O139" s="46">
        <v>6</v>
      </c>
      <c r="P139" s="46">
        <v>11</v>
      </c>
      <c r="Q139" s="46">
        <f t="shared" si="18"/>
        <v>11</v>
      </c>
      <c r="R139" s="46" t="str">
        <f t="shared" si="10"/>
        <v>6_11</v>
      </c>
      <c r="S139" s="29">
        <f t="shared" si="11"/>
        <v>3021</v>
      </c>
      <c r="T139" s="29">
        <f t="shared" si="12"/>
        <v>3119</v>
      </c>
      <c r="U139" s="54">
        <f t="shared" si="13"/>
        <v>3119</v>
      </c>
      <c r="V139" s="40">
        <f t="shared" si="19"/>
        <v>19.993589743589745</v>
      </c>
      <c r="W139" s="6"/>
      <c r="X139" s="6"/>
      <c r="Y139" s="6"/>
      <c r="Z139" s="6"/>
      <c r="AA139" s="6"/>
      <c r="AB139" s="6"/>
      <c r="AC139" s="57"/>
    </row>
    <row r="140" spans="1:29" x14ac:dyDescent="0.25">
      <c r="A140" s="46">
        <v>6</v>
      </c>
      <c r="B140" s="46">
        <v>12</v>
      </c>
      <c r="C140" s="46">
        <f t="shared" si="14"/>
        <v>12</v>
      </c>
      <c r="D140" s="46" t="str">
        <f t="shared" si="15"/>
        <v>6_12</v>
      </c>
      <c r="E140" s="47">
        <v>3096</v>
      </c>
      <c r="F140" s="46"/>
      <c r="G140" s="46">
        <v>6</v>
      </c>
      <c r="H140" s="46">
        <v>12</v>
      </c>
      <c r="I140" s="46">
        <f t="shared" si="16"/>
        <v>12</v>
      </c>
      <c r="J140" s="46" t="str">
        <f t="shared" si="17"/>
        <v>6_12</v>
      </c>
      <c r="K140" s="47">
        <v>3197</v>
      </c>
      <c r="L140" s="49"/>
      <c r="M140" s="19"/>
      <c r="N140" s="49"/>
      <c r="O140" s="46">
        <v>6</v>
      </c>
      <c r="P140" s="46">
        <v>12</v>
      </c>
      <c r="Q140" s="46">
        <f t="shared" si="18"/>
        <v>12</v>
      </c>
      <c r="R140" s="46" t="str">
        <f t="shared" si="10"/>
        <v>6_12</v>
      </c>
      <c r="S140" s="29">
        <f t="shared" si="11"/>
        <v>3096</v>
      </c>
      <c r="T140" s="29">
        <f t="shared" si="12"/>
        <v>3197</v>
      </c>
      <c r="U140" s="54">
        <f t="shared" si="13"/>
        <v>3197</v>
      </c>
      <c r="V140" s="40">
        <f t="shared" si="19"/>
        <v>20.493589743589745</v>
      </c>
      <c r="W140" s="6"/>
      <c r="X140" s="6"/>
      <c r="Y140" s="6"/>
      <c r="Z140" s="6"/>
      <c r="AA140" s="6"/>
      <c r="AB140" s="6"/>
      <c r="AC140" s="57"/>
    </row>
    <row r="141" spans="1:29" x14ac:dyDescent="0.25">
      <c r="A141" s="46">
        <v>6</v>
      </c>
      <c r="B141" s="46">
        <v>13</v>
      </c>
      <c r="C141" s="46">
        <f t="shared" si="14"/>
        <v>13</v>
      </c>
      <c r="D141" s="46" t="str">
        <f t="shared" si="15"/>
        <v>6_13</v>
      </c>
      <c r="E141" s="47">
        <v>3176</v>
      </c>
      <c r="F141" s="46"/>
      <c r="G141" s="46">
        <v>6</v>
      </c>
      <c r="H141" s="46">
        <v>13</v>
      </c>
      <c r="I141" s="46">
        <f t="shared" si="16"/>
        <v>13</v>
      </c>
      <c r="J141" s="46" t="str">
        <f t="shared" si="17"/>
        <v>6_13</v>
      </c>
      <c r="K141" s="47">
        <v>3279</v>
      </c>
      <c r="L141" s="49"/>
      <c r="M141" s="19"/>
      <c r="N141" s="49"/>
      <c r="O141" s="46">
        <v>6</v>
      </c>
      <c r="P141" s="46">
        <v>13</v>
      </c>
      <c r="Q141" s="46">
        <f t="shared" si="18"/>
        <v>13</v>
      </c>
      <c r="R141" s="46" t="str">
        <f t="shared" si="10"/>
        <v>6_13</v>
      </c>
      <c r="S141" s="29">
        <f t="shared" si="11"/>
        <v>3176</v>
      </c>
      <c r="T141" s="29">
        <f t="shared" si="12"/>
        <v>3279</v>
      </c>
      <c r="U141" s="54">
        <f t="shared" si="13"/>
        <v>3279</v>
      </c>
      <c r="V141" s="40">
        <f t="shared" si="19"/>
        <v>21.01923076923077</v>
      </c>
      <c r="W141" s="6"/>
      <c r="X141" s="6"/>
      <c r="Y141" s="6"/>
      <c r="Z141" s="6"/>
      <c r="AA141" s="6"/>
      <c r="AB141" s="6"/>
      <c r="AC141" s="57"/>
    </row>
    <row r="142" spans="1:29" x14ac:dyDescent="0.25">
      <c r="A142" s="46">
        <v>6</v>
      </c>
      <c r="B142" s="46" t="s">
        <v>428</v>
      </c>
      <c r="C142" s="46" t="str">
        <f t="shared" si="14"/>
        <v>u1</v>
      </c>
      <c r="D142" s="46" t="str">
        <f t="shared" si="15"/>
        <v>6_u1</v>
      </c>
      <c r="E142" s="47">
        <v>3242</v>
      </c>
      <c r="F142" s="46"/>
      <c r="G142" s="46">
        <v>6</v>
      </c>
      <c r="H142" s="46" t="s">
        <v>428</v>
      </c>
      <c r="I142" s="46" t="str">
        <f t="shared" si="16"/>
        <v>u1</v>
      </c>
      <c r="J142" s="46" t="str">
        <f t="shared" si="17"/>
        <v>6_u1</v>
      </c>
      <c r="K142" s="47">
        <v>3347</v>
      </c>
      <c r="L142" s="49"/>
      <c r="M142" s="19"/>
      <c r="N142" s="49"/>
      <c r="O142" s="46">
        <v>6</v>
      </c>
      <c r="P142" s="46" t="s">
        <v>428</v>
      </c>
      <c r="Q142" s="46" t="str">
        <f t="shared" si="18"/>
        <v>u1</v>
      </c>
      <c r="R142" s="46" t="str">
        <f t="shared" si="10"/>
        <v>6_u1</v>
      </c>
      <c r="S142" s="29">
        <f t="shared" si="11"/>
        <v>3242</v>
      </c>
      <c r="T142" s="29">
        <f t="shared" si="12"/>
        <v>3347</v>
      </c>
      <c r="U142" s="54">
        <f t="shared" si="13"/>
        <v>3347</v>
      </c>
      <c r="V142" s="40">
        <f t="shared" si="19"/>
        <v>21.455128205128204</v>
      </c>
      <c r="W142" s="6"/>
      <c r="X142" s="6"/>
      <c r="Y142" s="6"/>
      <c r="Z142" s="6"/>
      <c r="AA142" s="6"/>
      <c r="AB142" s="6"/>
      <c r="AC142" s="57"/>
    </row>
    <row r="143" spans="1:29" x14ac:dyDescent="0.25">
      <c r="A143" s="46">
        <v>6</v>
      </c>
      <c r="B143" s="46" t="s">
        <v>429</v>
      </c>
      <c r="C143" s="46" t="str">
        <f t="shared" si="14"/>
        <v>u2</v>
      </c>
      <c r="D143" s="46" t="str">
        <f t="shared" si="15"/>
        <v>6_u2</v>
      </c>
      <c r="E143" s="47">
        <v>3314</v>
      </c>
      <c r="F143" s="46"/>
      <c r="G143" s="46">
        <v>6</v>
      </c>
      <c r="H143" s="46" t="s">
        <v>429</v>
      </c>
      <c r="I143" s="46" t="str">
        <f t="shared" si="16"/>
        <v>u2</v>
      </c>
      <c r="J143" s="46" t="str">
        <f t="shared" si="17"/>
        <v>6_u2</v>
      </c>
      <c r="K143" s="47">
        <v>3422</v>
      </c>
      <c r="L143" s="49"/>
      <c r="M143" s="19"/>
      <c r="N143" s="49"/>
      <c r="O143" s="46">
        <v>6</v>
      </c>
      <c r="P143" s="46" t="s">
        <v>429</v>
      </c>
      <c r="Q143" s="46" t="str">
        <f t="shared" si="18"/>
        <v>u2</v>
      </c>
      <c r="R143" s="46" t="str">
        <f t="shared" si="10"/>
        <v>6_u2</v>
      </c>
      <c r="S143" s="29">
        <f t="shared" si="11"/>
        <v>3314</v>
      </c>
      <c r="T143" s="29">
        <f t="shared" si="12"/>
        <v>3422</v>
      </c>
      <c r="U143" s="54">
        <f t="shared" si="13"/>
        <v>3422</v>
      </c>
      <c r="V143" s="40">
        <f t="shared" si="19"/>
        <v>21.935897435897434</v>
      </c>
      <c r="W143" s="6"/>
      <c r="X143" s="6"/>
      <c r="Y143" s="6"/>
      <c r="Z143" s="6"/>
      <c r="AA143" s="6"/>
      <c r="AB143" s="6"/>
      <c r="AC143" s="57"/>
    </row>
    <row r="144" spans="1:29" x14ac:dyDescent="0.25">
      <c r="A144" s="46">
        <v>6</v>
      </c>
      <c r="B144" s="46" t="s">
        <v>430</v>
      </c>
      <c r="C144" s="46" t="str">
        <f t="shared" si="14"/>
        <v>a</v>
      </c>
      <c r="D144" s="46" t="str">
        <f t="shared" si="15"/>
        <v>6_a</v>
      </c>
      <c r="E144" s="47">
        <v>3242</v>
      </c>
      <c r="F144" s="46"/>
      <c r="G144" s="46">
        <v>6</v>
      </c>
      <c r="H144" s="46" t="s">
        <v>430</v>
      </c>
      <c r="I144" s="46" t="str">
        <f t="shared" si="16"/>
        <v>a</v>
      </c>
      <c r="J144" s="46" t="str">
        <f t="shared" si="17"/>
        <v>6_a</v>
      </c>
      <c r="K144" s="47">
        <v>3347</v>
      </c>
      <c r="L144" s="49"/>
      <c r="M144" s="19"/>
      <c r="N144" s="49"/>
      <c r="O144" s="46">
        <v>6</v>
      </c>
      <c r="P144" s="46" t="s">
        <v>430</v>
      </c>
      <c r="Q144" s="46" t="str">
        <f t="shared" si="18"/>
        <v>a</v>
      </c>
      <c r="R144" s="46" t="str">
        <f t="shared" si="10"/>
        <v>6_a</v>
      </c>
      <c r="S144" s="29">
        <f t="shared" si="11"/>
        <v>3242</v>
      </c>
      <c r="T144" s="29">
        <f t="shared" si="12"/>
        <v>3347</v>
      </c>
      <c r="U144" s="54">
        <f t="shared" si="13"/>
        <v>3347</v>
      </c>
      <c r="V144" s="40">
        <f t="shared" si="19"/>
        <v>21.455128205128204</v>
      </c>
      <c r="W144" s="6"/>
      <c r="X144" s="6"/>
      <c r="Y144" s="6"/>
      <c r="Z144" s="6"/>
      <c r="AA144" s="6"/>
      <c r="AB144" s="6"/>
      <c r="AC144" s="57"/>
    </row>
    <row r="145" spans="1:29" x14ac:dyDescent="0.25">
      <c r="A145" s="46">
        <v>6</v>
      </c>
      <c r="B145" s="46" t="s">
        <v>431</v>
      </c>
      <c r="C145" s="46" t="str">
        <f t="shared" si="14"/>
        <v>b</v>
      </c>
      <c r="D145" s="46" t="str">
        <f t="shared" si="15"/>
        <v>6_b</v>
      </c>
      <c r="E145" s="47">
        <v>3314</v>
      </c>
      <c r="F145" s="46"/>
      <c r="G145" s="46">
        <v>6</v>
      </c>
      <c r="H145" s="46" t="s">
        <v>431</v>
      </c>
      <c r="I145" s="46" t="str">
        <f t="shared" si="16"/>
        <v>b</v>
      </c>
      <c r="J145" s="46" t="str">
        <f t="shared" si="17"/>
        <v>6_b</v>
      </c>
      <c r="K145" s="47">
        <v>3422</v>
      </c>
      <c r="L145" s="49"/>
      <c r="M145" s="19"/>
      <c r="N145" s="49"/>
      <c r="O145" s="46">
        <v>6</v>
      </c>
      <c r="P145" s="46" t="s">
        <v>431</v>
      </c>
      <c r="Q145" s="46" t="str">
        <f t="shared" si="18"/>
        <v>b</v>
      </c>
      <c r="R145" s="46" t="str">
        <f t="shared" ref="R145:R208" si="20">O145&amp;"_"&amp;P145</f>
        <v>6_b</v>
      </c>
      <c r="S145" s="29">
        <f t="shared" ref="S145:S208" si="21">INDEX($E$17:$E$346,MATCH($R145,$D$17:$D$346,0))</f>
        <v>3314</v>
      </c>
      <c r="T145" s="29">
        <f t="shared" ref="T145:T208" si="22">INDEX($K$17:$K$346,MATCH(R145,$J$17:$J$346,0))</f>
        <v>3422</v>
      </c>
      <c r="U145" s="54">
        <f t="shared" ref="U145:U208" si="23">$D$6*S145+$D$7*T145</f>
        <v>3422</v>
      </c>
      <c r="V145" s="40">
        <f t="shared" si="19"/>
        <v>21.935897435897434</v>
      </c>
      <c r="W145" s="6"/>
      <c r="X145" s="6"/>
      <c r="Y145" s="6"/>
      <c r="Z145" s="6"/>
      <c r="AA145" s="6"/>
      <c r="AB145" s="6"/>
      <c r="AC145" s="57"/>
    </row>
    <row r="146" spans="1:29" x14ac:dyDescent="0.25">
      <c r="A146" s="46">
        <v>6</v>
      </c>
      <c r="B146" s="46" t="s">
        <v>432</v>
      </c>
      <c r="C146" s="46" t="str">
        <f t="shared" ref="C146:C209" si="24">B146</f>
        <v>c</v>
      </c>
      <c r="D146" s="46" t="str">
        <f t="shared" ref="D146:D209" si="25">A146&amp;"_"&amp;B146</f>
        <v>6_c</v>
      </c>
      <c r="E146" s="47">
        <v>3384</v>
      </c>
      <c r="F146" s="46"/>
      <c r="G146" s="46">
        <v>6</v>
      </c>
      <c r="H146" s="46" t="s">
        <v>432</v>
      </c>
      <c r="I146" s="46" t="str">
        <f t="shared" ref="I146:I209" si="26">H146</f>
        <v>c</v>
      </c>
      <c r="J146" s="46" t="str">
        <f t="shared" ref="J146:J209" si="27">G146&amp;"_"&amp;H146</f>
        <v>6_c</v>
      </c>
      <c r="K146" s="47">
        <v>3494</v>
      </c>
      <c r="L146" s="49"/>
      <c r="M146" s="19"/>
      <c r="N146" s="49"/>
      <c r="O146" s="46">
        <v>6</v>
      </c>
      <c r="P146" s="46" t="s">
        <v>432</v>
      </c>
      <c r="Q146" s="46" t="str">
        <f t="shared" ref="Q146:Q209" si="28">P146</f>
        <v>c</v>
      </c>
      <c r="R146" s="46" t="str">
        <f t="shared" si="20"/>
        <v>6_c</v>
      </c>
      <c r="S146" s="29">
        <f t="shared" si="21"/>
        <v>3384</v>
      </c>
      <c r="T146" s="29">
        <f t="shared" si="22"/>
        <v>3494</v>
      </c>
      <c r="U146" s="54">
        <f t="shared" si="23"/>
        <v>3494</v>
      </c>
      <c r="V146" s="40">
        <f t="shared" ref="V146:V209" si="29">U146/$D$10</f>
        <v>22.397435897435898</v>
      </c>
      <c r="W146" s="6"/>
      <c r="X146" s="6"/>
      <c r="Y146" s="6"/>
      <c r="Z146" s="6"/>
      <c r="AA146" s="6"/>
      <c r="AB146" s="6"/>
      <c r="AC146" s="57"/>
    </row>
    <row r="147" spans="1:29" x14ac:dyDescent="0.25">
      <c r="A147" s="46">
        <v>6</v>
      </c>
      <c r="B147" s="46" t="s">
        <v>433</v>
      </c>
      <c r="C147" s="46" t="str">
        <f t="shared" si="24"/>
        <v>d</v>
      </c>
      <c r="D147" s="46" t="str">
        <f t="shared" si="25"/>
        <v>6_d</v>
      </c>
      <c r="E147" s="47">
        <v>3499</v>
      </c>
      <c r="F147" s="46"/>
      <c r="G147" s="46">
        <v>6</v>
      </c>
      <c r="H147" s="46" t="s">
        <v>433</v>
      </c>
      <c r="I147" s="46" t="str">
        <f t="shared" si="26"/>
        <v>d</v>
      </c>
      <c r="J147" s="46" t="str">
        <f t="shared" si="27"/>
        <v>6_d</v>
      </c>
      <c r="K147" s="47">
        <v>3613</v>
      </c>
      <c r="L147" s="49"/>
      <c r="M147" s="19"/>
      <c r="N147" s="49"/>
      <c r="O147" s="46">
        <v>6</v>
      </c>
      <c r="P147" s="46" t="s">
        <v>433</v>
      </c>
      <c r="Q147" s="46" t="str">
        <f t="shared" si="28"/>
        <v>d</v>
      </c>
      <c r="R147" s="46" t="str">
        <f t="shared" si="20"/>
        <v>6_d</v>
      </c>
      <c r="S147" s="29">
        <f t="shared" si="21"/>
        <v>3499</v>
      </c>
      <c r="T147" s="29">
        <f t="shared" si="22"/>
        <v>3613</v>
      </c>
      <c r="U147" s="54">
        <f t="shared" si="23"/>
        <v>3613</v>
      </c>
      <c r="V147" s="40">
        <f t="shared" si="29"/>
        <v>23.160256410256409</v>
      </c>
      <c r="W147" s="6"/>
      <c r="X147" s="6"/>
      <c r="Y147" s="6"/>
      <c r="Z147" s="6"/>
      <c r="AA147" s="6"/>
      <c r="AB147" s="6"/>
      <c r="AC147" s="57"/>
    </row>
    <row r="148" spans="1:29" x14ac:dyDescent="0.25">
      <c r="A148" s="46">
        <v>6</v>
      </c>
      <c r="B148" s="46" t="s">
        <v>434</v>
      </c>
      <c r="C148" s="46" t="str">
        <f t="shared" si="24"/>
        <v>e</v>
      </c>
      <c r="D148" s="46" t="str">
        <f t="shared" si="25"/>
        <v>6_e</v>
      </c>
      <c r="E148" s="47">
        <v>3620</v>
      </c>
      <c r="F148" s="46"/>
      <c r="G148" s="46">
        <v>6</v>
      </c>
      <c r="H148" s="46" t="s">
        <v>434</v>
      </c>
      <c r="I148" s="46" t="str">
        <f t="shared" si="26"/>
        <v>e</v>
      </c>
      <c r="J148" s="46" t="str">
        <f t="shared" si="27"/>
        <v>6_e</v>
      </c>
      <c r="K148" s="47">
        <v>3738</v>
      </c>
      <c r="L148" s="49"/>
      <c r="M148" s="19"/>
      <c r="N148" s="49"/>
      <c r="O148" s="46">
        <v>6</v>
      </c>
      <c r="P148" s="46" t="s">
        <v>434</v>
      </c>
      <c r="Q148" s="46" t="str">
        <f t="shared" si="28"/>
        <v>e</v>
      </c>
      <c r="R148" s="46" t="str">
        <f t="shared" si="20"/>
        <v>6_e</v>
      </c>
      <c r="S148" s="29">
        <f t="shared" si="21"/>
        <v>3620</v>
      </c>
      <c r="T148" s="29">
        <f t="shared" si="22"/>
        <v>3738</v>
      </c>
      <c r="U148" s="54">
        <f t="shared" si="23"/>
        <v>3738</v>
      </c>
      <c r="V148" s="40">
        <f t="shared" si="29"/>
        <v>23.96153846153846</v>
      </c>
      <c r="W148" s="6"/>
      <c r="X148" s="6"/>
      <c r="Y148" s="6"/>
      <c r="Z148" s="6"/>
      <c r="AA148" s="6"/>
      <c r="AB148" s="6"/>
      <c r="AC148" s="57"/>
    </row>
    <row r="149" spans="1:29" x14ac:dyDescent="0.25">
      <c r="A149" s="46">
        <v>7</v>
      </c>
      <c r="B149" s="46" t="s">
        <v>427</v>
      </c>
      <c r="C149" s="46" t="str">
        <f t="shared" si="24"/>
        <v>Start</v>
      </c>
      <c r="D149" s="46" t="str">
        <f t="shared" si="25"/>
        <v>7_Start</v>
      </c>
      <c r="E149" s="47">
        <v>2422</v>
      </c>
      <c r="F149" s="46"/>
      <c r="G149" s="46">
        <v>7</v>
      </c>
      <c r="H149" s="46" t="s">
        <v>427</v>
      </c>
      <c r="I149" s="46" t="str">
        <f t="shared" si="26"/>
        <v>Start</v>
      </c>
      <c r="J149" s="46" t="str">
        <f t="shared" si="27"/>
        <v>7_Start</v>
      </c>
      <c r="K149" s="47">
        <v>2501</v>
      </c>
      <c r="L149" s="49"/>
      <c r="M149" s="19"/>
      <c r="N149" s="49"/>
      <c r="O149" s="46">
        <v>7</v>
      </c>
      <c r="P149" s="46" t="s">
        <v>427</v>
      </c>
      <c r="Q149" s="46" t="str">
        <f t="shared" si="28"/>
        <v>Start</v>
      </c>
      <c r="R149" s="46" t="str">
        <f t="shared" si="20"/>
        <v>7_Start</v>
      </c>
      <c r="S149" s="29">
        <f t="shared" si="21"/>
        <v>2422</v>
      </c>
      <c r="T149" s="29">
        <f t="shared" si="22"/>
        <v>2501</v>
      </c>
      <c r="U149" s="54">
        <f t="shared" si="23"/>
        <v>2501</v>
      </c>
      <c r="V149" s="40">
        <f t="shared" si="29"/>
        <v>16.032051282051281</v>
      </c>
      <c r="W149" s="6"/>
      <c r="X149" s="6"/>
      <c r="Y149" s="6"/>
      <c r="Z149" s="6"/>
      <c r="AA149" s="6"/>
      <c r="AB149" s="6"/>
      <c r="AC149" s="57"/>
    </row>
    <row r="150" spans="1:29" x14ac:dyDescent="0.25">
      <c r="A150" s="46">
        <v>7</v>
      </c>
      <c r="B150" s="46">
        <v>0</v>
      </c>
      <c r="C150" s="46">
        <f t="shared" si="24"/>
        <v>0</v>
      </c>
      <c r="D150" s="46" t="str">
        <f t="shared" si="25"/>
        <v>7_0</v>
      </c>
      <c r="E150" s="47">
        <v>2470</v>
      </c>
      <c r="F150" s="46"/>
      <c r="G150" s="46">
        <v>7</v>
      </c>
      <c r="H150" s="46">
        <v>0</v>
      </c>
      <c r="I150" s="46">
        <f t="shared" si="26"/>
        <v>0</v>
      </c>
      <c r="J150" s="46" t="str">
        <f t="shared" si="27"/>
        <v>7_0</v>
      </c>
      <c r="K150" s="47">
        <v>2550</v>
      </c>
      <c r="L150" s="49"/>
      <c r="M150" s="19"/>
      <c r="N150" s="49"/>
      <c r="O150" s="46">
        <v>7</v>
      </c>
      <c r="P150" s="46">
        <v>0</v>
      </c>
      <c r="Q150" s="46">
        <f t="shared" si="28"/>
        <v>0</v>
      </c>
      <c r="R150" s="46" t="str">
        <f t="shared" si="20"/>
        <v>7_0</v>
      </c>
      <c r="S150" s="29">
        <f t="shared" si="21"/>
        <v>2470</v>
      </c>
      <c r="T150" s="29">
        <f t="shared" si="22"/>
        <v>2550</v>
      </c>
      <c r="U150" s="54">
        <f t="shared" si="23"/>
        <v>2550</v>
      </c>
      <c r="V150" s="40">
        <f t="shared" si="29"/>
        <v>16.346153846153847</v>
      </c>
      <c r="W150" s="6"/>
      <c r="X150" s="6"/>
      <c r="Y150" s="6"/>
      <c r="Z150" s="6"/>
      <c r="AA150" s="6"/>
      <c r="AB150" s="6"/>
      <c r="AC150" s="57"/>
    </row>
    <row r="151" spans="1:29" x14ac:dyDescent="0.25">
      <c r="A151" s="46">
        <v>7</v>
      </c>
      <c r="B151" s="46">
        <v>1</v>
      </c>
      <c r="C151" s="46">
        <f t="shared" si="24"/>
        <v>1</v>
      </c>
      <c r="D151" s="46" t="str">
        <f t="shared" si="25"/>
        <v>7_1</v>
      </c>
      <c r="E151" s="47">
        <v>2544</v>
      </c>
      <c r="F151" s="46"/>
      <c r="G151" s="46">
        <v>7</v>
      </c>
      <c r="H151" s="46">
        <v>1</v>
      </c>
      <c r="I151" s="46">
        <f t="shared" si="26"/>
        <v>1</v>
      </c>
      <c r="J151" s="46" t="str">
        <f t="shared" si="27"/>
        <v>7_1</v>
      </c>
      <c r="K151" s="47">
        <v>2627</v>
      </c>
      <c r="L151" s="49"/>
      <c r="M151" s="19"/>
      <c r="N151" s="49"/>
      <c r="O151" s="46">
        <v>7</v>
      </c>
      <c r="P151" s="46">
        <v>1</v>
      </c>
      <c r="Q151" s="46">
        <f t="shared" si="28"/>
        <v>1</v>
      </c>
      <c r="R151" s="46" t="str">
        <f t="shared" si="20"/>
        <v>7_1</v>
      </c>
      <c r="S151" s="29">
        <f t="shared" si="21"/>
        <v>2544</v>
      </c>
      <c r="T151" s="29">
        <f t="shared" si="22"/>
        <v>2627</v>
      </c>
      <c r="U151" s="54">
        <f t="shared" si="23"/>
        <v>2627</v>
      </c>
      <c r="V151" s="40">
        <f t="shared" si="29"/>
        <v>16.839743589743591</v>
      </c>
      <c r="W151" s="6"/>
      <c r="X151" s="6"/>
      <c r="Y151" s="6"/>
      <c r="Z151" s="6"/>
      <c r="AA151" s="6"/>
      <c r="AB151" s="6"/>
      <c r="AC151" s="57"/>
    </row>
    <row r="152" spans="1:29" x14ac:dyDescent="0.25">
      <c r="A152" s="46">
        <v>7</v>
      </c>
      <c r="B152" s="46">
        <v>2</v>
      </c>
      <c r="C152" s="46">
        <f t="shared" si="24"/>
        <v>2</v>
      </c>
      <c r="D152" s="46" t="str">
        <f t="shared" si="25"/>
        <v>7_2</v>
      </c>
      <c r="E152" s="47">
        <v>2609</v>
      </c>
      <c r="F152" s="46"/>
      <c r="G152" s="46">
        <v>7</v>
      </c>
      <c r="H152" s="46">
        <v>2</v>
      </c>
      <c r="I152" s="46">
        <f t="shared" si="26"/>
        <v>2</v>
      </c>
      <c r="J152" s="46" t="str">
        <f t="shared" si="27"/>
        <v>7_2</v>
      </c>
      <c r="K152" s="47">
        <v>2694</v>
      </c>
      <c r="L152" s="49"/>
      <c r="M152" s="19"/>
      <c r="N152" s="49"/>
      <c r="O152" s="46">
        <v>7</v>
      </c>
      <c r="P152" s="46">
        <v>2</v>
      </c>
      <c r="Q152" s="46">
        <f t="shared" si="28"/>
        <v>2</v>
      </c>
      <c r="R152" s="46" t="str">
        <f t="shared" si="20"/>
        <v>7_2</v>
      </c>
      <c r="S152" s="29">
        <f t="shared" si="21"/>
        <v>2609</v>
      </c>
      <c r="T152" s="29">
        <f t="shared" si="22"/>
        <v>2694</v>
      </c>
      <c r="U152" s="54">
        <f t="shared" si="23"/>
        <v>2694</v>
      </c>
      <c r="V152" s="40">
        <f t="shared" si="29"/>
        <v>17.26923076923077</v>
      </c>
      <c r="W152" s="6"/>
      <c r="X152" s="6"/>
      <c r="Y152" s="6"/>
      <c r="Z152" s="6"/>
      <c r="AA152" s="6"/>
      <c r="AB152" s="6"/>
      <c r="AC152" s="57"/>
    </row>
    <row r="153" spans="1:29" x14ac:dyDescent="0.25">
      <c r="A153" s="46">
        <v>7</v>
      </c>
      <c r="B153" s="46">
        <v>3</v>
      </c>
      <c r="C153" s="46">
        <f t="shared" si="24"/>
        <v>3</v>
      </c>
      <c r="D153" s="46" t="str">
        <f t="shared" si="25"/>
        <v>7_3</v>
      </c>
      <c r="E153" s="47">
        <v>2676</v>
      </c>
      <c r="F153" s="46"/>
      <c r="G153" s="46">
        <v>7</v>
      </c>
      <c r="H153" s="46">
        <v>3</v>
      </c>
      <c r="I153" s="46">
        <f t="shared" si="26"/>
        <v>3</v>
      </c>
      <c r="J153" s="46" t="str">
        <f t="shared" si="27"/>
        <v>7_3</v>
      </c>
      <c r="K153" s="47">
        <v>2763</v>
      </c>
      <c r="L153" s="49"/>
      <c r="M153" s="19"/>
      <c r="N153" s="49"/>
      <c r="O153" s="46">
        <v>7</v>
      </c>
      <c r="P153" s="46">
        <v>3</v>
      </c>
      <c r="Q153" s="46">
        <f t="shared" si="28"/>
        <v>3</v>
      </c>
      <c r="R153" s="46" t="str">
        <f t="shared" si="20"/>
        <v>7_3</v>
      </c>
      <c r="S153" s="29">
        <f t="shared" si="21"/>
        <v>2676</v>
      </c>
      <c r="T153" s="29">
        <f t="shared" si="22"/>
        <v>2763</v>
      </c>
      <c r="U153" s="54">
        <f t="shared" si="23"/>
        <v>2763</v>
      </c>
      <c r="V153" s="40">
        <f t="shared" si="29"/>
        <v>17.71153846153846</v>
      </c>
      <c r="W153" s="6"/>
      <c r="X153" s="6"/>
      <c r="Y153" s="6"/>
      <c r="Z153" s="6"/>
      <c r="AA153" s="6"/>
      <c r="AB153" s="6"/>
      <c r="AC153" s="57"/>
    </row>
    <row r="154" spans="1:29" x14ac:dyDescent="0.25">
      <c r="A154" s="46">
        <v>7</v>
      </c>
      <c r="B154" s="46">
        <v>4</v>
      </c>
      <c r="C154" s="46">
        <f t="shared" si="24"/>
        <v>4</v>
      </c>
      <c r="D154" s="46" t="str">
        <f t="shared" si="25"/>
        <v>7_4</v>
      </c>
      <c r="E154" s="47">
        <v>2729</v>
      </c>
      <c r="F154" s="46"/>
      <c r="G154" s="46">
        <v>7</v>
      </c>
      <c r="H154" s="46">
        <v>4</v>
      </c>
      <c r="I154" s="46">
        <f t="shared" si="26"/>
        <v>4</v>
      </c>
      <c r="J154" s="46" t="str">
        <f t="shared" si="27"/>
        <v>7_4</v>
      </c>
      <c r="K154" s="47">
        <v>2818</v>
      </c>
      <c r="L154" s="49"/>
      <c r="M154" s="19"/>
      <c r="N154" s="49"/>
      <c r="O154" s="46">
        <v>7</v>
      </c>
      <c r="P154" s="46">
        <v>4</v>
      </c>
      <c r="Q154" s="46">
        <f t="shared" si="28"/>
        <v>4</v>
      </c>
      <c r="R154" s="46" t="str">
        <f t="shared" si="20"/>
        <v>7_4</v>
      </c>
      <c r="S154" s="29">
        <f t="shared" si="21"/>
        <v>2729</v>
      </c>
      <c r="T154" s="29">
        <f t="shared" si="22"/>
        <v>2818</v>
      </c>
      <c r="U154" s="54">
        <f t="shared" si="23"/>
        <v>2818</v>
      </c>
      <c r="V154" s="40">
        <f t="shared" si="29"/>
        <v>18.064102564102566</v>
      </c>
      <c r="W154" s="6"/>
      <c r="X154" s="6"/>
      <c r="Y154" s="6"/>
      <c r="Z154" s="6"/>
      <c r="AA154" s="6"/>
      <c r="AB154" s="6"/>
      <c r="AC154" s="57"/>
    </row>
    <row r="155" spans="1:29" x14ac:dyDescent="0.25">
      <c r="A155" s="46">
        <v>7</v>
      </c>
      <c r="B155" s="46">
        <v>5</v>
      </c>
      <c r="C155" s="46">
        <f t="shared" si="24"/>
        <v>5</v>
      </c>
      <c r="D155" s="46" t="str">
        <f t="shared" si="25"/>
        <v>7_5</v>
      </c>
      <c r="E155" s="47">
        <v>2789</v>
      </c>
      <c r="F155" s="46"/>
      <c r="G155" s="46">
        <v>7</v>
      </c>
      <c r="H155" s="46">
        <v>5</v>
      </c>
      <c r="I155" s="46">
        <f t="shared" si="26"/>
        <v>5</v>
      </c>
      <c r="J155" s="46" t="str">
        <f t="shared" si="27"/>
        <v>7_5</v>
      </c>
      <c r="K155" s="47">
        <v>2880</v>
      </c>
      <c r="L155" s="49"/>
      <c r="M155" s="19"/>
      <c r="N155" s="49"/>
      <c r="O155" s="46">
        <v>7</v>
      </c>
      <c r="P155" s="46">
        <v>5</v>
      </c>
      <c r="Q155" s="46">
        <f t="shared" si="28"/>
        <v>5</v>
      </c>
      <c r="R155" s="46" t="str">
        <f t="shared" si="20"/>
        <v>7_5</v>
      </c>
      <c r="S155" s="29">
        <f t="shared" si="21"/>
        <v>2789</v>
      </c>
      <c r="T155" s="29">
        <f t="shared" si="22"/>
        <v>2880</v>
      </c>
      <c r="U155" s="54">
        <f t="shared" si="23"/>
        <v>2880</v>
      </c>
      <c r="V155" s="40">
        <f t="shared" si="29"/>
        <v>18.46153846153846</v>
      </c>
      <c r="W155" s="6"/>
      <c r="X155" s="6"/>
      <c r="Y155" s="6"/>
      <c r="Z155" s="6"/>
      <c r="AA155" s="6"/>
      <c r="AB155" s="6"/>
      <c r="AC155" s="57"/>
    </row>
    <row r="156" spans="1:29" x14ac:dyDescent="0.25">
      <c r="A156" s="46">
        <v>7</v>
      </c>
      <c r="B156" s="46">
        <v>6</v>
      </c>
      <c r="C156" s="46">
        <f t="shared" si="24"/>
        <v>6</v>
      </c>
      <c r="D156" s="46" t="str">
        <f t="shared" si="25"/>
        <v>7_6</v>
      </c>
      <c r="E156" s="47">
        <v>2844</v>
      </c>
      <c r="F156" s="46"/>
      <c r="G156" s="46">
        <v>7</v>
      </c>
      <c r="H156" s="46">
        <v>6</v>
      </c>
      <c r="I156" s="46">
        <f t="shared" si="26"/>
        <v>6</v>
      </c>
      <c r="J156" s="46" t="str">
        <f t="shared" si="27"/>
        <v>7_6</v>
      </c>
      <c r="K156" s="47">
        <v>2936</v>
      </c>
      <c r="L156" s="49"/>
      <c r="M156" s="19"/>
      <c r="N156" s="49"/>
      <c r="O156" s="46">
        <v>7</v>
      </c>
      <c r="P156" s="46">
        <v>6</v>
      </c>
      <c r="Q156" s="46">
        <f t="shared" si="28"/>
        <v>6</v>
      </c>
      <c r="R156" s="46" t="str">
        <f t="shared" si="20"/>
        <v>7_6</v>
      </c>
      <c r="S156" s="29">
        <f t="shared" si="21"/>
        <v>2844</v>
      </c>
      <c r="T156" s="29">
        <f t="shared" si="22"/>
        <v>2936</v>
      </c>
      <c r="U156" s="54">
        <f t="shared" si="23"/>
        <v>2936</v>
      </c>
      <c r="V156" s="40">
        <f t="shared" si="29"/>
        <v>18.820512820512821</v>
      </c>
      <c r="W156" s="6"/>
      <c r="X156" s="6"/>
      <c r="Y156" s="6"/>
      <c r="Z156" s="6"/>
      <c r="AA156" s="6"/>
      <c r="AB156" s="6"/>
      <c r="AC156" s="57"/>
    </row>
    <row r="157" spans="1:29" x14ac:dyDescent="0.25">
      <c r="A157" s="46">
        <v>7</v>
      </c>
      <c r="B157" s="46">
        <v>7</v>
      </c>
      <c r="C157" s="46">
        <f t="shared" si="24"/>
        <v>7</v>
      </c>
      <c r="D157" s="46" t="str">
        <f t="shared" si="25"/>
        <v>7_7</v>
      </c>
      <c r="E157" s="47">
        <v>2951</v>
      </c>
      <c r="F157" s="46"/>
      <c r="G157" s="46">
        <v>7</v>
      </c>
      <c r="H157" s="46">
        <v>7</v>
      </c>
      <c r="I157" s="46">
        <f t="shared" si="26"/>
        <v>7</v>
      </c>
      <c r="J157" s="46" t="str">
        <f t="shared" si="27"/>
        <v>7_7</v>
      </c>
      <c r="K157" s="47">
        <v>3047</v>
      </c>
      <c r="L157" s="49"/>
      <c r="M157" s="19"/>
      <c r="N157" s="49"/>
      <c r="O157" s="46">
        <v>7</v>
      </c>
      <c r="P157" s="46">
        <v>7</v>
      </c>
      <c r="Q157" s="46">
        <f t="shared" si="28"/>
        <v>7</v>
      </c>
      <c r="R157" s="46" t="str">
        <f t="shared" si="20"/>
        <v>7_7</v>
      </c>
      <c r="S157" s="29">
        <f t="shared" si="21"/>
        <v>2951</v>
      </c>
      <c r="T157" s="29">
        <f t="shared" si="22"/>
        <v>3047</v>
      </c>
      <c r="U157" s="54">
        <f t="shared" si="23"/>
        <v>3047</v>
      </c>
      <c r="V157" s="40">
        <f t="shared" si="29"/>
        <v>19.532051282051281</v>
      </c>
      <c r="W157" s="6"/>
      <c r="X157" s="6"/>
      <c r="Y157" s="6"/>
      <c r="Z157" s="6"/>
      <c r="AA157" s="6"/>
      <c r="AB157" s="6"/>
      <c r="AC157" s="57"/>
    </row>
    <row r="158" spans="1:29" x14ac:dyDescent="0.25">
      <c r="A158" s="46">
        <v>7</v>
      </c>
      <c r="B158" s="46">
        <v>8</v>
      </c>
      <c r="C158" s="46">
        <f t="shared" si="24"/>
        <v>8</v>
      </c>
      <c r="D158" s="46" t="str">
        <f t="shared" si="25"/>
        <v>7_8</v>
      </c>
      <c r="E158" s="47">
        <v>3021</v>
      </c>
      <c r="F158" s="46"/>
      <c r="G158" s="46">
        <v>7</v>
      </c>
      <c r="H158" s="46">
        <v>8</v>
      </c>
      <c r="I158" s="46">
        <f t="shared" si="26"/>
        <v>8</v>
      </c>
      <c r="J158" s="46" t="str">
        <f t="shared" si="27"/>
        <v>7_8</v>
      </c>
      <c r="K158" s="47">
        <v>3119</v>
      </c>
      <c r="L158" s="49"/>
      <c r="M158" s="19"/>
      <c r="N158" s="49"/>
      <c r="O158" s="46">
        <v>7</v>
      </c>
      <c r="P158" s="46">
        <v>8</v>
      </c>
      <c r="Q158" s="46">
        <f t="shared" si="28"/>
        <v>8</v>
      </c>
      <c r="R158" s="46" t="str">
        <f t="shared" si="20"/>
        <v>7_8</v>
      </c>
      <c r="S158" s="29">
        <f t="shared" si="21"/>
        <v>3021</v>
      </c>
      <c r="T158" s="29">
        <f t="shared" si="22"/>
        <v>3119</v>
      </c>
      <c r="U158" s="54">
        <f t="shared" si="23"/>
        <v>3119</v>
      </c>
      <c r="V158" s="40">
        <f t="shared" si="29"/>
        <v>19.993589743589745</v>
      </c>
      <c r="W158" s="6"/>
      <c r="X158" s="6"/>
      <c r="Y158" s="6"/>
      <c r="Z158" s="6"/>
      <c r="AA158" s="6"/>
      <c r="AB158" s="6"/>
      <c r="AC158" s="57"/>
    </row>
    <row r="159" spans="1:29" x14ac:dyDescent="0.25">
      <c r="A159" s="46">
        <v>7</v>
      </c>
      <c r="B159" s="46">
        <v>9</v>
      </c>
      <c r="C159" s="46">
        <f t="shared" si="24"/>
        <v>9</v>
      </c>
      <c r="D159" s="46" t="str">
        <f t="shared" si="25"/>
        <v>7_9</v>
      </c>
      <c r="E159" s="47">
        <v>3096</v>
      </c>
      <c r="F159" s="46"/>
      <c r="G159" s="46">
        <v>7</v>
      </c>
      <c r="H159" s="46">
        <v>9</v>
      </c>
      <c r="I159" s="46">
        <f t="shared" si="26"/>
        <v>9</v>
      </c>
      <c r="J159" s="46" t="str">
        <f t="shared" si="27"/>
        <v>7_9</v>
      </c>
      <c r="K159" s="47">
        <v>3197</v>
      </c>
      <c r="L159" s="49"/>
      <c r="M159" s="19"/>
      <c r="N159" s="49"/>
      <c r="O159" s="46">
        <v>7</v>
      </c>
      <c r="P159" s="46">
        <v>9</v>
      </c>
      <c r="Q159" s="46">
        <f t="shared" si="28"/>
        <v>9</v>
      </c>
      <c r="R159" s="46" t="str">
        <f t="shared" si="20"/>
        <v>7_9</v>
      </c>
      <c r="S159" s="29">
        <f t="shared" si="21"/>
        <v>3096</v>
      </c>
      <c r="T159" s="29">
        <f t="shared" si="22"/>
        <v>3197</v>
      </c>
      <c r="U159" s="54">
        <f t="shared" si="23"/>
        <v>3197</v>
      </c>
      <c r="V159" s="40">
        <f t="shared" si="29"/>
        <v>20.493589743589745</v>
      </c>
      <c r="W159" s="6"/>
      <c r="X159" s="6"/>
      <c r="Y159" s="6"/>
      <c r="Z159" s="6"/>
      <c r="AA159" s="6"/>
      <c r="AB159" s="6"/>
      <c r="AC159" s="57"/>
    </row>
    <row r="160" spans="1:29" x14ac:dyDescent="0.25">
      <c r="A160" s="46">
        <v>7</v>
      </c>
      <c r="B160" s="46">
        <v>10</v>
      </c>
      <c r="C160" s="46">
        <f t="shared" si="24"/>
        <v>10</v>
      </c>
      <c r="D160" s="46" t="str">
        <f t="shared" si="25"/>
        <v>7_10</v>
      </c>
      <c r="E160" s="47">
        <v>3176</v>
      </c>
      <c r="F160" s="46"/>
      <c r="G160" s="46">
        <v>7</v>
      </c>
      <c r="H160" s="46">
        <v>10</v>
      </c>
      <c r="I160" s="46">
        <f t="shared" si="26"/>
        <v>10</v>
      </c>
      <c r="J160" s="46" t="str">
        <f t="shared" si="27"/>
        <v>7_10</v>
      </c>
      <c r="K160" s="47">
        <v>3279</v>
      </c>
      <c r="L160" s="49"/>
      <c r="M160" s="19"/>
      <c r="N160" s="49"/>
      <c r="O160" s="46">
        <v>7</v>
      </c>
      <c r="P160" s="46">
        <v>10</v>
      </c>
      <c r="Q160" s="46">
        <f t="shared" si="28"/>
        <v>10</v>
      </c>
      <c r="R160" s="46" t="str">
        <f t="shared" si="20"/>
        <v>7_10</v>
      </c>
      <c r="S160" s="29">
        <f t="shared" si="21"/>
        <v>3176</v>
      </c>
      <c r="T160" s="29">
        <f t="shared" si="22"/>
        <v>3279</v>
      </c>
      <c r="U160" s="54">
        <f t="shared" si="23"/>
        <v>3279</v>
      </c>
      <c r="V160" s="40">
        <f t="shared" si="29"/>
        <v>21.01923076923077</v>
      </c>
      <c r="W160" s="6"/>
      <c r="X160" s="6"/>
      <c r="Y160" s="6"/>
      <c r="Z160" s="6"/>
      <c r="AA160" s="6"/>
      <c r="AB160" s="6"/>
      <c r="AC160" s="57"/>
    </row>
    <row r="161" spans="1:29" x14ac:dyDescent="0.25">
      <c r="A161" s="46">
        <v>7</v>
      </c>
      <c r="B161" s="46">
        <v>11</v>
      </c>
      <c r="C161" s="46">
        <f t="shared" si="24"/>
        <v>11</v>
      </c>
      <c r="D161" s="46" t="str">
        <f t="shared" si="25"/>
        <v>7_11</v>
      </c>
      <c r="E161" s="47">
        <v>3242</v>
      </c>
      <c r="F161" s="46"/>
      <c r="G161" s="46">
        <v>7</v>
      </c>
      <c r="H161" s="46">
        <v>11</v>
      </c>
      <c r="I161" s="46">
        <f t="shared" si="26"/>
        <v>11</v>
      </c>
      <c r="J161" s="46" t="str">
        <f t="shared" si="27"/>
        <v>7_11</v>
      </c>
      <c r="K161" s="47">
        <v>3347</v>
      </c>
      <c r="L161" s="49"/>
      <c r="M161" s="19"/>
      <c r="N161" s="49"/>
      <c r="O161" s="46">
        <v>7</v>
      </c>
      <c r="P161" s="46">
        <v>11</v>
      </c>
      <c r="Q161" s="46">
        <f t="shared" si="28"/>
        <v>11</v>
      </c>
      <c r="R161" s="46" t="str">
        <f t="shared" si="20"/>
        <v>7_11</v>
      </c>
      <c r="S161" s="29">
        <f t="shared" si="21"/>
        <v>3242</v>
      </c>
      <c r="T161" s="29">
        <f t="shared" si="22"/>
        <v>3347</v>
      </c>
      <c r="U161" s="54">
        <f t="shared" si="23"/>
        <v>3347</v>
      </c>
      <c r="V161" s="40">
        <f t="shared" si="29"/>
        <v>21.455128205128204</v>
      </c>
      <c r="W161" s="6"/>
      <c r="X161" s="6"/>
      <c r="Y161" s="6"/>
      <c r="Z161" s="6"/>
      <c r="AA161" s="6"/>
      <c r="AB161" s="6"/>
      <c r="AC161" s="57"/>
    </row>
    <row r="162" spans="1:29" x14ac:dyDescent="0.25">
      <c r="A162" s="46">
        <v>7</v>
      </c>
      <c r="B162" s="46">
        <v>12</v>
      </c>
      <c r="C162" s="46">
        <f t="shared" si="24"/>
        <v>12</v>
      </c>
      <c r="D162" s="46" t="str">
        <f t="shared" si="25"/>
        <v>7_12</v>
      </c>
      <c r="E162" s="47">
        <v>3314</v>
      </c>
      <c r="F162" s="46"/>
      <c r="G162" s="46">
        <v>7</v>
      </c>
      <c r="H162" s="46">
        <v>12</v>
      </c>
      <c r="I162" s="46">
        <f t="shared" si="26"/>
        <v>12</v>
      </c>
      <c r="J162" s="46" t="str">
        <f t="shared" si="27"/>
        <v>7_12</v>
      </c>
      <c r="K162" s="47">
        <v>3422</v>
      </c>
      <c r="L162" s="49"/>
      <c r="M162" s="19"/>
      <c r="N162" s="49"/>
      <c r="O162" s="46">
        <v>7</v>
      </c>
      <c r="P162" s="46">
        <v>12</v>
      </c>
      <c r="Q162" s="46">
        <f t="shared" si="28"/>
        <v>12</v>
      </c>
      <c r="R162" s="46" t="str">
        <f t="shared" si="20"/>
        <v>7_12</v>
      </c>
      <c r="S162" s="29">
        <f t="shared" si="21"/>
        <v>3314</v>
      </c>
      <c r="T162" s="29">
        <f t="shared" si="22"/>
        <v>3422</v>
      </c>
      <c r="U162" s="54">
        <f t="shared" si="23"/>
        <v>3422</v>
      </c>
      <c r="V162" s="40">
        <f t="shared" si="29"/>
        <v>21.935897435897434</v>
      </c>
      <c r="W162" s="6"/>
      <c r="X162" s="6"/>
      <c r="Y162" s="6"/>
      <c r="Z162" s="6"/>
      <c r="AA162" s="6"/>
      <c r="AB162" s="6"/>
      <c r="AC162" s="57"/>
    </row>
    <row r="163" spans="1:29" x14ac:dyDescent="0.25">
      <c r="A163" s="46">
        <v>7</v>
      </c>
      <c r="B163" s="46">
        <v>13</v>
      </c>
      <c r="C163" s="46">
        <f t="shared" si="24"/>
        <v>13</v>
      </c>
      <c r="D163" s="46" t="str">
        <f t="shared" si="25"/>
        <v>7_13</v>
      </c>
      <c r="E163" s="47">
        <v>3384</v>
      </c>
      <c r="F163" s="46"/>
      <c r="G163" s="46">
        <v>7</v>
      </c>
      <c r="H163" s="46">
        <v>13</v>
      </c>
      <c r="I163" s="46">
        <f t="shared" si="26"/>
        <v>13</v>
      </c>
      <c r="J163" s="46" t="str">
        <f t="shared" si="27"/>
        <v>7_13</v>
      </c>
      <c r="K163" s="47">
        <v>3494</v>
      </c>
      <c r="L163" s="49"/>
      <c r="M163" s="19"/>
      <c r="N163" s="49"/>
      <c r="O163" s="46">
        <v>7</v>
      </c>
      <c r="P163" s="46">
        <v>13</v>
      </c>
      <c r="Q163" s="46">
        <f t="shared" si="28"/>
        <v>13</v>
      </c>
      <c r="R163" s="46" t="str">
        <f t="shared" si="20"/>
        <v>7_13</v>
      </c>
      <c r="S163" s="29">
        <f t="shared" si="21"/>
        <v>3384</v>
      </c>
      <c r="T163" s="29">
        <f t="shared" si="22"/>
        <v>3494</v>
      </c>
      <c r="U163" s="54">
        <f t="shared" si="23"/>
        <v>3494</v>
      </c>
      <c r="V163" s="40">
        <f t="shared" si="29"/>
        <v>22.397435897435898</v>
      </c>
      <c r="W163" s="6"/>
      <c r="X163" s="6"/>
      <c r="Y163" s="6"/>
      <c r="Z163" s="6"/>
      <c r="AA163" s="6"/>
      <c r="AB163" s="6"/>
      <c r="AC163" s="57"/>
    </row>
    <row r="164" spans="1:29" x14ac:dyDescent="0.25">
      <c r="A164" s="46">
        <v>7</v>
      </c>
      <c r="B164" s="46" t="s">
        <v>428</v>
      </c>
      <c r="C164" s="46" t="str">
        <f t="shared" si="24"/>
        <v>u1</v>
      </c>
      <c r="D164" s="46" t="str">
        <f t="shared" si="25"/>
        <v>7_u1</v>
      </c>
      <c r="E164" s="47">
        <v>3499</v>
      </c>
      <c r="F164" s="46"/>
      <c r="G164" s="46">
        <v>7</v>
      </c>
      <c r="H164" s="46" t="s">
        <v>428</v>
      </c>
      <c r="I164" s="46" t="str">
        <f t="shared" si="26"/>
        <v>u1</v>
      </c>
      <c r="J164" s="46" t="str">
        <f t="shared" si="27"/>
        <v>7_u1</v>
      </c>
      <c r="K164" s="47">
        <v>3613</v>
      </c>
      <c r="L164" s="49"/>
      <c r="M164" s="19"/>
      <c r="N164" s="49"/>
      <c r="O164" s="46">
        <v>7</v>
      </c>
      <c r="P164" s="46" t="s">
        <v>428</v>
      </c>
      <c r="Q164" s="46" t="str">
        <f t="shared" si="28"/>
        <v>u1</v>
      </c>
      <c r="R164" s="46" t="str">
        <f t="shared" si="20"/>
        <v>7_u1</v>
      </c>
      <c r="S164" s="29">
        <f t="shared" si="21"/>
        <v>3499</v>
      </c>
      <c r="T164" s="29">
        <f t="shared" si="22"/>
        <v>3613</v>
      </c>
      <c r="U164" s="54">
        <f t="shared" si="23"/>
        <v>3613</v>
      </c>
      <c r="V164" s="40">
        <f t="shared" si="29"/>
        <v>23.160256410256409</v>
      </c>
      <c r="W164" s="6"/>
      <c r="X164" s="6"/>
      <c r="Y164" s="6"/>
      <c r="Z164" s="6"/>
      <c r="AA164" s="6"/>
      <c r="AB164" s="6"/>
      <c r="AC164" s="57"/>
    </row>
    <row r="165" spans="1:29" x14ac:dyDescent="0.25">
      <c r="A165" s="46">
        <v>7</v>
      </c>
      <c r="B165" s="46" t="s">
        <v>429</v>
      </c>
      <c r="C165" s="46" t="str">
        <f t="shared" si="24"/>
        <v>u2</v>
      </c>
      <c r="D165" s="46" t="str">
        <f t="shared" si="25"/>
        <v>7_u2</v>
      </c>
      <c r="E165" s="47">
        <v>3620</v>
      </c>
      <c r="F165" s="46"/>
      <c r="G165" s="46">
        <v>7</v>
      </c>
      <c r="H165" s="46" t="s">
        <v>429</v>
      </c>
      <c r="I165" s="46" t="str">
        <f t="shared" si="26"/>
        <v>u2</v>
      </c>
      <c r="J165" s="46" t="str">
        <f t="shared" si="27"/>
        <v>7_u2</v>
      </c>
      <c r="K165" s="47">
        <v>3738</v>
      </c>
      <c r="L165" s="49"/>
      <c r="M165" s="19"/>
      <c r="N165" s="49"/>
      <c r="O165" s="46">
        <v>7</v>
      </c>
      <c r="P165" s="46" t="s">
        <v>429</v>
      </c>
      <c r="Q165" s="46" t="str">
        <f t="shared" si="28"/>
        <v>u2</v>
      </c>
      <c r="R165" s="46" t="str">
        <f t="shared" si="20"/>
        <v>7_u2</v>
      </c>
      <c r="S165" s="29">
        <f t="shared" si="21"/>
        <v>3620</v>
      </c>
      <c r="T165" s="29">
        <f t="shared" si="22"/>
        <v>3738</v>
      </c>
      <c r="U165" s="54">
        <f t="shared" si="23"/>
        <v>3738</v>
      </c>
      <c r="V165" s="40">
        <f t="shared" si="29"/>
        <v>23.96153846153846</v>
      </c>
      <c r="W165" s="6"/>
      <c r="X165" s="6"/>
      <c r="Y165" s="6"/>
      <c r="Z165" s="6"/>
      <c r="AA165" s="6"/>
      <c r="AB165" s="6"/>
      <c r="AC165" s="57"/>
    </row>
    <row r="166" spans="1:29" x14ac:dyDescent="0.25">
      <c r="A166" s="46">
        <v>7</v>
      </c>
      <c r="B166" s="46" t="s">
        <v>430</v>
      </c>
      <c r="C166" s="46" t="str">
        <f t="shared" si="24"/>
        <v>a</v>
      </c>
      <c r="D166" s="46" t="str">
        <f t="shared" si="25"/>
        <v>7_a</v>
      </c>
      <c r="E166" s="47">
        <v>3499</v>
      </c>
      <c r="F166" s="46"/>
      <c r="G166" s="46">
        <v>7</v>
      </c>
      <c r="H166" s="46" t="s">
        <v>430</v>
      </c>
      <c r="I166" s="46" t="str">
        <f t="shared" si="26"/>
        <v>a</v>
      </c>
      <c r="J166" s="46" t="str">
        <f t="shared" si="27"/>
        <v>7_a</v>
      </c>
      <c r="K166" s="47">
        <v>3613</v>
      </c>
      <c r="L166" s="49"/>
      <c r="M166" s="19"/>
      <c r="N166" s="49"/>
      <c r="O166" s="46">
        <v>7</v>
      </c>
      <c r="P166" s="46" t="s">
        <v>430</v>
      </c>
      <c r="Q166" s="46" t="str">
        <f t="shared" si="28"/>
        <v>a</v>
      </c>
      <c r="R166" s="46" t="str">
        <f t="shared" si="20"/>
        <v>7_a</v>
      </c>
      <c r="S166" s="29">
        <f t="shared" si="21"/>
        <v>3499</v>
      </c>
      <c r="T166" s="29">
        <f t="shared" si="22"/>
        <v>3613</v>
      </c>
      <c r="U166" s="54">
        <f t="shared" si="23"/>
        <v>3613</v>
      </c>
      <c r="V166" s="40">
        <f t="shared" si="29"/>
        <v>23.160256410256409</v>
      </c>
      <c r="W166" s="6"/>
      <c r="X166" s="6"/>
      <c r="Y166" s="6"/>
      <c r="Z166" s="6"/>
      <c r="AA166" s="6"/>
      <c r="AB166" s="6"/>
      <c r="AC166" s="57"/>
    </row>
    <row r="167" spans="1:29" x14ac:dyDescent="0.25">
      <c r="A167" s="46">
        <v>7</v>
      </c>
      <c r="B167" s="46" t="s">
        <v>431</v>
      </c>
      <c r="C167" s="46" t="str">
        <f t="shared" si="24"/>
        <v>b</v>
      </c>
      <c r="D167" s="46" t="str">
        <f t="shared" si="25"/>
        <v>7_b</v>
      </c>
      <c r="E167" s="47">
        <v>3620</v>
      </c>
      <c r="F167" s="46"/>
      <c r="G167" s="46">
        <v>7</v>
      </c>
      <c r="H167" s="46" t="s">
        <v>431</v>
      </c>
      <c r="I167" s="46" t="str">
        <f t="shared" si="26"/>
        <v>b</v>
      </c>
      <c r="J167" s="46" t="str">
        <f t="shared" si="27"/>
        <v>7_b</v>
      </c>
      <c r="K167" s="47">
        <v>3738</v>
      </c>
      <c r="L167" s="49"/>
      <c r="M167" s="19"/>
      <c r="N167" s="49"/>
      <c r="O167" s="46">
        <v>7</v>
      </c>
      <c r="P167" s="46" t="s">
        <v>431</v>
      </c>
      <c r="Q167" s="46" t="str">
        <f t="shared" si="28"/>
        <v>b</v>
      </c>
      <c r="R167" s="46" t="str">
        <f t="shared" si="20"/>
        <v>7_b</v>
      </c>
      <c r="S167" s="29">
        <f t="shared" si="21"/>
        <v>3620</v>
      </c>
      <c r="T167" s="29">
        <f t="shared" si="22"/>
        <v>3738</v>
      </c>
      <c r="U167" s="54">
        <f t="shared" si="23"/>
        <v>3738</v>
      </c>
      <c r="V167" s="40">
        <f t="shared" si="29"/>
        <v>23.96153846153846</v>
      </c>
      <c r="W167" s="6"/>
      <c r="X167" s="6"/>
      <c r="Y167" s="6"/>
      <c r="Z167" s="6"/>
      <c r="AA167" s="6"/>
      <c r="AB167" s="6"/>
      <c r="AC167" s="57"/>
    </row>
    <row r="168" spans="1:29" x14ac:dyDescent="0.25">
      <c r="A168" s="46">
        <v>7</v>
      </c>
      <c r="B168" s="46" t="s">
        <v>432</v>
      </c>
      <c r="C168" s="46" t="str">
        <f t="shared" si="24"/>
        <v>c</v>
      </c>
      <c r="D168" s="46" t="str">
        <f t="shared" si="25"/>
        <v>7_c</v>
      </c>
      <c r="E168" s="47">
        <v>3742</v>
      </c>
      <c r="F168" s="46"/>
      <c r="G168" s="46">
        <v>7</v>
      </c>
      <c r="H168" s="46" t="s">
        <v>432</v>
      </c>
      <c r="I168" s="46" t="str">
        <f t="shared" si="26"/>
        <v>c</v>
      </c>
      <c r="J168" s="46" t="str">
        <f t="shared" si="27"/>
        <v>7_c</v>
      </c>
      <c r="K168" s="47">
        <v>3864</v>
      </c>
      <c r="L168" s="49"/>
      <c r="M168" s="19"/>
      <c r="N168" s="49"/>
      <c r="O168" s="46">
        <v>7</v>
      </c>
      <c r="P168" s="46" t="s">
        <v>432</v>
      </c>
      <c r="Q168" s="46" t="str">
        <f t="shared" si="28"/>
        <v>c</v>
      </c>
      <c r="R168" s="46" t="str">
        <f t="shared" si="20"/>
        <v>7_c</v>
      </c>
      <c r="S168" s="29">
        <f t="shared" si="21"/>
        <v>3742</v>
      </c>
      <c r="T168" s="29">
        <f t="shared" si="22"/>
        <v>3864</v>
      </c>
      <c r="U168" s="54">
        <f t="shared" si="23"/>
        <v>3864</v>
      </c>
      <c r="V168" s="40">
        <f t="shared" si="29"/>
        <v>24.76923076923077</v>
      </c>
      <c r="W168" s="6"/>
      <c r="X168" s="6"/>
      <c r="Y168" s="6"/>
      <c r="Z168" s="6"/>
      <c r="AA168" s="6"/>
      <c r="AB168" s="6"/>
      <c r="AC168" s="57"/>
    </row>
    <row r="169" spans="1:29" x14ac:dyDescent="0.25">
      <c r="A169" s="46">
        <v>7</v>
      </c>
      <c r="B169" s="46" t="s">
        <v>433</v>
      </c>
      <c r="C169" s="46" t="str">
        <f t="shared" si="24"/>
        <v>d</v>
      </c>
      <c r="D169" s="46" t="str">
        <f t="shared" si="25"/>
        <v>7_d</v>
      </c>
      <c r="E169" s="47">
        <v>3864</v>
      </c>
      <c r="F169" s="46"/>
      <c r="G169" s="46">
        <v>7</v>
      </c>
      <c r="H169" s="46" t="s">
        <v>433</v>
      </c>
      <c r="I169" s="46" t="str">
        <f t="shared" si="26"/>
        <v>d</v>
      </c>
      <c r="J169" s="46" t="str">
        <f t="shared" si="27"/>
        <v>7_d</v>
      </c>
      <c r="K169" s="47">
        <v>3990</v>
      </c>
      <c r="L169" s="49"/>
      <c r="M169" s="19"/>
      <c r="N169" s="49"/>
      <c r="O169" s="46">
        <v>7</v>
      </c>
      <c r="P169" s="46" t="s">
        <v>433</v>
      </c>
      <c r="Q169" s="46" t="str">
        <f t="shared" si="28"/>
        <v>d</v>
      </c>
      <c r="R169" s="46" t="str">
        <f t="shared" si="20"/>
        <v>7_d</v>
      </c>
      <c r="S169" s="29">
        <f t="shared" si="21"/>
        <v>3864</v>
      </c>
      <c r="T169" s="29">
        <f t="shared" si="22"/>
        <v>3990</v>
      </c>
      <c r="U169" s="54">
        <f t="shared" si="23"/>
        <v>3990</v>
      </c>
      <c r="V169" s="40">
        <f t="shared" si="29"/>
        <v>25.576923076923077</v>
      </c>
      <c r="W169" s="6"/>
      <c r="X169" s="6"/>
      <c r="Y169" s="6"/>
      <c r="Z169" s="6"/>
      <c r="AA169" s="6"/>
      <c r="AB169" s="6"/>
      <c r="AC169" s="57"/>
    </row>
    <row r="170" spans="1:29" x14ac:dyDescent="0.25">
      <c r="A170" s="46">
        <v>7</v>
      </c>
      <c r="B170" s="46" t="s">
        <v>434</v>
      </c>
      <c r="C170" s="46" t="str">
        <f t="shared" si="24"/>
        <v>e</v>
      </c>
      <c r="D170" s="46" t="str">
        <f t="shared" si="25"/>
        <v>7_e</v>
      </c>
      <c r="E170" s="47">
        <v>3989</v>
      </c>
      <c r="F170" s="46"/>
      <c r="G170" s="46">
        <v>7</v>
      </c>
      <c r="H170" s="46" t="s">
        <v>434</v>
      </c>
      <c r="I170" s="46" t="str">
        <f t="shared" si="26"/>
        <v>e</v>
      </c>
      <c r="J170" s="46" t="str">
        <f t="shared" si="27"/>
        <v>7_e</v>
      </c>
      <c r="K170" s="47">
        <v>4119</v>
      </c>
      <c r="L170" s="49"/>
      <c r="M170" s="19"/>
      <c r="N170" s="49"/>
      <c r="O170" s="46">
        <v>7</v>
      </c>
      <c r="P170" s="46" t="s">
        <v>434</v>
      </c>
      <c r="Q170" s="46" t="str">
        <f t="shared" si="28"/>
        <v>e</v>
      </c>
      <c r="R170" s="46" t="str">
        <f t="shared" si="20"/>
        <v>7_e</v>
      </c>
      <c r="S170" s="29">
        <f t="shared" si="21"/>
        <v>3989</v>
      </c>
      <c r="T170" s="29">
        <f t="shared" si="22"/>
        <v>4119</v>
      </c>
      <c r="U170" s="54">
        <f t="shared" si="23"/>
        <v>4119</v>
      </c>
      <c r="V170" s="40">
        <f t="shared" si="29"/>
        <v>26.403846153846153</v>
      </c>
      <c r="W170" s="6"/>
      <c r="X170" s="6"/>
      <c r="Y170" s="6"/>
      <c r="Z170" s="6"/>
      <c r="AA170" s="6"/>
      <c r="AB170" s="6"/>
      <c r="AC170" s="57"/>
    </row>
    <row r="171" spans="1:29" x14ac:dyDescent="0.25">
      <c r="A171" s="46">
        <v>8</v>
      </c>
      <c r="B171" s="46" t="s">
        <v>427</v>
      </c>
      <c r="C171" s="46" t="str">
        <f t="shared" si="24"/>
        <v>Start</v>
      </c>
      <c r="D171" s="46" t="str">
        <f t="shared" si="25"/>
        <v>8_Start</v>
      </c>
      <c r="E171" s="47">
        <v>2627</v>
      </c>
      <c r="F171" s="46"/>
      <c r="G171" s="46">
        <v>8</v>
      </c>
      <c r="H171" s="46" t="s">
        <v>427</v>
      </c>
      <c r="I171" s="46" t="str">
        <f t="shared" si="26"/>
        <v>Start</v>
      </c>
      <c r="J171" s="46" t="str">
        <f t="shared" si="27"/>
        <v>8_Start</v>
      </c>
      <c r="K171" s="47">
        <v>2712</v>
      </c>
      <c r="L171" s="49"/>
      <c r="M171" s="19"/>
      <c r="N171" s="49"/>
      <c r="O171" s="46">
        <v>8</v>
      </c>
      <c r="P171" s="46" t="s">
        <v>427</v>
      </c>
      <c r="Q171" s="46" t="str">
        <f t="shared" si="28"/>
        <v>Start</v>
      </c>
      <c r="R171" s="46" t="str">
        <f t="shared" si="20"/>
        <v>8_Start</v>
      </c>
      <c r="S171" s="29">
        <f t="shared" si="21"/>
        <v>2627</v>
      </c>
      <c r="T171" s="29">
        <f t="shared" si="22"/>
        <v>2712</v>
      </c>
      <c r="U171" s="54">
        <f t="shared" si="23"/>
        <v>2712</v>
      </c>
      <c r="V171" s="40">
        <f t="shared" si="29"/>
        <v>17.384615384615383</v>
      </c>
      <c r="W171" s="6"/>
      <c r="X171" s="6"/>
      <c r="Y171" s="6"/>
      <c r="Z171" s="6"/>
      <c r="AA171" s="6"/>
      <c r="AB171" s="6"/>
      <c r="AC171" s="57"/>
    </row>
    <row r="172" spans="1:29" x14ac:dyDescent="0.25">
      <c r="A172" s="46">
        <v>8</v>
      </c>
      <c r="B172" s="46">
        <v>0</v>
      </c>
      <c r="C172" s="46">
        <f t="shared" si="24"/>
        <v>0</v>
      </c>
      <c r="D172" s="46" t="str">
        <f t="shared" si="25"/>
        <v>8_0</v>
      </c>
      <c r="E172" s="47">
        <v>2676</v>
      </c>
      <c r="F172" s="46"/>
      <c r="G172" s="46">
        <v>8</v>
      </c>
      <c r="H172" s="46">
        <v>0</v>
      </c>
      <c r="I172" s="46">
        <f t="shared" si="26"/>
        <v>0</v>
      </c>
      <c r="J172" s="46" t="str">
        <f t="shared" si="27"/>
        <v>8_0</v>
      </c>
      <c r="K172" s="47">
        <v>2763</v>
      </c>
      <c r="L172" s="49"/>
      <c r="M172" s="19"/>
      <c r="N172" s="49"/>
      <c r="O172" s="46">
        <v>8</v>
      </c>
      <c r="P172" s="46">
        <v>0</v>
      </c>
      <c r="Q172" s="46">
        <f t="shared" si="28"/>
        <v>0</v>
      </c>
      <c r="R172" s="46" t="str">
        <f t="shared" si="20"/>
        <v>8_0</v>
      </c>
      <c r="S172" s="29">
        <f t="shared" si="21"/>
        <v>2676</v>
      </c>
      <c r="T172" s="29">
        <f t="shared" si="22"/>
        <v>2763</v>
      </c>
      <c r="U172" s="54">
        <f t="shared" si="23"/>
        <v>2763</v>
      </c>
      <c r="V172" s="40">
        <f t="shared" si="29"/>
        <v>17.71153846153846</v>
      </c>
      <c r="W172" s="6"/>
      <c r="X172" s="6"/>
      <c r="Y172" s="6"/>
      <c r="Z172" s="6"/>
      <c r="AA172" s="6"/>
      <c r="AB172" s="6"/>
      <c r="AC172" s="57"/>
    </row>
    <row r="173" spans="1:29" x14ac:dyDescent="0.25">
      <c r="A173" s="46">
        <v>8</v>
      </c>
      <c r="B173" s="46">
        <v>1</v>
      </c>
      <c r="C173" s="46">
        <f t="shared" si="24"/>
        <v>1</v>
      </c>
      <c r="D173" s="46" t="str">
        <f t="shared" si="25"/>
        <v>8_1</v>
      </c>
      <c r="E173" s="47">
        <v>2729</v>
      </c>
      <c r="F173" s="46"/>
      <c r="G173" s="46">
        <v>8</v>
      </c>
      <c r="H173" s="46">
        <v>1</v>
      </c>
      <c r="I173" s="46">
        <f t="shared" si="26"/>
        <v>1</v>
      </c>
      <c r="J173" s="46" t="str">
        <f t="shared" si="27"/>
        <v>8_1</v>
      </c>
      <c r="K173" s="47">
        <v>2818</v>
      </c>
      <c r="L173" s="49"/>
      <c r="M173" s="19"/>
      <c r="N173" s="49"/>
      <c r="O173" s="46">
        <v>8</v>
      </c>
      <c r="P173" s="46">
        <v>1</v>
      </c>
      <c r="Q173" s="46">
        <f t="shared" si="28"/>
        <v>1</v>
      </c>
      <c r="R173" s="46" t="str">
        <f t="shared" si="20"/>
        <v>8_1</v>
      </c>
      <c r="S173" s="29">
        <f t="shared" si="21"/>
        <v>2729</v>
      </c>
      <c r="T173" s="29">
        <f t="shared" si="22"/>
        <v>2818</v>
      </c>
      <c r="U173" s="54">
        <f t="shared" si="23"/>
        <v>2818</v>
      </c>
      <c r="V173" s="40">
        <f t="shared" si="29"/>
        <v>18.064102564102566</v>
      </c>
      <c r="W173" s="6"/>
      <c r="X173" s="6"/>
      <c r="Y173" s="6"/>
      <c r="Z173" s="6"/>
      <c r="AA173" s="6"/>
      <c r="AB173" s="6"/>
      <c r="AC173" s="57"/>
    </row>
    <row r="174" spans="1:29" x14ac:dyDescent="0.25">
      <c r="A174" s="46">
        <v>8</v>
      </c>
      <c r="B174" s="46">
        <v>2</v>
      </c>
      <c r="C174" s="46">
        <f t="shared" si="24"/>
        <v>2</v>
      </c>
      <c r="D174" s="46" t="str">
        <f t="shared" si="25"/>
        <v>8_2</v>
      </c>
      <c r="E174" s="47">
        <v>2789</v>
      </c>
      <c r="F174" s="46"/>
      <c r="G174" s="46">
        <v>8</v>
      </c>
      <c r="H174" s="46">
        <v>2</v>
      </c>
      <c r="I174" s="46">
        <f t="shared" si="26"/>
        <v>2</v>
      </c>
      <c r="J174" s="46" t="str">
        <f t="shared" si="27"/>
        <v>8_2</v>
      </c>
      <c r="K174" s="47">
        <v>2880</v>
      </c>
      <c r="L174" s="49"/>
      <c r="M174" s="19"/>
      <c r="N174" s="49"/>
      <c r="O174" s="46">
        <v>8</v>
      </c>
      <c r="P174" s="46">
        <v>2</v>
      </c>
      <c r="Q174" s="46">
        <f t="shared" si="28"/>
        <v>2</v>
      </c>
      <c r="R174" s="46" t="str">
        <f t="shared" si="20"/>
        <v>8_2</v>
      </c>
      <c r="S174" s="29">
        <f t="shared" si="21"/>
        <v>2789</v>
      </c>
      <c r="T174" s="29">
        <f t="shared" si="22"/>
        <v>2880</v>
      </c>
      <c r="U174" s="54">
        <f t="shared" si="23"/>
        <v>2880</v>
      </c>
      <c r="V174" s="40">
        <f t="shared" si="29"/>
        <v>18.46153846153846</v>
      </c>
      <c r="W174" s="6"/>
      <c r="X174" s="6"/>
      <c r="Y174" s="6"/>
      <c r="Z174" s="6"/>
      <c r="AA174" s="6"/>
      <c r="AB174" s="6"/>
      <c r="AC174" s="57"/>
    </row>
    <row r="175" spans="1:29" x14ac:dyDescent="0.25">
      <c r="A175" s="46">
        <v>8</v>
      </c>
      <c r="B175" s="46">
        <v>3</v>
      </c>
      <c r="C175" s="46">
        <f t="shared" si="24"/>
        <v>3</v>
      </c>
      <c r="D175" s="46" t="str">
        <f t="shared" si="25"/>
        <v>8_3</v>
      </c>
      <c r="E175" s="47">
        <v>2844</v>
      </c>
      <c r="F175" s="46"/>
      <c r="G175" s="46">
        <v>8</v>
      </c>
      <c r="H175" s="46">
        <v>3</v>
      </c>
      <c r="I175" s="46">
        <f t="shared" si="26"/>
        <v>3</v>
      </c>
      <c r="J175" s="46" t="str">
        <f t="shared" si="27"/>
        <v>8_3</v>
      </c>
      <c r="K175" s="47">
        <v>2936</v>
      </c>
      <c r="L175" s="49"/>
      <c r="M175" s="19"/>
      <c r="N175" s="49"/>
      <c r="O175" s="46">
        <v>8</v>
      </c>
      <c r="P175" s="46">
        <v>3</v>
      </c>
      <c r="Q175" s="46">
        <f t="shared" si="28"/>
        <v>3</v>
      </c>
      <c r="R175" s="46" t="str">
        <f t="shared" si="20"/>
        <v>8_3</v>
      </c>
      <c r="S175" s="29">
        <f t="shared" si="21"/>
        <v>2844</v>
      </c>
      <c r="T175" s="29">
        <f t="shared" si="22"/>
        <v>2936</v>
      </c>
      <c r="U175" s="54">
        <f t="shared" si="23"/>
        <v>2936</v>
      </c>
      <c r="V175" s="40">
        <f t="shared" si="29"/>
        <v>18.820512820512821</v>
      </c>
      <c r="W175" s="6"/>
      <c r="X175" s="6"/>
      <c r="Y175" s="6"/>
      <c r="Z175" s="6"/>
      <c r="AA175" s="6"/>
      <c r="AB175" s="6"/>
      <c r="AC175" s="57"/>
    </row>
    <row r="176" spans="1:29" x14ac:dyDescent="0.25">
      <c r="A176" s="46">
        <v>8</v>
      </c>
      <c r="B176" s="46">
        <v>4</v>
      </c>
      <c r="C176" s="46">
        <f t="shared" si="24"/>
        <v>4</v>
      </c>
      <c r="D176" s="46" t="str">
        <f t="shared" si="25"/>
        <v>8_4</v>
      </c>
      <c r="E176" s="47">
        <v>2951</v>
      </c>
      <c r="F176" s="46"/>
      <c r="G176" s="46">
        <v>8</v>
      </c>
      <c r="H176" s="46">
        <v>4</v>
      </c>
      <c r="I176" s="46">
        <f t="shared" si="26"/>
        <v>4</v>
      </c>
      <c r="J176" s="46" t="str">
        <f t="shared" si="27"/>
        <v>8_4</v>
      </c>
      <c r="K176" s="47">
        <v>3047</v>
      </c>
      <c r="L176" s="49"/>
      <c r="M176" s="19"/>
      <c r="N176" s="49"/>
      <c r="O176" s="46">
        <v>8</v>
      </c>
      <c r="P176" s="46">
        <v>4</v>
      </c>
      <c r="Q176" s="46">
        <f t="shared" si="28"/>
        <v>4</v>
      </c>
      <c r="R176" s="46" t="str">
        <f t="shared" si="20"/>
        <v>8_4</v>
      </c>
      <c r="S176" s="29">
        <f t="shared" si="21"/>
        <v>2951</v>
      </c>
      <c r="T176" s="29">
        <f t="shared" si="22"/>
        <v>3047</v>
      </c>
      <c r="U176" s="54">
        <f t="shared" si="23"/>
        <v>3047</v>
      </c>
      <c r="V176" s="40">
        <f t="shared" si="29"/>
        <v>19.532051282051281</v>
      </c>
      <c r="W176" s="6"/>
      <c r="X176" s="6"/>
      <c r="Y176" s="6"/>
      <c r="Z176" s="6"/>
      <c r="AA176" s="6"/>
      <c r="AB176" s="6"/>
      <c r="AC176" s="57"/>
    </row>
    <row r="177" spans="1:29" x14ac:dyDescent="0.25">
      <c r="A177" s="46">
        <v>8</v>
      </c>
      <c r="B177" s="46">
        <v>5</v>
      </c>
      <c r="C177" s="46">
        <f t="shared" si="24"/>
        <v>5</v>
      </c>
      <c r="D177" s="46" t="str">
        <f t="shared" si="25"/>
        <v>8_5</v>
      </c>
      <c r="E177" s="47">
        <v>3021</v>
      </c>
      <c r="F177" s="46"/>
      <c r="G177" s="46">
        <v>8</v>
      </c>
      <c r="H177" s="46">
        <v>5</v>
      </c>
      <c r="I177" s="46">
        <f t="shared" si="26"/>
        <v>5</v>
      </c>
      <c r="J177" s="46" t="str">
        <f t="shared" si="27"/>
        <v>8_5</v>
      </c>
      <c r="K177" s="47">
        <v>3119</v>
      </c>
      <c r="L177" s="49"/>
      <c r="M177" s="19"/>
      <c r="N177" s="49"/>
      <c r="O177" s="46">
        <v>8</v>
      </c>
      <c r="P177" s="46">
        <v>5</v>
      </c>
      <c r="Q177" s="46">
        <f t="shared" si="28"/>
        <v>5</v>
      </c>
      <c r="R177" s="46" t="str">
        <f t="shared" si="20"/>
        <v>8_5</v>
      </c>
      <c r="S177" s="29">
        <f t="shared" si="21"/>
        <v>3021</v>
      </c>
      <c r="T177" s="29">
        <f t="shared" si="22"/>
        <v>3119</v>
      </c>
      <c r="U177" s="54">
        <f t="shared" si="23"/>
        <v>3119</v>
      </c>
      <c r="V177" s="40">
        <f t="shared" si="29"/>
        <v>19.993589743589745</v>
      </c>
      <c r="W177" s="6"/>
      <c r="X177" s="6"/>
      <c r="Y177" s="6"/>
      <c r="Z177" s="6"/>
      <c r="AA177" s="6"/>
      <c r="AB177" s="6"/>
      <c r="AC177" s="57"/>
    </row>
    <row r="178" spans="1:29" x14ac:dyDescent="0.25">
      <c r="A178" s="46">
        <v>8</v>
      </c>
      <c r="B178" s="46">
        <v>6</v>
      </c>
      <c r="C178" s="46">
        <f t="shared" si="24"/>
        <v>6</v>
      </c>
      <c r="D178" s="46" t="str">
        <f t="shared" si="25"/>
        <v>8_6</v>
      </c>
      <c r="E178" s="47">
        <v>3096</v>
      </c>
      <c r="F178" s="46"/>
      <c r="G178" s="46">
        <v>8</v>
      </c>
      <c r="H178" s="46">
        <v>6</v>
      </c>
      <c r="I178" s="46">
        <f t="shared" si="26"/>
        <v>6</v>
      </c>
      <c r="J178" s="46" t="str">
        <f t="shared" si="27"/>
        <v>8_6</v>
      </c>
      <c r="K178" s="47">
        <v>3197</v>
      </c>
      <c r="L178" s="49"/>
      <c r="M178" s="19"/>
      <c r="N178" s="49"/>
      <c r="O178" s="46">
        <v>8</v>
      </c>
      <c r="P178" s="46">
        <v>6</v>
      </c>
      <c r="Q178" s="46">
        <f t="shared" si="28"/>
        <v>6</v>
      </c>
      <c r="R178" s="46" t="str">
        <f t="shared" si="20"/>
        <v>8_6</v>
      </c>
      <c r="S178" s="29">
        <f t="shared" si="21"/>
        <v>3096</v>
      </c>
      <c r="T178" s="29">
        <f t="shared" si="22"/>
        <v>3197</v>
      </c>
      <c r="U178" s="54">
        <f t="shared" si="23"/>
        <v>3197</v>
      </c>
      <c r="V178" s="40">
        <f t="shared" si="29"/>
        <v>20.493589743589745</v>
      </c>
      <c r="W178" s="6"/>
      <c r="X178" s="6"/>
      <c r="Y178" s="6"/>
      <c r="Z178" s="6"/>
      <c r="AA178" s="6"/>
      <c r="AB178" s="6"/>
      <c r="AC178" s="57"/>
    </row>
    <row r="179" spans="1:29" x14ac:dyDescent="0.25">
      <c r="A179" s="46">
        <v>8</v>
      </c>
      <c r="B179" s="46">
        <v>7</v>
      </c>
      <c r="C179" s="46">
        <f t="shared" si="24"/>
        <v>7</v>
      </c>
      <c r="D179" s="46" t="str">
        <f t="shared" si="25"/>
        <v>8_7</v>
      </c>
      <c r="E179" s="47">
        <v>3176</v>
      </c>
      <c r="F179" s="46"/>
      <c r="G179" s="46">
        <v>8</v>
      </c>
      <c r="H179" s="46">
        <v>7</v>
      </c>
      <c r="I179" s="46">
        <f t="shared" si="26"/>
        <v>7</v>
      </c>
      <c r="J179" s="46" t="str">
        <f t="shared" si="27"/>
        <v>8_7</v>
      </c>
      <c r="K179" s="47">
        <v>3279</v>
      </c>
      <c r="L179" s="49"/>
      <c r="M179" s="19"/>
      <c r="N179" s="49"/>
      <c r="O179" s="46">
        <v>8</v>
      </c>
      <c r="P179" s="46">
        <v>7</v>
      </c>
      <c r="Q179" s="46">
        <f t="shared" si="28"/>
        <v>7</v>
      </c>
      <c r="R179" s="46" t="str">
        <f t="shared" si="20"/>
        <v>8_7</v>
      </c>
      <c r="S179" s="29">
        <f t="shared" si="21"/>
        <v>3176</v>
      </c>
      <c r="T179" s="29">
        <f t="shared" si="22"/>
        <v>3279</v>
      </c>
      <c r="U179" s="54">
        <f t="shared" si="23"/>
        <v>3279</v>
      </c>
      <c r="V179" s="40">
        <f t="shared" si="29"/>
        <v>21.01923076923077</v>
      </c>
      <c r="W179" s="6"/>
      <c r="X179" s="6"/>
      <c r="Y179" s="6"/>
      <c r="Z179" s="6"/>
      <c r="AA179" s="6"/>
      <c r="AB179" s="6"/>
      <c r="AC179" s="57"/>
    </row>
    <row r="180" spans="1:29" x14ac:dyDescent="0.25">
      <c r="A180" s="46">
        <v>8</v>
      </c>
      <c r="B180" s="46">
        <v>8</v>
      </c>
      <c r="C180" s="46">
        <f t="shared" si="24"/>
        <v>8</v>
      </c>
      <c r="D180" s="46" t="str">
        <f t="shared" si="25"/>
        <v>8_8</v>
      </c>
      <c r="E180" s="47">
        <v>3242</v>
      </c>
      <c r="F180" s="46"/>
      <c r="G180" s="46">
        <v>8</v>
      </c>
      <c r="H180" s="46">
        <v>8</v>
      </c>
      <c r="I180" s="46">
        <f t="shared" si="26"/>
        <v>8</v>
      </c>
      <c r="J180" s="46" t="str">
        <f t="shared" si="27"/>
        <v>8_8</v>
      </c>
      <c r="K180" s="47">
        <v>3347</v>
      </c>
      <c r="L180" s="49"/>
      <c r="M180" s="19"/>
      <c r="N180" s="49"/>
      <c r="O180" s="46">
        <v>8</v>
      </c>
      <c r="P180" s="46">
        <v>8</v>
      </c>
      <c r="Q180" s="46">
        <f t="shared" si="28"/>
        <v>8</v>
      </c>
      <c r="R180" s="46" t="str">
        <f t="shared" si="20"/>
        <v>8_8</v>
      </c>
      <c r="S180" s="29">
        <f t="shared" si="21"/>
        <v>3242</v>
      </c>
      <c r="T180" s="29">
        <f t="shared" si="22"/>
        <v>3347</v>
      </c>
      <c r="U180" s="54">
        <f t="shared" si="23"/>
        <v>3347</v>
      </c>
      <c r="V180" s="40">
        <f t="shared" si="29"/>
        <v>21.455128205128204</v>
      </c>
      <c r="W180" s="6"/>
      <c r="X180" s="6"/>
      <c r="Y180" s="6"/>
      <c r="Z180" s="6"/>
      <c r="AA180" s="6"/>
      <c r="AB180" s="6"/>
      <c r="AC180" s="57"/>
    </row>
    <row r="181" spans="1:29" x14ac:dyDescent="0.25">
      <c r="A181" s="46">
        <v>8</v>
      </c>
      <c r="B181" s="46">
        <v>9</v>
      </c>
      <c r="C181" s="46">
        <f t="shared" si="24"/>
        <v>9</v>
      </c>
      <c r="D181" s="46" t="str">
        <f t="shared" si="25"/>
        <v>8_9</v>
      </c>
      <c r="E181" s="47">
        <v>3314</v>
      </c>
      <c r="F181" s="46"/>
      <c r="G181" s="46">
        <v>8</v>
      </c>
      <c r="H181" s="46">
        <v>9</v>
      </c>
      <c r="I181" s="46">
        <f t="shared" si="26"/>
        <v>9</v>
      </c>
      <c r="J181" s="46" t="str">
        <f t="shared" si="27"/>
        <v>8_9</v>
      </c>
      <c r="K181" s="47">
        <v>3422</v>
      </c>
      <c r="L181" s="49"/>
      <c r="M181" s="19"/>
      <c r="N181" s="49"/>
      <c r="O181" s="46">
        <v>8</v>
      </c>
      <c r="P181" s="46">
        <v>9</v>
      </c>
      <c r="Q181" s="46">
        <f t="shared" si="28"/>
        <v>9</v>
      </c>
      <c r="R181" s="46" t="str">
        <f t="shared" si="20"/>
        <v>8_9</v>
      </c>
      <c r="S181" s="29">
        <f t="shared" si="21"/>
        <v>3314</v>
      </c>
      <c r="T181" s="29">
        <f t="shared" si="22"/>
        <v>3422</v>
      </c>
      <c r="U181" s="54">
        <f t="shared" si="23"/>
        <v>3422</v>
      </c>
      <c r="V181" s="40">
        <f t="shared" si="29"/>
        <v>21.935897435897434</v>
      </c>
      <c r="W181" s="6"/>
      <c r="X181" s="6"/>
      <c r="Y181" s="6"/>
      <c r="Z181" s="6"/>
      <c r="AA181" s="6"/>
      <c r="AB181" s="6"/>
      <c r="AC181" s="57"/>
    </row>
    <row r="182" spans="1:29" x14ac:dyDescent="0.25">
      <c r="A182" s="46">
        <v>8</v>
      </c>
      <c r="B182" s="46">
        <v>10</v>
      </c>
      <c r="C182" s="46">
        <f t="shared" si="24"/>
        <v>10</v>
      </c>
      <c r="D182" s="46" t="str">
        <f t="shared" si="25"/>
        <v>8_10</v>
      </c>
      <c r="E182" s="47">
        <v>3384</v>
      </c>
      <c r="F182" s="46"/>
      <c r="G182" s="46">
        <v>8</v>
      </c>
      <c r="H182" s="46">
        <v>10</v>
      </c>
      <c r="I182" s="46">
        <f t="shared" si="26"/>
        <v>10</v>
      </c>
      <c r="J182" s="46" t="str">
        <f t="shared" si="27"/>
        <v>8_10</v>
      </c>
      <c r="K182" s="47">
        <v>3494</v>
      </c>
      <c r="L182" s="49"/>
      <c r="M182" s="19"/>
      <c r="N182" s="49"/>
      <c r="O182" s="46">
        <v>8</v>
      </c>
      <c r="P182" s="46">
        <v>10</v>
      </c>
      <c r="Q182" s="46">
        <f t="shared" si="28"/>
        <v>10</v>
      </c>
      <c r="R182" s="46" t="str">
        <f t="shared" si="20"/>
        <v>8_10</v>
      </c>
      <c r="S182" s="29">
        <f t="shared" si="21"/>
        <v>3384</v>
      </c>
      <c r="T182" s="29">
        <f t="shared" si="22"/>
        <v>3494</v>
      </c>
      <c r="U182" s="54">
        <f t="shared" si="23"/>
        <v>3494</v>
      </c>
      <c r="V182" s="40">
        <f t="shared" si="29"/>
        <v>22.397435897435898</v>
      </c>
      <c r="W182" s="6"/>
      <c r="X182" s="6"/>
      <c r="Y182" s="6"/>
      <c r="Z182" s="6"/>
      <c r="AA182" s="6"/>
      <c r="AB182" s="6"/>
      <c r="AC182" s="57"/>
    </row>
    <row r="183" spans="1:29" x14ac:dyDescent="0.25">
      <c r="A183" s="46">
        <v>8</v>
      </c>
      <c r="B183" s="46">
        <v>11</v>
      </c>
      <c r="C183" s="46">
        <f t="shared" si="24"/>
        <v>11</v>
      </c>
      <c r="D183" s="46" t="str">
        <f t="shared" si="25"/>
        <v>8_11</v>
      </c>
      <c r="E183" s="47">
        <v>3499</v>
      </c>
      <c r="F183" s="46"/>
      <c r="G183" s="46">
        <v>8</v>
      </c>
      <c r="H183" s="46">
        <v>11</v>
      </c>
      <c r="I183" s="46">
        <f t="shared" si="26"/>
        <v>11</v>
      </c>
      <c r="J183" s="46" t="str">
        <f t="shared" si="27"/>
        <v>8_11</v>
      </c>
      <c r="K183" s="47">
        <v>3613</v>
      </c>
      <c r="L183" s="49"/>
      <c r="M183" s="19"/>
      <c r="N183" s="49"/>
      <c r="O183" s="46">
        <v>8</v>
      </c>
      <c r="P183" s="46">
        <v>11</v>
      </c>
      <c r="Q183" s="46">
        <f t="shared" si="28"/>
        <v>11</v>
      </c>
      <c r="R183" s="46" t="str">
        <f t="shared" si="20"/>
        <v>8_11</v>
      </c>
      <c r="S183" s="29">
        <f t="shared" si="21"/>
        <v>3499</v>
      </c>
      <c r="T183" s="29">
        <f t="shared" si="22"/>
        <v>3613</v>
      </c>
      <c r="U183" s="54">
        <f t="shared" si="23"/>
        <v>3613</v>
      </c>
      <c r="V183" s="40">
        <f t="shared" si="29"/>
        <v>23.160256410256409</v>
      </c>
      <c r="W183" s="6"/>
      <c r="X183" s="6"/>
      <c r="Y183" s="6"/>
      <c r="Z183" s="6"/>
      <c r="AA183" s="6"/>
      <c r="AB183" s="6"/>
      <c r="AC183" s="57"/>
    </row>
    <row r="184" spans="1:29" x14ac:dyDescent="0.25">
      <c r="A184" s="46">
        <v>8</v>
      </c>
      <c r="B184" s="46">
        <v>12</v>
      </c>
      <c r="C184" s="46">
        <f t="shared" si="24"/>
        <v>12</v>
      </c>
      <c r="D184" s="46" t="str">
        <f t="shared" si="25"/>
        <v>8_12</v>
      </c>
      <c r="E184" s="47">
        <v>3620</v>
      </c>
      <c r="F184" s="46"/>
      <c r="G184" s="46">
        <v>8</v>
      </c>
      <c r="H184" s="46">
        <v>12</v>
      </c>
      <c r="I184" s="46">
        <f t="shared" si="26"/>
        <v>12</v>
      </c>
      <c r="J184" s="46" t="str">
        <f t="shared" si="27"/>
        <v>8_12</v>
      </c>
      <c r="K184" s="47">
        <v>3738</v>
      </c>
      <c r="L184" s="49"/>
      <c r="M184" s="19"/>
      <c r="N184" s="49"/>
      <c r="O184" s="46">
        <v>8</v>
      </c>
      <c r="P184" s="46">
        <v>12</v>
      </c>
      <c r="Q184" s="46">
        <f t="shared" si="28"/>
        <v>12</v>
      </c>
      <c r="R184" s="46" t="str">
        <f t="shared" si="20"/>
        <v>8_12</v>
      </c>
      <c r="S184" s="29">
        <f t="shared" si="21"/>
        <v>3620</v>
      </c>
      <c r="T184" s="29">
        <f t="shared" si="22"/>
        <v>3738</v>
      </c>
      <c r="U184" s="54">
        <f t="shared" si="23"/>
        <v>3738</v>
      </c>
      <c r="V184" s="40">
        <f t="shared" si="29"/>
        <v>23.96153846153846</v>
      </c>
      <c r="W184" s="6"/>
      <c r="X184" s="6"/>
      <c r="Y184" s="6"/>
      <c r="Z184" s="6"/>
      <c r="AA184" s="6"/>
      <c r="AB184" s="6"/>
      <c r="AC184" s="57"/>
    </row>
    <row r="185" spans="1:29" x14ac:dyDescent="0.25">
      <c r="A185" s="46">
        <v>8</v>
      </c>
      <c r="B185" s="46">
        <v>13</v>
      </c>
      <c r="C185" s="46">
        <f t="shared" si="24"/>
        <v>13</v>
      </c>
      <c r="D185" s="46" t="str">
        <f t="shared" si="25"/>
        <v>8_13</v>
      </c>
      <c r="E185" s="47">
        <v>3742</v>
      </c>
      <c r="F185" s="46"/>
      <c r="G185" s="46">
        <v>8</v>
      </c>
      <c r="H185" s="46">
        <v>13</v>
      </c>
      <c r="I185" s="46">
        <f t="shared" si="26"/>
        <v>13</v>
      </c>
      <c r="J185" s="46" t="str">
        <f t="shared" si="27"/>
        <v>8_13</v>
      </c>
      <c r="K185" s="47">
        <v>3864</v>
      </c>
      <c r="L185" s="49"/>
      <c r="M185" s="19"/>
      <c r="N185" s="49"/>
      <c r="O185" s="46">
        <v>8</v>
      </c>
      <c r="P185" s="46">
        <v>13</v>
      </c>
      <c r="Q185" s="46">
        <f t="shared" si="28"/>
        <v>13</v>
      </c>
      <c r="R185" s="46" t="str">
        <f t="shared" si="20"/>
        <v>8_13</v>
      </c>
      <c r="S185" s="29">
        <f t="shared" si="21"/>
        <v>3742</v>
      </c>
      <c r="T185" s="29">
        <f t="shared" si="22"/>
        <v>3864</v>
      </c>
      <c r="U185" s="54">
        <f t="shared" si="23"/>
        <v>3864</v>
      </c>
      <c r="V185" s="40">
        <f t="shared" si="29"/>
        <v>24.76923076923077</v>
      </c>
      <c r="W185" s="6"/>
      <c r="X185" s="6"/>
      <c r="Y185" s="6"/>
      <c r="Z185" s="6"/>
      <c r="AA185" s="6"/>
      <c r="AB185" s="6"/>
      <c r="AC185" s="57"/>
    </row>
    <row r="186" spans="1:29" x14ac:dyDescent="0.25">
      <c r="A186" s="46">
        <v>8</v>
      </c>
      <c r="B186" s="46" t="s">
        <v>428</v>
      </c>
      <c r="C186" s="46" t="str">
        <f t="shared" si="24"/>
        <v>u1</v>
      </c>
      <c r="D186" s="46" t="str">
        <f t="shared" si="25"/>
        <v>8_u1</v>
      </c>
      <c r="E186" s="47">
        <v>3864</v>
      </c>
      <c r="F186" s="46"/>
      <c r="G186" s="46">
        <v>8</v>
      </c>
      <c r="H186" s="46" t="s">
        <v>428</v>
      </c>
      <c r="I186" s="46" t="str">
        <f t="shared" si="26"/>
        <v>u1</v>
      </c>
      <c r="J186" s="46" t="str">
        <f t="shared" si="27"/>
        <v>8_u1</v>
      </c>
      <c r="K186" s="47">
        <v>3990</v>
      </c>
      <c r="L186" s="49"/>
      <c r="M186" s="19"/>
      <c r="N186" s="49"/>
      <c r="O186" s="46">
        <v>8</v>
      </c>
      <c r="P186" s="46" t="s">
        <v>428</v>
      </c>
      <c r="Q186" s="46" t="str">
        <f t="shared" si="28"/>
        <v>u1</v>
      </c>
      <c r="R186" s="46" t="str">
        <f t="shared" si="20"/>
        <v>8_u1</v>
      </c>
      <c r="S186" s="29">
        <f t="shared" si="21"/>
        <v>3864</v>
      </c>
      <c r="T186" s="29">
        <f t="shared" si="22"/>
        <v>3990</v>
      </c>
      <c r="U186" s="54">
        <f t="shared" si="23"/>
        <v>3990</v>
      </c>
      <c r="V186" s="40">
        <f t="shared" si="29"/>
        <v>25.576923076923077</v>
      </c>
      <c r="W186" s="6"/>
      <c r="X186" s="6"/>
      <c r="Y186" s="6"/>
      <c r="Z186" s="6"/>
      <c r="AA186" s="6"/>
      <c r="AB186" s="6"/>
      <c r="AC186" s="57"/>
    </row>
    <row r="187" spans="1:29" x14ac:dyDescent="0.25">
      <c r="A187" s="46">
        <v>8</v>
      </c>
      <c r="B187" s="46" t="s">
        <v>429</v>
      </c>
      <c r="C187" s="46" t="str">
        <f t="shared" si="24"/>
        <v>u2</v>
      </c>
      <c r="D187" s="46" t="str">
        <f t="shared" si="25"/>
        <v>8_u2</v>
      </c>
      <c r="E187" s="47">
        <v>3989</v>
      </c>
      <c r="F187" s="46"/>
      <c r="G187" s="46">
        <v>8</v>
      </c>
      <c r="H187" s="46" t="s">
        <v>429</v>
      </c>
      <c r="I187" s="46" t="str">
        <f t="shared" si="26"/>
        <v>u2</v>
      </c>
      <c r="J187" s="46" t="str">
        <f t="shared" si="27"/>
        <v>8_u2</v>
      </c>
      <c r="K187" s="47">
        <v>4119</v>
      </c>
      <c r="L187" s="49"/>
      <c r="M187" s="19"/>
      <c r="N187" s="49"/>
      <c r="O187" s="46">
        <v>8</v>
      </c>
      <c r="P187" s="46" t="s">
        <v>429</v>
      </c>
      <c r="Q187" s="46" t="str">
        <f t="shared" si="28"/>
        <v>u2</v>
      </c>
      <c r="R187" s="46" t="str">
        <f t="shared" si="20"/>
        <v>8_u2</v>
      </c>
      <c r="S187" s="29">
        <f t="shared" si="21"/>
        <v>3989</v>
      </c>
      <c r="T187" s="29">
        <f t="shared" si="22"/>
        <v>4119</v>
      </c>
      <c r="U187" s="54">
        <f t="shared" si="23"/>
        <v>4119</v>
      </c>
      <c r="V187" s="40">
        <f t="shared" si="29"/>
        <v>26.403846153846153</v>
      </c>
      <c r="W187" s="6"/>
      <c r="X187" s="6"/>
      <c r="Y187" s="6"/>
      <c r="Z187" s="6"/>
      <c r="AA187" s="6"/>
      <c r="AB187" s="6"/>
      <c r="AC187" s="57"/>
    </row>
    <row r="188" spans="1:29" x14ac:dyDescent="0.25">
      <c r="A188" s="46">
        <v>8</v>
      </c>
      <c r="B188" s="46" t="s">
        <v>430</v>
      </c>
      <c r="C188" s="46" t="str">
        <f t="shared" si="24"/>
        <v>a</v>
      </c>
      <c r="D188" s="46" t="str">
        <f t="shared" si="25"/>
        <v>8_a</v>
      </c>
      <c r="E188" s="47">
        <v>3864</v>
      </c>
      <c r="F188" s="46"/>
      <c r="G188" s="46">
        <v>8</v>
      </c>
      <c r="H188" s="46" t="s">
        <v>430</v>
      </c>
      <c r="I188" s="46" t="str">
        <f t="shared" si="26"/>
        <v>a</v>
      </c>
      <c r="J188" s="46" t="str">
        <f t="shared" si="27"/>
        <v>8_a</v>
      </c>
      <c r="K188" s="47">
        <v>3990</v>
      </c>
      <c r="L188" s="49"/>
      <c r="M188" s="19"/>
      <c r="N188" s="49"/>
      <c r="O188" s="46">
        <v>8</v>
      </c>
      <c r="P188" s="46" t="s">
        <v>430</v>
      </c>
      <c r="Q188" s="46" t="str">
        <f t="shared" si="28"/>
        <v>a</v>
      </c>
      <c r="R188" s="46" t="str">
        <f t="shared" si="20"/>
        <v>8_a</v>
      </c>
      <c r="S188" s="29">
        <f t="shared" si="21"/>
        <v>3864</v>
      </c>
      <c r="T188" s="29">
        <f t="shared" si="22"/>
        <v>3990</v>
      </c>
      <c r="U188" s="54">
        <f t="shared" si="23"/>
        <v>3990</v>
      </c>
      <c r="V188" s="40">
        <f t="shared" si="29"/>
        <v>25.576923076923077</v>
      </c>
      <c r="W188" s="6"/>
      <c r="X188" s="6"/>
      <c r="Y188" s="6"/>
      <c r="Z188" s="6"/>
      <c r="AA188" s="6"/>
      <c r="AB188" s="6"/>
      <c r="AC188" s="57"/>
    </row>
    <row r="189" spans="1:29" x14ac:dyDescent="0.25">
      <c r="A189" s="46">
        <v>8</v>
      </c>
      <c r="B189" s="46" t="s">
        <v>431</v>
      </c>
      <c r="C189" s="46" t="str">
        <f t="shared" si="24"/>
        <v>b</v>
      </c>
      <c r="D189" s="46" t="str">
        <f t="shared" si="25"/>
        <v>8_b</v>
      </c>
      <c r="E189" s="47">
        <v>3989</v>
      </c>
      <c r="F189" s="46"/>
      <c r="G189" s="46">
        <v>8</v>
      </c>
      <c r="H189" s="46" t="s">
        <v>431</v>
      </c>
      <c r="I189" s="46" t="str">
        <f t="shared" si="26"/>
        <v>b</v>
      </c>
      <c r="J189" s="46" t="str">
        <f t="shared" si="27"/>
        <v>8_b</v>
      </c>
      <c r="K189" s="47">
        <v>4119</v>
      </c>
      <c r="L189" s="49"/>
      <c r="M189" s="19"/>
      <c r="N189" s="49"/>
      <c r="O189" s="46">
        <v>8</v>
      </c>
      <c r="P189" s="46" t="s">
        <v>431</v>
      </c>
      <c r="Q189" s="46" t="str">
        <f t="shared" si="28"/>
        <v>b</v>
      </c>
      <c r="R189" s="46" t="str">
        <f t="shared" si="20"/>
        <v>8_b</v>
      </c>
      <c r="S189" s="29">
        <f t="shared" si="21"/>
        <v>3989</v>
      </c>
      <c r="T189" s="29">
        <f t="shared" si="22"/>
        <v>4119</v>
      </c>
      <c r="U189" s="54">
        <f t="shared" si="23"/>
        <v>4119</v>
      </c>
      <c r="V189" s="40">
        <f t="shared" si="29"/>
        <v>26.403846153846153</v>
      </c>
      <c r="W189" s="6"/>
      <c r="X189" s="6"/>
      <c r="Y189" s="6"/>
      <c r="Z189" s="6"/>
      <c r="AA189" s="6"/>
      <c r="AB189" s="6"/>
      <c r="AC189" s="57"/>
    </row>
    <row r="190" spans="1:29" x14ac:dyDescent="0.25">
      <c r="A190" s="46">
        <v>8</v>
      </c>
      <c r="B190" s="46" t="s">
        <v>432</v>
      </c>
      <c r="C190" s="46" t="str">
        <f t="shared" si="24"/>
        <v>c</v>
      </c>
      <c r="D190" s="46" t="str">
        <f t="shared" si="25"/>
        <v>8_c</v>
      </c>
      <c r="E190" s="47">
        <v>4118</v>
      </c>
      <c r="F190" s="46"/>
      <c r="G190" s="46">
        <v>8</v>
      </c>
      <c r="H190" s="46" t="s">
        <v>432</v>
      </c>
      <c r="I190" s="46" t="str">
        <f t="shared" si="26"/>
        <v>c</v>
      </c>
      <c r="J190" s="46" t="str">
        <f t="shared" si="27"/>
        <v>8_c</v>
      </c>
      <c r="K190" s="47">
        <v>4252</v>
      </c>
      <c r="L190" s="49"/>
      <c r="M190" s="19"/>
      <c r="N190" s="49"/>
      <c r="O190" s="46">
        <v>8</v>
      </c>
      <c r="P190" s="46" t="s">
        <v>432</v>
      </c>
      <c r="Q190" s="46" t="str">
        <f t="shared" si="28"/>
        <v>c</v>
      </c>
      <c r="R190" s="46" t="str">
        <f t="shared" si="20"/>
        <v>8_c</v>
      </c>
      <c r="S190" s="29">
        <f t="shared" si="21"/>
        <v>4118</v>
      </c>
      <c r="T190" s="29">
        <f t="shared" si="22"/>
        <v>4252</v>
      </c>
      <c r="U190" s="54">
        <f t="shared" si="23"/>
        <v>4252</v>
      </c>
      <c r="V190" s="40">
        <f t="shared" si="29"/>
        <v>27.256410256410255</v>
      </c>
      <c r="W190" s="6"/>
      <c r="X190" s="6"/>
      <c r="Y190" s="6"/>
      <c r="Z190" s="6"/>
      <c r="AA190" s="6"/>
      <c r="AB190" s="6"/>
      <c r="AC190" s="57"/>
    </row>
    <row r="191" spans="1:29" x14ac:dyDescent="0.25">
      <c r="A191" s="46">
        <v>8</v>
      </c>
      <c r="B191" s="46" t="s">
        <v>433</v>
      </c>
      <c r="C191" s="46" t="str">
        <f t="shared" si="24"/>
        <v>d</v>
      </c>
      <c r="D191" s="46" t="str">
        <f t="shared" si="25"/>
        <v>8_d</v>
      </c>
      <c r="E191" s="47">
        <v>4261</v>
      </c>
      <c r="F191" s="46"/>
      <c r="G191" s="46">
        <v>8</v>
      </c>
      <c r="H191" s="46" t="s">
        <v>433</v>
      </c>
      <c r="I191" s="46" t="str">
        <f t="shared" si="26"/>
        <v>d</v>
      </c>
      <c r="J191" s="46" t="str">
        <f t="shared" si="27"/>
        <v>8_d</v>
      </c>
      <c r="K191" s="47">
        <v>4399</v>
      </c>
      <c r="L191" s="49"/>
      <c r="M191" s="19"/>
      <c r="N191" s="49"/>
      <c r="O191" s="46">
        <v>8</v>
      </c>
      <c r="P191" s="46" t="s">
        <v>433</v>
      </c>
      <c r="Q191" s="46" t="str">
        <f t="shared" si="28"/>
        <v>d</v>
      </c>
      <c r="R191" s="46" t="str">
        <f t="shared" si="20"/>
        <v>8_d</v>
      </c>
      <c r="S191" s="29">
        <f t="shared" si="21"/>
        <v>4261</v>
      </c>
      <c r="T191" s="29">
        <f t="shared" si="22"/>
        <v>4399</v>
      </c>
      <c r="U191" s="54">
        <f t="shared" si="23"/>
        <v>4399</v>
      </c>
      <c r="V191" s="40">
        <f t="shared" si="29"/>
        <v>28.198717948717949</v>
      </c>
      <c r="W191" s="6"/>
      <c r="X191" s="6"/>
      <c r="Y191" s="6"/>
      <c r="Z191" s="6"/>
      <c r="AA191" s="6"/>
      <c r="AB191" s="6"/>
      <c r="AC191" s="57"/>
    </row>
    <row r="192" spans="1:29" x14ac:dyDescent="0.25">
      <c r="A192" s="46">
        <v>8</v>
      </c>
      <c r="B192" s="46" t="s">
        <v>434</v>
      </c>
      <c r="C192" s="46" t="str">
        <f t="shared" si="24"/>
        <v>e</v>
      </c>
      <c r="D192" s="46" t="str">
        <f t="shared" si="25"/>
        <v>8_e</v>
      </c>
      <c r="E192" s="47">
        <v>4413</v>
      </c>
      <c r="F192" s="46"/>
      <c r="G192" s="46">
        <v>8</v>
      </c>
      <c r="H192" s="46" t="s">
        <v>434</v>
      </c>
      <c r="I192" s="46" t="str">
        <f t="shared" si="26"/>
        <v>e</v>
      </c>
      <c r="J192" s="46" t="str">
        <f t="shared" si="27"/>
        <v>8_e</v>
      </c>
      <c r="K192" s="47">
        <v>4556</v>
      </c>
      <c r="L192" s="49"/>
      <c r="M192" s="19"/>
      <c r="N192" s="49"/>
      <c r="O192" s="46">
        <v>8</v>
      </c>
      <c r="P192" s="46" t="s">
        <v>434</v>
      </c>
      <c r="Q192" s="46" t="str">
        <f t="shared" si="28"/>
        <v>e</v>
      </c>
      <c r="R192" s="46" t="str">
        <f t="shared" si="20"/>
        <v>8_e</v>
      </c>
      <c r="S192" s="29">
        <f t="shared" si="21"/>
        <v>4413</v>
      </c>
      <c r="T192" s="29">
        <f t="shared" si="22"/>
        <v>4556</v>
      </c>
      <c r="U192" s="54">
        <f t="shared" si="23"/>
        <v>4556</v>
      </c>
      <c r="V192" s="40">
        <f t="shared" si="29"/>
        <v>29.205128205128204</v>
      </c>
      <c r="W192" s="6"/>
      <c r="X192" s="6"/>
      <c r="Y192" s="6"/>
      <c r="Z192" s="6"/>
      <c r="AA192" s="6"/>
      <c r="AB192" s="6"/>
      <c r="AC192" s="57"/>
    </row>
    <row r="193" spans="1:29" x14ac:dyDescent="0.25">
      <c r="A193" s="46">
        <v>9</v>
      </c>
      <c r="B193" s="46" t="s">
        <v>427</v>
      </c>
      <c r="C193" s="46" t="str">
        <f t="shared" si="24"/>
        <v>Start</v>
      </c>
      <c r="D193" s="46" t="str">
        <f t="shared" si="25"/>
        <v>9_Start</v>
      </c>
      <c r="E193" s="47">
        <v>2793</v>
      </c>
      <c r="F193" s="46"/>
      <c r="G193" s="46">
        <v>9</v>
      </c>
      <c r="H193" s="46" t="s">
        <v>427</v>
      </c>
      <c r="I193" s="46" t="str">
        <f t="shared" si="26"/>
        <v>Start</v>
      </c>
      <c r="J193" s="46" t="str">
        <f t="shared" si="27"/>
        <v>9_Start</v>
      </c>
      <c r="K193" s="47">
        <v>2884</v>
      </c>
      <c r="L193" s="49"/>
      <c r="M193" s="19"/>
      <c r="N193" s="49"/>
      <c r="O193" s="46">
        <v>9</v>
      </c>
      <c r="P193" s="46" t="s">
        <v>427</v>
      </c>
      <c r="Q193" s="46" t="str">
        <f t="shared" si="28"/>
        <v>Start</v>
      </c>
      <c r="R193" s="46" t="str">
        <f t="shared" si="20"/>
        <v>9_Start</v>
      </c>
      <c r="S193" s="29">
        <f t="shared" si="21"/>
        <v>2793</v>
      </c>
      <c r="T193" s="29">
        <f t="shared" si="22"/>
        <v>2884</v>
      </c>
      <c r="U193" s="54">
        <f t="shared" si="23"/>
        <v>2884</v>
      </c>
      <c r="V193" s="40">
        <f t="shared" si="29"/>
        <v>18.487179487179485</v>
      </c>
      <c r="W193" s="6"/>
      <c r="X193" s="6"/>
      <c r="Y193" s="6"/>
      <c r="Z193" s="6"/>
      <c r="AA193" s="6"/>
      <c r="AB193" s="6"/>
      <c r="AC193" s="57"/>
    </row>
    <row r="194" spans="1:29" x14ac:dyDescent="0.25">
      <c r="A194" s="46">
        <v>9</v>
      </c>
      <c r="B194" s="46">
        <v>0</v>
      </c>
      <c r="C194" s="46">
        <f t="shared" si="24"/>
        <v>0</v>
      </c>
      <c r="D194" s="46" t="str">
        <f t="shared" si="25"/>
        <v>9_0</v>
      </c>
      <c r="E194" s="47">
        <v>2844</v>
      </c>
      <c r="F194" s="46"/>
      <c r="G194" s="46">
        <v>9</v>
      </c>
      <c r="H194" s="46">
        <v>0</v>
      </c>
      <c r="I194" s="46">
        <f t="shared" si="26"/>
        <v>0</v>
      </c>
      <c r="J194" s="46" t="str">
        <f t="shared" si="27"/>
        <v>9_0</v>
      </c>
      <c r="K194" s="47">
        <v>2936</v>
      </c>
      <c r="L194" s="49"/>
      <c r="M194" s="19"/>
      <c r="N194" s="49"/>
      <c r="O194" s="46">
        <v>9</v>
      </c>
      <c r="P194" s="46">
        <v>0</v>
      </c>
      <c r="Q194" s="46">
        <f t="shared" si="28"/>
        <v>0</v>
      </c>
      <c r="R194" s="46" t="str">
        <f t="shared" si="20"/>
        <v>9_0</v>
      </c>
      <c r="S194" s="29">
        <f t="shared" si="21"/>
        <v>2844</v>
      </c>
      <c r="T194" s="29">
        <f t="shared" si="22"/>
        <v>2936</v>
      </c>
      <c r="U194" s="54">
        <f t="shared" si="23"/>
        <v>2936</v>
      </c>
      <c r="V194" s="40">
        <f t="shared" si="29"/>
        <v>18.820512820512821</v>
      </c>
      <c r="W194" s="6"/>
      <c r="X194" s="6"/>
      <c r="Y194" s="6"/>
      <c r="Z194" s="6"/>
      <c r="AA194" s="6"/>
      <c r="AB194" s="6"/>
      <c r="AC194" s="57"/>
    </row>
    <row r="195" spans="1:29" x14ac:dyDescent="0.25">
      <c r="A195" s="46">
        <v>9</v>
      </c>
      <c r="B195" s="46">
        <v>1</v>
      </c>
      <c r="C195" s="46">
        <f t="shared" si="24"/>
        <v>1</v>
      </c>
      <c r="D195" s="46" t="str">
        <f t="shared" si="25"/>
        <v>9_1</v>
      </c>
      <c r="E195" s="47">
        <v>2951</v>
      </c>
      <c r="F195" s="46"/>
      <c r="G195" s="46">
        <v>9</v>
      </c>
      <c r="H195" s="46">
        <v>1</v>
      </c>
      <c r="I195" s="46">
        <f t="shared" si="26"/>
        <v>1</v>
      </c>
      <c r="J195" s="46" t="str">
        <f t="shared" si="27"/>
        <v>9_1</v>
      </c>
      <c r="K195" s="47">
        <v>3047</v>
      </c>
      <c r="L195" s="49"/>
      <c r="M195" s="19"/>
      <c r="N195" s="49"/>
      <c r="O195" s="46">
        <v>9</v>
      </c>
      <c r="P195" s="46">
        <v>1</v>
      </c>
      <c r="Q195" s="46">
        <f t="shared" si="28"/>
        <v>1</v>
      </c>
      <c r="R195" s="46" t="str">
        <f t="shared" si="20"/>
        <v>9_1</v>
      </c>
      <c r="S195" s="29">
        <f t="shared" si="21"/>
        <v>2951</v>
      </c>
      <c r="T195" s="29">
        <f t="shared" si="22"/>
        <v>3047</v>
      </c>
      <c r="U195" s="54">
        <f t="shared" si="23"/>
        <v>3047</v>
      </c>
      <c r="V195" s="40">
        <f t="shared" si="29"/>
        <v>19.532051282051281</v>
      </c>
      <c r="W195" s="6"/>
      <c r="X195" s="6"/>
      <c r="Y195" s="6"/>
      <c r="Z195" s="6"/>
      <c r="AA195" s="6"/>
      <c r="AB195" s="6"/>
      <c r="AC195" s="57"/>
    </row>
    <row r="196" spans="1:29" x14ac:dyDescent="0.25">
      <c r="A196" s="46">
        <v>9</v>
      </c>
      <c r="B196" s="46">
        <v>2</v>
      </c>
      <c r="C196" s="46">
        <f t="shared" si="24"/>
        <v>2</v>
      </c>
      <c r="D196" s="46" t="str">
        <f t="shared" si="25"/>
        <v>9_2</v>
      </c>
      <c r="E196" s="47">
        <v>3021</v>
      </c>
      <c r="F196" s="46"/>
      <c r="G196" s="46">
        <v>9</v>
      </c>
      <c r="H196" s="46">
        <v>2</v>
      </c>
      <c r="I196" s="46">
        <f t="shared" si="26"/>
        <v>2</v>
      </c>
      <c r="J196" s="46" t="str">
        <f t="shared" si="27"/>
        <v>9_2</v>
      </c>
      <c r="K196" s="47">
        <v>3119</v>
      </c>
      <c r="L196" s="49"/>
      <c r="M196" s="19"/>
      <c r="N196" s="49"/>
      <c r="O196" s="46">
        <v>9</v>
      </c>
      <c r="P196" s="46">
        <v>2</v>
      </c>
      <c r="Q196" s="46">
        <f t="shared" si="28"/>
        <v>2</v>
      </c>
      <c r="R196" s="46" t="str">
        <f t="shared" si="20"/>
        <v>9_2</v>
      </c>
      <c r="S196" s="29">
        <f t="shared" si="21"/>
        <v>3021</v>
      </c>
      <c r="T196" s="29">
        <f t="shared" si="22"/>
        <v>3119</v>
      </c>
      <c r="U196" s="54">
        <f t="shared" si="23"/>
        <v>3119</v>
      </c>
      <c r="V196" s="40">
        <f t="shared" si="29"/>
        <v>19.993589743589745</v>
      </c>
      <c r="W196" s="6"/>
      <c r="X196" s="6"/>
      <c r="Y196" s="6"/>
      <c r="Z196" s="6"/>
      <c r="AA196" s="6"/>
      <c r="AB196" s="6"/>
      <c r="AC196" s="57"/>
    </row>
    <row r="197" spans="1:29" x14ac:dyDescent="0.25">
      <c r="A197" s="46">
        <v>9</v>
      </c>
      <c r="B197" s="46">
        <v>3</v>
      </c>
      <c r="C197" s="46">
        <f t="shared" si="24"/>
        <v>3</v>
      </c>
      <c r="D197" s="46" t="str">
        <f t="shared" si="25"/>
        <v>9_3</v>
      </c>
      <c r="E197" s="47">
        <v>3096</v>
      </c>
      <c r="F197" s="46"/>
      <c r="G197" s="46">
        <v>9</v>
      </c>
      <c r="H197" s="46">
        <v>3</v>
      </c>
      <c r="I197" s="46">
        <f t="shared" si="26"/>
        <v>3</v>
      </c>
      <c r="J197" s="46" t="str">
        <f t="shared" si="27"/>
        <v>9_3</v>
      </c>
      <c r="K197" s="47">
        <v>3197</v>
      </c>
      <c r="L197" s="49"/>
      <c r="M197" s="19"/>
      <c r="N197" s="49"/>
      <c r="O197" s="46">
        <v>9</v>
      </c>
      <c r="P197" s="46">
        <v>3</v>
      </c>
      <c r="Q197" s="46">
        <f t="shared" si="28"/>
        <v>3</v>
      </c>
      <c r="R197" s="46" t="str">
        <f t="shared" si="20"/>
        <v>9_3</v>
      </c>
      <c r="S197" s="29">
        <f t="shared" si="21"/>
        <v>3096</v>
      </c>
      <c r="T197" s="29">
        <f t="shared" si="22"/>
        <v>3197</v>
      </c>
      <c r="U197" s="54">
        <f t="shared" si="23"/>
        <v>3197</v>
      </c>
      <c r="V197" s="40">
        <f t="shared" si="29"/>
        <v>20.493589743589745</v>
      </c>
      <c r="W197" s="6"/>
      <c r="X197" s="6"/>
      <c r="Y197" s="6"/>
      <c r="Z197" s="6"/>
      <c r="AA197" s="6"/>
      <c r="AB197" s="6"/>
      <c r="AC197" s="57"/>
    </row>
    <row r="198" spans="1:29" x14ac:dyDescent="0.25">
      <c r="A198" s="46">
        <v>9</v>
      </c>
      <c r="B198" s="46">
        <v>4</v>
      </c>
      <c r="C198" s="46">
        <f t="shared" si="24"/>
        <v>4</v>
      </c>
      <c r="D198" s="46" t="str">
        <f t="shared" si="25"/>
        <v>9_4</v>
      </c>
      <c r="E198" s="47">
        <v>3176</v>
      </c>
      <c r="F198" s="46"/>
      <c r="G198" s="46">
        <v>9</v>
      </c>
      <c r="H198" s="46">
        <v>4</v>
      </c>
      <c r="I198" s="46">
        <f t="shared" si="26"/>
        <v>4</v>
      </c>
      <c r="J198" s="46" t="str">
        <f t="shared" si="27"/>
        <v>9_4</v>
      </c>
      <c r="K198" s="47">
        <v>3279</v>
      </c>
      <c r="L198" s="49"/>
      <c r="M198" s="19"/>
      <c r="N198" s="49"/>
      <c r="O198" s="46">
        <v>9</v>
      </c>
      <c r="P198" s="46">
        <v>4</v>
      </c>
      <c r="Q198" s="46">
        <f t="shared" si="28"/>
        <v>4</v>
      </c>
      <c r="R198" s="46" t="str">
        <f t="shared" si="20"/>
        <v>9_4</v>
      </c>
      <c r="S198" s="29">
        <f t="shared" si="21"/>
        <v>3176</v>
      </c>
      <c r="T198" s="29">
        <f t="shared" si="22"/>
        <v>3279</v>
      </c>
      <c r="U198" s="54">
        <f t="shared" si="23"/>
        <v>3279</v>
      </c>
      <c r="V198" s="40">
        <f t="shared" si="29"/>
        <v>21.01923076923077</v>
      </c>
      <c r="W198" s="6"/>
      <c r="X198" s="6"/>
      <c r="Y198" s="6"/>
      <c r="Z198" s="6"/>
      <c r="AA198" s="6"/>
      <c r="AB198" s="6"/>
      <c r="AC198" s="57"/>
    </row>
    <row r="199" spans="1:29" x14ac:dyDescent="0.25">
      <c r="A199" s="46">
        <v>9</v>
      </c>
      <c r="B199" s="46">
        <v>5</v>
      </c>
      <c r="C199" s="46">
        <f t="shared" si="24"/>
        <v>5</v>
      </c>
      <c r="D199" s="46" t="str">
        <f t="shared" si="25"/>
        <v>9_5</v>
      </c>
      <c r="E199" s="47">
        <v>3242</v>
      </c>
      <c r="F199" s="46"/>
      <c r="G199" s="46">
        <v>9</v>
      </c>
      <c r="H199" s="46">
        <v>5</v>
      </c>
      <c r="I199" s="46">
        <f t="shared" si="26"/>
        <v>5</v>
      </c>
      <c r="J199" s="46" t="str">
        <f t="shared" si="27"/>
        <v>9_5</v>
      </c>
      <c r="K199" s="47">
        <v>3347</v>
      </c>
      <c r="L199" s="49"/>
      <c r="M199" s="19"/>
      <c r="N199" s="49"/>
      <c r="O199" s="46">
        <v>9</v>
      </c>
      <c r="P199" s="46">
        <v>5</v>
      </c>
      <c r="Q199" s="46">
        <f t="shared" si="28"/>
        <v>5</v>
      </c>
      <c r="R199" s="46" t="str">
        <f t="shared" si="20"/>
        <v>9_5</v>
      </c>
      <c r="S199" s="29">
        <f t="shared" si="21"/>
        <v>3242</v>
      </c>
      <c r="T199" s="29">
        <f t="shared" si="22"/>
        <v>3347</v>
      </c>
      <c r="U199" s="54">
        <f t="shared" si="23"/>
        <v>3347</v>
      </c>
      <c r="V199" s="40">
        <f t="shared" si="29"/>
        <v>21.455128205128204</v>
      </c>
      <c r="W199" s="6"/>
      <c r="X199" s="6"/>
      <c r="Y199" s="6"/>
      <c r="Z199" s="6"/>
      <c r="AA199" s="6"/>
      <c r="AB199" s="6"/>
      <c r="AC199" s="57"/>
    </row>
    <row r="200" spans="1:29" x14ac:dyDescent="0.25">
      <c r="A200" s="46">
        <v>9</v>
      </c>
      <c r="B200" s="46">
        <v>6</v>
      </c>
      <c r="C200" s="46">
        <f t="shared" si="24"/>
        <v>6</v>
      </c>
      <c r="D200" s="46" t="str">
        <f t="shared" si="25"/>
        <v>9_6</v>
      </c>
      <c r="E200" s="47">
        <v>3314</v>
      </c>
      <c r="F200" s="46"/>
      <c r="G200" s="46">
        <v>9</v>
      </c>
      <c r="H200" s="46">
        <v>6</v>
      </c>
      <c r="I200" s="46">
        <f t="shared" si="26"/>
        <v>6</v>
      </c>
      <c r="J200" s="46" t="str">
        <f t="shared" si="27"/>
        <v>9_6</v>
      </c>
      <c r="K200" s="47">
        <v>3422</v>
      </c>
      <c r="L200" s="49"/>
      <c r="M200" s="19"/>
      <c r="N200" s="49"/>
      <c r="O200" s="46">
        <v>9</v>
      </c>
      <c r="P200" s="46">
        <v>6</v>
      </c>
      <c r="Q200" s="46">
        <f t="shared" si="28"/>
        <v>6</v>
      </c>
      <c r="R200" s="46" t="str">
        <f t="shared" si="20"/>
        <v>9_6</v>
      </c>
      <c r="S200" s="29">
        <f t="shared" si="21"/>
        <v>3314</v>
      </c>
      <c r="T200" s="29">
        <f t="shared" si="22"/>
        <v>3422</v>
      </c>
      <c r="U200" s="54">
        <f t="shared" si="23"/>
        <v>3422</v>
      </c>
      <c r="V200" s="40">
        <f t="shared" si="29"/>
        <v>21.935897435897434</v>
      </c>
      <c r="W200" s="6"/>
      <c r="X200" s="6"/>
      <c r="Y200" s="6"/>
      <c r="Z200" s="6"/>
      <c r="AA200" s="6"/>
      <c r="AB200" s="6"/>
      <c r="AC200" s="57"/>
    </row>
    <row r="201" spans="1:29" x14ac:dyDescent="0.25">
      <c r="A201" s="46">
        <v>9</v>
      </c>
      <c r="B201" s="46">
        <v>7</v>
      </c>
      <c r="C201" s="46">
        <f t="shared" si="24"/>
        <v>7</v>
      </c>
      <c r="D201" s="46" t="str">
        <f t="shared" si="25"/>
        <v>9_7</v>
      </c>
      <c r="E201" s="47">
        <v>3384</v>
      </c>
      <c r="F201" s="46"/>
      <c r="G201" s="46">
        <v>9</v>
      </c>
      <c r="H201" s="46">
        <v>7</v>
      </c>
      <c r="I201" s="46">
        <f t="shared" si="26"/>
        <v>7</v>
      </c>
      <c r="J201" s="46" t="str">
        <f t="shared" si="27"/>
        <v>9_7</v>
      </c>
      <c r="K201" s="47">
        <v>3494</v>
      </c>
      <c r="L201" s="49"/>
      <c r="M201" s="19"/>
      <c r="N201" s="49"/>
      <c r="O201" s="46">
        <v>9</v>
      </c>
      <c r="P201" s="46">
        <v>7</v>
      </c>
      <c r="Q201" s="46">
        <f t="shared" si="28"/>
        <v>7</v>
      </c>
      <c r="R201" s="46" t="str">
        <f t="shared" si="20"/>
        <v>9_7</v>
      </c>
      <c r="S201" s="29">
        <f t="shared" si="21"/>
        <v>3384</v>
      </c>
      <c r="T201" s="29">
        <f t="shared" si="22"/>
        <v>3494</v>
      </c>
      <c r="U201" s="54">
        <f t="shared" si="23"/>
        <v>3494</v>
      </c>
      <c r="V201" s="40">
        <f t="shared" si="29"/>
        <v>22.397435897435898</v>
      </c>
      <c r="W201" s="6"/>
      <c r="X201" s="6"/>
      <c r="Y201" s="6"/>
      <c r="Z201" s="6"/>
      <c r="AA201" s="6"/>
      <c r="AB201" s="6"/>
      <c r="AC201" s="57"/>
    </row>
    <row r="202" spans="1:29" x14ac:dyDescent="0.25">
      <c r="A202" s="46">
        <v>9</v>
      </c>
      <c r="B202" s="46">
        <v>8</v>
      </c>
      <c r="C202" s="46">
        <f t="shared" si="24"/>
        <v>8</v>
      </c>
      <c r="D202" s="46" t="str">
        <f t="shared" si="25"/>
        <v>9_8</v>
      </c>
      <c r="E202" s="47">
        <v>3499</v>
      </c>
      <c r="F202" s="46"/>
      <c r="G202" s="46">
        <v>9</v>
      </c>
      <c r="H202" s="46">
        <v>8</v>
      </c>
      <c r="I202" s="46">
        <f t="shared" si="26"/>
        <v>8</v>
      </c>
      <c r="J202" s="46" t="str">
        <f t="shared" si="27"/>
        <v>9_8</v>
      </c>
      <c r="K202" s="47">
        <v>3613</v>
      </c>
      <c r="L202" s="49"/>
      <c r="M202" s="19"/>
      <c r="N202" s="49"/>
      <c r="O202" s="46">
        <v>9</v>
      </c>
      <c r="P202" s="46">
        <v>8</v>
      </c>
      <c r="Q202" s="46">
        <f t="shared" si="28"/>
        <v>8</v>
      </c>
      <c r="R202" s="46" t="str">
        <f t="shared" si="20"/>
        <v>9_8</v>
      </c>
      <c r="S202" s="29">
        <f t="shared" si="21"/>
        <v>3499</v>
      </c>
      <c r="T202" s="29">
        <f t="shared" si="22"/>
        <v>3613</v>
      </c>
      <c r="U202" s="54">
        <f t="shared" si="23"/>
        <v>3613</v>
      </c>
      <c r="V202" s="40">
        <f t="shared" si="29"/>
        <v>23.160256410256409</v>
      </c>
      <c r="W202" s="6"/>
      <c r="X202" s="6"/>
      <c r="Y202" s="6"/>
      <c r="Z202" s="6"/>
      <c r="AA202" s="6"/>
      <c r="AB202" s="6"/>
      <c r="AC202" s="57"/>
    </row>
    <row r="203" spans="1:29" x14ac:dyDescent="0.25">
      <c r="A203" s="46">
        <v>9</v>
      </c>
      <c r="B203" s="46">
        <v>9</v>
      </c>
      <c r="C203" s="46">
        <f t="shared" si="24"/>
        <v>9</v>
      </c>
      <c r="D203" s="46" t="str">
        <f t="shared" si="25"/>
        <v>9_9</v>
      </c>
      <c r="E203" s="47">
        <v>3620</v>
      </c>
      <c r="F203" s="46"/>
      <c r="G203" s="46">
        <v>9</v>
      </c>
      <c r="H203" s="46">
        <v>9</v>
      </c>
      <c r="I203" s="46">
        <f t="shared" si="26"/>
        <v>9</v>
      </c>
      <c r="J203" s="46" t="str">
        <f t="shared" si="27"/>
        <v>9_9</v>
      </c>
      <c r="K203" s="47">
        <v>3738</v>
      </c>
      <c r="L203" s="49"/>
      <c r="M203" s="19"/>
      <c r="N203" s="49"/>
      <c r="O203" s="46">
        <v>9</v>
      </c>
      <c r="P203" s="46">
        <v>9</v>
      </c>
      <c r="Q203" s="46">
        <f t="shared" si="28"/>
        <v>9</v>
      </c>
      <c r="R203" s="46" t="str">
        <f t="shared" si="20"/>
        <v>9_9</v>
      </c>
      <c r="S203" s="29">
        <f t="shared" si="21"/>
        <v>3620</v>
      </c>
      <c r="T203" s="29">
        <f t="shared" si="22"/>
        <v>3738</v>
      </c>
      <c r="U203" s="54">
        <f t="shared" si="23"/>
        <v>3738</v>
      </c>
      <c r="V203" s="40">
        <f t="shared" si="29"/>
        <v>23.96153846153846</v>
      </c>
      <c r="W203" s="6"/>
      <c r="X203" s="6"/>
      <c r="Y203" s="6"/>
      <c r="Z203" s="6"/>
      <c r="AA203" s="6"/>
      <c r="AB203" s="6"/>
      <c r="AC203" s="57"/>
    </row>
    <row r="204" spans="1:29" x14ac:dyDescent="0.25">
      <c r="A204" s="46">
        <v>9</v>
      </c>
      <c r="B204" s="46">
        <v>10</v>
      </c>
      <c r="C204" s="46">
        <f t="shared" si="24"/>
        <v>10</v>
      </c>
      <c r="D204" s="46" t="str">
        <f t="shared" si="25"/>
        <v>9_10</v>
      </c>
      <c r="E204" s="47">
        <v>3742</v>
      </c>
      <c r="F204" s="46"/>
      <c r="G204" s="46">
        <v>9</v>
      </c>
      <c r="H204" s="46">
        <v>10</v>
      </c>
      <c r="I204" s="46">
        <f t="shared" si="26"/>
        <v>10</v>
      </c>
      <c r="J204" s="46" t="str">
        <f t="shared" si="27"/>
        <v>9_10</v>
      </c>
      <c r="K204" s="47">
        <v>3864</v>
      </c>
      <c r="L204" s="49"/>
      <c r="M204" s="19"/>
      <c r="N204" s="49"/>
      <c r="O204" s="46">
        <v>9</v>
      </c>
      <c r="P204" s="46">
        <v>10</v>
      </c>
      <c r="Q204" s="46">
        <f t="shared" si="28"/>
        <v>10</v>
      </c>
      <c r="R204" s="46" t="str">
        <f t="shared" si="20"/>
        <v>9_10</v>
      </c>
      <c r="S204" s="29">
        <f t="shared" si="21"/>
        <v>3742</v>
      </c>
      <c r="T204" s="29">
        <f t="shared" si="22"/>
        <v>3864</v>
      </c>
      <c r="U204" s="54">
        <f t="shared" si="23"/>
        <v>3864</v>
      </c>
      <c r="V204" s="40">
        <f t="shared" si="29"/>
        <v>24.76923076923077</v>
      </c>
      <c r="W204" s="6"/>
      <c r="X204" s="6"/>
      <c r="Y204" s="6"/>
      <c r="Z204" s="6"/>
      <c r="AA204" s="6"/>
      <c r="AB204" s="6"/>
      <c r="AC204" s="57"/>
    </row>
    <row r="205" spans="1:29" x14ac:dyDescent="0.25">
      <c r="A205" s="46">
        <v>9</v>
      </c>
      <c r="B205" s="46">
        <v>11</v>
      </c>
      <c r="C205" s="46">
        <f t="shared" si="24"/>
        <v>11</v>
      </c>
      <c r="D205" s="46" t="str">
        <f t="shared" si="25"/>
        <v>9_11</v>
      </c>
      <c r="E205" s="47">
        <v>3864</v>
      </c>
      <c r="F205" s="46"/>
      <c r="G205" s="46">
        <v>9</v>
      </c>
      <c r="H205" s="46">
        <v>11</v>
      </c>
      <c r="I205" s="46">
        <f t="shared" si="26"/>
        <v>11</v>
      </c>
      <c r="J205" s="46" t="str">
        <f t="shared" si="27"/>
        <v>9_11</v>
      </c>
      <c r="K205" s="47">
        <v>3990</v>
      </c>
      <c r="L205" s="49"/>
      <c r="M205" s="19"/>
      <c r="N205" s="49"/>
      <c r="O205" s="46">
        <v>9</v>
      </c>
      <c r="P205" s="46">
        <v>11</v>
      </c>
      <c r="Q205" s="46">
        <f t="shared" si="28"/>
        <v>11</v>
      </c>
      <c r="R205" s="46" t="str">
        <f t="shared" si="20"/>
        <v>9_11</v>
      </c>
      <c r="S205" s="29">
        <f t="shared" si="21"/>
        <v>3864</v>
      </c>
      <c r="T205" s="29">
        <f t="shared" si="22"/>
        <v>3990</v>
      </c>
      <c r="U205" s="54">
        <f t="shared" si="23"/>
        <v>3990</v>
      </c>
      <c r="V205" s="40">
        <f t="shared" si="29"/>
        <v>25.576923076923077</v>
      </c>
      <c r="W205" s="6"/>
      <c r="X205" s="6"/>
      <c r="Y205" s="6"/>
      <c r="Z205" s="6"/>
      <c r="AA205" s="6"/>
      <c r="AB205" s="6"/>
      <c r="AC205" s="57"/>
    </row>
    <row r="206" spans="1:29" x14ac:dyDescent="0.25">
      <c r="A206" s="46">
        <v>9</v>
      </c>
      <c r="B206" s="46">
        <v>12</v>
      </c>
      <c r="C206" s="46">
        <f t="shared" si="24"/>
        <v>12</v>
      </c>
      <c r="D206" s="46" t="str">
        <f t="shared" si="25"/>
        <v>9_12</v>
      </c>
      <c r="E206" s="47">
        <v>3989</v>
      </c>
      <c r="F206" s="46"/>
      <c r="G206" s="46">
        <v>9</v>
      </c>
      <c r="H206" s="46">
        <v>12</v>
      </c>
      <c r="I206" s="46">
        <f t="shared" si="26"/>
        <v>12</v>
      </c>
      <c r="J206" s="46" t="str">
        <f t="shared" si="27"/>
        <v>9_12</v>
      </c>
      <c r="K206" s="47">
        <v>4119</v>
      </c>
      <c r="L206" s="49"/>
      <c r="M206" s="19"/>
      <c r="N206" s="49"/>
      <c r="O206" s="46">
        <v>9</v>
      </c>
      <c r="P206" s="46">
        <v>12</v>
      </c>
      <c r="Q206" s="46">
        <f t="shared" si="28"/>
        <v>12</v>
      </c>
      <c r="R206" s="46" t="str">
        <f t="shared" si="20"/>
        <v>9_12</v>
      </c>
      <c r="S206" s="29">
        <f t="shared" si="21"/>
        <v>3989</v>
      </c>
      <c r="T206" s="29">
        <f t="shared" si="22"/>
        <v>4119</v>
      </c>
      <c r="U206" s="54">
        <f t="shared" si="23"/>
        <v>4119</v>
      </c>
      <c r="V206" s="40">
        <f t="shared" si="29"/>
        <v>26.403846153846153</v>
      </c>
      <c r="W206" s="6"/>
      <c r="X206" s="6"/>
      <c r="Y206" s="6"/>
      <c r="Z206" s="6"/>
      <c r="AA206" s="6"/>
      <c r="AB206" s="6"/>
      <c r="AC206" s="57"/>
    </row>
    <row r="207" spans="1:29" x14ac:dyDescent="0.25">
      <c r="A207" s="46">
        <v>9</v>
      </c>
      <c r="B207" s="46">
        <v>13</v>
      </c>
      <c r="C207" s="46">
        <f t="shared" si="24"/>
        <v>13</v>
      </c>
      <c r="D207" s="46" t="str">
        <f t="shared" si="25"/>
        <v>9_13</v>
      </c>
      <c r="E207" s="47">
        <v>4118</v>
      </c>
      <c r="F207" s="46"/>
      <c r="G207" s="46">
        <v>9</v>
      </c>
      <c r="H207" s="46">
        <v>13</v>
      </c>
      <c r="I207" s="46">
        <f t="shared" si="26"/>
        <v>13</v>
      </c>
      <c r="J207" s="46" t="str">
        <f t="shared" si="27"/>
        <v>9_13</v>
      </c>
      <c r="K207" s="47">
        <v>4252</v>
      </c>
      <c r="L207" s="49"/>
      <c r="M207" s="19"/>
      <c r="N207" s="49"/>
      <c r="O207" s="46">
        <v>9</v>
      </c>
      <c r="P207" s="46">
        <v>13</v>
      </c>
      <c r="Q207" s="46">
        <f t="shared" si="28"/>
        <v>13</v>
      </c>
      <c r="R207" s="46" t="str">
        <f t="shared" si="20"/>
        <v>9_13</v>
      </c>
      <c r="S207" s="29">
        <f t="shared" si="21"/>
        <v>4118</v>
      </c>
      <c r="T207" s="29">
        <f t="shared" si="22"/>
        <v>4252</v>
      </c>
      <c r="U207" s="54">
        <f t="shared" si="23"/>
        <v>4252</v>
      </c>
      <c r="V207" s="40">
        <f t="shared" si="29"/>
        <v>27.256410256410255</v>
      </c>
      <c r="W207" s="6"/>
      <c r="X207" s="6"/>
      <c r="Y207" s="6"/>
      <c r="Z207" s="6"/>
      <c r="AA207" s="6"/>
      <c r="AB207" s="6"/>
      <c r="AC207" s="57"/>
    </row>
    <row r="208" spans="1:29" x14ac:dyDescent="0.25">
      <c r="A208" s="46">
        <v>9</v>
      </c>
      <c r="B208" s="46" t="s">
        <v>428</v>
      </c>
      <c r="C208" s="46" t="str">
        <f t="shared" si="24"/>
        <v>u1</v>
      </c>
      <c r="D208" s="46" t="str">
        <f t="shared" si="25"/>
        <v>9_u1</v>
      </c>
      <c r="E208" s="47">
        <v>4261</v>
      </c>
      <c r="F208" s="46"/>
      <c r="G208" s="46">
        <v>9</v>
      </c>
      <c r="H208" s="46" t="s">
        <v>428</v>
      </c>
      <c r="I208" s="46" t="str">
        <f t="shared" si="26"/>
        <v>u1</v>
      </c>
      <c r="J208" s="46" t="str">
        <f t="shared" si="27"/>
        <v>9_u1</v>
      </c>
      <c r="K208" s="47">
        <v>4399</v>
      </c>
      <c r="L208" s="49"/>
      <c r="M208" s="19"/>
      <c r="N208" s="49"/>
      <c r="O208" s="46">
        <v>9</v>
      </c>
      <c r="P208" s="46" t="s">
        <v>428</v>
      </c>
      <c r="Q208" s="46" t="str">
        <f t="shared" si="28"/>
        <v>u1</v>
      </c>
      <c r="R208" s="46" t="str">
        <f t="shared" si="20"/>
        <v>9_u1</v>
      </c>
      <c r="S208" s="29">
        <f t="shared" si="21"/>
        <v>4261</v>
      </c>
      <c r="T208" s="29">
        <f t="shared" si="22"/>
        <v>4399</v>
      </c>
      <c r="U208" s="54">
        <f t="shared" si="23"/>
        <v>4399</v>
      </c>
      <c r="V208" s="40">
        <f t="shared" si="29"/>
        <v>28.198717948717949</v>
      </c>
      <c r="W208" s="6"/>
      <c r="X208" s="6"/>
      <c r="Y208" s="6"/>
      <c r="Z208" s="6"/>
      <c r="AA208" s="6"/>
      <c r="AB208" s="6"/>
      <c r="AC208" s="57"/>
    </row>
    <row r="209" spans="1:29" x14ac:dyDescent="0.25">
      <c r="A209" s="46">
        <v>9</v>
      </c>
      <c r="B209" s="46" t="s">
        <v>429</v>
      </c>
      <c r="C209" s="46" t="str">
        <f t="shared" si="24"/>
        <v>u2</v>
      </c>
      <c r="D209" s="46" t="str">
        <f t="shared" si="25"/>
        <v>9_u2</v>
      </c>
      <c r="E209" s="47">
        <v>4413</v>
      </c>
      <c r="F209" s="46"/>
      <c r="G209" s="46">
        <v>9</v>
      </c>
      <c r="H209" s="46" t="s">
        <v>429</v>
      </c>
      <c r="I209" s="46" t="str">
        <f t="shared" si="26"/>
        <v>u2</v>
      </c>
      <c r="J209" s="46" t="str">
        <f t="shared" si="27"/>
        <v>9_u2</v>
      </c>
      <c r="K209" s="47">
        <v>4556</v>
      </c>
      <c r="L209" s="49"/>
      <c r="M209" s="19"/>
      <c r="N209" s="49"/>
      <c r="O209" s="46">
        <v>9</v>
      </c>
      <c r="P209" s="46" t="s">
        <v>429</v>
      </c>
      <c r="Q209" s="46" t="str">
        <f t="shared" si="28"/>
        <v>u2</v>
      </c>
      <c r="R209" s="46" t="str">
        <f t="shared" ref="R209:R272" si="30">O209&amp;"_"&amp;P209</f>
        <v>9_u2</v>
      </c>
      <c r="S209" s="29">
        <f t="shared" ref="S209:S272" si="31">INDEX($E$17:$E$346,MATCH($R209,$D$17:$D$346,0))</f>
        <v>4413</v>
      </c>
      <c r="T209" s="29">
        <f t="shared" ref="T209:T272" si="32">INDEX($K$17:$K$346,MATCH(R209,$J$17:$J$346,0))</f>
        <v>4556</v>
      </c>
      <c r="U209" s="54">
        <f t="shared" ref="U209:U272" si="33">$D$6*S209+$D$7*T209</f>
        <v>4556</v>
      </c>
      <c r="V209" s="40">
        <f t="shared" si="29"/>
        <v>29.205128205128204</v>
      </c>
      <c r="W209" s="6"/>
      <c r="X209" s="6"/>
      <c r="Y209" s="6"/>
      <c r="Z209" s="6"/>
      <c r="AA209" s="6"/>
      <c r="AB209" s="6"/>
      <c r="AC209" s="57"/>
    </row>
    <row r="210" spans="1:29" x14ac:dyDescent="0.25">
      <c r="A210" s="46">
        <v>9</v>
      </c>
      <c r="B210" s="46" t="s">
        <v>430</v>
      </c>
      <c r="C210" s="46" t="str">
        <f t="shared" ref="C210:C273" si="34">B210</f>
        <v>a</v>
      </c>
      <c r="D210" s="46" t="str">
        <f t="shared" ref="D210:D273" si="35">A210&amp;"_"&amp;B210</f>
        <v>9_a</v>
      </c>
      <c r="E210" s="47">
        <v>4261</v>
      </c>
      <c r="F210" s="46"/>
      <c r="G210" s="46">
        <v>9</v>
      </c>
      <c r="H210" s="46" t="s">
        <v>430</v>
      </c>
      <c r="I210" s="46" t="str">
        <f t="shared" ref="I210:I273" si="36">H210</f>
        <v>a</v>
      </c>
      <c r="J210" s="46" t="str">
        <f t="shared" ref="J210:J273" si="37">G210&amp;"_"&amp;H210</f>
        <v>9_a</v>
      </c>
      <c r="K210" s="47">
        <v>4399</v>
      </c>
      <c r="L210" s="49"/>
      <c r="M210" s="19"/>
      <c r="N210" s="49"/>
      <c r="O210" s="46">
        <v>9</v>
      </c>
      <c r="P210" s="46" t="s">
        <v>430</v>
      </c>
      <c r="Q210" s="46" t="str">
        <f t="shared" ref="Q210:Q273" si="38">P210</f>
        <v>a</v>
      </c>
      <c r="R210" s="46" t="str">
        <f t="shared" si="30"/>
        <v>9_a</v>
      </c>
      <c r="S210" s="29">
        <f t="shared" si="31"/>
        <v>4261</v>
      </c>
      <c r="T210" s="29">
        <f t="shared" si="32"/>
        <v>4399</v>
      </c>
      <c r="U210" s="54">
        <f t="shared" si="33"/>
        <v>4399</v>
      </c>
      <c r="V210" s="40">
        <f t="shared" ref="V210:V273" si="39">U210/$D$10</f>
        <v>28.198717948717949</v>
      </c>
      <c r="W210" s="6"/>
      <c r="X210" s="6"/>
      <c r="Y210" s="6"/>
      <c r="Z210" s="6"/>
      <c r="AA210" s="6"/>
      <c r="AB210" s="6"/>
      <c r="AC210" s="57"/>
    </row>
    <row r="211" spans="1:29" x14ac:dyDescent="0.25">
      <c r="A211" s="46">
        <v>9</v>
      </c>
      <c r="B211" s="46" t="s">
        <v>431</v>
      </c>
      <c r="C211" s="46" t="str">
        <f t="shared" si="34"/>
        <v>b</v>
      </c>
      <c r="D211" s="46" t="str">
        <f t="shared" si="35"/>
        <v>9_b</v>
      </c>
      <c r="E211" s="47">
        <v>4413</v>
      </c>
      <c r="F211" s="46"/>
      <c r="G211" s="46">
        <v>9</v>
      </c>
      <c r="H211" s="46" t="s">
        <v>431</v>
      </c>
      <c r="I211" s="46" t="str">
        <f t="shared" si="36"/>
        <v>b</v>
      </c>
      <c r="J211" s="46" t="str">
        <f t="shared" si="37"/>
        <v>9_b</v>
      </c>
      <c r="K211" s="47">
        <v>4556</v>
      </c>
      <c r="L211" s="49"/>
      <c r="M211" s="19"/>
      <c r="N211" s="49"/>
      <c r="O211" s="46">
        <v>9</v>
      </c>
      <c r="P211" s="46" t="s">
        <v>431</v>
      </c>
      <c r="Q211" s="46" t="str">
        <f t="shared" si="38"/>
        <v>b</v>
      </c>
      <c r="R211" s="46" t="str">
        <f t="shared" si="30"/>
        <v>9_b</v>
      </c>
      <c r="S211" s="29">
        <f t="shared" si="31"/>
        <v>4413</v>
      </c>
      <c r="T211" s="29">
        <f t="shared" si="32"/>
        <v>4556</v>
      </c>
      <c r="U211" s="54">
        <f t="shared" si="33"/>
        <v>4556</v>
      </c>
      <c r="V211" s="40">
        <f t="shared" si="39"/>
        <v>29.205128205128204</v>
      </c>
      <c r="W211" s="6"/>
      <c r="X211" s="6"/>
      <c r="Y211" s="6"/>
      <c r="Z211" s="6"/>
      <c r="AA211" s="6"/>
      <c r="AB211" s="6"/>
      <c r="AC211" s="57"/>
    </row>
    <row r="212" spans="1:29" x14ac:dyDescent="0.25">
      <c r="A212" s="46">
        <v>9</v>
      </c>
      <c r="B212" s="46" t="s">
        <v>432</v>
      </c>
      <c r="C212" s="46" t="str">
        <f t="shared" si="34"/>
        <v>c</v>
      </c>
      <c r="D212" s="46" t="str">
        <f t="shared" si="35"/>
        <v>9_c</v>
      </c>
      <c r="E212" s="47">
        <v>4564</v>
      </c>
      <c r="F212" s="46"/>
      <c r="G212" s="46">
        <v>9</v>
      </c>
      <c r="H212" s="46" t="s">
        <v>432</v>
      </c>
      <c r="I212" s="46" t="str">
        <f t="shared" si="36"/>
        <v>c</v>
      </c>
      <c r="J212" s="46" t="str">
        <f t="shared" si="37"/>
        <v>9_c</v>
      </c>
      <c r="K212" s="47">
        <v>4712</v>
      </c>
      <c r="L212" s="49"/>
      <c r="M212" s="19"/>
      <c r="N212" s="49"/>
      <c r="O212" s="46">
        <v>9</v>
      </c>
      <c r="P212" s="46" t="s">
        <v>432</v>
      </c>
      <c r="Q212" s="46" t="str">
        <f t="shared" si="38"/>
        <v>c</v>
      </c>
      <c r="R212" s="46" t="str">
        <f t="shared" si="30"/>
        <v>9_c</v>
      </c>
      <c r="S212" s="29">
        <f t="shared" si="31"/>
        <v>4564</v>
      </c>
      <c r="T212" s="29">
        <f t="shared" si="32"/>
        <v>4712</v>
      </c>
      <c r="U212" s="54">
        <f t="shared" si="33"/>
        <v>4712</v>
      </c>
      <c r="V212" s="40">
        <f t="shared" si="39"/>
        <v>30.205128205128204</v>
      </c>
      <c r="W212" s="6"/>
      <c r="X212" s="6"/>
      <c r="Y212" s="6"/>
      <c r="Z212" s="6"/>
      <c r="AA212" s="6"/>
      <c r="AB212" s="6"/>
      <c r="AC212" s="57"/>
    </row>
    <row r="213" spans="1:29" x14ac:dyDescent="0.25">
      <c r="A213" s="46">
        <v>9</v>
      </c>
      <c r="B213" s="46" t="s">
        <v>433</v>
      </c>
      <c r="C213" s="46" t="str">
        <f t="shared" si="34"/>
        <v>d</v>
      </c>
      <c r="D213" s="46" t="str">
        <f t="shared" si="35"/>
        <v>9_d</v>
      </c>
      <c r="E213" s="47">
        <v>4727</v>
      </c>
      <c r="F213" s="46"/>
      <c r="G213" s="46">
        <v>9</v>
      </c>
      <c r="H213" s="46" t="s">
        <v>433</v>
      </c>
      <c r="I213" s="46" t="str">
        <f t="shared" si="36"/>
        <v>d</v>
      </c>
      <c r="J213" s="46" t="str">
        <f t="shared" si="37"/>
        <v>9_d</v>
      </c>
      <c r="K213" s="47">
        <v>4881</v>
      </c>
      <c r="L213" s="49"/>
      <c r="M213" s="19"/>
      <c r="N213" s="49"/>
      <c r="O213" s="46">
        <v>9</v>
      </c>
      <c r="P213" s="46" t="s">
        <v>433</v>
      </c>
      <c r="Q213" s="46" t="str">
        <f t="shared" si="38"/>
        <v>d</v>
      </c>
      <c r="R213" s="46" t="str">
        <f t="shared" si="30"/>
        <v>9_d</v>
      </c>
      <c r="S213" s="29">
        <f t="shared" si="31"/>
        <v>4727</v>
      </c>
      <c r="T213" s="29">
        <f t="shared" si="32"/>
        <v>4881</v>
      </c>
      <c r="U213" s="54">
        <f t="shared" si="33"/>
        <v>4881</v>
      </c>
      <c r="V213" s="40">
        <f t="shared" si="39"/>
        <v>31.28846153846154</v>
      </c>
      <c r="W213" s="6"/>
      <c r="X213" s="6"/>
      <c r="Y213" s="6"/>
      <c r="Z213" s="6"/>
      <c r="AA213" s="6"/>
      <c r="AB213" s="6"/>
      <c r="AC213" s="57"/>
    </row>
    <row r="214" spans="1:29" x14ac:dyDescent="0.25">
      <c r="A214" s="46">
        <v>9</v>
      </c>
      <c r="B214" s="46" t="s">
        <v>434</v>
      </c>
      <c r="C214" s="46" t="str">
        <f t="shared" si="34"/>
        <v>e</v>
      </c>
      <c r="D214" s="46" t="str">
        <f t="shared" si="35"/>
        <v>9_e</v>
      </c>
      <c r="E214" s="47">
        <v>4889</v>
      </c>
      <c r="F214" s="46"/>
      <c r="G214" s="46">
        <v>9</v>
      </c>
      <c r="H214" s="46" t="s">
        <v>434</v>
      </c>
      <c r="I214" s="46" t="str">
        <f t="shared" si="36"/>
        <v>e</v>
      </c>
      <c r="J214" s="46" t="str">
        <f t="shared" si="37"/>
        <v>9_e</v>
      </c>
      <c r="K214" s="46">
        <v>5048</v>
      </c>
      <c r="L214" s="49"/>
      <c r="M214" s="19"/>
      <c r="N214" s="49"/>
      <c r="O214" s="46">
        <v>9</v>
      </c>
      <c r="P214" s="46" t="s">
        <v>434</v>
      </c>
      <c r="Q214" s="46" t="str">
        <f t="shared" si="38"/>
        <v>e</v>
      </c>
      <c r="R214" s="46" t="str">
        <f t="shared" si="30"/>
        <v>9_e</v>
      </c>
      <c r="S214" s="29">
        <f t="shared" si="31"/>
        <v>4889</v>
      </c>
      <c r="T214" s="29">
        <f t="shared" si="32"/>
        <v>5048</v>
      </c>
      <c r="U214" s="54">
        <f t="shared" si="33"/>
        <v>5048</v>
      </c>
      <c r="V214" s="40">
        <f t="shared" si="39"/>
        <v>32.358974358974358</v>
      </c>
      <c r="W214" s="6"/>
      <c r="X214" s="6"/>
      <c r="Y214" s="6"/>
      <c r="Z214" s="6"/>
      <c r="AA214" s="6"/>
      <c r="AB214" s="6"/>
      <c r="AC214" s="57"/>
    </row>
    <row r="215" spans="1:29" x14ac:dyDescent="0.25">
      <c r="A215" s="46">
        <v>10</v>
      </c>
      <c r="B215" s="46" t="s">
        <v>427</v>
      </c>
      <c r="C215" s="46" t="str">
        <f t="shared" si="34"/>
        <v>Start</v>
      </c>
      <c r="D215" s="46" t="str">
        <f t="shared" si="35"/>
        <v>10_Start</v>
      </c>
      <c r="E215" s="47">
        <v>3043</v>
      </c>
      <c r="F215" s="46"/>
      <c r="G215" s="46">
        <v>10</v>
      </c>
      <c r="H215" s="46" t="s">
        <v>427</v>
      </c>
      <c r="I215" s="46" t="str">
        <f t="shared" si="36"/>
        <v>Start</v>
      </c>
      <c r="J215" s="46" t="str">
        <f t="shared" si="37"/>
        <v>10_Start</v>
      </c>
      <c r="K215" s="47">
        <v>3142</v>
      </c>
      <c r="L215" s="49"/>
      <c r="M215" s="19"/>
      <c r="N215" s="49"/>
      <c r="O215" s="46">
        <v>10</v>
      </c>
      <c r="P215" s="46" t="s">
        <v>427</v>
      </c>
      <c r="Q215" s="46" t="str">
        <f t="shared" si="38"/>
        <v>Start</v>
      </c>
      <c r="R215" s="46" t="str">
        <f t="shared" si="30"/>
        <v>10_Start</v>
      </c>
      <c r="S215" s="29">
        <f t="shared" si="31"/>
        <v>3043</v>
      </c>
      <c r="T215" s="29">
        <f t="shared" si="32"/>
        <v>3142</v>
      </c>
      <c r="U215" s="54">
        <f t="shared" si="33"/>
        <v>3142</v>
      </c>
      <c r="V215" s="40">
        <f t="shared" si="39"/>
        <v>20.141025641025642</v>
      </c>
      <c r="W215" s="6"/>
      <c r="X215" s="6"/>
      <c r="Y215" s="6"/>
      <c r="Z215" s="6"/>
      <c r="AA215" s="6"/>
      <c r="AB215" s="6"/>
      <c r="AC215" s="57"/>
    </row>
    <row r="216" spans="1:29" x14ac:dyDescent="0.25">
      <c r="A216" s="46">
        <v>10</v>
      </c>
      <c r="B216" s="46">
        <v>0</v>
      </c>
      <c r="C216" s="46">
        <f t="shared" si="34"/>
        <v>0</v>
      </c>
      <c r="D216" s="46" t="str">
        <f t="shared" si="35"/>
        <v>10_0</v>
      </c>
      <c r="E216" s="47">
        <v>3096</v>
      </c>
      <c r="F216" s="46"/>
      <c r="G216" s="46">
        <v>10</v>
      </c>
      <c r="H216" s="46">
        <v>0</v>
      </c>
      <c r="I216" s="46">
        <f t="shared" si="36"/>
        <v>0</v>
      </c>
      <c r="J216" s="46" t="str">
        <f t="shared" si="37"/>
        <v>10_0</v>
      </c>
      <c r="K216" s="47">
        <v>3197</v>
      </c>
      <c r="L216" s="49"/>
      <c r="M216" s="19"/>
      <c r="N216" s="49"/>
      <c r="O216" s="46">
        <v>10</v>
      </c>
      <c r="P216" s="46">
        <v>0</v>
      </c>
      <c r="Q216" s="46">
        <f t="shared" si="38"/>
        <v>0</v>
      </c>
      <c r="R216" s="46" t="str">
        <f t="shared" si="30"/>
        <v>10_0</v>
      </c>
      <c r="S216" s="29">
        <f t="shared" si="31"/>
        <v>3096</v>
      </c>
      <c r="T216" s="29">
        <f t="shared" si="32"/>
        <v>3197</v>
      </c>
      <c r="U216" s="54">
        <f t="shared" si="33"/>
        <v>3197</v>
      </c>
      <c r="V216" s="40">
        <f t="shared" si="39"/>
        <v>20.493589743589745</v>
      </c>
      <c r="W216" s="6"/>
      <c r="X216" s="6"/>
      <c r="Y216" s="6"/>
      <c r="Z216" s="6"/>
      <c r="AA216" s="6"/>
      <c r="AB216" s="6"/>
      <c r="AC216" s="57"/>
    </row>
    <row r="217" spans="1:29" x14ac:dyDescent="0.25">
      <c r="A217" s="46">
        <v>10</v>
      </c>
      <c r="B217" s="46">
        <v>1</v>
      </c>
      <c r="C217" s="46">
        <f t="shared" si="34"/>
        <v>1</v>
      </c>
      <c r="D217" s="46" t="str">
        <f t="shared" si="35"/>
        <v>10_1</v>
      </c>
      <c r="E217" s="47">
        <v>3176</v>
      </c>
      <c r="F217" s="46"/>
      <c r="G217" s="46">
        <v>10</v>
      </c>
      <c r="H217" s="46">
        <v>1</v>
      </c>
      <c r="I217" s="46">
        <f t="shared" si="36"/>
        <v>1</v>
      </c>
      <c r="J217" s="46" t="str">
        <f t="shared" si="37"/>
        <v>10_1</v>
      </c>
      <c r="K217" s="47">
        <v>3279</v>
      </c>
      <c r="L217" s="49"/>
      <c r="M217" s="19"/>
      <c r="N217" s="49"/>
      <c r="O217" s="46">
        <v>10</v>
      </c>
      <c r="P217" s="46">
        <v>1</v>
      </c>
      <c r="Q217" s="46">
        <f t="shared" si="38"/>
        <v>1</v>
      </c>
      <c r="R217" s="46" t="str">
        <f t="shared" si="30"/>
        <v>10_1</v>
      </c>
      <c r="S217" s="29">
        <f t="shared" si="31"/>
        <v>3176</v>
      </c>
      <c r="T217" s="29">
        <f t="shared" si="32"/>
        <v>3279</v>
      </c>
      <c r="U217" s="54">
        <f t="shared" si="33"/>
        <v>3279</v>
      </c>
      <c r="V217" s="40">
        <f t="shared" si="39"/>
        <v>21.01923076923077</v>
      </c>
      <c r="W217" s="6"/>
      <c r="X217" s="6"/>
      <c r="Y217" s="6"/>
      <c r="Z217" s="6"/>
      <c r="AA217" s="6"/>
      <c r="AB217" s="6"/>
      <c r="AC217" s="57"/>
    </row>
    <row r="218" spans="1:29" x14ac:dyDescent="0.25">
      <c r="A218" s="46">
        <v>10</v>
      </c>
      <c r="B218" s="46">
        <v>2</v>
      </c>
      <c r="C218" s="46">
        <f t="shared" si="34"/>
        <v>2</v>
      </c>
      <c r="D218" s="46" t="str">
        <f t="shared" si="35"/>
        <v>10_2</v>
      </c>
      <c r="E218" s="47">
        <v>3242</v>
      </c>
      <c r="F218" s="46"/>
      <c r="G218" s="46">
        <v>10</v>
      </c>
      <c r="H218" s="46">
        <v>2</v>
      </c>
      <c r="I218" s="46">
        <f t="shared" si="36"/>
        <v>2</v>
      </c>
      <c r="J218" s="46" t="str">
        <f t="shared" si="37"/>
        <v>10_2</v>
      </c>
      <c r="K218" s="47">
        <v>3347</v>
      </c>
      <c r="L218" s="49"/>
      <c r="M218" s="19"/>
      <c r="N218" s="49"/>
      <c r="O218" s="46">
        <v>10</v>
      </c>
      <c r="P218" s="46">
        <v>2</v>
      </c>
      <c r="Q218" s="46">
        <f t="shared" si="38"/>
        <v>2</v>
      </c>
      <c r="R218" s="46" t="str">
        <f t="shared" si="30"/>
        <v>10_2</v>
      </c>
      <c r="S218" s="29">
        <f t="shared" si="31"/>
        <v>3242</v>
      </c>
      <c r="T218" s="29">
        <f t="shared" si="32"/>
        <v>3347</v>
      </c>
      <c r="U218" s="54">
        <f t="shared" si="33"/>
        <v>3347</v>
      </c>
      <c r="V218" s="40">
        <f t="shared" si="39"/>
        <v>21.455128205128204</v>
      </c>
      <c r="W218" s="6"/>
      <c r="X218" s="6"/>
      <c r="Y218" s="6"/>
      <c r="Z218" s="6"/>
      <c r="AA218" s="6"/>
      <c r="AB218" s="6"/>
      <c r="AC218" s="57"/>
    </row>
    <row r="219" spans="1:29" x14ac:dyDescent="0.25">
      <c r="A219" s="46">
        <v>10</v>
      </c>
      <c r="B219" s="46">
        <v>3</v>
      </c>
      <c r="C219" s="46">
        <f t="shared" si="34"/>
        <v>3</v>
      </c>
      <c r="D219" s="46" t="str">
        <f t="shared" si="35"/>
        <v>10_3</v>
      </c>
      <c r="E219" s="47">
        <v>3314</v>
      </c>
      <c r="F219" s="46"/>
      <c r="G219" s="46">
        <v>10</v>
      </c>
      <c r="H219" s="46">
        <v>3</v>
      </c>
      <c r="I219" s="46">
        <f t="shared" si="36"/>
        <v>3</v>
      </c>
      <c r="J219" s="46" t="str">
        <f t="shared" si="37"/>
        <v>10_3</v>
      </c>
      <c r="K219" s="47">
        <v>3422</v>
      </c>
      <c r="L219" s="49"/>
      <c r="M219" s="19"/>
      <c r="N219" s="49"/>
      <c r="O219" s="46">
        <v>10</v>
      </c>
      <c r="P219" s="46">
        <v>3</v>
      </c>
      <c r="Q219" s="46">
        <f t="shared" si="38"/>
        <v>3</v>
      </c>
      <c r="R219" s="46" t="str">
        <f t="shared" si="30"/>
        <v>10_3</v>
      </c>
      <c r="S219" s="29">
        <f t="shared" si="31"/>
        <v>3314</v>
      </c>
      <c r="T219" s="29">
        <f t="shared" si="32"/>
        <v>3422</v>
      </c>
      <c r="U219" s="54">
        <f t="shared" si="33"/>
        <v>3422</v>
      </c>
      <c r="V219" s="40">
        <f t="shared" si="39"/>
        <v>21.935897435897434</v>
      </c>
      <c r="W219" s="6"/>
      <c r="X219" s="6"/>
      <c r="Y219" s="6"/>
      <c r="Z219" s="6"/>
      <c r="AA219" s="6"/>
      <c r="AB219" s="6"/>
      <c r="AC219" s="57"/>
    </row>
    <row r="220" spans="1:29" x14ac:dyDescent="0.25">
      <c r="A220" s="46">
        <v>10</v>
      </c>
      <c r="B220" s="46">
        <v>4</v>
      </c>
      <c r="C220" s="46">
        <f t="shared" si="34"/>
        <v>4</v>
      </c>
      <c r="D220" s="46" t="str">
        <f t="shared" si="35"/>
        <v>10_4</v>
      </c>
      <c r="E220" s="47">
        <v>3384</v>
      </c>
      <c r="F220" s="46"/>
      <c r="G220" s="46">
        <v>10</v>
      </c>
      <c r="H220" s="46">
        <v>4</v>
      </c>
      <c r="I220" s="46">
        <f t="shared" si="36"/>
        <v>4</v>
      </c>
      <c r="J220" s="46" t="str">
        <f t="shared" si="37"/>
        <v>10_4</v>
      </c>
      <c r="K220" s="47">
        <v>3494</v>
      </c>
      <c r="L220" s="49"/>
      <c r="M220" s="19"/>
      <c r="N220" s="49"/>
      <c r="O220" s="46">
        <v>10</v>
      </c>
      <c r="P220" s="46">
        <v>4</v>
      </c>
      <c r="Q220" s="46">
        <f t="shared" si="38"/>
        <v>4</v>
      </c>
      <c r="R220" s="46" t="str">
        <f t="shared" si="30"/>
        <v>10_4</v>
      </c>
      <c r="S220" s="29">
        <f t="shared" si="31"/>
        <v>3384</v>
      </c>
      <c r="T220" s="29">
        <f t="shared" si="32"/>
        <v>3494</v>
      </c>
      <c r="U220" s="54">
        <f t="shared" si="33"/>
        <v>3494</v>
      </c>
      <c r="V220" s="40">
        <f t="shared" si="39"/>
        <v>22.397435897435898</v>
      </c>
      <c r="W220" s="6"/>
      <c r="X220" s="6"/>
      <c r="Y220" s="6"/>
      <c r="Z220" s="6"/>
      <c r="AA220" s="6"/>
      <c r="AB220" s="6"/>
      <c r="AC220" s="57"/>
    </row>
    <row r="221" spans="1:29" x14ac:dyDescent="0.25">
      <c r="A221" s="46">
        <v>10</v>
      </c>
      <c r="B221" s="46">
        <v>5</v>
      </c>
      <c r="C221" s="46">
        <f t="shared" si="34"/>
        <v>5</v>
      </c>
      <c r="D221" s="46" t="str">
        <f t="shared" si="35"/>
        <v>10_5</v>
      </c>
      <c r="E221" s="47">
        <v>3499</v>
      </c>
      <c r="F221" s="46"/>
      <c r="G221" s="46">
        <v>10</v>
      </c>
      <c r="H221" s="46">
        <v>5</v>
      </c>
      <c r="I221" s="46">
        <f t="shared" si="36"/>
        <v>5</v>
      </c>
      <c r="J221" s="46" t="str">
        <f t="shared" si="37"/>
        <v>10_5</v>
      </c>
      <c r="K221" s="47">
        <v>3613</v>
      </c>
      <c r="L221" s="49"/>
      <c r="M221" s="19"/>
      <c r="N221" s="49"/>
      <c r="O221" s="46">
        <v>10</v>
      </c>
      <c r="P221" s="46">
        <v>5</v>
      </c>
      <c r="Q221" s="46">
        <f t="shared" si="38"/>
        <v>5</v>
      </c>
      <c r="R221" s="46" t="str">
        <f t="shared" si="30"/>
        <v>10_5</v>
      </c>
      <c r="S221" s="29">
        <f t="shared" si="31"/>
        <v>3499</v>
      </c>
      <c r="T221" s="29">
        <f t="shared" si="32"/>
        <v>3613</v>
      </c>
      <c r="U221" s="54">
        <f t="shared" si="33"/>
        <v>3613</v>
      </c>
      <c r="V221" s="40">
        <f t="shared" si="39"/>
        <v>23.160256410256409</v>
      </c>
      <c r="W221" s="6"/>
      <c r="X221" s="6"/>
      <c r="Y221" s="6"/>
      <c r="Z221" s="6"/>
      <c r="AA221" s="6"/>
      <c r="AB221" s="6"/>
      <c r="AC221" s="57"/>
    </row>
    <row r="222" spans="1:29" x14ac:dyDescent="0.25">
      <c r="A222" s="46">
        <v>10</v>
      </c>
      <c r="B222" s="46">
        <v>6</v>
      </c>
      <c r="C222" s="46">
        <f t="shared" si="34"/>
        <v>6</v>
      </c>
      <c r="D222" s="46" t="str">
        <f t="shared" si="35"/>
        <v>10_6</v>
      </c>
      <c r="E222" s="47">
        <v>3620</v>
      </c>
      <c r="F222" s="46"/>
      <c r="G222" s="46">
        <v>10</v>
      </c>
      <c r="H222" s="46">
        <v>6</v>
      </c>
      <c r="I222" s="46">
        <f t="shared" si="36"/>
        <v>6</v>
      </c>
      <c r="J222" s="46" t="str">
        <f t="shared" si="37"/>
        <v>10_6</v>
      </c>
      <c r="K222" s="47">
        <v>3738</v>
      </c>
      <c r="L222" s="49"/>
      <c r="M222" s="19"/>
      <c r="N222" s="49"/>
      <c r="O222" s="46">
        <v>10</v>
      </c>
      <c r="P222" s="46">
        <v>6</v>
      </c>
      <c r="Q222" s="46">
        <f t="shared" si="38"/>
        <v>6</v>
      </c>
      <c r="R222" s="46" t="str">
        <f t="shared" si="30"/>
        <v>10_6</v>
      </c>
      <c r="S222" s="29">
        <f t="shared" si="31"/>
        <v>3620</v>
      </c>
      <c r="T222" s="29">
        <f t="shared" si="32"/>
        <v>3738</v>
      </c>
      <c r="U222" s="54">
        <f t="shared" si="33"/>
        <v>3738</v>
      </c>
      <c r="V222" s="40">
        <f t="shared" si="39"/>
        <v>23.96153846153846</v>
      </c>
      <c r="W222" s="6"/>
      <c r="X222" s="6"/>
      <c r="Y222" s="6"/>
      <c r="Z222" s="6"/>
      <c r="AA222" s="6"/>
      <c r="AB222" s="6"/>
      <c r="AC222" s="57"/>
    </row>
    <row r="223" spans="1:29" x14ac:dyDescent="0.25">
      <c r="A223" s="46">
        <v>10</v>
      </c>
      <c r="B223" s="46">
        <v>7</v>
      </c>
      <c r="C223" s="46">
        <f t="shared" si="34"/>
        <v>7</v>
      </c>
      <c r="D223" s="46" t="str">
        <f t="shared" si="35"/>
        <v>10_7</v>
      </c>
      <c r="E223" s="47">
        <v>3742</v>
      </c>
      <c r="F223" s="46"/>
      <c r="G223" s="46">
        <v>10</v>
      </c>
      <c r="H223" s="46">
        <v>7</v>
      </c>
      <c r="I223" s="46">
        <f t="shared" si="36"/>
        <v>7</v>
      </c>
      <c r="J223" s="46" t="str">
        <f t="shared" si="37"/>
        <v>10_7</v>
      </c>
      <c r="K223" s="47">
        <v>3864</v>
      </c>
      <c r="L223" s="49"/>
      <c r="M223" s="19"/>
      <c r="N223" s="49"/>
      <c r="O223" s="46">
        <v>10</v>
      </c>
      <c r="P223" s="46">
        <v>7</v>
      </c>
      <c r="Q223" s="46">
        <f t="shared" si="38"/>
        <v>7</v>
      </c>
      <c r="R223" s="46" t="str">
        <f t="shared" si="30"/>
        <v>10_7</v>
      </c>
      <c r="S223" s="29">
        <f t="shared" si="31"/>
        <v>3742</v>
      </c>
      <c r="T223" s="29">
        <f t="shared" si="32"/>
        <v>3864</v>
      </c>
      <c r="U223" s="54">
        <f t="shared" si="33"/>
        <v>3864</v>
      </c>
      <c r="V223" s="40">
        <f t="shared" si="39"/>
        <v>24.76923076923077</v>
      </c>
      <c r="W223" s="6"/>
      <c r="X223" s="6"/>
      <c r="Y223" s="6"/>
      <c r="Z223" s="6"/>
      <c r="AA223" s="6"/>
      <c r="AB223" s="6"/>
      <c r="AC223" s="57"/>
    </row>
    <row r="224" spans="1:29" x14ac:dyDescent="0.25">
      <c r="A224" s="46">
        <v>10</v>
      </c>
      <c r="B224" s="46">
        <v>8</v>
      </c>
      <c r="C224" s="46">
        <f t="shared" si="34"/>
        <v>8</v>
      </c>
      <c r="D224" s="46" t="str">
        <f t="shared" si="35"/>
        <v>10_8</v>
      </c>
      <c r="E224" s="47">
        <v>3864</v>
      </c>
      <c r="F224" s="46"/>
      <c r="G224" s="46">
        <v>10</v>
      </c>
      <c r="H224" s="46">
        <v>8</v>
      </c>
      <c r="I224" s="46">
        <f t="shared" si="36"/>
        <v>8</v>
      </c>
      <c r="J224" s="46" t="str">
        <f t="shared" si="37"/>
        <v>10_8</v>
      </c>
      <c r="K224" s="47">
        <v>3990</v>
      </c>
      <c r="L224" s="49"/>
      <c r="M224" s="19"/>
      <c r="N224" s="49"/>
      <c r="O224" s="46">
        <v>10</v>
      </c>
      <c r="P224" s="46">
        <v>8</v>
      </c>
      <c r="Q224" s="46">
        <f t="shared" si="38"/>
        <v>8</v>
      </c>
      <c r="R224" s="46" t="str">
        <f t="shared" si="30"/>
        <v>10_8</v>
      </c>
      <c r="S224" s="29">
        <f t="shared" si="31"/>
        <v>3864</v>
      </c>
      <c r="T224" s="29">
        <f t="shared" si="32"/>
        <v>3990</v>
      </c>
      <c r="U224" s="54">
        <f t="shared" si="33"/>
        <v>3990</v>
      </c>
      <c r="V224" s="40">
        <f t="shared" si="39"/>
        <v>25.576923076923077</v>
      </c>
      <c r="W224" s="6"/>
      <c r="X224" s="6"/>
      <c r="Y224" s="6"/>
      <c r="Z224" s="6"/>
      <c r="AA224" s="6"/>
      <c r="AB224" s="6"/>
      <c r="AC224" s="57"/>
    </row>
    <row r="225" spans="1:29" x14ac:dyDescent="0.25">
      <c r="A225" s="46">
        <v>10</v>
      </c>
      <c r="B225" s="46">
        <v>9</v>
      </c>
      <c r="C225" s="46">
        <f t="shared" si="34"/>
        <v>9</v>
      </c>
      <c r="D225" s="46" t="str">
        <f t="shared" si="35"/>
        <v>10_9</v>
      </c>
      <c r="E225" s="47">
        <v>3989</v>
      </c>
      <c r="F225" s="46"/>
      <c r="G225" s="46">
        <v>10</v>
      </c>
      <c r="H225" s="46">
        <v>9</v>
      </c>
      <c r="I225" s="46">
        <f t="shared" si="36"/>
        <v>9</v>
      </c>
      <c r="J225" s="46" t="str">
        <f t="shared" si="37"/>
        <v>10_9</v>
      </c>
      <c r="K225" s="47">
        <v>4119</v>
      </c>
      <c r="L225" s="49"/>
      <c r="M225" s="19"/>
      <c r="N225" s="49"/>
      <c r="O225" s="46">
        <v>10</v>
      </c>
      <c r="P225" s="46">
        <v>9</v>
      </c>
      <c r="Q225" s="46">
        <f t="shared" si="38"/>
        <v>9</v>
      </c>
      <c r="R225" s="46" t="str">
        <f t="shared" si="30"/>
        <v>10_9</v>
      </c>
      <c r="S225" s="29">
        <f t="shared" si="31"/>
        <v>3989</v>
      </c>
      <c r="T225" s="29">
        <f t="shared" si="32"/>
        <v>4119</v>
      </c>
      <c r="U225" s="54">
        <f t="shared" si="33"/>
        <v>4119</v>
      </c>
      <c r="V225" s="40">
        <f t="shared" si="39"/>
        <v>26.403846153846153</v>
      </c>
      <c r="W225" s="6"/>
      <c r="X225" s="6"/>
      <c r="Y225" s="6"/>
      <c r="Z225" s="6"/>
      <c r="AA225" s="6"/>
      <c r="AB225" s="6"/>
      <c r="AC225" s="57"/>
    </row>
    <row r="226" spans="1:29" x14ac:dyDescent="0.25">
      <c r="A226" s="46">
        <v>10</v>
      </c>
      <c r="B226" s="46">
        <v>10</v>
      </c>
      <c r="C226" s="46">
        <f t="shared" si="34"/>
        <v>10</v>
      </c>
      <c r="D226" s="46" t="str">
        <f t="shared" si="35"/>
        <v>10_10</v>
      </c>
      <c r="E226" s="47">
        <v>4118</v>
      </c>
      <c r="F226" s="46"/>
      <c r="G226" s="46">
        <v>10</v>
      </c>
      <c r="H226" s="46">
        <v>10</v>
      </c>
      <c r="I226" s="46">
        <f t="shared" si="36"/>
        <v>10</v>
      </c>
      <c r="J226" s="46" t="str">
        <f t="shared" si="37"/>
        <v>10_10</v>
      </c>
      <c r="K226" s="47">
        <v>4252</v>
      </c>
      <c r="L226" s="49"/>
      <c r="M226" s="19"/>
      <c r="N226" s="49"/>
      <c r="O226" s="46">
        <v>10</v>
      </c>
      <c r="P226" s="46">
        <v>10</v>
      </c>
      <c r="Q226" s="46">
        <f t="shared" si="38"/>
        <v>10</v>
      </c>
      <c r="R226" s="46" t="str">
        <f t="shared" si="30"/>
        <v>10_10</v>
      </c>
      <c r="S226" s="29">
        <f t="shared" si="31"/>
        <v>4118</v>
      </c>
      <c r="T226" s="29">
        <f t="shared" si="32"/>
        <v>4252</v>
      </c>
      <c r="U226" s="54">
        <f t="shared" si="33"/>
        <v>4252</v>
      </c>
      <c r="V226" s="40">
        <f t="shared" si="39"/>
        <v>27.256410256410255</v>
      </c>
      <c r="W226" s="6"/>
      <c r="X226" s="6"/>
      <c r="Y226" s="6"/>
      <c r="Z226" s="6"/>
      <c r="AA226" s="6"/>
      <c r="AB226" s="6"/>
      <c r="AC226" s="57"/>
    </row>
    <row r="227" spans="1:29" x14ac:dyDescent="0.25">
      <c r="A227" s="46">
        <v>10</v>
      </c>
      <c r="B227" s="46">
        <v>11</v>
      </c>
      <c r="C227" s="46">
        <f t="shared" si="34"/>
        <v>11</v>
      </c>
      <c r="D227" s="46" t="str">
        <f t="shared" si="35"/>
        <v>10_11</v>
      </c>
      <c r="E227" s="47">
        <v>4261</v>
      </c>
      <c r="F227" s="46"/>
      <c r="G227" s="46">
        <v>10</v>
      </c>
      <c r="H227" s="46">
        <v>11</v>
      </c>
      <c r="I227" s="46">
        <f t="shared" si="36"/>
        <v>11</v>
      </c>
      <c r="J227" s="46" t="str">
        <f t="shared" si="37"/>
        <v>10_11</v>
      </c>
      <c r="K227" s="47">
        <v>4399</v>
      </c>
      <c r="L227" s="49"/>
      <c r="M227" s="19"/>
      <c r="N227" s="49"/>
      <c r="O227" s="46">
        <v>10</v>
      </c>
      <c r="P227" s="46">
        <v>11</v>
      </c>
      <c r="Q227" s="46">
        <f t="shared" si="38"/>
        <v>11</v>
      </c>
      <c r="R227" s="46" t="str">
        <f t="shared" si="30"/>
        <v>10_11</v>
      </c>
      <c r="S227" s="29">
        <f t="shared" si="31"/>
        <v>4261</v>
      </c>
      <c r="T227" s="29">
        <f t="shared" si="32"/>
        <v>4399</v>
      </c>
      <c r="U227" s="54">
        <f t="shared" si="33"/>
        <v>4399</v>
      </c>
      <c r="V227" s="40">
        <f t="shared" si="39"/>
        <v>28.198717948717949</v>
      </c>
      <c r="W227" s="6"/>
      <c r="X227" s="6"/>
      <c r="Y227" s="6"/>
      <c r="Z227" s="6"/>
      <c r="AA227" s="6"/>
      <c r="AB227" s="6"/>
      <c r="AC227" s="57"/>
    </row>
    <row r="228" spans="1:29" x14ac:dyDescent="0.25">
      <c r="A228" s="46">
        <v>10</v>
      </c>
      <c r="B228" s="46">
        <v>12</v>
      </c>
      <c r="C228" s="46">
        <f t="shared" si="34"/>
        <v>12</v>
      </c>
      <c r="D228" s="46" t="str">
        <f t="shared" si="35"/>
        <v>10_12</v>
      </c>
      <c r="E228" s="47">
        <v>4413</v>
      </c>
      <c r="F228" s="46"/>
      <c r="G228" s="46">
        <v>10</v>
      </c>
      <c r="H228" s="46">
        <v>12</v>
      </c>
      <c r="I228" s="46">
        <f t="shared" si="36"/>
        <v>12</v>
      </c>
      <c r="J228" s="46" t="str">
        <f t="shared" si="37"/>
        <v>10_12</v>
      </c>
      <c r="K228" s="47">
        <v>4556</v>
      </c>
      <c r="L228" s="49"/>
      <c r="M228" s="19"/>
      <c r="N228" s="49"/>
      <c r="O228" s="46">
        <v>10</v>
      </c>
      <c r="P228" s="46">
        <v>12</v>
      </c>
      <c r="Q228" s="46">
        <f t="shared" si="38"/>
        <v>12</v>
      </c>
      <c r="R228" s="46" t="str">
        <f t="shared" si="30"/>
        <v>10_12</v>
      </c>
      <c r="S228" s="29">
        <f t="shared" si="31"/>
        <v>4413</v>
      </c>
      <c r="T228" s="29">
        <f t="shared" si="32"/>
        <v>4556</v>
      </c>
      <c r="U228" s="54">
        <f t="shared" si="33"/>
        <v>4556</v>
      </c>
      <c r="V228" s="40">
        <f t="shared" si="39"/>
        <v>29.205128205128204</v>
      </c>
      <c r="W228" s="6"/>
      <c r="X228" s="6"/>
      <c r="Y228" s="6"/>
      <c r="Z228" s="6"/>
      <c r="AA228" s="6"/>
      <c r="AB228" s="6"/>
      <c r="AC228" s="57"/>
    </row>
    <row r="229" spans="1:29" x14ac:dyDescent="0.25">
      <c r="A229" s="46">
        <v>10</v>
      </c>
      <c r="B229" s="46">
        <v>13</v>
      </c>
      <c r="C229" s="46">
        <f t="shared" si="34"/>
        <v>13</v>
      </c>
      <c r="D229" s="46" t="str">
        <f t="shared" si="35"/>
        <v>10_13</v>
      </c>
      <c r="E229" s="47">
        <v>4564</v>
      </c>
      <c r="F229" s="46"/>
      <c r="G229" s="46">
        <v>10</v>
      </c>
      <c r="H229" s="46">
        <v>13</v>
      </c>
      <c r="I229" s="46">
        <f t="shared" si="36"/>
        <v>13</v>
      </c>
      <c r="J229" s="46" t="str">
        <f t="shared" si="37"/>
        <v>10_13</v>
      </c>
      <c r="K229" s="47">
        <v>4712</v>
      </c>
      <c r="L229" s="49"/>
      <c r="M229" s="19"/>
      <c r="N229" s="49"/>
      <c r="O229" s="46">
        <v>10</v>
      </c>
      <c r="P229" s="46">
        <v>13</v>
      </c>
      <c r="Q229" s="46">
        <f t="shared" si="38"/>
        <v>13</v>
      </c>
      <c r="R229" s="46" t="str">
        <f t="shared" si="30"/>
        <v>10_13</v>
      </c>
      <c r="S229" s="29">
        <f t="shared" si="31"/>
        <v>4564</v>
      </c>
      <c r="T229" s="29">
        <f t="shared" si="32"/>
        <v>4712</v>
      </c>
      <c r="U229" s="54">
        <f t="shared" si="33"/>
        <v>4712</v>
      </c>
      <c r="V229" s="40">
        <f t="shared" si="39"/>
        <v>30.205128205128204</v>
      </c>
      <c r="W229" s="6"/>
      <c r="X229" s="6"/>
      <c r="Y229" s="6"/>
      <c r="Z229" s="6"/>
      <c r="AA229" s="6"/>
      <c r="AB229" s="6"/>
      <c r="AC229" s="57"/>
    </row>
    <row r="230" spans="1:29" x14ac:dyDescent="0.25">
      <c r="A230" s="46">
        <v>10</v>
      </c>
      <c r="B230" s="46" t="s">
        <v>428</v>
      </c>
      <c r="C230" s="46" t="str">
        <f t="shared" si="34"/>
        <v>u1</v>
      </c>
      <c r="D230" s="46" t="str">
        <f t="shared" si="35"/>
        <v>10_u1</v>
      </c>
      <c r="E230" s="47">
        <v>4727</v>
      </c>
      <c r="F230" s="46"/>
      <c r="G230" s="46">
        <v>10</v>
      </c>
      <c r="H230" s="46" t="s">
        <v>428</v>
      </c>
      <c r="I230" s="46" t="str">
        <f t="shared" si="36"/>
        <v>u1</v>
      </c>
      <c r="J230" s="46" t="str">
        <f t="shared" si="37"/>
        <v>10_u1</v>
      </c>
      <c r="K230" s="47">
        <v>4881</v>
      </c>
      <c r="L230" s="49"/>
      <c r="M230" s="19"/>
      <c r="N230" s="49"/>
      <c r="O230" s="46">
        <v>10</v>
      </c>
      <c r="P230" s="46" t="s">
        <v>428</v>
      </c>
      <c r="Q230" s="46" t="str">
        <f t="shared" si="38"/>
        <v>u1</v>
      </c>
      <c r="R230" s="46" t="str">
        <f t="shared" si="30"/>
        <v>10_u1</v>
      </c>
      <c r="S230" s="29">
        <f t="shared" si="31"/>
        <v>4727</v>
      </c>
      <c r="T230" s="29">
        <f t="shared" si="32"/>
        <v>4881</v>
      </c>
      <c r="U230" s="54">
        <f t="shared" si="33"/>
        <v>4881</v>
      </c>
      <c r="V230" s="40">
        <f t="shared" si="39"/>
        <v>31.28846153846154</v>
      </c>
      <c r="W230" s="6"/>
      <c r="X230" s="6"/>
      <c r="Y230" s="6"/>
      <c r="Z230" s="6"/>
      <c r="AA230" s="6"/>
      <c r="AB230" s="6"/>
      <c r="AC230" s="57"/>
    </row>
    <row r="231" spans="1:29" x14ac:dyDescent="0.25">
      <c r="A231" s="46">
        <v>10</v>
      </c>
      <c r="B231" s="46" t="s">
        <v>429</v>
      </c>
      <c r="C231" s="46" t="str">
        <f t="shared" si="34"/>
        <v>u2</v>
      </c>
      <c r="D231" s="46" t="str">
        <f t="shared" si="35"/>
        <v>10_u2</v>
      </c>
      <c r="E231" s="47">
        <v>4889</v>
      </c>
      <c r="F231" s="46"/>
      <c r="G231" s="46">
        <v>10</v>
      </c>
      <c r="H231" s="46" t="s">
        <v>429</v>
      </c>
      <c r="I231" s="46" t="str">
        <f t="shared" si="36"/>
        <v>u2</v>
      </c>
      <c r="J231" s="46" t="str">
        <f t="shared" si="37"/>
        <v>10_u2</v>
      </c>
      <c r="K231" s="47">
        <v>5048</v>
      </c>
      <c r="L231" s="49"/>
      <c r="M231" s="19"/>
      <c r="N231" s="49"/>
      <c r="O231" s="46">
        <v>10</v>
      </c>
      <c r="P231" s="46" t="s">
        <v>429</v>
      </c>
      <c r="Q231" s="46" t="str">
        <f t="shared" si="38"/>
        <v>u2</v>
      </c>
      <c r="R231" s="46" t="str">
        <f t="shared" si="30"/>
        <v>10_u2</v>
      </c>
      <c r="S231" s="29">
        <f t="shared" si="31"/>
        <v>4889</v>
      </c>
      <c r="T231" s="29">
        <f t="shared" si="32"/>
        <v>5048</v>
      </c>
      <c r="U231" s="54">
        <f t="shared" si="33"/>
        <v>5048</v>
      </c>
      <c r="V231" s="40">
        <f t="shared" si="39"/>
        <v>32.358974358974358</v>
      </c>
      <c r="W231" s="6"/>
      <c r="X231" s="6"/>
      <c r="Y231" s="6"/>
      <c r="Z231" s="6"/>
      <c r="AA231" s="6"/>
      <c r="AB231" s="6"/>
      <c r="AC231" s="57"/>
    </row>
    <row r="232" spans="1:29" x14ac:dyDescent="0.25">
      <c r="A232" s="46">
        <v>10</v>
      </c>
      <c r="B232" s="46" t="s">
        <v>430</v>
      </c>
      <c r="C232" s="46" t="str">
        <f t="shared" si="34"/>
        <v>a</v>
      </c>
      <c r="D232" s="46" t="str">
        <f t="shared" si="35"/>
        <v>10_a</v>
      </c>
      <c r="E232" s="47">
        <v>4727</v>
      </c>
      <c r="F232" s="46"/>
      <c r="G232" s="46">
        <v>10</v>
      </c>
      <c r="H232" s="46" t="s">
        <v>430</v>
      </c>
      <c r="I232" s="46" t="str">
        <f t="shared" si="36"/>
        <v>a</v>
      </c>
      <c r="J232" s="46" t="str">
        <f t="shared" si="37"/>
        <v>10_a</v>
      </c>
      <c r="K232" s="47">
        <v>4881</v>
      </c>
      <c r="L232" s="49"/>
      <c r="M232" s="19"/>
      <c r="N232" s="49"/>
      <c r="O232" s="46">
        <v>10</v>
      </c>
      <c r="P232" s="46" t="s">
        <v>430</v>
      </c>
      <c r="Q232" s="46" t="str">
        <f t="shared" si="38"/>
        <v>a</v>
      </c>
      <c r="R232" s="46" t="str">
        <f t="shared" si="30"/>
        <v>10_a</v>
      </c>
      <c r="S232" s="29">
        <f t="shared" si="31"/>
        <v>4727</v>
      </c>
      <c r="T232" s="29">
        <f t="shared" si="32"/>
        <v>4881</v>
      </c>
      <c r="U232" s="54">
        <f t="shared" si="33"/>
        <v>4881</v>
      </c>
      <c r="V232" s="40">
        <f t="shared" si="39"/>
        <v>31.28846153846154</v>
      </c>
      <c r="W232" s="6"/>
      <c r="X232" s="6"/>
      <c r="Y232" s="6"/>
      <c r="Z232" s="6"/>
      <c r="AA232" s="6"/>
      <c r="AB232" s="6"/>
      <c r="AC232" s="57"/>
    </row>
    <row r="233" spans="1:29" x14ac:dyDescent="0.25">
      <c r="A233" s="46">
        <v>10</v>
      </c>
      <c r="B233" s="46" t="s">
        <v>431</v>
      </c>
      <c r="C233" s="46" t="str">
        <f t="shared" si="34"/>
        <v>b</v>
      </c>
      <c r="D233" s="46" t="str">
        <f t="shared" si="35"/>
        <v>10_b</v>
      </c>
      <c r="E233" s="47">
        <v>4889</v>
      </c>
      <c r="F233" s="46"/>
      <c r="G233" s="46">
        <v>10</v>
      </c>
      <c r="H233" s="46" t="s">
        <v>431</v>
      </c>
      <c r="I233" s="46" t="str">
        <f t="shared" si="36"/>
        <v>b</v>
      </c>
      <c r="J233" s="46" t="str">
        <f t="shared" si="37"/>
        <v>10_b</v>
      </c>
      <c r="K233" s="47">
        <v>5048</v>
      </c>
      <c r="L233" s="49"/>
      <c r="M233" s="19"/>
      <c r="N233" s="49"/>
      <c r="O233" s="46">
        <v>10</v>
      </c>
      <c r="P233" s="46" t="s">
        <v>431</v>
      </c>
      <c r="Q233" s="46" t="str">
        <f t="shared" si="38"/>
        <v>b</v>
      </c>
      <c r="R233" s="46" t="str">
        <f t="shared" si="30"/>
        <v>10_b</v>
      </c>
      <c r="S233" s="29">
        <f t="shared" si="31"/>
        <v>4889</v>
      </c>
      <c r="T233" s="29">
        <f t="shared" si="32"/>
        <v>5048</v>
      </c>
      <c r="U233" s="54">
        <f t="shared" si="33"/>
        <v>5048</v>
      </c>
      <c r="V233" s="40">
        <f t="shared" si="39"/>
        <v>32.358974358974358</v>
      </c>
      <c r="W233" s="6"/>
      <c r="X233" s="6"/>
      <c r="Y233" s="6"/>
      <c r="Z233" s="6"/>
      <c r="AA233" s="6"/>
      <c r="AB233" s="6"/>
      <c r="AC233" s="57"/>
    </row>
    <row r="234" spans="1:29" x14ac:dyDescent="0.25">
      <c r="A234" s="46">
        <v>10</v>
      </c>
      <c r="B234" s="46" t="s">
        <v>432</v>
      </c>
      <c r="C234" s="46" t="str">
        <f t="shared" si="34"/>
        <v>c</v>
      </c>
      <c r="D234" s="46" t="str">
        <f t="shared" si="35"/>
        <v>10_c</v>
      </c>
      <c r="E234" s="47">
        <v>5061</v>
      </c>
      <c r="F234" s="46"/>
      <c r="G234" s="46">
        <v>10</v>
      </c>
      <c r="H234" s="46" t="s">
        <v>432</v>
      </c>
      <c r="I234" s="46" t="str">
        <f t="shared" si="36"/>
        <v>c</v>
      </c>
      <c r="J234" s="46" t="str">
        <f t="shared" si="37"/>
        <v>10_c</v>
      </c>
      <c r="K234" s="47">
        <v>5225</v>
      </c>
      <c r="L234" s="49"/>
      <c r="M234" s="19"/>
      <c r="N234" s="49"/>
      <c r="O234" s="46">
        <v>10</v>
      </c>
      <c r="P234" s="46" t="s">
        <v>432</v>
      </c>
      <c r="Q234" s="46" t="str">
        <f t="shared" si="38"/>
        <v>c</v>
      </c>
      <c r="R234" s="46" t="str">
        <f t="shared" si="30"/>
        <v>10_c</v>
      </c>
      <c r="S234" s="29">
        <f t="shared" si="31"/>
        <v>5061</v>
      </c>
      <c r="T234" s="29">
        <f t="shared" si="32"/>
        <v>5225</v>
      </c>
      <c r="U234" s="54">
        <f t="shared" si="33"/>
        <v>5225</v>
      </c>
      <c r="V234" s="40">
        <f t="shared" si="39"/>
        <v>33.493589743589745</v>
      </c>
      <c r="W234" s="6"/>
      <c r="X234" s="6"/>
      <c r="Y234" s="6"/>
      <c r="Z234" s="6"/>
      <c r="AA234" s="6"/>
      <c r="AB234" s="6"/>
      <c r="AC234" s="57"/>
    </row>
    <row r="235" spans="1:29" x14ac:dyDescent="0.25">
      <c r="A235" s="46">
        <v>10</v>
      </c>
      <c r="B235" s="46" t="s">
        <v>433</v>
      </c>
      <c r="C235" s="46" t="str">
        <f t="shared" si="34"/>
        <v>d</v>
      </c>
      <c r="D235" s="46" t="str">
        <f t="shared" si="35"/>
        <v>10_d</v>
      </c>
      <c r="E235" s="47">
        <v>5243</v>
      </c>
      <c r="F235" s="46"/>
      <c r="G235" s="46">
        <v>10</v>
      </c>
      <c r="H235" s="46" t="s">
        <v>433</v>
      </c>
      <c r="I235" s="46" t="str">
        <f t="shared" si="36"/>
        <v>d</v>
      </c>
      <c r="J235" s="46" t="str">
        <f t="shared" si="37"/>
        <v>10_d</v>
      </c>
      <c r="K235" s="47">
        <v>5413</v>
      </c>
      <c r="L235" s="49"/>
      <c r="M235" s="19"/>
      <c r="N235" s="49"/>
      <c r="O235" s="46">
        <v>10</v>
      </c>
      <c r="P235" s="46" t="s">
        <v>433</v>
      </c>
      <c r="Q235" s="46" t="str">
        <f t="shared" si="38"/>
        <v>d</v>
      </c>
      <c r="R235" s="46" t="str">
        <f t="shared" si="30"/>
        <v>10_d</v>
      </c>
      <c r="S235" s="29">
        <f t="shared" si="31"/>
        <v>5243</v>
      </c>
      <c r="T235" s="29">
        <f t="shared" si="32"/>
        <v>5413</v>
      </c>
      <c r="U235" s="54">
        <f t="shared" si="33"/>
        <v>5413</v>
      </c>
      <c r="V235" s="40">
        <f t="shared" si="39"/>
        <v>34.698717948717949</v>
      </c>
      <c r="W235" s="6"/>
      <c r="X235" s="6"/>
      <c r="Y235" s="6"/>
      <c r="Z235" s="6"/>
      <c r="AA235" s="6"/>
      <c r="AB235" s="6"/>
      <c r="AC235" s="57"/>
    </row>
    <row r="236" spans="1:29" x14ac:dyDescent="0.25">
      <c r="A236" s="46">
        <v>10</v>
      </c>
      <c r="B236" s="46" t="s">
        <v>434</v>
      </c>
      <c r="C236" s="46" t="str">
        <f t="shared" si="34"/>
        <v>e</v>
      </c>
      <c r="D236" s="46" t="str">
        <f t="shared" si="35"/>
        <v>10_e</v>
      </c>
      <c r="E236" s="47">
        <v>5427</v>
      </c>
      <c r="F236" s="46"/>
      <c r="G236" s="46">
        <v>10</v>
      </c>
      <c r="H236" s="46" t="s">
        <v>434</v>
      </c>
      <c r="I236" s="46" t="str">
        <f t="shared" si="36"/>
        <v>e</v>
      </c>
      <c r="J236" s="46" t="str">
        <f t="shared" si="37"/>
        <v>10_e</v>
      </c>
      <c r="K236" s="59">
        <v>5603</v>
      </c>
      <c r="L236" s="49"/>
      <c r="M236" s="19"/>
      <c r="N236" s="49"/>
      <c r="O236" s="46">
        <v>10</v>
      </c>
      <c r="P236" s="46" t="s">
        <v>434</v>
      </c>
      <c r="Q236" s="46" t="str">
        <f t="shared" si="38"/>
        <v>e</v>
      </c>
      <c r="R236" s="46" t="str">
        <f t="shared" si="30"/>
        <v>10_e</v>
      </c>
      <c r="S236" s="29">
        <f t="shared" si="31"/>
        <v>5427</v>
      </c>
      <c r="T236" s="29">
        <f t="shared" si="32"/>
        <v>5603</v>
      </c>
      <c r="U236" s="54">
        <f t="shared" si="33"/>
        <v>5603</v>
      </c>
      <c r="V236" s="40">
        <f t="shared" si="39"/>
        <v>35.916666666666664</v>
      </c>
      <c r="W236" s="6"/>
      <c r="X236" s="6"/>
      <c r="Y236" s="6"/>
      <c r="Z236" s="6"/>
      <c r="AA236" s="6"/>
      <c r="AB236" s="6"/>
      <c r="AC236" s="57"/>
    </row>
    <row r="237" spans="1:29" x14ac:dyDescent="0.25">
      <c r="A237" s="46">
        <v>11</v>
      </c>
      <c r="B237" s="46" t="s">
        <v>427</v>
      </c>
      <c r="C237" s="46" t="str">
        <f t="shared" si="34"/>
        <v>Start</v>
      </c>
      <c r="D237" s="46" t="str">
        <f t="shared" si="35"/>
        <v>11_Start</v>
      </c>
      <c r="E237" s="47">
        <v>3259</v>
      </c>
      <c r="F237" s="46"/>
      <c r="G237" s="46">
        <v>11</v>
      </c>
      <c r="H237" s="46" t="s">
        <v>427</v>
      </c>
      <c r="I237" s="46" t="str">
        <f t="shared" si="36"/>
        <v>Start</v>
      </c>
      <c r="J237" s="46" t="str">
        <f t="shared" si="37"/>
        <v>11_Start</v>
      </c>
      <c r="K237" s="47">
        <v>3365</v>
      </c>
      <c r="L237" s="49"/>
      <c r="M237" s="19"/>
      <c r="N237" s="49"/>
      <c r="O237" s="46">
        <v>11</v>
      </c>
      <c r="P237" s="46" t="s">
        <v>427</v>
      </c>
      <c r="Q237" s="46" t="str">
        <f t="shared" si="38"/>
        <v>Start</v>
      </c>
      <c r="R237" s="46" t="str">
        <f t="shared" si="30"/>
        <v>11_Start</v>
      </c>
      <c r="S237" s="29">
        <f t="shared" si="31"/>
        <v>3259</v>
      </c>
      <c r="T237" s="29">
        <f t="shared" si="32"/>
        <v>3365</v>
      </c>
      <c r="U237" s="54">
        <f t="shared" si="33"/>
        <v>3365</v>
      </c>
      <c r="V237" s="40">
        <f t="shared" si="39"/>
        <v>21.570512820512821</v>
      </c>
      <c r="W237" s="6"/>
      <c r="X237" s="6"/>
      <c r="Y237" s="6"/>
      <c r="Z237" s="6"/>
      <c r="AA237" s="6"/>
      <c r="AB237" s="6"/>
      <c r="AC237" s="57"/>
    </row>
    <row r="238" spans="1:29" x14ac:dyDescent="0.25">
      <c r="A238" s="46">
        <v>11</v>
      </c>
      <c r="B238" s="46">
        <v>0</v>
      </c>
      <c r="C238" s="46">
        <f t="shared" si="34"/>
        <v>0</v>
      </c>
      <c r="D238" s="46" t="str">
        <f t="shared" si="35"/>
        <v>11_0</v>
      </c>
      <c r="E238" s="47">
        <v>3314</v>
      </c>
      <c r="F238" s="46"/>
      <c r="G238" s="46">
        <v>11</v>
      </c>
      <c r="H238" s="46">
        <v>0</v>
      </c>
      <c r="I238" s="46">
        <f t="shared" si="36"/>
        <v>0</v>
      </c>
      <c r="J238" s="46" t="str">
        <f t="shared" si="37"/>
        <v>11_0</v>
      </c>
      <c r="K238" s="47">
        <v>3422</v>
      </c>
      <c r="L238" s="49"/>
      <c r="M238" s="19"/>
      <c r="N238" s="49"/>
      <c r="O238" s="46">
        <v>11</v>
      </c>
      <c r="P238" s="46">
        <v>0</v>
      </c>
      <c r="Q238" s="46">
        <f t="shared" si="38"/>
        <v>0</v>
      </c>
      <c r="R238" s="46" t="str">
        <f t="shared" si="30"/>
        <v>11_0</v>
      </c>
      <c r="S238" s="29">
        <f t="shared" si="31"/>
        <v>3314</v>
      </c>
      <c r="T238" s="29">
        <f t="shared" si="32"/>
        <v>3422</v>
      </c>
      <c r="U238" s="54">
        <f t="shared" si="33"/>
        <v>3422</v>
      </c>
      <c r="V238" s="40">
        <f t="shared" si="39"/>
        <v>21.935897435897434</v>
      </c>
      <c r="W238" s="6"/>
      <c r="X238" s="6"/>
      <c r="Y238" s="6"/>
      <c r="Z238" s="6"/>
      <c r="AA238" s="6"/>
      <c r="AB238" s="6"/>
      <c r="AC238" s="57"/>
    </row>
    <row r="239" spans="1:29" x14ac:dyDescent="0.25">
      <c r="A239" s="46">
        <v>11</v>
      </c>
      <c r="B239" s="46">
        <v>1</v>
      </c>
      <c r="C239" s="46">
        <f t="shared" si="34"/>
        <v>1</v>
      </c>
      <c r="D239" s="46" t="str">
        <f t="shared" si="35"/>
        <v>11_1</v>
      </c>
      <c r="E239" s="47">
        <v>3384</v>
      </c>
      <c r="F239" s="46"/>
      <c r="G239" s="46">
        <v>11</v>
      </c>
      <c r="H239" s="46">
        <v>1</v>
      </c>
      <c r="I239" s="46">
        <f t="shared" si="36"/>
        <v>1</v>
      </c>
      <c r="J239" s="46" t="str">
        <f t="shared" si="37"/>
        <v>11_1</v>
      </c>
      <c r="K239" s="47">
        <v>3494</v>
      </c>
      <c r="L239" s="49"/>
      <c r="M239" s="19"/>
      <c r="N239" s="49"/>
      <c r="O239" s="46">
        <v>11</v>
      </c>
      <c r="P239" s="46">
        <v>1</v>
      </c>
      <c r="Q239" s="46">
        <f t="shared" si="38"/>
        <v>1</v>
      </c>
      <c r="R239" s="46" t="str">
        <f t="shared" si="30"/>
        <v>11_1</v>
      </c>
      <c r="S239" s="29">
        <f t="shared" si="31"/>
        <v>3384</v>
      </c>
      <c r="T239" s="29">
        <f t="shared" si="32"/>
        <v>3494</v>
      </c>
      <c r="U239" s="54">
        <f t="shared" si="33"/>
        <v>3494</v>
      </c>
      <c r="V239" s="40">
        <f t="shared" si="39"/>
        <v>22.397435897435898</v>
      </c>
      <c r="W239" s="6"/>
      <c r="X239" s="6"/>
      <c r="Y239" s="6"/>
      <c r="Z239" s="6"/>
      <c r="AA239" s="6"/>
      <c r="AB239" s="6"/>
      <c r="AC239" s="57"/>
    </row>
    <row r="240" spans="1:29" x14ac:dyDescent="0.25">
      <c r="A240" s="46">
        <v>11</v>
      </c>
      <c r="B240" s="46">
        <v>2</v>
      </c>
      <c r="C240" s="46">
        <f t="shared" si="34"/>
        <v>2</v>
      </c>
      <c r="D240" s="46" t="str">
        <f t="shared" si="35"/>
        <v>11_2</v>
      </c>
      <c r="E240" s="47">
        <v>3499</v>
      </c>
      <c r="F240" s="46"/>
      <c r="G240" s="46">
        <v>11</v>
      </c>
      <c r="H240" s="46">
        <v>2</v>
      </c>
      <c r="I240" s="46">
        <f t="shared" si="36"/>
        <v>2</v>
      </c>
      <c r="J240" s="46" t="str">
        <f t="shared" si="37"/>
        <v>11_2</v>
      </c>
      <c r="K240" s="47">
        <v>3613</v>
      </c>
      <c r="L240" s="49"/>
      <c r="M240" s="19"/>
      <c r="N240" s="49"/>
      <c r="O240" s="46">
        <v>11</v>
      </c>
      <c r="P240" s="46">
        <v>2</v>
      </c>
      <c r="Q240" s="46">
        <f t="shared" si="38"/>
        <v>2</v>
      </c>
      <c r="R240" s="46" t="str">
        <f t="shared" si="30"/>
        <v>11_2</v>
      </c>
      <c r="S240" s="29">
        <f t="shared" si="31"/>
        <v>3499</v>
      </c>
      <c r="T240" s="29">
        <f t="shared" si="32"/>
        <v>3613</v>
      </c>
      <c r="U240" s="54">
        <f t="shared" si="33"/>
        <v>3613</v>
      </c>
      <c r="V240" s="40">
        <f t="shared" si="39"/>
        <v>23.160256410256409</v>
      </c>
      <c r="W240" s="6"/>
      <c r="X240" s="6"/>
      <c r="Y240" s="6"/>
      <c r="Z240" s="6"/>
      <c r="AA240" s="6"/>
      <c r="AB240" s="6"/>
      <c r="AC240" s="57"/>
    </row>
    <row r="241" spans="1:29" x14ac:dyDescent="0.25">
      <c r="A241" s="46">
        <v>11</v>
      </c>
      <c r="B241" s="46">
        <v>3</v>
      </c>
      <c r="C241" s="46">
        <f t="shared" si="34"/>
        <v>3</v>
      </c>
      <c r="D241" s="46" t="str">
        <f t="shared" si="35"/>
        <v>11_3</v>
      </c>
      <c r="E241" s="47">
        <v>3620</v>
      </c>
      <c r="F241" s="46"/>
      <c r="G241" s="46">
        <v>11</v>
      </c>
      <c r="H241" s="46">
        <v>3</v>
      </c>
      <c r="I241" s="46">
        <f t="shared" si="36"/>
        <v>3</v>
      </c>
      <c r="J241" s="46" t="str">
        <f t="shared" si="37"/>
        <v>11_3</v>
      </c>
      <c r="K241" s="47">
        <v>3738</v>
      </c>
      <c r="L241" s="49"/>
      <c r="M241" s="19"/>
      <c r="N241" s="49"/>
      <c r="O241" s="46">
        <v>11</v>
      </c>
      <c r="P241" s="46">
        <v>3</v>
      </c>
      <c r="Q241" s="46">
        <f t="shared" si="38"/>
        <v>3</v>
      </c>
      <c r="R241" s="46" t="str">
        <f t="shared" si="30"/>
        <v>11_3</v>
      </c>
      <c r="S241" s="29">
        <f t="shared" si="31"/>
        <v>3620</v>
      </c>
      <c r="T241" s="29">
        <f t="shared" si="32"/>
        <v>3738</v>
      </c>
      <c r="U241" s="54">
        <f t="shared" si="33"/>
        <v>3738</v>
      </c>
      <c r="V241" s="40">
        <f t="shared" si="39"/>
        <v>23.96153846153846</v>
      </c>
      <c r="W241" s="6"/>
      <c r="X241" s="6"/>
      <c r="Y241" s="6"/>
      <c r="Z241" s="6"/>
      <c r="AA241" s="6"/>
      <c r="AB241" s="6"/>
      <c r="AC241" s="57"/>
    </row>
    <row r="242" spans="1:29" x14ac:dyDescent="0.25">
      <c r="A242" s="46">
        <v>11</v>
      </c>
      <c r="B242" s="46">
        <v>4</v>
      </c>
      <c r="C242" s="46">
        <f t="shared" si="34"/>
        <v>4</v>
      </c>
      <c r="D242" s="46" t="str">
        <f t="shared" si="35"/>
        <v>11_4</v>
      </c>
      <c r="E242" s="47">
        <v>3742</v>
      </c>
      <c r="F242" s="46"/>
      <c r="G242" s="46">
        <v>11</v>
      </c>
      <c r="H242" s="46">
        <v>4</v>
      </c>
      <c r="I242" s="46">
        <f t="shared" si="36"/>
        <v>4</v>
      </c>
      <c r="J242" s="46" t="str">
        <f t="shared" si="37"/>
        <v>11_4</v>
      </c>
      <c r="K242" s="47">
        <v>3864</v>
      </c>
      <c r="L242" s="49"/>
      <c r="M242" s="19"/>
      <c r="N242" s="49"/>
      <c r="O242" s="46">
        <v>11</v>
      </c>
      <c r="P242" s="46">
        <v>4</v>
      </c>
      <c r="Q242" s="46">
        <f t="shared" si="38"/>
        <v>4</v>
      </c>
      <c r="R242" s="46" t="str">
        <f t="shared" si="30"/>
        <v>11_4</v>
      </c>
      <c r="S242" s="29">
        <f t="shared" si="31"/>
        <v>3742</v>
      </c>
      <c r="T242" s="29">
        <f t="shared" si="32"/>
        <v>3864</v>
      </c>
      <c r="U242" s="54">
        <f t="shared" si="33"/>
        <v>3864</v>
      </c>
      <c r="V242" s="40">
        <f t="shared" si="39"/>
        <v>24.76923076923077</v>
      </c>
      <c r="W242" s="6"/>
      <c r="X242" s="6"/>
      <c r="Y242" s="6"/>
      <c r="Z242" s="6"/>
      <c r="AA242" s="6"/>
      <c r="AB242" s="6"/>
      <c r="AC242" s="57"/>
    </row>
    <row r="243" spans="1:29" x14ac:dyDescent="0.25">
      <c r="A243" s="46">
        <v>11</v>
      </c>
      <c r="B243" s="46">
        <v>5</v>
      </c>
      <c r="C243" s="46">
        <f t="shared" si="34"/>
        <v>5</v>
      </c>
      <c r="D243" s="46" t="str">
        <f t="shared" si="35"/>
        <v>11_5</v>
      </c>
      <c r="E243" s="47">
        <v>3864</v>
      </c>
      <c r="F243" s="46"/>
      <c r="G243" s="46">
        <v>11</v>
      </c>
      <c r="H243" s="46">
        <v>5</v>
      </c>
      <c r="I243" s="46">
        <f t="shared" si="36"/>
        <v>5</v>
      </c>
      <c r="J243" s="46" t="str">
        <f t="shared" si="37"/>
        <v>11_5</v>
      </c>
      <c r="K243" s="47">
        <v>3990</v>
      </c>
      <c r="L243" s="49"/>
      <c r="M243" s="19"/>
      <c r="N243" s="49"/>
      <c r="O243" s="46">
        <v>11</v>
      </c>
      <c r="P243" s="46">
        <v>5</v>
      </c>
      <c r="Q243" s="46">
        <f t="shared" si="38"/>
        <v>5</v>
      </c>
      <c r="R243" s="46" t="str">
        <f t="shared" si="30"/>
        <v>11_5</v>
      </c>
      <c r="S243" s="29">
        <f t="shared" si="31"/>
        <v>3864</v>
      </c>
      <c r="T243" s="29">
        <f t="shared" si="32"/>
        <v>3990</v>
      </c>
      <c r="U243" s="54">
        <f t="shared" si="33"/>
        <v>3990</v>
      </c>
      <c r="V243" s="40">
        <f t="shared" si="39"/>
        <v>25.576923076923077</v>
      </c>
      <c r="W243" s="6"/>
      <c r="X243" s="6"/>
      <c r="Y243" s="6"/>
      <c r="Z243" s="6"/>
      <c r="AA243" s="6"/>
      <c r="AB243" s="6"/>
      <c r="AC243" s="57"/>
    </row>
    <row r="244" spans="1:29" x14ac:dyDescent="0.25">
      <c r="A244" s="46">
        <v>11</v>
      </c>
      <c r="B244" s="46">
        <v>6</v>
      </c>
      <c r="C244" s="46">
        <f t="shared" si="34"/>
        <v>6</v>
      </c>
      <c r="D244" s="46" t="str">
        <f t="shared" si="35"/>
        <v>11_6</v>
      </c>
      <c r="E244" s="47">
        <v>3989</v>
      </c>
      <c r="F244" s="46"/>
      <c r="G244" s="46">
        <v>11</v>
      </c>
      <c r="H244" s="46">
        <v>6</v>
      </c>
      <c r="I244" s="46">
        <f t="shared" si="36"/>
        <v>6</v>
      </c>
      <c r="J244" s="46" t="str">
        <f t="shared" si="37"/>
        <v>11_6</v>
      </c>
      <c r="K244" s="47">
        <v>4119</v>
      </c>
      <c r="L244" s="49"/>
      <c r="M244" s="19"/>
      <c r="N244" s="49"/>
      <c r="O244" s="46">
        <v>11</v>
      </c>
      <c r="P244" s="46">
        <v>6</v>
      </c>
      <c r="Q244" s="46">
        <f t="shared" si="38"/>
        <v>6</v>
      </c>
      <c r="R244" s="46" t="str">
        <f t="shared" si="30"/>
        <v>11_6</v>
      </c>
      <c r="S244" s="29">
        <f t="shared" si="31"/>
        <v>3989</v>
      </c>
      <c r="T244" s="29">
        <f t="shared" si="32"/>
        <v>4119</v>
      </c>
      <c r="U244" s="54">
        <f t="shared" si="33"/>
        <v>4119</v>
      </c>
      <c r="V244" s="40">
        <f t="shared" si="39"/>
        <v>26.403846153846153</v>
      </c>
      <c r="W244" s="6"/>
      <c r="X244" s="6"/>
      <c r="Y244" s="6"/>
      <c r="Z244" s="6"/>
      <c r="AA244" s="6"/>
      <c r="AB244" s="6"/>
      <c r="AC244" s="57"/>
    </row>
    <row r="245" spans="1:29" x14ac:dyDescent="0.25">
      <c r="A245" s="46">
        <v>11</v>
      </c>
      <c r="B245" s="46">
        <v>7</v>
      </c>
      <c r="C245" s="46">
        <f t="shared" si="34"/>
        <v>7</v>
      </c>
      <c r="D245" s="46" t="str">
        <f t="shared" si="35"/>
        <v>11_7</v>
      </c>
      <c r="E245" s="47">
        <v>4118</v>
      </c>
      <c r="F245" s="46"/>
      <c r="G245" s="46">
        <v>11</v>
      </c>
      <c r="H245" s="46">
        <v>7</v>
      </c>
      <c r="I245" s="46">
        <f t="shared" si="36"/>
        <v>7</v>
      </c>
      <c r="J245" s="46" t="str">
        <f t="shared" si="37"/>
        <v>11_7</v>
      </c>
      <c r="K245" s="47">
        <v>4252</v>
      </c>
      <c r="L245" s="49"/>
      <c r="M245" s="19"/>
      <c r="N245" s="49"/>
      <c r="O245" s="46">
        <v>11</v>
      </c>
      <c r="P245" s="46">
        <v>7</v>
      </c>
      <c r="Q245" s="46">
        <f t="shared" si="38"/>
        <v>7</v>
      </c>
      <c r="R245" s="46" t="str">
        <f t="shared" si="30"/>
        <v>11_7</v>
      </c>
      <c r="S245" s="29">
        <f t="shared" si="31"/>
        <v>4118</v>
      </c>
      <c r="T245" s="29">
        <f t="shared" si="32"/>
        <v>4252</v>
      </c>
      <c r="U245" s="54">
        <f t="shared" si="33"/>
        <v>4252</v>
      </c>
      <c r="V245" s="40">
        <f t="shared" si="39"/>
        <v>27.256410256410255</v>
      </c>
      <c r="W245" s="6"/>
      <c r="X245" s="6"/>
      <c r="Y245" s="6"/>
      <c r="Z245" s="6"/>
      <c r="AA245" s="6"/>
      <c r="AB245" s="6"/>
      <c r="AC245" s="57"/>
    </row>
    <row r="246" spans="1:29" x14ac:dyDescent="0.25">
      <c r="A246" s="46">
        <v>11</v>
      </c>
      <c r="B246" s="46">
        <v>8</v>
      </c>
      <c r="C246" s="46">
        <f t="shared" si="34"/>
        <v>8</v>
      </c>
      <c r="D246" s="46" t="str">
        <f t="shared" si="35"/>
        <v>11_8</v>
      </c>
      <c r="E246" s="47">
        <v>4261</v>
      </c>
      <c r="F246" s="46"/>
      <c r="G246" s="46">
        <v>11</v>
      </c>
      <c r="H246" s="46">
        <v>8</v>
      </c>
      <c r="I246" s="46">
        <f t="shared" si="36"/>
        <v>8</v>
      </c>
      <c r="J246" s="46" t="str">
        <f t="shared" si="37"/>
        <v>11_8</v>
      </c>
      <c r="K246" s="47">
        <v>4399</v>
      </c>
      <c r="L246" s="49"/>
      <c r="M246" s="19"/>
      <c r="N246" s="49"/>
      <c r="O246" s="46">
        <v>11</v>
      </c>
      <c r="P246" s="46">
        <v>8</v>
      </c>
      <c r="Q246" s="46">
        <f t="shared" si="38"/>
        <v>8</v>
      </c>
      <c r="R246" s="46" t="str">
        <f t="shared" si="30"/>
        <v>11_8</v>
      </c>
      <c r="S246" s="29">
        <f t="shared" si="31"/>
        <v>4261</v>
      </c>
      <c r="T246" s="29">
        <f t="shared" si="32"/>
        <v>4399</v>
      </c>
      <c r="U246" s="54">
        <f t="shared" si="33"/>
        <v>4399</v>
      </c>
      <c r="V246" s="40">
        <f t="shared" si="39"/>
        <v>28.198717948717949</v>
      </c>
      <c r="W246" s="6"/>
      <c r="X246" s="6"/>
      <c r="Y246" s="6"/>
      <c r="Z246" s="6"/>
      <c r="AA246" s="6"/>
      <c r="AB246" s="6"/>
      <c r="AC246" s="57"/>
    </row>
    <row r="247" spans="1:29" x14ac:dyDescent="0.25">
      <c r="A247" s="46">
        <v>11</v>
      </c>
      <c r="B247" s="46">
        <v>9</v>
      </c>
      <c r="C247" s="46">
        <f t="shared" si="34"/>
        <v>9</v>
      </c>
      <c r="D247" s="46" t="str">
        <f t="shared" si="35"/>
        <v>11_9</v>
      </c>
      <c r="E247" s="47">
        <v>4413</v>
      </c>
      <c r="F247" s="46"/>
      <c r="G247" s="46">
        <v>11</v>
      </c>
      <c r="H247" s="46">
        <v>9</v>
      </c>
      <c r="I247" s="46">
        <f t="shared" si="36"/>
        <v>9</v>
      </c>
      <c r="J247" s="46" t="str">
        <f t="shared" si="37"/>
        <v>11_9</v>
      </c>
      <c r="K247" s="47">
        <v>4556</v>
      </c>
      <c r="L247" s="49"/>
      <c r="M247" s="19"/>
      <c r="N247" s="49"/>
      <c r="O247" s="46">
        <v>11</v>
      </c>
      <c r="P247" s="46">
        <v>9</v>
      </c>
      <c r="Q247" s="46">
        <f t="shared" si="38"/>
        <v>9</v>
      </c>
      <c r="R247" s="46" t="str">
        <f t="shared" si="30"/>
        <v>11_9</v>
      </c>
      <c r="S247" s="29">
        <f t="shared" si="31"/>
        <v>4413</v>
      </c>
      <c r="T247" s="29">
        <f t="shared" si="32"/>
        <v>4556</v>
      </c>
      <c r="U247" s="54">
        <f t="shared" si="33"/>
        <v>4556</v>
      </c>
      <c r="V247" s="40">
        <f t="shared" si="39"/>
        <v>29.205128205128204</v>
      </c>
      <c r="W247" s="6"/>
      <c r="X247" s="6"/>
      <c r="Y247" s="6"/>
      <c r="Z247" s="6"/>
      <c r="AA247" s="6"/>
      <c r="AB247" s="6"/>
      <c r="AC247" s="57"/>
    </row>
    <row r="248" spans="1:29" x14ac:dyDescent="0.25">
      <c r="A248" s="46">
        <v>11</v>
      </c>
      <c r="B248" s="46">
        <v>10</v>
      </c>
      <c r="C248" s="46">
        <f t="shared" si="34"/>
        <v>10</v>
      </c>
      <c r="D248" s="46" t="str">
        <f t="shared" si="35"/>
        <v>11_10</v>
      </c>
      <c r="E248" s="47">
        <v>4564</v>
      </c>
      <c r="F248" s="46"/>
      <c r="G248" s="46">
        <v>11</v>
      </c>
      <c r="H248" s="46">
        <v>10</v>
      </c>
      <c r="I248" s="46">
        <f t="shared" si="36"/>
        <v>10</v>
      </c>
      <c r="J248" s="46" t="str">
        <f t="shared" si="37"/>
        <v>11_10</v>
      </c>
      <c r="K248" s="47">
        <v>4712</v>
      </c>
      <c r="L248" s="49"/>
      <c r="M248" s="19"/>
      <c r="N248" s="49"/>
      <c r="O248" s="46">
        <v>11</v>
      </c>
      <c r="P248" s="46">
        <v>10</v>
      </c>
      <c r="Q248" s="46">
        <f t="shared" si="38"/>
        <v>10</v>
      </c>
      <c r="R248" s="46" t="str">
        <f t="shared" si="30"/>
        <v>11_10</v>
      </c>
      <c r="S248" s="29">
        <f t="shared" si="31"/>
        <v>4564</v>
      </c>
      <c r="T248" s="29">
        <f t="shared" si="32"/>
        <v>4712</v>
      </c>
      <c r="U248" s="54">
        <f t="shared" si="33"/>
        <v>4712</v>
      </c>
      <c r="V248" s="40">
        <f t="shared" si="39"/>
        <v>30.205128205128204</v>
      </c>
      <c r="W248" s="6"/>
      <c r="X248" s="6"/>
      <c r="Y248" s="6"/>
      <c r="Z248" s="6"/>
      <c r="AA248" s="6"/>
      <c r="AB248" s="6"/>
      <c r="AC248" s="57"/>
    </row>
    <row r="249" spans="1:29" x14ac:dyDescent="0.25">
      <c r="A249" s="46">
        <v>11</v>
      </c>
      <c r="B249" s="46">
        <v>11</v>
      </c>
      <c r="C249" s="46">
        <f t="shared" si="34"/>
        <v>11</v>
      </c>
      <c r="D249" s="46" t="str">
        <f t="shared" si="35"/>
        <v>11_11</v>
      </c>
      <c r="E249" s="47">
        <v>4727</v>
      </c>
      <c r="F249" s="46"/>
      <c r="G249" s="46">
        <v>11</v>
      </c>
      <c r="H249" s="46">
        <v>11</v>
      </c>
      <c r="I249" s="46">
        <f t="shared" si="36"/>
        <v>11</v>
      </c>
      <c r="J249" s="46" t="str">
        <f t="shared" si="37"/>
        <v>11_11</v>
      </c>
      <c r="K249" s="47">
        <v>4881</v>
      </c>
      <c r="L249" s="49"/>
      <c r="M249" s="19"/>
      <c r="N249" s="49"/>
      <c r="O249" s="46">
        <v>11</v>
      </c>
      <c r="P249" s="46">
        <v>11</v>
      </c>
      <c r="Q249" s="46">
        <f t="shared" si="38"/>
        <v>11</v>
      </c>
      <c r="R249" s="46" t="str">
        <f t="shared" si="30"/>
        <v>11_11</v>
      </c>
      <c r="S249" s="29">
        <f t="shared" si="31"/>
        <v>4727</v>
      </c>
      <c r="T249" s="29">
        <f t="shared" si="32"/>
        <v>4881</v>
      </c>
      <c r="U249" s="54">
        <f t="shared" si="33"/>
        <v>4881</v>
      </c>
      <c r="V249" s="40">
        <f t="shared" si="39"/>
        <v>31.28846153846154</v>
      </c>
      <c r="W249" s="6"/>
      <c r="X249" s="6"/>
      <c r="Y249" s="6"/>
      <c r="Z249" s="6"/>
      <c r="AA249" s="6"/>
      <c r="AB249" s="6"/>
      <c r="AC249" s="57"/>
    </row>
    <row r="250" spans="1:29" x14ac:dyDescent="0.25">
      <c r="A250" s="46">
        <v>11</v>
      </c>
      <c r="B250" s="46">
        <v>12</v>
      </c>
      <c r="C250" s="46">
        <f t="shared" si="34"/>
        <v>12</v>
      </c>
      <c r="D250" s="46" t="str">
        <f t="shared" si="35"/>
        <v>11_12</v>
      </c>
      <c r="E250" s="47">
        <v>4889</v>
      </c>
      <c r="F250" s="46"/>
      <c r="G250" s="46">
        <v>11</v>
      </c>
      <c r="H250" s="46">
        <v>12</v>
      </c>
      <c r="I250" s="46">
        <f t="shared" si="36"/>
        <v>12</v>
      </c>
      <c r="J250" s="46" t="str">
        <f t="shared" si="37"/>
        <v>11_12</v>
      </c>
      <c r="K250" s="47">
        <v>5048</v>
      </c>
      <c r="L250" s="49"/>
      <c r="M250" s="19"/>
      <c r="N250" s="49"/>
      <c r="O250" s="46">
        <v>11</v>
      </c>
      <c r="P250" s="46">
        <v>12</v>
      </c>
      <c r="Q250" s="46">
        <f t="shared" si="38"/>
        <v>12</v>
      </c>
      <c r="R250" s="46" t="str">
        <f t="shared" si="30"/>
        <v>11_12</v>
      </c>
      <c r="S250" s="29">
        <f t="shared" si="31"/>
        <v>4889</v>
      </c>
      <c r="T250" s="29">
        <f t="shared" si="32"/>
        <v>5048</v>
      </c>
      <c r="U250" s="54">
        <f t="shared" si="33"/>
        <v>5048</v>
      </c>
      <c r="V250" s="40">
        <f t="shared" si="39"/>
        <v>32.358974358974358</v>
      </c>
      <c r="W250" s="6"/>
      <c r="X250" s="6"/>
      <c r="Y250" s="6"/>
      <c r="Z250" s="6"/>
      <c r="AA250" s="6"/>
      <c r="AB250" s="6"/>
      <c r="AC250" s="57"/>
    </row>
    <row r="251" spans="1:29" x14ac:dyDescent="0.25">
      <c r="A251" s="46">
        <v>11</v>
      </c>
      <c r="B251" s="46">
        <v>13</v>
      </c>
      <c r="C251" s="46">
        <f t="shared" si="34"/>
        <v>13</v>
      </c>
      <c r="D251" s="46" t="str">
        <f t="shared" si="35"/>
        <v>11_13</v>
      </c>
      <c r="E251" s="47">
        <v>5061</v>
      </c>
      <c r="F251" s="46"/>
      <c r="G251" s="46">
        <v>11</v>
      </c>
      <c r="H251" s="46">
        <v>13</v>
      </c>
      <c r="I251" s="46">
        <f t="shared" si="36"/>
        <v>13</v>
      </c>
      <c r="J251" s="46" t="str">
        <f t="shared" si="37"/>
        <v>11_13</v>
      </c>
      <c r="K251" s="47">
        <v>5225</v>
      </c>
      <c r="L251" s="49"/>
      <c r="M251" s="19"/>
      <c r="N251" s="49"/>
      <c r="O251" s="46">
        <v>11</v>
      </c>
      <c r="P251" s="46">
        <v>13</v>
      </c>
      <c r="Q251" s="46">
        <f t="shared" si="38"/>
        <v>13</v>
      </c>
      <c r="R251" s="46" t="str">
        <f t="shared" si="30"/>
        <v>11_13</v>
      </c>
      <c r="S251" s="29">
        <f t="shared" si="31"/>
        <v>5061</v>
      </c>
      <c r="T251" s="29">
        <f t="shared" si="32"/>
        <v>5225</v>
      </c>
      <c r="U251" s="54">
        <f t="shared" si="33"/>
        <v>5225</v>
      </c>
      <c r="V251" s="40">
        <f t="shared" si="39"/>
        <v>33.493589743589745</v>
      </c>
      <c r="W251" s="6"/>
      <c r="X251" s="6"/>
      <c r="Y251" s="6"/>
      <c r="Z251" s="6"/>
      <c r="AA251" s="6"/>
      <c r="AB251" s="6"/>
      <c r="AC251" s="57"/>
    </row>
    <row r="252" spans="1:29" x14ac:dyDescent="0.25">
      <c r="A252" s="46">
        <v>11</v>
      </c>
      <c r="B252" s="46" t="s">
        <v>428</v>
      </c>
      <c r="C252" s="46" t="str">
        <f t="shared" si="34"/>
        <v>u1</v>
      </c>
      <c r="D252" s="46" t="str">
        <f t="shared" si="35"/>
        <v>11_u1</v>
      </c>
      <c r="E252" s="47">
        <v>5243</v>
      </c>
      <c r="F252" s="46"/>
      <c r="G252" s="46">
        <v>11</v>
      </c>
      <c r="H252" s="46" t="s">
        <v>428</v>
      </c>
      <c r="I252" s="46" t="str">
        <f t="shared" si="36"/>
        <v>u1</v>
      </c>
      <c r="J252" s="46" t="str">
        <f t="shared" si="37"/>
        <v>11_u1</v>
      </c>
      <c r="K252" s="47">
        <v>5413</v>
      </c>
      <c r="L252" s="49"/>
      <c r="M252" s="19"/>
      <c r="N252" s="49"/>
      <c r="O252" s="46">
        <v>11</v>
      </c>
      <c r="P252" s="46" t="s">
        <v>428</v>
      </c>
      <c r="Q252" s="46" t="str">
        <f t="shared" si="38"/>
        <v>u1</v>
      </c>
      <c r="R252" s="46" t="str">
        <f t="shared" si="30"/>
        <v>11_u1</v>
      </c>
      <c r="S252" s="29">
        <f t="shared" si="31"/>
        <v>5243</v>
      </c>
      <c r="T252" s="29">
        <f t="shared" si="32"/>
        <v>5413</v>
      </c>
      <c r="U252" s="54">
        <f t="shared" si="33"/>
        <v>5413</v>
      </c>
      <c r="V252" s="40">
        <f t="shared" si="39"/>
        <v>34.698717948717949</v>
      </c>
      <c r="W252" s="6"/>
      <c r="X252" s="6"/>
      <c r="Y252" s="6"/>
      <c r="Z252" s="6"/>
      <c r="AA252" s="6"/>
      <c r="AB252" s="6"/>
      <c r="AC252" s="57"/>
    </row>
    <row r="253" spans="1:29" x14ac:dyDescent="0.25">
      <c r="A253" s="46">
        <v>11</v>
      </c>
      <c r="B253" s="46" t="s">
        <v>429</v>
      </c>
      <c r="C253" s="46" t="str">
        <f t="shared" si="34"/>
        <v>u2</v>
      </c>
      <c r="D253" s="46" t="str">
        <f t="shared" si="35"/>
        <v>11_u2</v>
      </c>
      <c r="E253" s="47">
        <v>5427</v>
      </c>
      <c r="F253" s="46"/>
      <c r="G253" s="46">
        <v>11</v>
      </c>
      <c r="H253" s="46" t="s">
        <v>429</v>
      </c>
      <c r="I253" s="46" t="str">
        <f t="shared" si="36"/>
        <v>u2</v>
      </c>
      <c r="J253" s="46" t="str">
        <f t="shared" si="37"/>
        <v>11_u2</v>
      </c>
      <c r="K253" s="47">
        <v>5603</v>
      </c>
      <c r="L253" s="49"/>
      <c r="M253" s="19"/>
      <c r="N253" s="49"/>
      <c r="O253" s="46">
        <v>11</v>
      </c>
      <c r="P253" s="46" t="s">
        <v>429</v>
      </c>
      <c r="Q253" s="46" t="str">
        <f t="shared" si="38"/>
        <v>u2</v>
      </c>
      <c r="R253" s="46" t="str">
        <f t="shared" si="30"/>
        <v>11_u2</v>
      </c>
      <c r="S253" s="29">
        <f t="shared" si="31"/>
        <v>5427</v>
      </c>
      <c r="T253" s="29">
        <f t="shared" si="32"/>
        <v>5603</v>
      </c>
      <c r="U253" s="54">
        <f t="shared" si="33"/>
        <v>5603</v>
      </c>
      <c r="V253" s="40">
        <f t="shared" si="39"/>
        <v>35.916666666666664</v>
      </c>
      <c r="W253" s="6"/>
      <c r="X253" s="6"/>
      <c r="Y253" s="6"/>
      <c r="Z253" s="6"/>
      <c r="AA253" s="6"/>
      <c r="AB253" s="6"/>
      <c r="AC253" s="57"/>
    </row>
    <row r="254" spans="1:29" x14ac:dyDescent="0.25">
      <c r="A254" s="46">
        <v>11</v>
      </c>
      <c r="B254" s="46" t="s">
        <v>430</v>
      </c>
      <c r="C254" s="46" t="str">
        <f t="shared" si="34"/>
        <v>a</v>
      </c>
      <c r="D254" s="46" t="str">
        <f t="shared" si="35"/>
        <v>11_a</v>
      </c>
      <c r="E254" s="47">
        <v>5243</v>
      </c>
      <c r="F254" s="46"/>
      <c r="G254" s="46">
        <v>11</v>
      </c>
      <c r="H254" s="46" t="s">
        <v>430</v>
      </c>
      <c r="I254" s="46" t="str">
        <f t="shared" si="36"/>
        <v>a</v>
      </c>
      <c r="J254" s="46" t="str">
        <f t="shared" si="37"/>
        <v>11_a</v>
      </c>
      <c r="K254" s="47">
        <v>5413</v>
      </c>
      <c r="L254" s="49"/>
      <c r="M254" s="19"/>
      <c r="N254" s="49"/>
      <c r="O254" s="46">
        <v>11</v>
      </c>
      <c r="P254" s="46" t="s">
        <v>430</v>
      </c>
      <c r="Q254" s="46" t="str">
        <f t="shared" si="38"/>
        <v>a</v>
      </c>
      <c r="R254" s="46" t="str">
        <f t="shared" si="30"/>
        <v>11_a</v>
      </c>
      <c r="S254" s="29">
        <f t="shared" si="31"/>
        <v>5243</v>
      </c>
      <c r="T254" s="29">
        <f t="shared" si="32"/>
        <v>5413</v>
      </c>
      <c r="U254" s="54">
        <f t="shared" si="33"/>
        <v>5413</v>
      </c>
      <c r="V254" s="40">
        <f t="shared" si="39"/>
        <v>34.698717948717949</v>
      </c>
      <c r="W254" s="6"/>
      <c r="X254" s="6"/>
      <c r="Y254" s="6"/>
      <c r="Z254" s="6"/>
      <c r="AA254" s="6"/>
      <c r="AB254" s="6"/>
      <c r="AC254" s="57"/>
    </row>
    <row r="255" spans="1:29" x14ac:dyDescent="0.25">
      <c r="A255" s="46">
        <v>11</v>
      </c>
      <c r="B255" s="46" t="s">
        <v>431</v>
      </c>
      <c r="C255" s="46" t="str">
        <f t="shared" si="34"/>
        <v>b</v>
      </c>
      <c r="D255" s="46" t="str">
        <f t="shared" si="35"/>
        <v>11_b</v>
      </c>
      <c r="E255" s="47">
        <v>5427</v>
      </c>
      <c r="F255" s="46"/>
      <c r="G255" s="46">
        <v>11</v>
      </c>
      <c r="H255" s="46" t="s">
        <v>431</v>
      </c>
      <c r="I255" s="46" t="str">
        <f t="shared" si="36"/>
        <v>b</v>
      </c>
      <c r="J255" s="46" t="str">
        <f t="shared" si="37"/>
        <v>11_b</v>
      </c>
      <c r="K255" s="47">
        <v>5603</v>
      </c>
      <c r="L255" s="49"/>
      <c r="M255" s="19"/>
      <c r="N255" s="49"/>
      <c r="O255" s="46">
        <v>11</v>
      </c>
      <c r="P255" s="46" t="s">
        <v>431</v>
      </c>
      <c r="Q255" s="46" t="str">
        <f t="shared" si="38"/>
        <v>b</v>
      </c>
      <c r="R255" s="46" t="str">
        <f t="shared" si="30"/>
        <v>11_b</v>
      </c>
      <c r="S255" s="29">
        <f t="shared" si="31"/>
        <v>5427</v>
      </c>
      <c r="T255" s="29">
        <f t="shared" si="32"/>
        <v>5603</v>
      </c>
      <c r="U255" s="54">
        <f t="shared" si="33"/>
        <v>5603</v>
      </c>
      <c r="V255" s="40">
        <f t="shared" si="39"/>
        <v>35.916666666666664</v>
      </c>
      <c r="W255" s="6"/>
      <c r="X255" s="6"/>
      <c r="Y255" s="6"/>
      <c r="Z255" s="6"/>
      <c r="AA255" s="6"/>
      <c r="AB255" s="6"/>
      <c r="AC255" s="57"/>
    </row>
    <row r="256" spans="1:29" x14ac:dyDescent="0.25">
      <c r="A256" s="46">
        <v>11</v>
      </c>
      <c r="B256" s="46" t="s">
        <v>432</v>
      </c>
      <c r="C256" s="46" t="str">
        <f t="shared" si="34"/>
        <v>c</v>
      </c>
      <c r="D256" s="46" t="str">
        <f t="shared" si="35"/>
        <v>11_c</v>
      </c>
      <c r="E256" s="47">
        <v>5618</v>
      </c>
      <c r="F256" s="46"/>
      <c r="G256" s="46">
        <v>11</v>
      </c>
      <c r="H256" s="46" t="s">
        <v>432</v>
      </c>
      <c r="I256" s="46" t="str">
        <f t="shared" si="36"/>
        <v>c</v>
      </c>
      <c r="J256" s="46" t="str">
        <f t="shared" si="37"/>
        <v>11_c</v>
      </c>
      <c r="K256" s="47">
        <v>5801</v>
      </c>
      <c r="L256" s="49"/>
      <c r="M256" s="19"/>
      <c r="N256" s="49"/>
      <c r="O256" s="46">
        <v>11</v>
      </c>
      <c r="P256" s="46" t="s">
        <v>432</v>
      </c>
      <c r="Q256" s="46" t="str">
        <f t="shared" si="38"/>
        <v>c</v>
      </c>
      <c r="R256" s="46" t="str">
        <f t="shared" si="30"/>
        <v>11_c</v>
      </c>
      <c r="S256" s="29">
        <f t="shared" si="31"/>
        <v>5618</v>
      </c>
      <c r="T256" s="29">
        <f t="shared" si="32"/>
        <v>5801</v>
      </c>
      <c r="U256" s="54">
        <f t="shared" si="33"/>
        <v>5801</v>
      </c>
      <c r="V256" s="40">
        <f t="shared" si="39"/>
        <v>37.185897435897438</v>
      </c>
      <c r="W256" s="6"/>
      <c r="X256" s="6"/>
      <c r="Y256" s="6"/>
      <c r="Z256" s="6"/>
      <c r="AA256" s="6"/>
      <c r="AB256" s="6"/>
      <c r="AC256" s="57"/>
    </row>
    <row r="257" spans="1:29" x14ac:dyDescent="0.25">
      <c r="A257" s="46">
        <v>11</v>
      </c>
      <c r="B257" s="46" t="s">
        <v>433</v>
      </c>
      <c r="C257" s="46" t="str">
        <f t="shared" si="34"/>
        <v>d</v>
      </c>
      <c r="D257" s="46" t="str">
        <f t="shared" si="35"/>
        <v>11_d</v>
      </c>
      <c r="E257" s="47">
        <v>5826</v>
      </c>
      <c r="F257" s="46"/>
      <c r="G257" s="46">
        <v>11</v>
      </c>
      <c r="H257" s="46" t="s">
        <v>433</v>
      </c>
      <c r="I257" s="46" t="str">
        <f t="shared" si="36"/>
        <v>d</v>
      </c>
      <c r="J257" s="46" t="str">
        <f t="shared" si="37"/>
        <v>11_d</v>
      </c>
      <c r="K257" s="47">
        <v>6015</v>
      </c>
      <c r="L257" s="49"/>
      <c r="M257" s="19"/>
      <c r="N257" s="49"/>
      <c r="O257" s="46">
        <v>11</v>
      </c>
      <c r="P257" s="46" t="s">
        <v>433</v>
      </c>
      <c r="Q257" s="46" t="str">
        <f t="shared" si="38"/>
        <v>d</v>
      </c>
      <c r="R257" s="46" t="str">
        <f t="shared" si="30"/>
        <v>11_d</v>
      </c>
      <c r="S257" s="29">
        <f t="shared" si="31"/>
        <v>5826</v>
      </c>
      <c r="T257" s="29">
        <f t="shared" si="32"/>
        <v>6015</v>
      </c>
      <c r="U257" s="54">
        <f t="shared" si="33"/>
        <v>6015</v>
      </c>
      <c r="V257" s="40">
        <f t="shared" si="39"/>
        <v>38.557692307692307</v>
      </c>
      <c r="W257" s="6"/>
      <c r="X257" s="6"/>
      <c r="Y257" s="6"/>
      <c r="Z257" s="6"/>
      <c r="AA257" s="6"/>
      <c r="AB257" s="6"/>
      <c r="AC257" s="57"/>
    </row>
    <row r="258" spans="1:29" x14ac:dyDescent="0.25">
      <c r="A258" s="46">
        <v>11</v>
      </c>
      <c r="B258" s="46" t="s">
        <v>434</v>
      </c>
      <c r="C258" s="46" t="str">
        <f t="shared" si="34"/>
        <v>e</v>
      </c>
      <c r="D258" s="46" t="str">
        <f t="shared" si="35"/>
        <v>11_e</v>
      </c>
      <c r="E258" s="47">
        <v>6039</v>
      </c>
      <c r="F258" s="46"/>
      <c r="G258" s="46">
        <v>11</v>
      </c>
      <c r="H258" s="46" t="s">
        <v>434</v>
      </c>
      <c r="I258" s="46" t="str">
        <f t="shared" si="36"/>
        <v>e</v>
      </c>
      <c r="J258" s="46" t="str">
        <f t="shared" si="37"/>
        <v>11_e</v>
      </c>
      <c r="K258" s="59">
        <v>6235</v>
      </c>
      <c r="L258" s="49"/>
      <c r="M258" s="19"/>
      <c r="N258" s="49"/>
      <c r="O258" s="46">
        <v>11</v>
      </c>
      <c r="P258" s="46" t="s">
        <v>434</v>
      </c>
      <c r="Q258" s="46" t="str">
        <f t="shared" si="38"/>
        <v>e</v>
      </c>
      <c r="R258" s="46" t="str">
        <f t="shared" si="30"/>
        <v>11_e</v>
      </c>
      <c r="S258" s="29">
        <f t="shared" si="31"/>
        <v>6039</v>
      </c>
      <c r="T258" s="29">
        <f t="shared" si="32"/>
        <v>6235</v>
      </c>
      <c r="U258" s="54">
        <f t="shared" si="33"/>
        <v>6235</v>
      </c>
      <c r="V258" s="40">
        <f t="shared" si="39"/>
        <v>39.967948717948715</v>
      </c>
      <c r="W258" s="6"/>
      <c r="X258" s="6"/>
      <c r="Y258" s="6"/>
      <c r="Z258" s="6"/>
      <c r="AA258" s="6"/>
      <c r="AB258" s="6"/>
      <c r="AC258" s="57"/>
    </row>
    <row r="259" spans="1:29" x14ac:dyDescent="0.25">
      <c r="A259" s="46">
        <v>12</v>
      </c>
      <c r="B259" s="46" t="s">
        <v>427</v>
      </c>
      <c r="C259" s="46" t="str">
        <f t="shared" si="34"/>
        <v>Start</v>
      </c>
      <c r="D259" s="46" t="str">
        <f t="shared" si="35"/>
        <v>12_Start</v>
      </c>
      <c r="E259" s="47">
        <v>3562</v>
      </c>
      <c r="F259" s="46"/>
      <c r="G259" s="46">
        <v>12</v>
      </c>
      <c r="H259" s="46" t="s">
        <v>427</v>
      </c>
      <c r="I259" s="46" t="str">
        <f t="shared" si="36"/>
        <v>Start</v>
      </c>
      <c r="J259" s="46" t="str">
        <f t="shared" si="37"/>
        <v>12_Start</v>
      </c>
      <c r="K259" s="47">
        <v>3678</v>
      </c>
      <c r="L259" s="49"/>
      <c r="M259" s="19"/>
      <c r="N259" s="49"/>
      <c r="O259" s="46">
        <v>12</v>
      </c>
      <c r="P259" s="46" t="s">
        <v>427</v>
      </c>
      <c r="Q259" s="46" t="str">
        <f t="shared" si="38"/>
        <v>Start</v>
      </c>
      <c r="R259" s="46" t="str">
        <f t="shared" si="30"/>
        <v>12_Start</v>
      </c>
      <c r="S259" s="29">
        <f t="shared" si="31"/>
        <v>3562</v>
      </c>
      <c r="T259" s="29">
        <f t="shared" si="32"/>
        <v>3678</v>
      </c>
      <c r="U259" s="54">
        <f t="shared" si="33"/>
        <v>3678</v>
      </c>
      <c r="V259" s="40">
        <f t="shared" si="39"/>
        <v>23.576923076923077</v>
      </c>
      <c r="W259" s="6"/>
      <c r="X259" s="6"/>
      <c r="Y259" s="6"/>
      <c r="Z259" s="6"/>
      <c r="AA259" s="6"/>
      <c r="AB259" s="6"/>
      <c r="AC259" s="57"/>
    </row>
    <row r="260" spans="1:29" x14ac:dyDescent="0.25">
      <c r="A260" s="46">
        <v>12</v>
      </c>
      <c r="B260" s="46">
        <v>0</v>
      </c>
      <c r="C260" s="46">
        <f t="shared" si="34"/>
        <v>0</v>
      </c>
      <c r="D260" s="46" t="str">
        <f t="shared" si="35"/>
        <v>12_0</v>
      </c>
      <c r="E260" s="47">
        <v>3620</v>
      </c>
      <c r="F260" s="46"/>
      <c r="G260" s="46">
        <v>12</v>
      </c>
      <c r="H260" s="46">
        <v>0</v>
      </c>
      <c r="I260" s="46">
        <f t="shared" si="36"/>
        <v>0</v>
      </c>
      <c r="J260" s="46" t="str">
        <f t="shared" si="37"/>
        <v>12_0</v>
      </c>
      <c r="K260" s="47">
        <v>3738</v>
      </c>
      <c r="L260" s="49"/>
      <c r="M260" s="19"/>
      <c r="N260" s="49"/>
      <c r="O260" s="46">
        <v>12</v>
      </c>
      <c r="P260" s="46">
        <v>0</v>
      </c>
      <c r="Q260" s="46">
        <f t="shared" si="38"/>
        <v>0</v>
      </c>
      <c r="R260" s="46" t="str">
        <f t="shared" si="30"/>
        <v>12_0</v>
      </c>
      <c r="S260" s="29">
        <f t="shared" si="31"/>
        <v>3620</v>
      </c>
      <c r="T260" s="29">
        <f t="shared" si="32"/>
        <v>3738</v>
      </c>
      <c r="U260" s="54">
        <f t="shared" si="33"/>
        <v>3738</v>
      </c>
      <c r="V260" s="40">
        <f t="shared" si="39"/>
        <v>23.96153846153846</v>
      </c>
      <c r="W260" s="6"/>
      <c r="X260" s="6"/>
      <c r="Y260" s="6"/>
      <c r="Z260" s="6"/>
      <c r="AA260" s="6"/>
      <c r="AB260" s="6"/>
      <c r="AC260" s="57"/>
    </row>
    <row r="261" spans="1:29" x14ac:dyDescent="0.25">
      <c r="A261" s="46">
        <v>12</v>
      </c>
      <c r="B261" s="46">
        <v>1</v>
      </c>
      <c r="C261" s="46">
        <f t="shared" si="34"/>
        <v>1</v>
      </c>
      <c r="D261" s="46" t="str">
        <f t="shared" si="35"/>
        <v>12_1</v>
      </c>
      <c r="E261" s="47">
        <v>3742</v>
      </c>
      <c r="F261" s="46"/>
      <c r="G261" s="46">
        <v>12</v>
      </c>
      <c r="H261" s="46">
        <v>1</v>
      </c>
      <c r="I261" s="46">
        <f t="shared" si="36"/>
        <v>1</v>
      </c>
      <c r="J261" s="46" t="str">
        <f t="shared" si="37"/>
        <v>12_1</v>
      </c>
      <c r="K261" s="47">
        <v>3864</v>
      </c>
      <c r="L261" s="49"/>
      <c r="M261" s="19"/>
      <c r="N261" s="49"/>
      <c r="O261" s="46">
        <v>12</v>
      </c>
      <c r="P261" s="46">
        <v>1</v>
      </c>
      <c r="Q261" s="46">
        <f t="shared" si="38"/>
        <v>1</v>
      </c>
      <c r="R261" s="46" t="str">
        <f t="shared" si="30"/>
        <v>12_1</v>
      </c>
      <c r="S261" s="29">
        <f t="shared" si="31"/>
        <v>3742</v>
      </c>
      <c r="T261" s="29">
        <f t="shared" si="32"/>
        <v>3864</v>
      </c>
      <c r="U261" s="54">
        <f t="shared" si="33"/>
        <v>3864</v>
      </c>
      <c r="V261" s="40">
        <f t="shared" si="39"/>
        <v>24.76923076923077</v>
      </c>
      <c r="W261" s="6"/>
      <c r="X261" s="6"/>
      <c r="Y261" s="6"/>
      <c r="Z261" s="6"/>
      <c r="AA261" s="6"/>
      <c r="AB261" s="6"/>
      <c r="AC261" s="57"/>
    </row>
    <row r="262" spans="1:29" x14ac:dyDescent="0.25">
      <c r="A262" s="46">
        <v>12</v>
      </c>
      <c r="B262" s="46">
        <v>2</v>
      </c>
      <c r="C262" s="46">
        <f t="shared" si="34"/>
        <v>2</v>
      </c>
      <c r="D262" s="46" t="str">
        <f t="shared" si="35"/>
        <v>12_2</v>
      </c>
      <c r="E262" s="47">
        <v>3864</v>
      </c>
      <c r="F262" s="46"/>
      <c r="G262" s="46">
        <v>12</v>
      </c>
      <c r="H262" s="46">
        <v>2</v>
      </c>
      <c r="I262" s="46">
        <f t="shared" si="36"/>
        <v>2</v>
      </c>
      <c r="J262" s="46" t="str">
        <f t="shared" si="37"/>
        <v>12_2</v>
      </c>
      <c r="K262" s="47">
        <v>3990</v>
      </c>
      <c r="L262" s="49"/>
      <c r="M262" s="19"/>
      <c r="N262" s="49"/>
      <c r="O262" s="46">
        <v>12</v>
      </c>
      <c r="P262" s="46">
        <v>2</v>
      </c>
      <c r="Q262" s="46">
        <f t="shared" si="38"/>
        <v>2</v>
      </c>
      <c r="R262" s="46" t="str">
        <f t="shared" si="30"/>
        <v>12_2</v>
      </c>
      <c r="S262" s="29">
        <f t="shared" si="31"/>
        <v>3864</v>
      </c>
      <c r="T262" s="29">
        <f t="shared" si="32"/>
        <v>3990</v>
      </c>
      <c r="U262" s="54">
        <f t="shared" si="33"/>
        <v>3990</v>
      </c>
      <c r="V262" s="40">
        <f t="shared" si="39"/>
        <v>25.576923076923077</v>
      </c>
      <c r="W262" s="6"/>
      <c r="X262" s="6"/>
      <c r="Y262" s="6"/>
      <c r="Z262" s="6"/>
      <c r="AA262" s="6"/>
      <c r="AB262" s="6"/>
      <c r="AC262" s="57"/>
    </row>
    <row r="263" spans="1:29" x14ac:dyDescent="0.25">
      <c r="A263" s="46">
        <v>12</v>
      </c>
      <c r="B263" s="46">
        <v>3</v>
      </c>
      <c r="C263" s="46">
        <f t="shared" si="34"/>
        <v>3</v>
      </c>
      <c r="D263" s="46" t="str">
        <f t="shared" si="35"/>
        <v>12_3</v>
      </c>
      <c r="E263" s="47">
        <v>3989</v>
      </c>
      <c r="F263" s="46"/>
      <c r="G263" s="46">
        <v>12</v>
      </c>
      <c r="H263" s="46">
        <v>3</v>
      </c>
      <c r="I263" s="46">
        <f t="shared" si="36"/>
        <v>3</v>
      </c>
      <c r="J263" s="46" t="str">
        <f t="shared" si="37"/>
        <v>12_3</v>
      </c>
      <c r="K263" s="47">
        <v>4119</v>
      </c>
      <c r="L263" s="49"/>
      <c r="M263" s="19"/>
      <c r="N263" s="49"/>
      <c r="O263" s="46">
        <v>12</v>
      </c>
      <c r="P263" s="46">
        <v>3</v>
      </c>
      <c r="Q263" s="46">
        <f t="shared" si="38"/>
        <v>3</v>
      </c>
      <c r="R263" s="46" t="str">
        <f t="shared" si="30"/>
        <v>12_3</v>
      </c>
      <c r="S263" s="29">
        <f t="shared" si="31"/>
        <v>3989</v>
      </c>
      <c r="T263" s="29">
        <f t="shared" si="32"/>
        <v>4119</v>
      </c>
      <c r="U263" s="54">
        <f t="shared" si="33"/>
        <v>4119</v>
      </c>
      <c r="V263" s="40">
        <f t="shared" si="39"/>
        <v>26.403846153846153</v>
      </c>
      <c r="W263" s="6"/>
      <c r="X263" s="6"/>
      <c r="Y263" s="6"/>
      <c r="Z263" s="6"/>
      <c r="AA263" s="6"/>
      <c r="AB263" s="6"/>
      <c r="AC263" s="57"/>
    </row>
    <row r="264" spans="1:29" x14ac:dyDescent="0.25">
      <c r="A264" s="46">
        <v>12</v>
      </c>
      <c r="B264" s="46">
        <v>4</v>
      </c>
      <c r="C264" s="46">
        <f t="shared" si="34"/>
        <v>4</v>
      </c>
      <c r="D264" s="46" t="str">
        <f t="shared" si="35"/>
        <v>12_4</v>
      </c>
      <c r="E264" s="47">
        <v>4118</v>
      </c>
      <c r="F264" s="46"/>
      <c r="G264" s="46">
        <v>12</v>
      </c>
      <c r="H264" s="46">
        <v>4</v>
      </c>
      <c r="I264" s="46">
        <f t="shared" si="36"/>
        <v>4</v>
      </c>
      <c r="J264" s="46" t="str">
        <f t="shared" si="37"/>
        <v>12_4</v>
      </c>
      <c r="K264" s="47">
        <v>4252</v>
      </c>
      <c r="L264" s="49"/>
      <c r="M264" s="19"/>
      <c r="N264" s="49"/>
      <c r="O264" s="46">
        <v>12</v>
      </c>
      <c r="P264" s="46">
        <v>4</v>
      </c>
      <c r="Q264" s="46">
        <f t="shared" si="38"/>
        <v>4</v>
      </c>
      <c r="R264" s="46" t="str">
        <f t="shared" si="30"/>
        <v>12_4</v>
      </c>
      <c r="S264" s="29">
        <f t="shared" si="31"/>
        <v>4118</v>
      </c>
      <c r="T264" s="29">
        <f t="shared" si="32"/>
        <v>4252</v>
      </c>
      <c r="U264" s="54">
        <f t="shared" si="33"/>
        <v>4252</v>
      </c>
      <c r="V264" s="40">
        <f t="shared" si="39"/>
        <v>27.256410256410255</v>
      </c>
      <c r="W264" s="6"/>
      <c r="X264" s="6"/>
      <c r="Y264" s="6"/>
      <c r="Z264" s="6"/>
      <c r="AA264" s="6"/>
      <c r="AB264" s="6"/>
      <c r="AC264" s="57"/>
    </row>
    <row r="265" spans="1:29" x14ac:dyDescent="0.25">
      <c r="A265" s="46">
        <v>12</v>
      </c>
      <c r="B265" s="46">
        <v>5</v>
      </c>
      <c r="C265" s="46">
        <f t="shared" si="34"/>
        <v>5</v>
      </c>
      <c r="D265" s="46" t="str">
        <f t="shared" si="35"/>
        <v>12_5</v>
      </c>
      <c r="E265" s="47">
        <v>4261</v>
      </c>
      <c r="F265" s="46"/>
      <c r="G265" s="46">
        <v>12</v>
      </c>
      <c r="H265" s="46">
        <v>5</v>
      </c>
      <c r="I265" s="46">
        <f t="shared" si="36"/>
        <v>5</v>
      </c>
      <c r="J265" s="46" t="str">
        <f t="shared" si="37"/>
        <v>12_5</v>
      </c>
      <c r="K265" s="47">
        <v>4399</v>
      </c>
      <c r="L265" s="49"/>
      <c r="M265" s="19"/>
      <c r="N265" s="49"/>
      <c r="O265" s="46">
        <v>12</v>
      </c>
      <c r="P265" s="46">
        <v>5</v>
      </c>
      <c r="Q265" s="46">
        <f t="shared" si="38"/>
        <v>5</v>
      </c>
      <c r="R265" s="46" t="str">
        <f t="shared" si="30"/>
        <v>12_5</v>
      </c>
      <c r="S265" s="29">
        <f t="shared" si="31"/>
        <v>4261</v>
      </c>
      <c r="T265" s="29">
        <f t="shared" si="32"/>
        <v>4399</v>
      </c>
      <c r="U265" s="54">
        <f t="shared" si="33"/>
        <v>4399</v>
      </c>
      <c r="V265" s="40">
        <f t="shared" si="39"/>
        <v>28.198717948717949</v>
      </c>
      <c r="W265" s="6"/>
      <c r="X265" s="6"/>
      <c r="Y265" s="6"/>
      <c r="Z265" s="6"/>
      <c r="AA265" s="6"/>
      <c r="AB265" s="6"/>
      <c r="AC265" s="57"/>
    </row>
    <row r="266" spans="1:29" x14ac:dyDescent="0.25">
      <c r="A266" s="46">
        <v>12</v>
      </c>
      <c r="B266" s="46">
        <v>6</v>
      </c>
      <c r="C266" s="46">
        <f t="shared" si="34"/>
        <v>6</v>
      </c>
      <c r="D266" s="46" t="str">
        <f t="shared" si="35"/>
        <v>12_6</v>
      </c>
      <c r="E266" s="47">
        <v>4413</v>
      </c>
      <c r="F266" s="46"/>
      <c r="G266" s="46">
        <v>12</v>
      </c>
      <c r="H266" s="46">
        <v>6</v>
      </c>
      <c r="I266" s="46">
        <f t="shared" si="36"/>
        <v>6</v>
      </c>
      <c r="J266" s="46" t="str">
        <f t="shared" si="37"/>
        <v>12_6</v>
      </c>
      <c r="K266" s="47">
        <v>4556</v>
      </c>
      <c r="L266" s="49"/>
      <c r="M266" s="19"/>
      <c r="N266" s="49"/>
      <c r="O266" s="46">
        <v>12</v>
      </c>
      <c r="P266" s="46">
        <v>6</v>
      </c>
      <c r="Q266" s="46">
        <f t="shared" si="38"/>
        <v>6</v>
      </c>
      <c r="R266" s="46" t="str">
        <f t="shared" si="30"/>
        <v>12_6</v>
      </c>
      <c r="S266" s="29">
        <f t="shared" si="31"/>
        <v>4413</v>
      </c>
      <c r="T266" s="29">
        <f t="shared" si="32"/>
        <v>4556</v>
      </c>
      <c r="U266" s="54">
        <f t="shared" si="33"/>
        <v>4556</v>
      </c>
      <c r="V266" s="40">
        <f t="shared" si="39"/>
        <v>29.205128205128204</v>
      </c>
      <c r="W266" s="6"/>
      <c r="X266" s="6"/>
      <c r="Y266" s="6"/>
      <c r="Z266" s="6"/>
      <c r="AA266" s="6"/>
      <c r="AB266" s="6"/>
      <c r="AC266" s="57"/>
    </row>
    <row r="267" spans="1:29" x14ac:dyDescent="0.25">
      <c r="A267" s="46">
        <v>12</v>
      </c>
      <c r="B267" s="46">
        <v>7</v>
      </c>
      <c r="C267" s="46">
        <f t="shared" si="34"/>
        <v>7</v>
      </c>
      <c r="D267" s="46" t="str">
        <f t="shared" si="35"/>
        <v>12_7</v>
      </c>
      <c r="E267" s="47">
        <v>4564</v>
      </c>
      <c r="F267" s="46"/>
      <c r="G267" s="46">
        <v>12</v>
      </c>
      <c r="H267" s="46">
        <v>7</v>
      </c>
      <c r="I267" s="46">
        <f t="shared" si="36"/>
        <v>7</v>
      </c>
      <c r="J267" s="46" t="str">
        <f t="shared" si="37"/>
        <v>12_7</v>
      </c>
      <c r="K267" s="47">
        <v>4712</v>
      </c>
      <c r="L267" s="49"/>
      <c r="M267" s="19"/>
      <c r="N267" s="49"/>
      <c r="O267" s="46">
        <v>12</v>
      </c>
      <c r="P267" s="46">
        <v>7</v>
      </c>
      <c r="Q267" s="46">
        <f t="shared" si="38"/>
        <v>7</v>
      </c>
      <c r="R267" s="46" t="str">
        <f t="shared" si="30"/>
        <v>12_7</v>
      </c>
      <c r="S267" s="29">
        <f t="shared" si="31"/>
        <v>4564</v>
      </c>
      <c r="T267" s="29">
        <f t="shared" si="32"/>
        <v>4712</v>
      </c>
      <c r="U267" s="54">
        <f t="shared" si="33"/>
        <v>4712</v>
      </c>
      <c r="V267" s="40">
        <f t="shared" si="39"/>
        <v>30.205128205128204</v>
      </c>
      <c r="W267" s="6"/>
      <c r="X267" s="6"/>
      <c r="Y267" s="6"/>
      <c r="Z267" s="6"/>
      <c r="AA267" s="6"/>
      <c r="AB267" s="6"/>
      <c r="AC267" s="57"/>
    </row>
    <row r="268" spans="1:29" x14ac:dyDescent="0.25">
      <c r="A268" s="46">
        <v>12</v>
      </c>
      <c r="B268" s="46">
        <v>8</v>
      </c>
      <c r="C268" s="46">
        <f t="shared" si="34"/>
        <v>8</v>
      </c>
      <c r="D268" s="46" t="str">
        <f t="shared" si="35"/>
        <v>12_8</v>
      </c>
      <c r="E268" s="47">
        <v>4727</v>
      </c>
      <c r="F268" s="46"/>
      <c r="G268" s="46">
        <v>12</v>
      </c>
      <c r="H268" s="46">
        <v>8</v>
      </c>
      <c r="I268" s="46">
        <f t="shared" si="36"/>
        <v>8</v>
      </c>
      <c r="J268" s="46" t="str">
        <f t="shared" si="37"/>
        <v>12_8</v>
      </c>
      <c r="K268" s="47">
        <v>4881</v>
      </c>
      <c r="L268" s="49"/>
      <c r="M268" s="19"/>
      <c r="N268" s="49"/>
      <c r="O268" s="46">
        <v>12</v>
      </c>
      <c r="P268" s="46">
        <v>8</v>
      </c>
      <c r="Q268" s="46">
        <f t="shared" si="38"/>
        <v>8</v>
      </c>
      <c r="R268" s="46" t="str">
        <f t="shared" si="30"/>
        <v>12_8</v>
      </c>
      <c r="S268" s="29">
        <f t="shared" si="31"/>
        <v>4727</v>
      </c>
      <c r="T268" s="29">
        <f t="shared" si="32"/>
        <v>4881</v>
      </c>
      <c r="U268" s="54">
        <f t="shared" si="33"/>
        <v>4881</v>
      </c>
      <c r="V268" s="40">
        <f t="shared" si="39"/>
        <v>31.28846153846154</v>
      </c>
      <c r="W268" s="6"/>
      <c r="X268" s="6"/>
      <c r="Y268" s="6"/>
      <c r="Z268" s="6"/>
      <c r="AA268" s="6"/>
      <c r="AB268" s="6"/>
      <c r="AC268" s="57"/>
    </row>
    <row r="269" spans="1:29" x14ac:dyDescent="0.25">
      <c r="A269" s="46">
        <v>12</v>
      </c>
      <c r="B269" s="46">
        <v>9</v>
      </c>
      <c r="C269" s="46">
        <f t="shared" si="34"/>
        <v>9</v>
      </c>
      <c r="D269" s="46" t="str">
        <f t="shared" si="35"/>
        <v>12_9</v>
      </c>
      <c r="E269" s="47">
        <v>4889</v>
      </c>
      <c r="F269" s="46"/>
      <c r="G269" s="46">
        <v>12</v>
      </c>
      <c r="H269" s="46">
        <v>9</v>
      </c>
      <c r="I269" s="46">
        <f t="shared" si="36"/>
        <v>9</v>
      </c>
      <c r="J269" s="46" t="str">
        <f t="shared" si="37"/>
        <v>12_9</v>
      </c>
      <c r="K269" s="47">
        <v>5048</v>
      </c>
      <c r="L269" s="49"/>
      <c r="M269" s="19"/>
      <c r="N269" s="49"/>
      <c r="O269" s="46">
        <v>12</v>
      </c>
      <c r="P269" s="46">
        <v>9</v>
      </c>
      <c r="Q269" s="46">
        <f t="shared" si="38"/>
        <v>9</v>
      </c>
      <c r="R269" s="46" t="str">
        <f t="shared" si="30"/>
        <v>12_9</v>
      </c>
      <c r="S269" s="29">
        <f t="shared" si="31"/>
        <v>4889</v>
      </c>
      <c r="T269" s="29">
        <f t="shared" si="32"/>
        <v>5048</v>
      </c>
      <c r="U269" s="54">
        <f t="shared" si="33"/>
        <v>5048</v>
      </c>
      <c r="V269" s="40">
        <f t="shared" si="39"/>
        <v>32.358974358974358</v>
      </c>
      <c r="W269" s="6"/>
      <c r="X269" s="6"/>
      <c r="Y269" s="6"/>
      <c r="Z269" s="6"/>
      <c r="AA269" s="6"/>
      <c r="AB269" s="6"/>
      <c r="AC269" s="57"/>
    </row>
    <row r="270" spans="1:29" x14ac:dyDescent="0.25">
      <c r="A270" s="46">
        <v>12</v>
      </c>
      <c r="B270" s="46">
        <v>10</v>
      </c>
      <c r="C270" s="46">
        <f t="shared" si="34"/>
        <v>10</v>
      </c>
      <c r="D270" s="46" t="str">
        <f t="shared" si="35"/>
        <v>12_10</v>
      </c>
      <c r="E270" s="47">
        <v>5061</v>
      </c>
      <c r="F270" s="46"/>
      <c r="G270" s="46">
        <v>12</v>
      </c>
      <c r="H270" s="46">
        <v>10</v>
      </c>
      <c r="I270" s="46">
        <f t="shared" si="36"/>
        <v>10</v>
      </c>
      <c r="J270" s="46" t="str">
        <f t="shared" si="37"/>
        <v>12_10</v>
      </c>
      <c r="K270" s="47">
        <v>5225</v>
      </c>
      <c r="L270" s="49"/>
      <c r="M270" s="19"/>
      <c r="N270" s="49"/>
      <c r="O270" s="46">
        <v>12</v>
      </c>
      <c r="P270" s="46">
        <v>10</v>
      </c>
      <c r="Q270" s="46">
        <f t="shared" si="38"/>
        <v>10</v>
      </c>
      <c r="R270" s="46" t="str">
        <f t="shared" si="30"/>
        <v>12_10</v>
      </c>
      <c r="S270" s="29">
        <f t="shared" si="31"/>
        <v>5061</v>
      </c>
      <c r="T270" s="29">
        <f t="shared" si="32"/>
        <v>5225</v>
      </c>
      <c r="U270" s="54">
        <f t="shared" si="33"/>
        <v>5225</v>
      </c>
      <c r="V270" s="40">
        <f t="shared" si="39"/>
        <v>33.493589743589745</v>
      </c>
      <c r="W270" s="6"/>
      <c r="X270" s="6"/>
      <c r="Y270" s="6"/>
      <c r="Z270" s="6"/>
      <c r="AA270" s="6"/>
      <c r="AB270" s="6"/>
      <c r="AC270" s="57"/>
    </row>
    <row r="271" spans="1:29" x14ac:dyDescent="0.25">
      <c r="A271" s="46">
        <v>12</v>
      </c>
      <c r="B271" s="46">
        <v>11</v>
      </c>
      <c r="C271" s="46">
        <f t="shared" si="34"/>
        <v>11</v>
      </c>
      <c r="D271" s="46" t="str">
        <f t="shared" si="35"/>
        <v>12_11</v>
      </c>
      <c r="E271" s="47">
        <v>5243</v>
      </c>
      <c r="F271" s="46"/>
      <c r="G271" s="46">
        <v>12</v>
      </c>
      <c r="H271" s="46">
        <v>11</v>
      </c>
      <c r="I271" s="46">
        <f t="shared" si="36"/>
        <v>11</v>
      </c>
      <c r="J271" s="46" t="str">
        <f t="shared" si="37"/>
        <v>12_11</v>
      </c>
      <c r="K271" s="47">
        <v>5413</v>
      </c>
      <c r="L271" s="49"/>
      <c r="M271" s="19"/>
      <c r="N271" s="49"/>
      <c r="O271" s="46">
        <v>12</v>
      </c>
      <c r="P271" s="46">
        <v>11</v>
      </c>
      <c r="Q271" s="46">
        <f t="shared" si="38"/>
        <v>11</v>
      </c>
      <c r="R271" s="46" t="str">
        <f t="shared" si="30"/>
        <v>12_11</v>
      </c>
      <c r="S271" s="29">
        <f t="shared" si="31"/>
        <v>5243</v>
      </c>
      <c r="T271" s="29">
        <f t="shared" si="32"/>
        <v>5413</v>
      </c>
      <c r="U271" s="54">
        <f t="shared" si="33"/>
        <v>5413</v>
      </c>
      <c r="V271" s="40">
        <f t="shared" si="39"/>
        <v>34.698717948717949</v>
      </c>
      <c r="W271" s="6"/>
      <c r="X271" s="6"/>
      <c r="Y271" s="6"/>
      <c r="Z271" s="6"/>
      <c r="AA271" s="6"/>
      <c r="AB271" s="6"/>
      <c r="AC271" s="57"/>
    </row>
    <row r="272" spans="1:29" x14ac:dyDescent="0.25">
      <c r="A272" s="46">
        <v>12</v>
      </c>
      <c r="B272" s="46">
        <v>12</v>
      </c>
      <c r="C272" s="46">
        <f t="shared" si="34"/>
        <v>12</v>
      </c>
      <c r="D272" s="46" t="str">
        <f t="shared" si="35"/>
        <v>12_12</v>
      </c>
      <c r="E272" s="47">
        <v>5427</v>
      </c>
      <c r="F272" s="46"/>
      <c r="G272" s="46">
        <v>12</v>
      </c>
      <c r="H272" s="46">
        <v>12</v>
      </c>
      <c r="I272" s="46">
        <f t="shared" si="36"/>
        <v>12</v>
      </c>
      <c r="J272" s="46" t="str">
        <f t="shared" si="37"/>
        <v>12_12</v>
      </c>
      <c r="K272" s="47">
        <v>5603</v>
      </c>
      <c r="L272" s="49"/>
      <c r="M272" s="19"/>
      <c r="N272" s="49"/>
      <c r="O272" s="46">
        <v>12</v>
      </c>
      <c r="P272" s="46">
        <v>12</v>
      </c>
      <c r="Q272" s="46">
        <f t="shared" si="38"/>
        <v>12</v>
      </c>
      <c r="R272" s="46" t="str">
        <f t="shared" si="30"/>
        <v>12_12</v>
      </c>
      <c r="S272" s="29">
        <f t="shared" si="31"/>
        <v>5427</v>
      </c>
      <c r="T272" s="29">
        <f t="shared" si="32"/>
        <v>5603</v>
      </c>
      <c r="U272" s="54">
        <f t="shared" si="33"/>
        <v>5603</v>
      </c>
      <c r="V272" s="40">
        <f t="shared" si="39"/>
        <v>35.916666666666664</v>
      </c>
      <c r="W272" s="6"/>
      <c r="X272" s="6"/>
      <c r="Y272" s="6"/>
      <c r="Z272" s="6"/>
      <c r="AA272" s="6"/>
      <c r="AB272" s="6"/>
      <c r="AC272" s="57"/>
    </row>
    <row r="273" spans="1:29" x14ac:dyDescent="0.25">
      <c r="A273" s="46">
        <v>12</v>
      </c>
      <c r="B273" s="46">
        <v>13</v>
      </c>
      <c r="C273" s="46">
        <f t="shared" si="34"/>
        <v>13</v>
      </c>
      <c r="D273" s="46" t="str">
        <f t="shared" si="35"/>
        <v>12_13</v>
      </c>
      <c r="E273" s="47">
        <v>5618</v>
      </c>
      <c r="F273" s="46"/>
      <c r="G273" s="46">
        <v>12</v>
      </c>
      <c r="H273" s="46">
        <v>13</v>
      </c>
      <c r="I273" s="46">
        <f t="shared" si="36"/>
        <v>13</v>
      </c>
      <c r="J273" s="46" t="str">
        <f t="shared" si="37"/>
        <v>12_13</v>
      </c>
      <c r="K273" s="47">
        <v>5801</v>
      </c>
      <c r="L273" s="49"/>
      <c r="M273" s="19"/>
      <c r="N273" s="49"/>
      <c r="O273" s="46">
        <v>12</v>
      </c>
      <c r="P273" s="46">
        <v>13</v>
      </c>
      <c r="Q273" s="46">
        <f t="shared" si="38"/>
        <v>13</v>
      </c>
      <c r="R273" s="46" t="str">
        <f t="shared" ref="R273:R336" si="40">O273&amp;"_"&amp;P273</f>
        <v>12_13</v>
      </c>
      <c r="S273" s="29">
        <f t="shared" ref="S273:S336" si="41">INDEX($E$17:$E$346,MATCH($R273,$D$17:$D$346,0))</f>
        <v>5618</v>
      </c>
      <c r="T273" s="29">
        <f t="shared" ref="T273:T336" si="42">INDEX($K$17:$K$346,MATCH(R273,$J$17:$J$346,0))</f>
        <v>5801</v>
      </c>
      <c r="U273" s="54">
        <f t="shared" ref="U273:U336" si="43">$D$6*S273+$D$7*T273</f>
        <v>5801</v>
      </c>
      <c r="V273" s="40">
        <f t="shared" si="39"/>
        <v>37.185897435897438</v>
      </c>
      <c r="W273" s="6"/>
      <c r="X273" s="6"/>
      <c r="Y273" s="6"/>
      <c r="Z273" s="6"/>
      <c r="AA273" s="6"/>
      <c r="AB273" s="6"/>
      <c r="AC273" s="57"/>
    </row>
    <row r="274" spans="1:29" x14ac:dyDescent="0.25">
      <c r="A274" s="46">
        <v>12</v>
      </c>
      <c r="B274" s="46" t="s">
        <v>428</v>
      </c>
      <c r="C274" s="46" t="str">
        <f t="shared" ref="C274:C337" si="44">B274</f>
        <v>u1</v>
      </c>
      <c r="D274" s="46" t="str">
        <f t="shared" ref="D274:D337" si="45">A274&amp;"_"&amp;B274</f>
        <v>12_u1</v>
      </c>
      <c r="E274" s="47">
        <v>5826</v>
      </c>
      <c r="F274" s="46"/>
      <c r="G274" s="46">
        <v>12</v>
      </c>
      <c r="H274" s="46" t="s">
        <v>428</v>
      </c>
      <c r="I274" s="46" t="str">
        <f t="shared" ref="I274:I337" si="46">H274</f>
        <v>u1</v>
      </c>
      <c r="J274" s="46" t="str">
        <f t="shared" ref="J274:J337" si="47">G274&amp;"_"&amp;H274</f>
        <v>12_u1</v>
      </c>
      <c r="K274" s="47">
        <v>6015</v>
      </c>
      <c r="L274" s="49"/>
      <c r="M274" s="19"/>
      <c r="N274" s="49"/>
      <c r="O274" s="46">
        <v>12</v>
      </c>
      <c r="P274" s="46" t="s">
        <v>428</v>
      </c>
      <c r="Q274" s="46" t="str">
        <f t="shared" ref="Q274:Q337" si="48">P274</f>
        <v>u1</v>
      </c>
      <c r="R274" s="46" t="str">
        <f t="shared" si="40"/>
        <v>12_u1</v>
      </c>
      <c r="S274" s="29">
        <f t="shared" si="41"/>
        <v>5826</v>
      </c>
      <c r="T274" s="29">
        <f t="shared" si="42"/>
        <v>6015</v>
      </c>
      <c r="U274" s="54">
        <f t="shared" si="43"/>
        <v>6015</v>
      </c>
      <c r="V274" s="40">
        <f t="shared" ref="V274:V337" si="49">U274/$D$10</f>
        <v>38.557692307692307</v>
      </c>
      <c r="W274" s="6"/>
      <c r="X274" s="6"/>
      <c r="Y274" s="6"/>
      <c r="Z274" s="6"/>
      <c r="AA274" s="6"/>
      <c r="AB274" s="6"/>
      <c r="AC274" s="57"/>
    </row>
    <row r="275" spans="1:29" x14ac:dyDescent="0.25">
      <c r="A275" s="46">
        <v>12</v>
      </c>
      <c r="B275" s="46" t="s">
        <v>429</v>
      </c>
      <c r="C275" s="46" t="str">
        <f t="shared" si="44"/>
        <v>u2</v>
      </c>
      <c r="D275" s="46" t="str">
        <f t="shared" si="45"/>
        <v>12_u2</v>
      </c>
      <c r="E275" s="47">
        <v>6039</v>
      </c>
      <c r="F275" s="46"/>
      <c r="G275" s="46">
        <v>12</v>
      </c>
      <c r="H275" s="46" t="s">
        <v>429</v>
      </c>
      <c r="I275" s="46" t="str">
        <f t="shared" si="46"/>
        <v>u2</v>
      </c>
      <c r="J275" s="46" t="str">
        <f t="shared" si="47"/>
        <v>12_u2</v>
      </c>
      <c r="K275" s="47">
        <v>6235</v>
      </c>
      <c r="L275" s="49"/>
      <c r="M275" s="19"/>
      <c r="N275" s="49"/>
      <c r="O275" s="46">
        <v>12</v>
      </c>
      <c r="P275" s="46" t="s">
        <v>429</v>
      </c>
      <c r="Q275" s="46" t="str">
        <f t="shared" si="48"/>
        <v>u2</v>
      </c>
      <c r="R275" s="46" t="str">
        <f t="shared" si="40"/>
        <v>12_u2</v>
      </c>
      <c r="S275" s="29">
        <f t="shared" si="41"/>
        <v>6039</v>
      </c>
      <c r="T275" s="29">
        <f t="shared" si="42"/>
        <v>6235</v>
      </c>
      <c r="U275" s="54">
        <f t="shared" si="43"/>
        <v>6235</v>
      </c>
      <c r="V275" s="40">
        <f t="shared" si="49"/>
        <v>39.967948717948715</v>
      </c>
      <c r="W275" s="6"/>
      <c r="X275" s="6"/>
      <c r="Y275" s="6"/>
      <c r="Z275" s="6"/>
      <c r="AA275" s="6"/>
      <c r="AB275" s="6"/>
      <c r="AC275" s="57"/>
    </row>
    <row r="276" spans="1:29" x14ac:dyDescent="0.25">
      <c r="A276" s="46">
        <v>12</v>
      </c>
      <c r="B276" s="46" t="s">
        <v>430</v>
      </c>
      <c r="C276" s="46" t="str">
        <f t="shared" si="44"/>
        <v>a</v>
      </c>
      <c r="D276" s="46" t="str">
        <f t="shared" si="45"/>
        <v>12_a</v>
      </c>
      <c r="E276" s="47">
        <v>5826</v>
      </c>
      <c r="F276" s="46"/>
      <c r="G276" s="46">
        <v>12</v>
      </c>
      <c r="H276" s="46" t="s">
        <v>430</v>
      </c>
      <c r="I276" s="46" t="str">
        <f t="shared" si="46"/>
        <v>a</v>
      </c>
      <c r="J276" s="46" t="str">
        <f t="shared" si="47"/>
        <v>12_a</v>
      </c>
      <c r="K276" s="47">
        <v>6015</v>
      </c>
      <c r="L276" s="49"/>
      <c r="M276" s="19"/>
      <c r="N276" s="49"/>
      <c r="O276" s="46">
        <v>12</v>
      </c>
      <c r="P276" s="46" t="s">
        <v>430</v>
      </c>
      <c r="Q276" s="46" t="str">
        <f t="shared" si="48"/>
        <v>a</v>
      </c>
      <c r="R276" s="46" t="str">
        <f t="shared" si="40"/>
        <v>12_a</v>
      </c>
      <c r="S276" s="29">
        <f t="shared" si="41"/>
        <v>5826</v>
      </c>
      <c r="T276" s="29">
        <f t="shared" si="42"/>
        <v>6015</v>
      </c>
      <c r="U276" s="54">
        <f t="shared" si="43"/>
        <v>6015</v>
      </c>
      <c r="V276" s="40">
        <f t="shared" si="49"/>
        <v>38.557692307692307</v>
      </c>
      <c r="W276" s="6"/>
      <c r="X276" s="6"/>
      <c r="Y276" s="6"/>
      <c r="Z276" s="6"/>
      <c r="AA276" s="6"/>
      <c r="AB276" s="6"/>
      <c r="AC276" s="57"/>
    </row>
    <row r="277" spans="1:29" x14ac:dyDescent="0.25">
      <c r="A277" s="46">
        <v>12</v>
      </c>
      <c r="B277" s="46" t="s">
        <v>431</v>
      </c>
      <c r="C277" s="46" t="str">
        <f t="shared" si="44"/>
        <v>b</v>
      </c>
      <c r="D277" s="46" t="str">
        <f t="shared" si="45"/>
        <v>12_b</v>
      </c>
      <c r="E277" s="47">
        <v>6039</v>
      </c>
      <c r="F277" s="46"/>
      <c r="G277" s="46">
        <v>12</v>
      </c>
      <c r="H277" s="46" t="s">
        <v>431</v>
      </c>
      <c r="I277" s="46" t="str">
        <f t="shared" si="46"/>
        <v>b</v>
      </c>
      <c r="J277" s="46" t="str">
        <f t="shared" si="47"/>
        <v>12_b</v>
      </c>
      <c r="K277" s="47">
        <v>6235</v>
      </c>
      <c r="L277" s="49"/>
      <c r="M277" s="19"/>
      <c r="N277" s="49"/>
      <c r="O277" s="46">
        <v>12</v>
      </c>
      <c r="P277" s="46" t="s">
        <v>431</v>
      </c>
      <c r="Q277" s="46" t="str">
        <f t="shared" si="48"/>
        <v>b</v>
      </c>
      <c r="R277" s="46" t="str">
        <f t="shared" si="40"/>
        <v>12_b</v>
      </c>
      <c r="S277" s="29">
        <f t="shared" si="41"/>
        <v>6039</v>
      </c>
      <c r="T277" s="29">
        <f t="shared" si="42"/>
        <v>6235</v>
      </c>
      <c r="U277" s="54">
        <f t="shared" si="43"/>
        <v>6235</v>
      </c>
      <c r="V277" s="40">
        <f t="shared" si="49"/>
        <v>39.967948717948715</v>
      </c>
      <c r="W277" s="6"/>
      <c r="X277" s="6"/>
      <c r="Y277" s="6"/>
      <c r="Z277" s="6"/>
      <c r="AA277" s="6"/>
      <c r="AB277" s="6"/>
      <c r="AC277" s="57"/>
    </row>
    <row r="278" spans="1:29" x14ac:dyDescent="0.25">
      <c r="A278" s="46">
        <v>12</v>
      </c>
      <c r="B278" s="46" t="s">
        <v>432</v>
      </c>
      <c r="C278" s="46" t="str">
        <f t="shared" si="44"/>
        <v>c</v>
      </c>
      <c r="D278" s="46" t="str">
        <f t="shared" si="45"/>
        <v>12_c</v>
      </c>
      <c r="E278" s="47">
        <v>6262</v>
      </c>
      <c r="F278" s="46"/>
      <c r="G278" s="46">
        <v>12</v>
      </c>
      <c r="H278" s="46" t="s">
        <v>432</v>
      </c>
      <c r="I278" s="46" t="str">
        <f t="shared" si="46"/>
        <v>c</v>
      </c>
      <c r="J278" s="46" t="str">
        <f t="shared" si="47"/>
        <v>12_c</v>
      </c>
      <c r="K278" s="47">
        <v>6466</v>
      </c>
      <c r="L278" s="49"/>
      <c r="M278" s="19"/>
      <c r="N278" s="49"/>
      <c r="O278" s="46">
        <v>12</v>
      </c>
      <c r="P278" s="46" t="s">
        <v>432</v>
      </c>
      <c r="Q278" s="46" t="str">
        <f t="shared" si="48"/>
        <v>c</v>
      </c>
      <c r="R278" s="46" t="str">
        <f t="shared" si="40"/>
        <v>12_c</v>
      </c>
      <c r="S278" s="29">
        <f t="shared" si="41"/>
        <v>6262</v>
      </c>
      <c r="T278" s="29">
        <f t="shared" si="42"/>
        <v>6466</v>
      </c>
      <c r="U278" s="54">
        <f t="shared" si="43"/>
        <v>6466</v>
      </c>
      <c r="V278" s="40">
        <f t="shared" si="49"/>
        <v>41.448717948717949</v>
      </c>
      <c r="W278" s="6"/>
      <c r="X278" s="6"/>
      <c r="Y278" s="6"/>
      <c r="Z278" s="6"/>
      <c r="AA278" s="6"/>
      <c r="AB278" s="6"/>
      <c r="AC278" s="57"/>
    </row>
    <row r="279" spans="1:29" x14ac:dyDescent="0.25">
      <c r="A279" s="46">
        <v>12</v>
      </c>
      <c r="B279" s="46" t="s">
        <v>433</v>
      </c>
      <c r="C279" s="46" t="str">
        <f t="shared" si="44"/>
        <v>d</v>
      </c>
      <c r="D279" s="46" t="str">
        <f t="shared" si="45"/>
        <v>12_d</v>
      </c>
      <c r="E279" s="47">
        <v>6602</v>
      </c>
      <c r="F279" s="46"/>
      <c r="G279" s="46">
        <v>12</v>
      </c>
      <c r="H279" s="46" t="s">
        <v>433</v>
      </c>
      <c r="I279" s="46" t="str">
        <f t="shared" si="46"/>
        <v>d</v>
      </c>
      <c r="J279" s="46" t="str">
        <f t="shared" si="47"/>
        <v>12_d</v>
      </c>
      <c r="K279" s="47">
        <v>6817</v>
      </c>
      <c r="L279" s="49"/>
      <c r="M279" s="19"/>
      <c r="N279" s="49"/>
      <c r="O279" s="46">
        <v>12</v>
      </c>
      <c r="P279" s="46" t="s">
        <v>433</v>
      </c>
      <c r="Q279" s="46" t="str">
        <f t="shared" si="48"/>
        <v>d</v>
      </c>
      <c r="R279" s="46" t="str">
        <f t="shared" si="40"/>
        <v>12_d</v>
      </c>
      <c r="S279" s="29">
        <f t="shared" si="41"/>
        <v>6602</v>
      </c>
      <c r="T279" s="29">
        <f t="shared" si="42"/>
        <v>6817</v>
      </c>
      <c r="U279" s="54">
        <f t="shared" si="43"/>
        <v>6817</v>
      </c>
      <c r="V279" s="40">
        <f t="shared" si="49"/>
        <v>43.698717948717949</v>
      </c>
      <c r="W279" s="6"/>
      <c r="X279" s="6"/>
      <c r="Y279" s="6"/>
      <c r="Z279" s="6"/>
      <c r="AA279" s="6"/>
      <c r="AB279" s="6"/>
      <c r="AC279" s="57"/>
    </row>
    <row r="280" spans="1:29" x14ac:dyDescent="0.25">
      <c r="A280" s="46">
        <v>12</v>
      </c>
      <c r="B280" s="46" t="s">
        <v>434</v>
      </c>
      <c r="C280" s="46" t="str">
        <f t="shared" si="44"/>
        <v>e</v>
      </c>
      <c r="D280" s="46" t="str">
        <f t="shared" si="45"/>
        <v>12_e</v>
      </c>
      <c r="E280" s="47">
        <v>6957</v>
      </c>
      <c r="F280" s="46"/>
      <c r="G280" s="46">
        <v>12</v>
      </c>
      <c r="H280" s="46" t="s">
        <v>434</v>
      </c>
      <c r="I280" s="46" t="str">
        <f t="shared" si="46"/>
        <v>e</v>
      </c>
      <c r="J280" s="46" t="str">
        <f t="shared" si="47"/>
        <v>12_e</v>
      </c>
      <c r="K280" s="59">
        <v>7183</v>
      </c>
      <c r="L280" s="49"/>
      <c r="M280" s="19"/>
      <c r="N280" s="49"/>
      <c r="O280" s="46">
        <v>12</v>
      </c>
      <c r="P280" s="46" t="s">
        <v>434</v>
      </c>
      <c r="Q280" s="46" t="str">
        <f t="shared" si="48"/>
        <v>e</v>
      </c>
      <c r="R280" s="46" t="str">
        <f t="shared" si="40"/>
        <v>12_e</v>
      </c>
      <c r="S280" s="29">
        <f t="shared" si="41"/>
        <v>6957</v>
      </c>
      <c r="T280" s="29">
        <f t="shared" si="42"/>
        <v>7183</v>
      </c>
      <c r="U280" s="54">
        <f t="shared" si="43"/>
        <v>7183</v>
      </c>
      <c r="V280" s="40">
        <f t="shared" si="49"/>
        <v>46.044871794871796</v>
      </c>
      <c r="W280" s="6"/>
      <c r="X280" s="6"/>
      <c r="Y280" s="6"/>
      <c r="Z280" s="6"/>
      <c r="AA280" s="6"/>
      <c r="AB280" s="6"/>
      <c r="AC280" s="57"/>
    </row>
    <row r="281" spans="1:29" x14ac:dyDescent="0.25">
      <c r="A281" s="46">
        <v>13</v>
      </c>
      <c r="B281" s="46" t="s">
        <v>427</v>
      </c>
      <c r="C281" s="46" t="str">
        <f t="shared" si="44"/>
        <v>Start</v>
      </c>
      <c r="D281" s="46" t="str">
        <f t="shared" si="45"/>
        <v>13_Start</v>
      </c>
      <c r="E281" s="47">
        <v>3928</v>
      </c>
      <c r="F281" s="46"/>
      <c r="G281" s="46">
        <v>13</v>
      </c>
      <c r="H281" s="46" t="s">
        <v>427</v>
      </c>
      <c r="I281" s="46" t="str">
        <f t="shared" si="46"/>
        <v>Start</v>
      </c>
      <c r="J281" s="46" t="str">
        <f t="shared" si="47"/>
        <v>13_Start</v>
      </c>
      <c r="K281" s="47">
        <v>4056</v>
      </c>
      <c r="L281" s="49"/>
      <c r="M281" s="19"/>
      <c r="N281" s="49"/>
      <c r="O281" s="46">
        <v>13</v>
      </c>
      <c r="P281" s="46" t="s">
        <v>427</v>
      </c>
      <c r="Q281" s="46" t="str">
        <f t="shared" si="48"/>
        <v>Start</v>
      </c>
      <c r="R281" s="46" t="str">
        <f t="shared" si="40"/>
        <v>13_Start</v>
      </c>
      <c r="S281" s="29">
        <f t="shared" si="41"/>
        <v>3928</v>
      </c>
      <c r="T281" s="29">
        <f t="shared" si="42"/>
        <v>4056</v>
      </c>
      <c r="U281" s="54">
        <f t="shared" si="43"/>
        <v>4056</v>
      </c>
      <c r="V281" s="40">
        <f t="shared" si="49"/>
        <v>26</v>
      </c>
      <c r="W281" s="6"/>
      <c r="X281" s="6"/>
      <c r="Y281" s="6"/>
      <c r="Z281" s="6"/>
      <c r="AA281" s="6"/>
      <c r="AB281" s="6"/>
      <c r="AC281" s="57"/>
    </row>
    <row r="282" spans="1:29" x14ac:dyDescent="0.25">
      <c r="A282" s="46">
        <v>13</v>
      </c>
      <c r="B282" s="46">
        <v>0</v>
      </c>
      <c r="C282" s="46">
        <f t="shared" si="44"/>
        <v>0</v>
      </c>
      <c r="D282" s="46" t="str">
        <f t="shared" si="45"/>
        <v>13_0</v>
      </c>
      <c r="E282" s="47">
        <v>3989</v>
      </c>
      <c r="F282" s="46"/>
      <c r="G282" s="46">
        <v>13</v>
      </c>
      <c r="H282" s="46">
        <v>0</v>
      </c>
      <c r="I282" s="46">
        <f t="shared" si="46"/>
        <v>0</v>
      </c>
      <c r="J282" s="46" t="str">
        <f t="shared" si="47"/>
        <v>13_0</v>
      </c>
      <c r="K282" s="47">
        <v>4119</v>
      </c>
      <c r="L282" s="49"/>
      <c r="M282" s="19"/>
      <c r="N282" s="49"/>
      <c r="O282" s="46">
        <v>13</v>
      </c>
      <c r="P282" s="46">
        <v>0</v>
      </c>
      <c r="Q282" s="46">
        <f t="shared" si="48"/>
        <v>0</v>
      </c>
      <c r="R282" s="46" t="str">
        <f t="shared" si="40"/>
        <v>13_0</v>
      </c>
      <c r="S282" s="29">
        <f t="shared" si="41"/>
        <v>3989</v>
      </c>
      <c r="T282" s="29">
        <f t="shared" si="42"/>
        <v>4119</v>
      </c>
      <c r="U282" s="54">
        <f t="shared" si="43"/>
        <v>4119</v>
      </c>
      <c r="V282" s="40">
        <f t="shared" si="49"/>
        <v>26.403846153846153</v>
      </c>
      <c r="W282" s="6"/>
      <c r="X282" s="6"/>
      <c r="Y282" s="6"/>
      <c r="Z282" s="6"/>
      <c r="AA282" s="6"/>
      <c r="AB282" s="6"/>
      <c r="AC282" s="57"/>
    </row>
    <row r="283" spans="1:29" x14ac:dyDescent="0.25">
      <c r="A283" s="46">
        <v>13</v>
      </c>
      <c r="B283" s="46">
        <v>1</v>
      </c>
      <c r="C283" s="46">
        <f t="shared" si="44"/>
        <v>1</v>
      </c>
      <c r="D283" s="46" t="str">
        <f t="shared" si="45"/>
        <v>13_1</v>
      </c>
      <c r="E283" s="47">
        <v>4118</v>
      </c>
      <c r="F283" s="46"/>
      <c r="G283" s="46">
        <v>13</v>
      </c>
      <c r="H283" s="46">
        <v>1</v>
      </c>
      <c r="I283" s="46">
        <f t="shared" si="46"/>
        <v>1</v>
      </c>
      <c r="J283" s="46" t="str">
        <f t="shared" si="47"/>
        <v>13_1</v>
      </c>
      <c r="K283" s="47">
        <v>4252</v>
      </c>
      <c r="L283" s="49"/>
      <c r="M283" s="19"/>
      <c r="N283" s="49"/>
      <c r="O283" s="46">
        <v>13</v>
      </c>
      <c r="P283" s="46">
        <v>1</v>
      </c>
      <c r="Q283" s="46">
        <f t="shared" si="48"/>
        <v>1</v>
      </c>
      <c r="R283" s="46" t="str">
        <f t="shared" si="40"/>
        <v>13_1</v>
      </c>
      <c r="S283" s="29">
        <f t="shared" si="41"/>
        <v>4118</v>
      </c>
      <c r="T283" s="29">
        <f t="shared" si="42"/>
        <v>4252</v>
      </c>
      <c r="U283" s="54">
        <f t="shared" si="43"/>
        <v>4252</v>
      </c>
      <c r="V283" s="40">
        <f t="shared" si="49"/>
        <v>27.256410256410255</v>
      </c>
      <c r="W283" s="6"/>
      <c r="X283" s="6"/>
      <c r="Y283" s="6"/>
      <c r="Z283" s="6"/>
      <c r="AA283" s="6"/>
      <c r="AB283" s="6"/>
      <c r="AC283" s="57"/>
    </row>
    <row r="284" spans="1:29" x14ac:dyDescent="0.25">
      <c r="A284" s="46">
        <v>13</v>
      </c>
      <c r="B284" s="46">
        <v>2</v>
      </c>
      <c r="C284" s="46">
        <f t="shared" si="44"/>
        <v>2</v>
      </c>
      <c r="D284" s="46" t="str">
        <f t="shared" si="45"/>
        <v>13_2</v>
      </c>
      <c r="E284" s="47">
        <v>4261</v>
      </c>
      <c r="F284" s="46"/>
      <c r="G284" s="46">
        <v>13</v>
      </c>
      <c r="H284" s="46">
        <v>2</v>
      </c>
      <c r="I284" s="46">
        <f t="shared" si="46"/>
        <v>2</v>
      </c>
      <c r="J284" s="46" t="str">
        <f t="shared" si="47"/>
        <v>13_2</v>
      </c>
      <c r="K284" s="47">
        <v>4399</v>
      </c>
      <c r="L284" s="49"/>
      <c r="M284" s="19"/>
      <c r="N284" s="49"/>
      <c r="O284" s="46">
        <v>13</v>
      </c>
      <c r="P284" s="46">
        <v>2</v>
      </c>
      <c r="Q284" s="46">
        <f t="shared" si="48"/>
        <v>2</v>
      </c>
      <c r="R284" s="46" t="str">
        <f t="shared" si="40"/>
        <v>13_2</v>
      </c>
      <c r="S284" s="29">
        <f t="shared" si="41"/>
        <v>4261</v>
      </c>
      <c r="T284" s="29">
        <f t="shared" si="42"/>
        <v>4399</v>
      </c>
      <c r="U284" s="54">
        <f t="shared" si="43"/>
        <v>4399</v>
      </c>
      <c r="V284" s="40">
        <f t="shared" si="49"/>
        <v>28.198717948717949</v>
      </c>
      <c r="W284" s="6"/>
      <c r="X284" s="6"/>
      <c r="Y284" s="6"/>
      <c r="Z284" s="6"/>
      <c r="AA284" s="6"/>
      <c r="AB284" s="6"/>
      <c r="AC284" s="57"/>
    </row>
    <row r="285" spans="1:29" x14ac:dyDescent="0.25">
      <c r="A285" s="46">
        <v>13</v>
      </c>
      <c r="B285" s="46">
        <v>3</v>
      </c>
      <c r="C285" s="46">
        <f t="shared" si="44"/>
        <v>3</v>
      </c>
      <c r="D285" s="46" t="str">
        <f t="shared" si="45"/>
        <v>13_3</v>
      </c>
      <c r="E285" s="47">
        <v>4413</v>
      </c>
      <c r="F285" s="46"/>
      <c r="G285" s="46">
        <v>13</v>
      </c>
      <c r="H285" s="46">
        <v>3</v>
      </c>
      <c r="I285" s="46">
        <f t="shared" si="46"/>
        <v>3</v>
      </c>
      <c r="J285" s="46" t="str">
        <f t="shared" si="47"/>
        <v>13_3</v>
      </c>
      <c r="K285" s="47">
        <v>4556</v>
      </c>
      <c r="L285" s="49"/>
      <c r="M285" s="19"/>
      <c r="N285" s="49"/>
      <c r="O285" s="46">
        <v>13</v>
      </c>
      <c r="P285" s="46">
        <v>3</v>
      </c>
      <c r="Q285" s="46">
        <f t="shared" si="48"/>
        <v>3</v>
      </c>
      <c r="R285" s="46" t="str">
        <f t="shared" si="40"/>
        <v>13_3</v>
      </c>
      <c r="S285" s="29">
        <f t="shared" si="41"/>
        <v>4413</v>
      </c>
      <c r="T285" s="29">
        <f t="shared" si="42"/>
        <v>4556</v>
      </c>
      <c r="U285" s="54">
        <f t="shared" si="43"/>
        <v>4556</v>
      </c>
      <c r="V285" s="40">
        <f t="shared" si="49"/>
        <v>29.205128205128204</v>
      </c>
      <c r="W285" s="6"/>
      <c r="X285" s="6"/>
      <c r="Y285" s="6"/>
      <c r="Z285" s="6"/>
      <c r="AA285" s="6"/>
      <c r="AB285" s="6"/>
      <c r="AC285" s="57"/>
    </row>
    <row r="286" spans="1:29" x14ac:dyDescent="0.25">
      <c r="A286" s="46">
        <v>13</v>
      </c>
      <c r="B286" s="46">
        <v>4</v>
      </c>
      <c r="C286" s="46">
        <f t="shared" si="44"/>
        <v>4</v>
      </c>
      <c r="D286" s="46" t="str">
        <f t="shared" si="45"/>
        <v>13_4</v>
      </c>
      <c r="E286" s="47">
        <v>4564</v>
      </c>
      <c r="F286" s="46"/>
      <c r="G286" s="46">
        <v>13</v>
      </c>
      <c r="H286" s="46">
        <v>4</v>
      </c>
      <c r="I286" s="46">
        <f t="shared" si="46"/>
        <v>4</v>
      </c>
      <c r="J286" s="46" t="str">
        <f t="shared" si="47"/>
        <v>13_4</v>
      </c>
      <c r="K286" s="47">
        <v>4712</v>
      </c>
      <c r="L286" s="49"/>
      <c r="M286" s="19"/>
      <c r="N286" s="49"/>
      <c r="O286" s="46">
        <v>13</v>
      </c>
      <c r="P286" s="46">
        <v>4</v>
      </c>
      <c r="Q286" s="46">
        <f t="shared" si="48"/>
        <v>4</v>
      </c>
      <c r="R286" s="46" t="str">
        <f t="shared" si="40"/>
        <v>13_4</v>
      </c>
      <c r="S286" s="29">
        <f t="shared" si="41"/>
        <v>4564</v>
      </c>
      <c r="T286" s="29">
        <f t="shared" si="42"/>
        <v>4712</v>
      </c>
      <c r="U286" s="54">
        <f t="shared" si="43"/>
        <v>4712</v>
      </c>
      <c r="V286" s="40">
        <f t="shared" si="49"/>
        <v>30.205128205128204</v>
      </c>
      <c r="W286" s="6"/>
      <c r="X286" s="6"/>
      <c r="Y286" s="6"/>
      <c r="Z286" s="6"/>
      <c r="AA286" s="6"/>
      <c r="AB286" s="6"/>
      <c r="AC286" s="57"/>
    </row>
    <row r="287" spans="1:29" x14ac:dyDescent="0.25">
      <c r="A287" s="46">
        <v>13</v>
      </c>
      <c r="B287" s="46">
        <v>5</v>
      </c>
      <c r="C287" s="46">
        <f t="shared" si="44"/>
        <v>5</v>
      </c>
      <c r="D287" s="46" t="str">
        <f t="shared" si="45"/>
        <v>13_5</v>
      </c>
      <c r="E287" s="47">
        <v>4727</v>
      </c>
      <c r="F287" s="46"/>
      <c r="G287" s="46">
        <v>13</v>
      </c>
      <c r="H287" s="46">
        <v>5</v>
      </c>
      <c r="I287" s="46">
        <f t="shared" si="46"/>
        <v>5</v>
      </c>
      <c r="J287" s="46" t="str">
        <f t="shared" si="47"/>
        <v>13_5</v>
      </c>
      <c r="K287" s="47">
        <v>4881</v>
      </c>
      <c r="L287" s="49"/>
      <c r="M287" s="19"/>
      <c r="N287" s="49"/>
      <c r="O287" s="46">
        <v>13</v>
      </c>
      <c r="P287" s="46">
        <v>5</v>
      </c>
      <c r="Q287" s="46">
        <f t="shared" si="48"/>
        <v>5</v>
      </c>
      <c r="R287" s="46" t="str">
        <f t="shared" si="40"/>
        <v>13_5</v>
      </c>
      <c r="S287" s="29">
        <f t="shared" si="41"/>
        <v>4727</v>
      </c>
      <c r="T287" s="29">
        <f t="shared" si="42"/>
        <v>4881</v>
      </c>
      <c r="U287" s="54">
        <f t="shared" si="43"/>
        <v>4881</v>
      </c>
      <c r="V287" s="40">
        <f t="shared" si="49"/>
        <v>31.28846153846154</v>
      </c>
      <c r="W287" s="6"/>
      <c r="X287" s="6"/>
      <c r="Y287" s="6"/>
      <c r="Z287" s="6"/>
      <c r="AA287" s="6"/>
      <c r="AB287" s="6"/>
      <c r="AC287" s="57"/>
    </row>
    <row r="288" spans="1:29" x14ac:dyDescent="0.25">
      <c r="A288" s="46">
        <v>13</v>
      </c>
      <c r="B288" s="46">
        <v>6</v>
      </c>
      <c r="C288" s="46">
        <f t="shared" si="44"/>
        <v>6</v>
      </c>
      <c r="D288" s="46" t="str">
        <f t="shared" si="45"/>
        <v>13_6</v>
      </c>
      <c r="E288" s="47">
        <v>4889</v>
      </c>
      <c r="F288" s="46"/>
      <c r="G288" s="46">
        <v>13</v>
      </c>
      <c r="H288" s="46">
        <v>6</v>
      </c>
      <c r="I288" s="46">
        <f t="shared" si="46"/>
        <v>6</v>
      </c>
      <c r="J288" s="46" t="str">
        <f t="shared" si="47"/>
        <v>13_6</v>
      </c>
      <c r="K288" s="47">
        <v>5048</v>
      </c>
      <c r="L288" s="49"/>
      <c r="M288" s="19"/>
      <c r="N288" s="49"/>
      <c r="O288" s="46">
        <v>13</v>
      </c>
      <c r="P288" s="46">
        <v>6</v>
      </c>
      <c r="Q288" s="46">
        <f t="shared" si="48"/>
        <v>6</v>
      </c>
      <c r="R288" s="46" t="str">
        <f t="shared" si="40"/>
        <v>13_6</v>
      </c>
      <c r="S288" s="29">
        <f t="shared" si="41"/>
        <v>4889</v>
      </c>
      <c r="T288" s="29">
        <f t="shared" si="42"/>
        <v>5048</v>
      </c>
      <c r="U288" s="54">
        <f t="shared" si="43"/>
        <v>5048</v>
      </c>
      <c r="V288" s="40">
        <f t="shared" si="49"/>
        <v>32.358974358974358</v>
      </c>
      <c r="W288" s="6"/>
      <c r="X288" s="6"/>
      <c r="Y288" s="6"/>
      <c r="Z288" s="6"/>
      <c r="AA288" s="6"/>
      <c r="AB288" s="6"/>
      <c r="AC288" s="57"/>
    </row>
    <row r="289" spans="1:29" x14ac:dyDescent="0.25">
      <c r="A289" s="46">
        <v>13</v>
      </c>
      <c r="B289" s="46">
        <v>7</v>
      </c>
      <c r="C289" s="46">
        <f t="shared" si="44"/>
        <v>7</v>
      </c>
      <c r="D289" s="46" t="str">
        <f t="shared" si="45"/>
        <v>13_7</v>
      </c>
      <c r="E289" s="47">
        <v>5061</v>
      </c>
      <c r="F289" s="46"/>
      <c r="G289" s="46">
        <v>13</v>
      </c>
      <c r="H289" s="46">
        <v>7</v>
      </c>
      <c r="I289" s="46">
        <f t="shared" si="46"/>
        <v>7</v>
      </c>
      <c r="J289" s="46" t="str">
        <f t="shared" si="47"/>
        <v>13_7</v>
      </c>
      <c r="K289" s="47">
        <v>5225</v>
      </c>
      <c r="L289" s="49"/>
      <c r="M289" s="19"/>
      <c r="N289" s="49"/>
      <c r="O289" s="46">
        <v>13</v>
      </c>
      <c r="P289" s="46">
        <v>7</v>
      </c>
      <c r="Q289" s="46">
        <f t="shared" si="48"/>
        <v>7</v>
      </c>
      <c r="R289" s="46" t="str">
        <f t="shared" si="40"/>
        <v>13_7</v>
      </c>
      <c r="S289" s="29">
        <f t="shared" si="41"/>
        <v>5061</v>
      </c>
      <c r="T289" s="29">
        <f t="shared" si="42"/>
        <v>5225</v>
      </c>
      <c r="U289" s="54">
        <f t="shared" si="43"/>
        <v>5225</v>
      </c>
      <c r="V289" s="40">
        <f t="shared" si="49"/>
        <v>33.493589743589745</v>
      </c>
      <c r="W289" s="6"/>
      <c r="X289" s="6"/>
      <c r="Y289" s="6"/>
      <c r="Z289" s="6"/>
      <c r="AA289" s="6"/>
      <c r="AB289" s="6"/>
      <c r="AC289" s="57"/>
    </row>
    <row r="290" spans="1:29" x14ac:dyDescent="0.25">
      <c r="A290" s="46">
        <v>13</v>
      </c>
      <c r="B290" s="46">
        <v>8</v>
      </c>
      <c r="C290" s="46">
        <f t="shared" si="44"/>
        <v>8</v>
      </c>
      <c r="D290" s="46" t="str">
        <f t="shared" si="45"/>
        <v>13_8</v>
      </c>
      <c r="E290" s="47">
        <v>5243</v>
      </c>
      <c r="F290" s="46"/>
      <c r="G290" s="46">
        <v>13</v>
      </c>
      <c r="H290" s="46">
        <v>8</v>
      </c>
      <c r="I290" s="46">
        <f t="shared" si="46"/>
        <v>8</v>
      </c>
      <c r="J290" s="46" t="str">
        <f t="shared" si="47"/>
        <v>13_8</v>
      </c>
      <c r="K290" s="47">
        <v>5413</v>
      </c>
      <c r="L290" s="49"/>
      <c r="M290" s="19"/>
      <c r="N290" s="49"/>
      <c r="O290" s="46">
        <v>13</v>
      </c>
      <c r="P290" s="46">
        <v>8</v>
      </c>
      <c r="Q290" s="46">
        <f t="shared" si="48"/>
        <v>8</v>
      </c>
      <c r="R290" s="46" t="str">
        <f t="shared" si="40"/>
        <v>13_8</v>
      </c>
      <c r="S290" s="29">
        <f t="shared" si="41"/>
        <v>5243</v>
      </c>
      <c r="T290" s="29">
        <f t="shared" si="42"/>
        <v>5413</v>
      </c>
      <c r="U290" s="54">
        <f t="shared" si="43"/>
        <v>5413</v>
      </c>
      <c r="V290" s="40">
        <f t="shared" si="49"/>
        <v>34.698717948717949</v>
      </c>
      <c r="W290" s="6"/>
      <c r="X290" s="6"/>
      <c r="Y290" s="6"/>
      <c r="Z290" s="6"/>
      <c r="AA290" s="6"/>
      <c r="AB290" s="6"/>
      <c r="AC290" s="57"/>
    </row>
    <row r="291" spans="1:29" x14ac:dyDescent="0.25">
      <c r="A291" s="46">
        <v>13</v>
      </c>
      <c r="B291" s="46">
        <v>9</v>
      </c>
      <c r="C291" s="46">
        <f t="shared" si="44"/>
        <v>9</v>
      </c>
      <c r="D291" s="46" t="str">
        <f t="shared" si="45"/>
        <v>13_9</v>
      </c>
      <c r="E291" s="47">
        <v>5427</v>
      </c>
      <c r="F291" s="46"/>
      <c r="G291" s="46">
        <v>13</v>
      </c>
      <c r="H291" s="46">
        <v>9</v>
      </c>
      <c r="I291" s="46">
        <f t="shared" si="46"/>
        <v>9</v>
      </c>
      <c r="J291" s="46" t="str">
        <f t="shared" si="47"/>
        <v>13_9</v>
      </c>
      <c r="K291" s="47">
        <v>5603</v>
      </c>
      <c r="L291" s="49"/>
      <c r="M291" s="19"/>
      <c r="N291" s="49"/>
      <c r="O291" s="46">
        <v>13</v>
      </c>
      <c r="P291" s="46">
        <v>9</v>
      </c>
      <c r="Q291" s="46">
        <f t="shared" si="48"/>
        <v>9</v>
      </c>
      <c r="R291" s="46" t="str">
        <f t="shared" si="40"/>
        <v>13_9</v>
      </c>
      <c r="S291" s="29">
        <f t="shared" si="41"/>
        <v>5427</v>
      </c>
      <c r="T291" s="29">
        <f t="shared" si="42"/>
        <v>5603</v>
      </c>
      <c r="U291" s="54">
        <f t="shared" si="43"/>
        <v>5603</v>
      </c>
      <c r="V291" s="40">
        <f t="shared" si="49"/>
        <v>35.916666666666664</v>
      </c>
      <c r="W291" s="6"/>
      <c r="X291" s="6"/>
      <c r="Y291" s="6"/>
      <c r="Z291" s="6"/>
      <c r="AA291" s="6"/>
      <c r="AB291" s="6"/>
      <c r="AC291" s="57"/>
    </row>
    <row r="292" spans="1:29" x14ac:dyDescent="0.25">
      <c r="A292" s="46">
        <v>13</v>
      </c>
      <c r="B292" s="46">
        <v>10</v>
      </c>
      <c r="C292" s="46">
        <f t="shared" si="44"/>
        <v>10</v>
      </c>
      <c r="D292" s="46" t="str">
        <f t="shared" si="45"/>
        <v>13_10</v>
      </c>
      <c r="E292" s="47">
        <v>5618</v>
      </c>
      <c r="F292" s="46"/>
      <c r="G292" s="46">
        <v>13</v>
      </c>
      <c r="H292" s="46">
        <v>10</v>
      </c>
      <c r="I292" s="46">
        <f t="shared" si="46"/>
        <v>10</v>
      </c>
      <c r="J292" s="46" t="str">
        <f t="shared" si="47"/>
        <v>13_10</v>
      </c>
      <c r="K292" s="47">
        <v>5801</v>
      </c>
      <c r="L292" s="49"/>
      <c r="M292" s="19"/>
      <c r="N292" s="49"/>
      <c r="O292" s="46">
        <v>13</v>
      </c>
      <c r="P292" s="46">
        <v>10</v>
      </c>
      <c r="Q292" s="46">
        <f t="shared" si="48"/>
        <v>10</v>
      </c>
      <c r="R292" s="46" t="str">
        <f t="shared" si="40"/>
        <v>13_10</v>
      </c>
      <c r="S292" s="29">
        <f t="shared" si="41"/>
        <v>5618</v>
      </c>
      <c r="T292" s="29">
        <f t="shared" si="42"/>
        <v>5801</v>
      </c>
      <c r="U292" s="54">
        <f t="shared" si="43"/>
        <v>5801</v>
      </c>
      <c r="V292" s="40">
        <f t="shared" si="49"/>
        <v>37.185897435897438</v>
      </c>
      <c r="W292" s="6"/>
      <c r="X292" s="6"/>
      <c r="Y292" s="6"/>
      <c r="Z292" s="6"/>
      <c r="AA292" s="6"/>
      <c r="AB292" s="6"/>
      <c r="AC292" s="57"/>
    </row>
    <row r="293" spans="1:29" x14ac:dyDescent="0.25">
      <c r="A293" s="46">
        <v>13</v>
      </c>
      <c r="B293" s="46">
        <v>11</v>
      </c>
      <c r="C293" s="46">
        <f t="shared" si="44"/>
        <v>11</v>
      </c>
      <c r="D293" s="46" t="str">
        <f t="shared" si="45"/>
        <v>13_11</v>
      </c>
      <c r="E293" s="47">
        <v>5826</v>
      </c>
      <c r="F293" s="46"/>
      <c r="G293" s="46">
        <v>13</v>
      </c>
      <c r="H293" s="46">
        <v>11</v>
      </c>
      <c r="I293" s="46">
        <f t="shared" si="46"/>
        <v>11</v>
      </c>
      <c r="J293" s="46" t="str">
        <f t="shared" si="47"/>
        <v>13_11</v>
      </c>
      <c r="K293" s="47">
        <v>6015</v>
      </c>
      <c r="L293" s="49"/>
      <c r="M293" s="19"/>
      <c r="N293" s="49"/>
      <c r="O293" s="46">
        <v>13</v>
      </c>
      <c r="P293" s="46">
        <v>11</v>
      </c>
      <c r="Q293" s="46">
        <f t="shared" si="48"/>
        <v>11</v>
      </c>
      <c r="R293" s="46" t="str">
        <f t="shared" si="40"/>
        <v>13_11</v>
      </c>
      <c r="S293" s="29">
        <f t="shared" si="41"/>
        <v>5826</v>
      </c>
      <c r="T293" s="29">
        <f t="shared" si="42"/>
        <v>6015</v>
      </c>
      <c r="U293" s="54">
        <f t="shared" si="43"/>
        <v>6015</v>
      </c>
      <c r="V293" s="40">
        <f t="shared" si="49"/>
        <v>38.557692307692307</v>
      </c>
      <c r="W293" s="6"/>
      <c r="X293" s="6"/>
      <c r="Y293" s="6"/>
      <c r="Z293" s="6"/>
      <c r="AA293" s="6"/>
      <c r="AB293" s="6"/>
      <c r="AC293" s="57"/>
    </row>
    <row r="294" spans="1:29" x14ac:dyDescent="0.25">
      <c r="A294" s="46">
        <v>13</v>
      </c>
      <c r="B294" s="46">
        <v>12</v>
      </c>
      <c r="C294" s="46">
        <f t="shared" si="44"/>
        <v>12</v>
      </c>
      <c r="D294" s="46" t="str">
        <f t="shared" si="45"/>
        <v>13_12</v>
      </c>
      <c r="E294" s="47">
        <v>6039</v>
      </c>
      <c r="F294" s="46"/>
      <c r="G294" s="46">
        <v>13</v>
      </c>
      <c r="H294" s="46">
        <v>12</v>
      </c>
      <c r="I294" s="46">
        <f t="shared" si="46"/>
        <v>12</v>
      </c>
      <c r="J294" s="46" t="str">
        <f t="shared" si="47"/>
        <v>13_12</v>
      </c>
      <c r="K294" s="47">
        <v>6235</v>
      </c>
      <c r="L294" s="49"/>
      <c r="M294" s="19"/>
      <c r="N294" s="49"/>
      <c r="O294" s="46">
        <v>13</v>
      </c>
      <c r="P294" s="46">
        <v>12</v>
      </c>
      <c r="Q294" s="46">
        <f t="shared" si="48"/>
        <v>12</v>
      </c>
      <c r="R294" s="46" t="str">
        <f t="shared" si="40"/>
        <v>13_12</v>
      </c>
      <c r="S294" s="29">
        <f t="shared" si="41"/>
        <v>6039</v>
      </c>
      <c r="T294" s="29">
        <f t="shared" si="42"/>
        <v>6235</v>
      </c>
      <c r="U294" s="54">
        <f t="shared" si="43"/>
        <v>6235</v>
      </c>
      <c r="V294" s="40">
        <f t="shared" si="49"/>
        <v>39.967948717948715</v>
      </c>
      <c r="W294" s="6"/>
      <c r="X294" s="6"/>
      <c r="Y294" s="6"/>
      <c r="Z294" s="6"/>
      <c r="AA294" s="6"/>
      <c r="AB294" s="6"/>
      <c r="AC294" s="57"/>
    </row>
    <row r="295" spans="1:29" x14ac:dyDescent="0.25">
      <c r="A295" s="46">
        <v>13</v>
      </c>
      <c r="B295" s="46">
        <v>13</v>
      </c>
      <c r="C295" s="46">
        <f t="shared" si="44"/>
        <v>13</v>
      </c>
      <c r="D295" s="46" t="str">
        <f t="shared" si="45"/>
        <v>13_13</v>
      </c>
      <c r="E295" s="47">
        <v>6262</v>
      </c>
      <c r="F295" s="46"/>
      <c r="G295" s="46">
        <v>13</v>
      </c>
      <c r="H295" s="46">
        <v>13</v>
      </c>
      <c r="I295" s="46">
        <f t="shared" si="46"/>
        <v>13</v>
      </c>
      <c r="J295" s="46" t="str">
        <f t="shared" si="47"/>
        <v>13_13</v>
      </c>
      <c r="K295" s="47">
        <v>6466</v>
      </c>
      <c r="L295" s="49"/>
      <c r="M295" s="19"/>
      <c r="N295" s="49"/>
      <c r="O295" s="46">
        <v>13</v>
      </c>
      <c r="P295" s="46">
        <v>13</v>
      </c>
      <c r="Q295" s="46">
        <f t="shared" si="48"/>
        <v>13</v>
      </c>
      <c r="R295" s="46" t="str">
        <f t="shared" si="40"/>
        <v>13_13</v>
      </c>
      <c r="S295" s="29">
        <f t="shared" si="41"/>
        <v>6262</v>
      </c>
      <c r="T295" s="29">
        <f t="shared" si="42"/>
        <v>6466</v>
      </c>
      <c r="U295" s="54">
        <f t="shared" si="43"/>
        <v>6466</v>
      </c>
      <c r="V295" s="40">
        <f t="shared" si="49"/>
        <v>41.448717948717949</v>
      </c>
      <c r="W295" s="6"/>
      <c r="X295" s="6"/>
      <c r="Y295" s="6"/>
      <c r="Z295" s="6"/>
      <c r="AA295" s="6"/>
      <c r="AB295" s="6"/>
      <c r="AC295" s="57"/>
    </row>
    <row r="296" spans="1:29" x14ac:dyDescent="0.25">
      <c r="A296" s="46">
        <v>13</v>
      </c>
      <c r="B296" s="46" t="s">
        <v>428</v>
      </c>
      <c r="C296" s="46" t="str">
        <f t="shared" si="44"/>
        <v>u1</v>
      </c>
      <c r="D296" s="46" t="str">
        <f t="shared" si="45"/>
        <v>13_u1</v>
      </c>
      <c r="E296" s="47">
        <v>6602</v>
      </c>
      <c r="F296" s="46"/>
      <c r="G296" s="46">
        <v>13</v>
      </c>
      <c r="H296" s="46" t="s">
        <v>428</v>
      </c>
      <c r="I296" s="46" t="str">
        <f t="shared" si="46"/>
        <v>u1</v>
      </c>
      <c r="J296" s="46" t="str">
        <f t="shared" si="47"/>
        <v>13_u1</v>
      </c>
      <c r="K296" s="47">
        <v>6817</v>
      </c>
      <c r="L296" s="49"/>
      <c r="M296" s="19"/>
      <c r="N296" s="49"/>
      <c r="O296" s="46">
        <v>13</v>
      </c>
      <c r="P296" s="46" t="s">
        <v>428</v>
      </c>
      <c r="Q296" s="46" t="str">
        <f t="shared" si="48"/>
        <v>u1</v>
      </c>
      <c r="R296" s="46" t="str">
        <f t="shared" si="40"/>
        <v>13_u1</v>
      </c>
      <c r="S296" s="29">
        <f t="shared" si="41"/>
        <v>6602</v>
      </c>
      <c r="T296" s="29">
        <f t="shared" si="42"/>
        <v>6817</v>
      </c>
      <c r="U296" s="54">
        <f t="shared" si="43"/>
        <v>6817</v>
      </c>
      <c r="V296" s="40">
        <f t="shared" si="49"/>
        <v>43.698717948717949</v>
      </c>
      <c r="W296" s="6"/>
      <c r="X296" s="6"/>
      <c r="Y296" s="6"/>
      <c r="Z296" s="6"/>
      <c r="AA296" s="6"/>
      <c r="AB296" s="6"/>
      <c r="AC296" s="57"/>
    </row>
    <row r="297" spans="1:29" x14ac:dyDescent="0.25">
      <c r="A297" s="46">
        <v>13</v>
      </c>
      <c r="B297" s="46" t="s">
        <v>429</v>
      </c>
      <c r="C297" s="46" t="str">
        <f t="shared" si="44"/>
        <v>u2</v>
      </c>
      <c r="D297" s="46" t="str">
        <f t="shared" si="45"/>
        <v>13_u2</v>
      </c>
      <c r="E297" s="47">
        <v>6957</v>
      </c>
      <c r="F297" s="46"/>
      <c r="G297" s="46">
        <v>13</v>
      </c>
      <c r="H297" s="46" t="s">
        <v>429</v>
      </c>
      <c r="I297" s="46" t="str">
        <f t="shared" si="46"/>
        <v>u2</v>
      </c>
      <c r="J297" s="46" t="str">
        <f t="shared" si="47"/>
        <v>13_u2</v>
      </c>
      <c r="K297" s="47">
        <v>7183</v>
      </c>
      <c r="L297" s="49"/>
      <c r="M297" s="19"/>
      <c r="N297" s="49"/>
      <c r="O297" s="46">
        <v>13</v>
      </c>
      <c r="P297" s="46" t="s">
        <v>429</v>
      </c>
      <c r="Q297" s="46" t="str">
        <f t="shared" si="48"/>
        <v>u2</v>
      </c>
      <c r="R297" s="46" t="str">
        <f t="shared" si="40"/>
        <v>13_u2</v>
      </c>
      <c r="S297" s="29">
        <f t="shared" si="41"/>
        <v>6957</v>
      </c>
      <c r="T297" s="29">
        <f t="shared" si="42"/>
        <v>7183</v>
      </c>
      <c r="U297" s="54">
        <f t="shared" si="43"/>
        <v>7183</v>
      </c>
      <c r="V297" s="40">
        <f t="shared" si="49"/>
        <v>46.044871794871796</v>
      </c>
      <c r="W297" s="6"/>
      <c r="X297" s="6"/>
      <c r="Y297" s="6"/>
      <c r="Z297" s="6"/>
      <c r="AA297" s="6"/>
      <c r="AB297" s="6"/>
      <c r="AC297" s="57"/>
    </row>
    <row r="298" spans="1:29" x14ac:dyDescent="0.25">
      <c r="A298" s="46">
        <v>13</v>
      </c>
      <c r="B298" s="46" t="s">
        <v>430</v>
      </c>
      <c r="C298" s="46" t="str">
        <f t="shared" si="44"/>
        <v>a</v>
      </c>
      <c r="D298" s="46" t="str">
        <f t="shared" si="45"/>
        <v>13_a</v>
      </c>
      <c r="E298" s="47">
        <v>6602</v>
      </c>
      <c r="F298" s="46"/>
      <c r="G298" s="46">
        <v>13</v>
      </c>
      <c r="H298" s="46" t="s">
        <v>430</v>
      </c>
      <c r="I298" s="46" t="str">
        <f t="shared" si="46"/>
        <v>a</v>
      </c>
      <c r="J298" s="46" t="str">
        <f t="shared" si="47"/>
        <v>13_a</v>
      </c>
      <c r="K298" s="47">
        <v>6817</v>
      </c>
      <c r="L298" s="49"/>
      <c r="M298" s="19"/>
      <c r="N298" s="49"/>
      <c r="O298" s="46">
        <v>13</v>
      </c>
      <c r="P298" s="46" t="s">
        <v>430</v>
      </c>
      <c r="Q298" s="46" t="str">
        <f t="shared" si="48"/>
        <v>a</v>
      </c>
      <c r="R298" s="46" t="str">
        <f t="shared" si="40"/>
        <v>13_a</v>
      </c>
      <c r="S298" s="29">
        <f t="shared" si="41"/>
        <v>6602</v>
      </c>
      <c r="T298" s="29">
        <f t="shared" si="42"/>
        <v>6817</v>
      </c>
      <c r="U298" s="54">
        <f t="shared" si="43"/>
        <v>6817</v>
      </c>
      <c r="V298" s="40">
        <f t="shared" si="49"/>
        <v>43.698717948717949</v>
      </c>
      <c r="W298" s="6"/>
      <c r="X298" s="6"/>
      <c r="Y298" s="6"/>
      <c r="Z298" s="6"/>
      <c r="AA298" s="6"/>
      <c r="AB298" s="6"/>
      <c r="AC298" s="57"/>
    </row>
    <row r="299" spans="1:29" x14ac:dyDescent="0.25">
      <c r="A299" s="46">
        <v>13</v>
      </c>
      <c r="B299" s="46" t="s">
        <v>431</v>
      </c>
      <c r="C299" s="46" t="str">
        <f t="shared" si="44"/>
        <v>b</v>
      </c>
      <c r="D299" s="46" t="str">
        <f t="shared" si="45"/>
        <v>13_b</v>
      </c>
      <c r="E299" s="47">
        <v>6957</v>
      </c>
      <c r="F299" s="46"/>
      <c r="G299" s="46">
        <v>13</v>
      </c>
      <c r="H299" s="46" t="s">
        <v>431</v>
      </c>
      <c r="I299" s="46" t="str">
        <f t="shared" si="46"/>
        <v>b</v>
      </c>
      <c r="J299" s="46" t="str">
        <f t="shared" si="47"/>
        <v>13_b</v>
      </c>
      <c r="K299" s="47">
        <v>7183</v>
      </c>
      <c r="L299" s="49"/>
      <c r="M299" s="19"/>
      <c r="N299" s="49"/>
      <c r="O299" s="46">
        <v>13</v>
      </c>
      <c r="P299" s="46" t="s">
        <v>431</v>
      </c>
      <c r="Q299" s="46" t="str">
        <f t="shared" si="48"/>
        <v>b</v>
      </c>
      <c r="R299" s="46" t="str">
        <f t="shared" si="40"/>
        <v>13_b</v>
      </c>
      <c r="S299" s="29">
        <f t="shared" si="41"/>
        <v>6957</v>
      </c>
      <c r="T299" s="29">
        <f t="shared" si="42"/>
        <v>7183</v>
      </c>
      <c r="U299" s="54">
        <f t="shared" si="43"/>
        <v>7183</v>
      </c>
      <c r="V299" s="40">
        <f t="shared" si="49"/>
        <v>46.044871794871796</v>
      </c>
      <c r="W299" s="6"/>
      <c r="X299" s="6"/>
      <c r="Y299" s="6"/>
      <c r="Z299" s="6"/>
      <c r="AA299" s="6"/>
      <c r="AB299" s="6"/>
      <c r="AC299" s="57"/>
    </row>
    <row r="300" spans="1:29" x14ac:dyDescent="0.25">
      <c r="A300" s="46">
        <v>13</v>
      </c>
      <c r="B300" s="46" t="s">
        <v>432</v>
      </c>
      <c r="C300" s="46" t="str">
        <f t="shared" si="44"/>
        <v>c</v>
      </c>
      <c r="D300" s="46" t="str">
        <f t="shared" si="45"/>
        <v>13_c</v>
      </c>
      <c r="E300" s="47">
        <v>7330</v>
      </c>
      <c r="F300" s="46"/>
      <c r="G300" s="46">
        <v>13</v>
      </c>
      <c r="H300" s="46" t="s">
        <v>432</v>
      </c>
      <c r="I300" s="46" t="str">
        <f t="shared" si="46"/>
        <v>c</v>
      </c>
      <c r="J300" s="46" t="str">
        <f t="shared" si="47"/>
        <v>13_c</v>
      </c>
      <c r="K300" s="47">
        <v>7568</v>
      </c>
      <c r="L300" s="49"/>
      <c r="M300" s="19"/>
      <c r="N300" s="49"/>
      <c r="O300" s="46">
        <v>13</v>
      </c>
      <c r="P300" s="46" t="s">
        <v>432</v>
      </c>
      <c r="Q300" s="46" t="str">
        <f t="shared" si="48"/>
        <v>c</v>
      </c>
      <c r="R300" s="46" t="str">
        <f t="shared" si="40"/>
        <v>13_c</v>
      </c>
      <c r="S300" s="29">
        <f t="shared" si="41"/>
        <v>7330</v>
      </c>
      <c r="T300" s="29">
        <f t="shared" si="42"/>
        <v>7568</v>
      </c>
      <c r="U300" s="54">
        <f t="shared" si="43"/>
        <v>7568</v>
      </c>
      <c r="V300" s="40">
        <f t="shared" si="49"/>
        <v>48.512820512820511</v>
      </c>
      <c r="W300" s="6"/>
      <c r="X300" s="6"/>
      <c r="Y300" s="6"/>
      <c r="Z300" s="6"/>
      <c r="AA300" s="6"/>
      <c r="AB300" s="6"/>
      <c r="AC300" s="57"/>
    </row>
    <row r="301" spans="1:29" x14ac:dyDescent="0.25">
      <c r="A301" s="46">
        <v>13</v>
      </c>
      <c r="B301" s="46" t="s">
        <v>433</v>
      </c>
      <c r="C301" s="46" t="str">
        <f t="shared" si="44"/>
        <v>d</v>
      </c>
      <c r="D301" s="46" t="str">
        <f t="shared" si="45"/>
        <v>13_d</v>
      </c>
      <c r="E301" s="47">
        <v>7725</v>
      </c>
      <c r="F301" s="46"/>
      <c r="G301" s="46">
        <v>13</v>
      </c>
      <c r="H301" s="46" t="s">
        <v>433</v>
      </c>
      <c r="I301" s="46" t="str">
        <f t="shared" si="46"/>
        <v>d</v>
      </c>
      <c r="J301" s="46" t="str">
        <f t="shared" si="47"/>
        <v>13_d</v>
      </c>
      <c r="K301" s="47">
        <v>7976</v>
      </c>
      <c r="L301" s="49"/>
      <c r="M301" s="19"/>
      <c r="N301" s="49"/>
      <c r="O301" s="46">
        <v>13</v>
      </c>
      <c r="P301" s="46" t="s">
        <v>433</v>
      </c>
      <c r="Q301" s="46" t="str">
        <f t="shared" si="48"/>
        <v>d</v>
      </c>
      <c r="R301" s="46" t="str">
        <f t="shared" si="40"/>
        <v>13_d</v>
      </c>
      <c r="S301" s="29">
        <f t="shared" si="41"/>
        <v>7725</v>
      </c>
      <c r="T301" s="29">
        <f t="shared" si="42"/>
        <v>7976</v>
      </c>
      <c r="U301" s="54">
        <f t="shared" si="43"/>
        <v>7976</v>
      </c>
      <c r="V301" s="40">
        <f t="shared" si="49"/>
        <v>51.128205128205131</v>
      </c>
      <c r="W301" s="6"/>
      <c r="X301" s="6"/>
      <c r="Y301" s="6"/>
      <c r="Z301" s="6"/>
      <c r="AA301" s="6"/>
      <c r="AB301" s="6"/>
      <c r="AC301" s="57"/>
    </row>
    <row r="302" spans="1:29" x14ac:dyDescent="0.25">
      <c r="A302" s="46">
        <v>13</v>
      </c>
      <c r="B302" s="46" t="s">
        <v>434</v>
      </c>
      <c r="C302" s="46" t="str">
        <f t="shared" si="44"/>
        <v>e</v>
      </c>
      <c r="D302" s="46" t="str">
        <f t="shared" si="45"/>
        <v>13_e</v>
      </c>
      <c r="E302" s="47">
        <v>8139</v>
      </c>
      <c r="F302" s="46"/>
      <c r="G302" s="46">
        <v>13</v>
      </c>
      <c r="H302" s="46" t="s">
        <v>434</v>
      </c>
      <c r="I302" s="46" t="str">
        <f t="shared" si="46"/>
        <v>e</v>
      </c>
      <c r="J302" s="46" t="str">
        <f t="shared" si="47"/>
        <v>13_e</v>
      </c>
      <c r="K302" s="59">
        <v>8404</v>
      </c>
      <c r="L302" s="49"/>
      <c r="M302" s="19"/>
      <c r="N302" s="49"/>
      <c r="O302" s="46">
        <v>13</v>
      </c>
      <c r="P302" s="46" t="s">
        <v>434</v>
      </c>
      <c r="Q302" s="46" t="str">
        <f t="shared" si="48"/>
        <v>e</v>
      </c>
      <c r="R302" s="46" t="str">
        <f t="shared" si="40"/>
        <v>13_e</v>
      </c>
      <c r="S302" s="29">
        <f t="shared" si="41"/>
        <v>8139</v>
      </c>
      <c r="T302" s="29">
        <f t="shared" si="42"/>
        <v>8404</v>
      </c>
      <c r="U302" s="54">
        <f t="shared" si="43"/>
        <v>8404</v>
      </c>
      <c r="V302" s="40">
        <f t="shared" si="49"/>
        <v>53.871794871794869</v>
      </c>
      <c r="W302" s="6"/>
      <c r="X302" s="6"/>
      <c r="Y302" s="6"/>
      <c r="Z302" s="6"/>
      <c r="AA302" s="6"/>
      <c r="AB302" s="6"/>
      <c r="AC302" s="57"/>
    </row>
    <row r="303" spans="1:29" x14ac:dyDescent="0.25">
      <c r="A303" s="46">
        <v>14</v>
      </c>
      <c r="B303" s="46" t="s">
        <v>427</v>
      </c>
      <c r="C303" s="46" t="str">
        <f t="shared" si="44"/>
        <v>Start</v>
      </c>
      <c r="D303" s="46" t="str">
        <f t="shared" si="45"/>
        <v>14_Start</v>
      </c>
      <c r="E303" s="47">
        <v>4197</v>
      </c>
      <c r="F303" s="46"/>
      <c r="G303" s="46">
        <v>14</v>
      </c>
      <c r="H303" s="46" t="s">
        <v>427</v>
      </c>
      <c r="I303" s="46" t="str">
        <f t="shared" si="46"/>
        <v>Start</v>
      </c>
      <c r="J303" s="46" t="str">
        <f t="shared" si="47"/>
        <v>14_Start</v>
      </c>
      <c r="K303" s="47">
        <v>4333</v>
      </c>
      <c r="L303" s="49"/>
      <c r="M303" s="19"/>
      <c r="N303" s="49"/>
      <c r="O303" s="46">
        <v>14</v>
      </c>
      <c r="P303" s="46" t="s">
        <v>427</v>
      </c>
      <c r="Q303" s="46" t="str">
        <f t="shared" si="48"/>
        <v>Start</v>
      </c>
      <c r="R303" s="46" t="str">
        <f t="shared" si="40"/>
        <v>14_Start</v>
      </c>
      <c r="S303" s="29">
        <f t="shared" si="41"/>
        <v>4197</v>
      </c>
      <c r="T303" s="29">
        <f t="shared" si="42"/>
        <v>4333</v>
      </c>
      <c r="U303" s="54">
        <f t="shared" si="43"/>
        <v>4333</v>
      </c>
      <c r="V303" s="40">
        <f t="shared" si="49"/>
        <v>27.775641025641026</v>
      </c>
      <c r="W303" s="6"/>
      <c r="X303" s="6"/>
      <c r="Y303" s="6"/>
      <c r="Z303" s="6"/>
      <c r="AA303" s="6"/>
      <c r="AB303" s="6"/>
      <c r="AC303" s="57"/>
    </row>
    <row r="304" spans="1:29" x14ac:dyDescent="0.25">
      <c r="A304" s="46">
        <v>14</v>
      </c>
      <c r="B304" s="46">
        <v>0</v>
      </c>
      <c r="C304" s="46">
        <f t="shared" si="44"/>
        <v>0</v>
      </c>
      <c r="D304" s="46" t="str">
        <f t="shared" si="45"/>
        <v>14_0</v>
      </c>
      <c r="E304" s="47">
        <v>4261</v>
      </c>
      <c r="F304" s="46"/>
      <c r="G304" s="46">
        <v>14</v>
      </c>
      <c r="H304" s="46">
        <v>0</v>
      </c>
      <c r="I304" s="46">
        <f t="shared" si="46"/>
        <v>0</v>
      </c>
      <c r="J304" s="46" t="str">
        <f t="shared" si="47"/>
        <v>14_0</v>
      </c>
      <c r="K304" s="47">
        <v>4399</v>
      </c>
      <c r="L304" s="49"/>
      <c r="M304" s="19"/>
      <c r="N304" s="49"/>
      <c r="O304" s="46">
        <v>14</v>
      </c>
      <c r="P304" s="46">
        <v>0</v>
      </c>
      <c r="Q304" s="46">
        <f t="shared" si="48"/>
        <v>0</v>
      </c>
      <c r="R304" s="46" t="str">
        <f t="shared" si="40"/>
        <v>14_0</v>
      </c>
      <c r="S304" s="29">
        <f t="shared" si="41"/>
        <v>4261</v>
      </c>
      <c r="T304" s="29">
        <f t="shared" si="42"/>
        <v>4399</v>
      </c>
      <c r="U304" s="54">
        <f t="shared" si="43"/>
        <v>4399</v>
      </c>
      <c r="V304" s="40">
        <f t="shared" si="49"/>
        <v>28.198717948717949</v>
      </c>
      <c r="W304" s="6"/>
      <c r="X304" s="6"/>
      <c r="Y304" s="6"/>
      <c r="Z304" s="6"/>
      <c r="AA304" s="6"/>
      <c r="AB304" s="6"/>
      <c r="AC304" s="57"/>
    </row>
    <row r="305" spans="1:29" x14ac:dyDescent="0.25">
      <c r="A305" s="46">
        <v>14</v>
      </c>
      <c r="B305" s="46">
        <v>1</v>
      </c>
      <c r="C305" s="46">
        <f t="shared" si="44"/>
        <v>1</v>
      </c>
      <c r="D305" s="46" t="str">
        <f t="shared" si="45"/>
        <v>14_1</v>
      </c>
      <c r="E305" s="47">
        <v>4413</v>
      </c>
      <c r="F305" s="46"/>
      <c r="G305" s="46">
        <v>14</v>
      </c>
      <c r="H305" s="46">
        <v>1</v>
      </c>
      <c r="I305" s="46">
        <f t="shared" si="46"/>
        <v>1</v>
      </c>
      <c r="J305" s="46" t="str">
        <f t="shared" si="47"/>
        <v>14_1</v>
      </c>
      <c r="K305" s="47">
        <v>4556</v>
      </c>
      <c r="L305" s="49"/>
      <c r="M305" s="19"/>
      <c r="N305" s="49"/>
      <c r="O305" s="46">
        <v>14</v>
      </c>
      <c r="P305" s="46">
        <v>1</v>
      </c>
      <c r="Q305" s="46">
        <f t="shared" si="48"/>
        <v>1</v>
      </c>
      <c r="R305" s="46" t="str">
        <f t="shared" si="40"/>
        <v>14_1</v>
      </c>
      <c r="S305" s="29">
        <f t="shared" si="41"/>
        <v>4413</v>
      </c>
      <c r="T305" s="29">
        <f t="shared" si="42"/>
        <v>4556</v>
      </c>
      <c r="U305" s="54">
        <f t="shared" si="43"/>
        <v>4556</v>
      </c>
      <c r="V305" s="40">
        <f t="shared" si="49"/>
        <v>29.205128205128204</v>
      </c>
      <c r="W305" s="6"/>
      <c r="X305" s="6"/>
      <c r="Y305" s="6"/>
      <c r="Z305" s="6"/>
      <c r="AA305" s="6"/>
      <c r="AB305" s="6"/>
      <c r="AC305" s="57"/>
    </row>
    <row r="306" spans="1:29" x14ac:dyDescent="0.25">
      <c r="A306" s="46">
        <v>14</v>
      </c>
      <c r="B306" s="46">
        <v>2</v>
      </c>
      <c r="C306" s="46">
        <f t="shared" si="44"/>
        <v>2</v>
      </c>
      <c r="D306" s="46" t="str">
        <f t="shared" si="45"/>
        <v>14_2</v>
      </c>
      <c r="E306" s="47">
        <v>4564</v>
      </c>
      <c r="F306" s="46"/>
      <c r="G306" s="46">
        <v>14</v>
      </c>
      <c r="H306" s="46">
        <v>2</v>
      </c>
      <c r="I306" s="46">
        <f t="shared" si="46"/>
        <v>2</v>
      </c>
      <c r="J306" s="46" t="str">
        <f t="shared" si="47"/>
        <v>14_2</v>
      </c>
      <c r="K306" s="47">
        <v>4712</v>
      </c>
      <c r="L306" s="49"/>
      <c r="M306" s="19"/>
      <c r="N306" s="49"/>
      <c r="O306" s="46">
        <v>14</v>
      </c>
      <c r="P306" s="46">
        <v>2</v>
      </c>
      <c r="Q306" s="46">
        <f t="shared" si="48"/>
        <v>2</v>
      </c>
      <c r="R306" s="46" t="str">
        <f t="shared" si="40"/>
        <v>14_2</v>
      </c>
      <c r="S306" s="29">
        <f t="shared" si="41"/>
        <v>4564</v>
      </c>
      <c r="T306" s="29">
        <f t="shared" si="42"/>
        <v>4712</v>
      </c>
      <c r="U306" s="54">
        <f t="shared" si="43"/>
        <v>4712</v>
      </c>
      <c r="V306" s="40">
        <f t="shared" si="49"/>
        <v>30.205128205128204</v>
      </c>
      <c r="W306" s="6"/>
      <c r="X306" s="6"/>
      <c r="Y306" s="6"/>
      <c r="Z306" s="6"/>
      <c r="AA306" s="6"/>
      <c r="AB306" s="6"/>
      <c r="AC306" s="57"/>
    </row>
    <row r="307" spans="1:29" x14ac:dyDescent="0.25">
      <c r="A307" s="46">
        <v>14</v>
      </c>
      <c r="B307" s="46">
        <v>3</v>
      </c>
      <c r="C307" s="46">
        <f t="shared" si="44"/>
        <v>3</v>
      </c>
      <c r="D307" s="46" t="str">
        <f t="shared" si="45"/>
        <v>14_3</v>
      </c>
      <c r="E307" s="47">
        <v>4727</v>
      </c>
      <c r="F307" s="46"/>
      <c r="G307" s="46">
        <v>14</v>
      </c>
      <c r="H307" s="46">
        <v>3</v>
      </c>
      <c r="I307" s="46">
        <f t="shared" si="46"/>
        <v>3</v>
      </c>
      <c r="J307" s="46" t="str">
        <f t="shared" si="47"/>
        <v>14_3</v>
      </c>
      <c r="K307" s="47">
        <v>4881</v>
      </c>
      <c r="L307" s="49"/>
      <c r="M307" s="19"/>
      <c r="N307" s="49"/>
      <c r="O307" s="46">
        <v>14</v>
      </c>
      <c r="P307" s="46">
        <v>3</v>
      </c>
      <c r="Q307" s="46">
        <f t="shared" si="48"/>
        <v>3</v>
      </c>
      <c r="R307" s="46" t="str">
        <f t="shared" si="40"/>
        <v>14_3</v>
      </c>
      <c r="S307" s="29">
        <f t="shared" si="41"/>
        <v>4727</v>
      </c>
      <c r="T307" s="29">
        <f t="shared" si="42"/>
        <v>4881</v>
      </c>
      <c r="U307" s="54">
        <f t="shared" si="43"/>
        <v>4881</v>
      </c>
      <c r="V307" s="40">
        <f t="shared" si="49"/>
        <v>31.28846153846154</v>
      </c>
      <c r="W307" s="6"/>
      <c r="X307" s="6"/>
      <c r="Y307" s="6"/>
      <c r="Z307" s="6"/>
      <c r="AA307" s="6"/>
      <c r="AB307" s="6"/>
      <c r="AC307" s="57"/>
    </row>
    <row r="308" spans="1:29" x14ac:dyDescent="0.25">
      <c r="A308" s="46">
        <v>14</v>
      </c>
      <c r="B308" s="46">
        <v>4</v>
      </c>
      <c r="C308" s="46">
        <f t="shared" si="44"/>
        <v>4</v>
      </c>
      <c r="D308" s="46" t="str">
        <f t="shared" si="45"/>
        <v>14_4</v>
      </c>
      <c r="E308" s="47">
        <v>4889</v>
      </c>
      <c r="F308" s="46"/>
      <c r="G308" s="46">
        <v>14</v>
      </c>
      <c r="H308" s="46">
        <v>4</v>
      </c>
      <c r="I308" s="46">
        <f t="shared" si="46"/>
        <v>4</v>
      </c>
      <c r="J308" s="46" t="str">
        <f t="shared" si="47"/>
        <v>14_4</v>
      </c>
      <c r="K308" s="47">
        <v>5048</v>
      </c>
      <c r="L308" s="49"/>
      <c r="M308" s="19"/>
      <c r="N308" s="49"/>
      <c r="O308" s="46">
        <v>14</v>
      </c>
      <c r="P308" s="46">
        <v>4</v>
      </c>
      <c r="Q308" s="46">
        <f t="shared" si="48"/>
        <v>4</v>
      </c>
      <c r="R308" s="46" t="str">
        <f t="shared" si="40"/>
        <v>14_4</v>
      </c>
      <c r="S308" s="29">
        <f t="shared" si="41"/>
        <v>4889</v>
      </c>
      <c r="T308" s="29">
        <f t="shared" si="42"/>
        <v>5048</v>
      </c>
      <c r="U308" s="54">
        <f t="shared" si="43"/>
        <v>5048</v>
      </c>
      <c r="V308" s="40">
        <f t="shared" si="49"/>
        <v>32.358974358974358</v>
      </c>
      <c r="W308" s="6"/>
      <c r="X308" s="6"/>
      <c r="Y308" s="6"/>
      <c r="Z308" s="6"/>
      <c r="AA308" s="6"/>
      <c r="AB308" s="6"/>
      <c r="AC308" s="57"/>
    </row>
    <row r="309" spans="1:29" x14ac:dyDescent="0.25">
      <c r="A309" s="46">
        <v>14</v>
      </c>
      <c r="B309" s="46">
        <v>5</v>
      </c>
      <c r="C309" s="46">
        <f t="shared" si="44"/>
        <v>5</v>
      </c>
      <c r="D309" s="46" t="str">
        <f t="shared" si="45"/>
        <v>14_5</v>
      </c>
      <c r="E309" s="47">
        <v>5061</v>
      </c>
      <c r="F309" s="46"/>
      <c r="G309" s="46">
        <v>14</v>
      </c>
      <c r="H309" s="46">
        <v>5</v>
      </c>
      <c r="I309" s="46">
        <f t="shared" si="46"/>
        <v>5</v>
      </c>
      <c r="J309" s="46" t="str">
        <f t="shared" si="47"/>
        <v>14_5</v>
      </c>
      <c r="K309" s="47">
        <v>5225</v>
      </c>
      <c r="L309" s="49"/>
      <c r="M309" s="19"/>
      <c r="N309" s="49"/>
      <c r="O309" s="46">
        <v>14</v>
      </c>
      <c r="P309" s="46">
        <v>5</v>
      </c>
      <c r="Q309" s="46">
        <f t="shared" si="48"/>
        <v>5</v>
      </c>
      <c r="R309" s="46" t="str">
        <f t="shared" si="40"/>
        <v>14_5</v>
      </c>
      <c r="S309" s="29">
        <f t="shared" si="41"/>
        <v>5061</v>
      </c>
      <c r="T309" s="29">
        <f t="shared" si="42"/>
        <v>5225</v>
      </c>
      <c r="U309" s="54">
        <f t="shared" si="43"/>
        <v>5225</v>
      </c>
      <c r="V309" s="40">
        <f t="shared" si="49"/>
        <v>33.493589743589745</v>
      </c>
      <c r="W309" s="6"/>
      <c r="X309" s="6"/>
      <c r="Y309" s="6"/>
      <c r="Z309" s="6"/>
      <c r="AA309" s="6"/>
      <c r="AB309" s="6"/>
      <c r="AC309" s="57"/>
    </row>
    <row r="310" spans="1:29" x14ac:dyDescent="0.25">
      <c r="A310" s="46">
        <v>14</v>
      </c>
      <c r="B310" s="46">
        <v>6</v>
      </c>
      <c r="C310" s="46">
        <f t="shared" si="44"/>
        <v>6</v>
      </c>
      <c r="D310" s="46" t="str">
        <f t="shared" si="45"/>
        <v>14_6</v>
      </c>
      <c r="E310" s="47">
        <v>5243</v>
      </c>
      <c r="F310" s="46"/>
      <c r="G310" s="46">
        <v>14</v>
      </c>
      <c r="H310" s="46">
        <v>6</v>
      </c>
      <c r="I310" s="46">
        <f t="shared" si="46"/>
        <v>6</v>
      </c>
      <c r="J310" s="46" t="str">
        <f t="shared" si="47"/>
        <v>14_6</v>
      </c>
      <c r="K310" s="47">
        <v>5413</v>
      </c>
      <c r="L310" s="49"/>
      <c r="M310" s="19"/>
      <c r="N310" s="49"/>
      <c r="O310" s="46">
        <v>14</v>
      </c>
      <c r="P310" s="46">
        <v>6</v>
      </c>
      <c r="Q310" s="46">
        <f t="shared" si="48"/>
        <v>6</v>
      </c>
      <c r="R310" s="46" t="str">
        <f t="shared" si="40"/>
        <v>14_6</v>
      </c>
      <c r="S310" s="29">
        <f t="shared" si="41"/>
        <v>5243</v>
      </c>
      <c r="T310" s="29">
        <f t="shared" si="42"/>
        <v>5413</v>
      </c>
      <c r="U310" s="54">
        <f t="shared" si="43"/>
        <v>5413</v>
      </c>
      <c r="V310" s="40">
        <f t="shared" si="49"/>
        <v>34.698717948717949</v>
      </c>
      <c r="W310" s="6"/>
      <c r="X310" s="6"/>
      <c r="Y310" s="6"/>
      <c r="Z310" s="6"/>
      <c r="AA310" s="6"/>
      <c r="AB310" s="6"/>
      <c r="AC310" s="57"/>
    </row>
    <row r="311" spans="1:29" x14ac:dyDescent="0.25">
      <c r="A311" s="46">
        <v>14</v>
      </c>
      <c r="B311" s="46">
        <v>7</v>
      </c>
      <c r="C311" s="46">
        <f t="shared" si="44"/>
        <v>7</v>
      </c>
      <c r="D311" s="46" t="str">
        <f t="shared" si="45"/>
        <v>14_7</v>
      </c>
      <c r="E311" s="47">
        <v>5427</v>
      </c>
      <c r="F311" s="46"/>
      <c r="G311" s="46">
        <v>14</v>
      </c>
      <c r="H311" s="46">
        <v>7</v>
      </c>
      <c r="I311" s="46">
        <f t="shared" si="46"/>
        <v>7</v>
      </c>
      <c r="J311" s="46" t="str">
        <f t="shared" si="47"/>
        <v>14_7</v>
      </c>
      <c r="K311" s="47">
        <v>5603</v>
      </c>
      <c r="L311" s="49"/>
      <c r="M311" s="19"/>
      <c r="N311" s="49"/>
      <c r="O311" s="46">
        <v>14</v>
      </c>
      <c r="P311" s="46">
        <v>7</v>
      </c>
      <c r="Q311" s="46">
        <f t="shared" si="48"/>
        <v>7</v>
      </c>
      <c r="R311" s="46" t="str">
        <f t="shared" si="40"/>
        <v>14_7</v>
      </c>
      <c r="S311" s="29">
        <f t="shared" si="41"/>
        <v>5427</v>
      </c>
      <c r="T311" s="29">
        <f t="shared" si="42"/>
        <v>5603</v>
      </c>
      <c r="U311" s="54">
        <f t="shared" si="43"/>
        <v>5603</v>
      </c>
      <c r="V311" s="40">
        <f t="shared" si="49"/>
        <v>35.916666666666664</v>
      </c>
      <c r="W311" s="6"/>
      <c r="X311" s="6"/>
      <c r="Y311" s="6"/>
      <c r="Z311" s="6"/>
      <c r="AA311" s="6"/>
      <c r="AB311" s="6"/>
      <c r="AC311" s="57"/>
    </row>
    <row r="312" spans="1:29" x14ac:dyDescent="0.25">
      <c r="A312" s="46">
        <v>14</v>
      </c>
      <c r="B312" s="46">
        <v>8</v>
      </c>
      <c r="C312" s="46">
        <f t="shared" si="44"/>
        <v>8</v>
      </c>
      <c r="D312" s="46" t="str">
        <f t="shared" si="45"/>
        <v>14_8</v>
      </c>
      <c r="E312" s="47">
        <v>5618</v>
      </c>
      <c r="F312" s="46"/>
      <c r="G312" s="46">
        <v>14</v>
      </c>
      <c r="H312" s="46">
        <v>8</v>
      </c>
      <c r="I312" s="46">
        <f t="shared" si="46"/>
        <v>8</v>
      </c>
      <c r="J312" s="46" t="str">
        <f t="shared" si="47"/>
        <v>14_8</v>
      </c>
      <c r="K312" s="47">
        <v>5801</v>
      </c>
      <c r="L312" s="49"/>
      <c r="M312" s="19"/>
      <c r="N312" s="49"/>
      <c r="O312" s="46">
        <v>14</v>
      </c>
      <c r="P312" s="46">
        <v>8</v>
      </c>
      <c r="Q312" s="46">
        <f t="shared" si="48"/>
        <v>8</v>
      </c>
      <c r="R312" s="46" t="str">
        <f t="shared" si="40"/>
        <v>14_8</v>
      </c>
      <c r="S312" s="29">
        <f t="shared" si="41"/>
        <v>5618</v>
      </c>
      <c r="T312" s="29">
        <f t="shared" si="42"/>
        <v>5801</v>
      </c>
      <c r="U312" s="54">
        <f t="shared" si="43"/>
        <v>5801</v>
      </c>
      <c r="V312" s="40">
        <f t="shared" si="49"/>
        <v>37.185897435897438</v>
      </c>
      <c r="W312" s="6"/>
      <c r="X312" s="6"/>
      <c r="Y312" s="6"/>
      <c r="Z312" s="6"/>
      <c r="AA312" s="6"/>
      <c r="AB312" s="6"/>
      <c r="AC312" s="57"/>
    </row>
    <row r="313" spans="1:29" x14ac:dyDescent="0.25">
      <c r="A313" s="46">
        <v>14</v>
      </c>
      <c r="B313" s="46">
        <v>9</v>
      </c>
      <c r="C313" s="46">
        <f t="shared" si="44"/>
        <v>9</v>
      </c>
      <c r="D313" s="46" t="str">
        <f t="shared" si="45"/>
        <v>14_9</v>
      </c>
      <c r="E313" s="47">
        <v>5826</v>
      </c>
      <c r="F313" s="46"/>
      <c r="G313" s="46">
        <v>14</v>
      </c>
      <c r="H313" s="46">
        <v>9</v>
      </c>
      <c r="I313" s="46">
        <f t="shared" si="46"/>
        <v>9</v>
      </c>
      <c r="J313" s="46" t="str">
        <f t="shared" si="47"/>
        <v>14_9</v>
      </c>
      <c r="K313" s="47">
        <v>6015</v>
      </c>
      <c r="L313" s="49"/>
      <c r="M313" s="19"/>
      <c r="N313" s="49"/>
      <c r="O313" s="46">
        <v>14</v>
      </c>
      <c r="P313" s="46">
        <v>9</v>
      </c>
      <c r="Q313" s="46">
        <f t="shared" si="48"/>
        <v>9</v>
      </c>
      <c r="R313" s="46" t="str">
        <f t="shared" si="40"/>
        <v>14_9</v>
      </c>
      <c r="S313" s="29">
        <f t="shared" si="41"/>
        <v>5826</v>
      </c>
      <c r="T313" s="29">
        <f t="shared" si="42"/>
        <v>6015</v>
      </c>
      <c r="U313" s="54">
        <f t="shared" si="43"/>
        <v>6015</v>
      </c>
      <c r="V313" s="40">
        <f t="shared" si="49"/>
        <v>38.557692307692307</v>
      </c>
      <c r="W313" s="6"/>
      <c r="X313" s="6"/>
      <c r="Y313" s="6"/>
      <c r="Z313" s="6"/>
      <c r="AA313" s="6"/>
      <c r="AB313" s="6"/>
      <c r="AC313" s="57"/>
    </row>
    <row r="314" spans="1:29" x14ac:dyDescent="0.25">
      <c r="A314" s="46">
        <v>14</v>
      </c>
      <c r="B314" s="46">
        <v>10</v>
      </c>
      <c r="C314" s="46">
        <f t="shared" si="44"/>
        <v>10</v>
      </c>
      <c r="D314" s="46" t="str">
        <f t="shared" si="45"/>
        <v>14_10</v>
      </c>
      <c r="E314" s="47">
        <v>6039</v>
      </c>
      <c r="F314" s="46"/>
      <c r="G314" s="46">
        <v>14</v>
      </c>
      <c r="H314" s="46">
        <v>10</v>
      </c>
      <c r="I314" s="46">
        <f t="shared" si="46"/>
        <v>10</v>
      </c>
      <c r="J314" s="46" t="str">
        <f t="shared" si="47"/>
        <v>14_10</v>
      </c>
      <c r="K314" s="47">
        <v>6235</v>
      </c>
      <c r="L314" s="49"/>
      <c r="M314" s="19"/>
      <c r="N314" s="49"/>
      <c r="O314" s="46">
        <v>14</v>
      </c>
      <c r="P314" s="46">
        <v>10</v>
      </c>
      <c r="Q314" s="46">
        <f t="shared" si="48"/>
        <v>10</v>
      </c>
      <c r="R314" s="46" t="str">
        <f t="shared" si="40"/>
        <v>14_10</v>
      </c>
      <c r="S314" s="29">
        <f t="shared" si="41"/>
        <v>6039</v>
      </c>
      <c r="T314" s="29">
        <f t="shared" si="42"/>
        <v>6235</v>
      </c>
      <c r="U314" s="54">
        <f t="shared" si="43"/>
        <v>6235</v>
      </c>
      <c r="V314" s="40">
        <f t="shared" si="49"/>
        <v>39.967948717948715</v>
      </c>
      <c r="W314" s="6"/>
      <c r="X314" s="6"/>
      <c r="Y314" s="6"/>
      <c r="Z314" s="6"/>
      <c r="AA314" s="6"/>
      <c r="AB314" s="6"/>
      <c r="AC314" s="57"/>
    </row>
    <row r="315" spans="1:29" x14ac:dyDescent="0.25">
      <c r="A315" s="46">
        <v>14</v>
      </c>
      <c r="B315" s="46">
        <v>11</v>
      </c>
      <c r="C315" s="46">
        <f t="shared" si="44"/>
        <v>11</v>
      </c>
      <c r="D315" s="46" t="str">
        <f t="shared" si="45"/>
        <v>14_11</v>
      </c>
      <c r="E315" s="47">
        <v>6262</v>
      </c>
      <c r="F315" s="46"/>
      <c r="G315" s="46">
        <v>14</v>
      </c>
      <c r="H315" s="46">
        <v>11</v>
      </c>
      <c r="I315" s="46">
        <f t="shared" si="46"/>
        <v>11</v>
      </c>
      <c r="J315" s="46" t="str">
        <f t="shared" si="47"/>
        <v>14_11</v>
      </c>
      <c r="K315" s="47">
        <v>6466</v>
      </c>
      <c r="L315" s="49"/>
      <c r="M315" s="19"/>
      <c r="N315" s="49"/>
      <c r="O315" s="46">
        <v>14</v>
      </c>
      <c r="P315" s="46">
        <v>11</v>
      </c>
      <c r="Q315" s="46">
        <f t="shared" si="48"/>
        <v>11</v>
      </c>
      <c r="R315" s="46" t="str">
        <f t="shared" si="40"/>
        <v>14_11</v>
      </c>
      <c r="S315" s="29">
        <f t="shared" si="41"/>
        <v>6262</v>
      </c>
      <c r="T315" s="29">
        <f t="shared" si="42"/>
        <v>6466</v>
      </c>
      <c r="U315" s="54">
        <f t="shared" si="43"/>
        <v>6466</v>
      </c>
      <c r="V315" s="40">
        <f t="shared" si="49"/>
        <v>41.448717948717949</v>
      </c>
      <c r="W315" s="6"/>
      <c r="X315" s="6"/>
      <c r="Y315" s="6"/>
      <c r="Z315" s="6"/>
      <c r="AA315" s="6"/>
      <c r="AB315" s="6"/>
      <c r="AC315" s="57"/>
    </row>
    <row r="316" spans="1:29" x14ac:dyDescent="0.25">
      <c r="A316" s="46">
        <v>14</v>
      </c>
      <c r="B316" s="46">
        <v>12</v>
      </c>
      <c r="C316" s="46">
        <f t="shared" si="44"/>
        <v>12</v>
      </c>
      <c r="D316" s="46" t="str">
        <f t="shared" si="45"/>
        <v>14_12</v>
      </c>
      <c r="E316" s="47">
        <v>6602</v>
      </c>
      <c r="F316" s="46"/>
      <c r="G316" s="46">
        <v>14</v>
      </c>
      <c r="H316" s="46">
        <v>12</v>
      </c>
      <c r="I316" s="46">
        <f t="shared" si="46"/>
        <v>12</v>
      </c>
      <c r="J316" s="46" t="str">
        <f t="shared" si="47"/>
        <v>14_12</v>
      </c>
      <c r="K316" s="47">
        <v>6817</v>
      </c>
      <c r="L316" s="49"/>
      <c r="M316" s="19"/>
      <c r="N316" s="49"/>
      <c r="O316" s="46">
        <v>14</v>
      </c>
      <c r="P316" s="46">
        <v>12</v>
      </c>
      <c r="Q316" s="46">
        <f t="shared" si="48"/>
        <v>12</v>
      </c>
      <c r="R316" s="46" t="str">
        <f t="shared" si="40"/>
        <v>14_12</v>
      </c>
      <c r="S316" s="29">
        <f t="shared" si="41"/>
        <v>6602</v>
      </c>
      <c r="T316" s="29">
        <f t="shared" si="42"/>
        <v>6817</v>
      </c>
      <c r="U316" s="54">
        <f t="shared" si="43"/>
        <v>6817</v>
      </c>
      <c r="V316" s="40">
        <f t="shared" si="49"/>
        <v>43.698717948717949</v>
      </c>
      <c r="W316" s="6"/>
      <c r="X316" s="6"/>
      <c r="Y316" s="6"/>
      <c r="Z316" s="6"/>
      <c r="AA316" s="6"/>
      <c r="AB316" s="6"/>
      <c r="AC316" s="57"/>
    </row>
    <row r="317" spans="1:29" x14ac:dyDescent="0.25">
      <c r="A317" s="46">
        <v>14</v>
      </c>
      <c r="B317" s="46">
        <v>13</v>
      </c>
      <c r="C317" s="46">
        <f t="shared" si="44"/>
        <v>13</v>
      </c>
      <c r="D317" s="46" t="str">
        <f t="shared" si="45"/>
        <v>14_13</v>
      </c>
      <c r="E317" s="47">
        <v>6957</v>
      </c>
      <c r="F317" s="46"/>
      <c r="G317" s="46">
        <v>14</v>
      </c>
      <c r="H317" s="46">
        <v>13</v>
      </c>
      <c r="I317" s="46">
        <f t="shared" si="46"/>
        <v>13</v>
      </c>
      <c r="J317" s="46" t="str">
        <f t="shared" si="47"/>
        <v>14_13</v>
      </c>
      <c r="K317" s="47">
        <v>7183</v>
      </c>
      <c r="L317" s="49"/>
      <c r="M317" s="19"/>
      <c r="N317" s="49"/>
      <c r="O317" s="46">
        <v>14</v>
      </c>
      <c r="P317" s="46">
        <v>13</v>
      </c>
      <c r="Q317" s="46">
        <f t="shared" si="48"/>
        <v>13</v>
      </c>
      <c r="R317" s="46" t="str">
        <f t="shared" si="40"/>
        <v>14_13</v>
      </c>
      <c r="S317" s="29">
        <f t="shared" si="41"/>
        <v>6957</v>
      </c>
      <c r="T317" s="29">
        <f t="shared" si="42"/>
        <v>7183</v>
      </c>
      <c r="U317" s="54">
        <f t="shared" si="43"/>
        <v>7183</v>
      </c>
      <c r="V317" s="40">
        <f t="shared" si="49"/>
        <v>46.044871794871796</v>
      </c>
      <c r="W317" s="6"/>
      <c r="X317" s="6"/>
      <c r="Y317" s="6"/>
      <c r="Z317" s="6"/>
      <c r="AA317" s="6"/>
      <c r="AB317" s="6"/>
      <c r="AC317" s="57"/>
    </row>
    <row r="318" spans="1:29" x14ac:dyDescent="0.25">
      <c r="A318" s="46">
        <v>14</v>
      </c>
      <c r="B318" s="46" t="s">
        <v>428</v>
      </c>
      <c r="C318" s="46" t="str">
        <f t="shared" si="44"/>
        <v>u1</v>
      </c>
      <c r="D318" s="46" t="str">
        <f t="shared" si="45"/>
        <v>14_u1</v>
      </c>
      <c r="E318" s="47">
        <v>7330</v>
      </c>
      <c r="F318" s="46"/>
      <c r="G318" s="46">
        <v>14</v>
      </c>
      <c r="H318" s="46" t="s">
        <v>428</v>
      </c>
      <c r="I318" s="46" t="str">
        <f t="shared" si="46"/>
        <v>u1</v>
      </c>
      <c r="J318" s="46" t="str">
        <f t="shared" si="47"/>
        <v>14_u1</v>
      </c>
      <c r="K318" s="47">
        <v>7568</v>
      </c>
      <c r="L318" s="49"/>
      <c r="M318" s="19"/>
      <c r="N318" s="49"/>
      <c r="O318" s="46">
        <v>14</v>
      </c>
      <c r="P318" s="46" t="s">
        <v>428</v>
      </c>
      <c r="Q318" s="46" t="str">
        <f t="shared" si="48"/>
        <v>u1</v>
      </c>
      <c r="R318" s="46" t="str">
        <f t="shared" si="40"/>
        <v>14_u1</v>
      </c>
      <c r="S318" s="29">
        <f t="shared" si="41"/>
        <v>7330</v>
      </c>
      <c r="T318" s="29">
        <f t="shared" si="42"/>
        <v>7568</v>
      </c>
      <c r="U318" s="54">
        <f t="shared" si="43"/>
        <v>7568</v>
      </c>
      <c r="V318" s="40">
        <f t="shared" si="49"/>
        <v>48.512820512820511</v>
      </c>
      <c r="W318" s="6"/>
      <c r="X318" s="6"/>
      <c r="Y318" s="6"/>
      <c r="Z318" s="6"/>
      <c r="AA318" s="6"/>
      <c r="AB318" s="6"/>
      <c r="AC318" s="57"/>
    </row>
    <row r="319" spans="1:29" x14ac:dyDescent="0.25">
      <c r="A319" s="46">
        <v>14</v>
      </c>
      <c r="B319" s="46" t="s">
        <v>429</v>
      </c>
      <c r="C319" s="46" t="str">
        <f t="shared" si="44"/>
        <v>u2</v>
      </c>
      <c r="D319" s="46" t="str">
        <f t="shared" si="45"/>
        <v>14_u2</v>
      </c>
      <c r="E319" s="47">
        <v>7725</v>
      </c>
      <c r="F319" s="46"/>
      <c r="G319" s="46">
        <v>14</v>
      </c>
      <c r="H319" s="46" t="s">
        <v>429</v>
      </c>
      <c r="I319" s="46" t="str">
        <f t="shared" si="46"/>
        <v>u2</v>
      </c>
      <c r="J319" s="46" t="str">
        <f t="shared" si="47"/>
        <v>14_u2</v>
      </c>
      <c r="K319" s="47">
        <v>7976</v>
      </c>
      <c r="L319" s="49"/>
      <c r="M319" s="19"/>
      <c r="N319" s="49"/>
      <c r="O319" s="46">
        <v>14</v>
      </c>
      <c r="P319" s="46" t="s">
        <v>429</v>
      </c>
      <c r="Q319" s="46" t="str">
        <f t="shared" si="48"/>
        <v>u2</v>
      </c>
      <c r="R319" s="46" t="str">
        <f t="shared" si="40"/>
        <v>14_u2</v>
      </c>
      <c r="S319" s="29">
        <f t="shared" si="41"/>
        <v>7725</v>
      </c>
      <c r="T319" s="29">
        <f t="shared" si="42"/>
        <v>7976</v>
      </c>
      <c r="U319" s="54">
        <f t="shared" si="43"/>
        <v>7976</v>
      </c>
      <c r="V319" s="40">
        <f t="shared" si="49"/>
        <v>51.128205128205131</v>
      </c>
      <c r="W319" s="6"/>
      <c r="X319" s="6"/>
      <c r="Y319" s="6"/>
      <c r="Z319" s="6"/>
      <c r="AA319" s="6"/>
      <c r="AB319" s="6"/>
      <c r="AC319" s="57"/>
    </row>
    <row r="320" spans="1:29" x14ac:dyDescent="0.25">
      <c r="A320" s="46">
        <v>14</v>
      </c>
      <c r="B320" s="46" t="s">
        <v>430</v>
      </c>
      <c r="C320" s="46" t="str">
        <f t="shared" si="44"/>
        <v>a</v>
      </c>
      <c r="D320" s="46" t="str">
        <f t="shared" si="45"/>
        <v>14_a</v>
      </c>
      <c r="E320" s="47">
        <v>7330</v>
      </c>
      <c r="F320" s="46"/>
      <c r="G320" s="46">
        <v>14</v>
      </c>
      <c r="H320" s="46" t="s">
        <v>430</v>
      </c>
      <c r="I320" s="46" t="str">
        <f t="shared" si="46"/>
        <v>a</v>
      </c>
      <c r="J320" s="46" t="str">
        <f t="shared" si="47"/>
        <v>14_a</v>
      </c>
      <c r="K320" s="47">
        <v>7568</v>
      </c>
      <c r="L320" s="49"/>
      <c r="M320" s="19"/>
      <c r="N320" s="49"/>
      <c r="O320" s="46">
        <v>14</v>
      </c>
      <c r="P320" s="46" t="s">
        <v>430</v>
      </c>
      <c r="Q320" s="46" t="str">
        <f t="shared" si="48"/>
        <v>a</v>
      </c>
      <c r="R320" s="46" t="str">
        <f t="shared" si="40"/>
        <v>14_a</v>
      </c>
      <c r="S320" s="29">
        <f t="shared" si="41"/>
        <v>7330</v>
      </c>
      <c r="T320" s="29">
        <f t="shared" si="42"/>
        <v>7568</v>
      </c>
      <c r="U320" s="54">
        <f t="shared" si="43"/>
        <v>7568</v>
      </c>
      <c r="V320" s="40">
        <f t="shared" si="49"/>
        <v>48.512820512820511</v>
      </c>
      <c r="W320" s="6"/>
      <c r="X320" s="6"/>
      <c r="Y320" s="6"/>
      <c r="Z320" s="6"/>
      <c r="AA320" s="6"/>
      <c r="AB320" s="6"/>
      <c r="AC320" s="57"/>
    </row>
    <row r="321" spans="1:29" x14ac:dyDescent="0.25">
      <c r="A321" s="46">
        <v>14</v>
      </c>
      <c r="B321" s="46" t="s">
        <v>431</v>
      </c>
      <c r="C321" s="46" t="str">
        <f t="shared" si="44"/>
        <v>b</v>
      </c>
      <c r="D321" s="46" t="str">
        <f t="shared" si="45"/>
        <v>14_b</v>
      </c>
      <c r="E321" s="47">
        <v>7725</v>
      </c>
      <c r="F321" s="46"/>
      <c r="G321" s="46">
        <v>14</v>
      </c>
      <c r="H321" s="46" t="s">
        <v>431</v>
      </c>
      <c r="I321" s="46" t="str">
        <f t="shared" si="46"/>
        <v>b</v>
      </c>
      <c r="J321" s="46" t="str">
        <f t="shared" si="47"/>
        <v>14_b</v>
      </c>
      <c r="K321" s="47">
        <v>7976</v>
      </c>
      <c r="L321" s="49"/>
      <c r="M321" s="19"/>
      <c r="N321" s="49"/>
      <c r="O321" s="46">
        <v>14</v>
      </c>
      <c r="P321" s="46" t="s">
        <v>431</v>
      </c>
      <c r="Q321" s="46" t="str">
        <f t="shared" si="48"/>
        <v>b</v>
      </c>
      <c r="R321" s="46" t="str">
        <f t="shared" si="40"/>
        <v>14_b</v>
      </c>
      <c r="S321" s="29">
        <f t="shared" si="41"/>
        <v>7725</v>
      </c>
      <c r="T321" s="29">
        <f t="shared" si="42"/>
        <v>7976</v>
      </c>
      <c r="U321" s="54">
        <f t="shared" si="43"/>
        <v>7976</v>
      </c>
      <c r="V321" s="40">
        <f t="shared" si="49"/>
        <v>51.128205128205131</v>
      </c>
      <c r="W321" s="6"/>
      <c r="X321" s="6"/>
      <c r="Y321" s="6"/>
      <c r="Z321" s="6"/>
      <c r="AA321" s="6"/>
      <c r="AB321" s="6"/>
      <c r="AC321" s="57"/>
    </row>
    <row r="322" spans="1:29" x14ac:dyDescent="0.25">
      <c r="A322" s="46">
        <v>14</v>
      </c>
      <c r="B322" s="46" t="s">
        <v>432</v>
      </c>
      <c r="C322" s="46" t="str">
        <f t="shared" si="44"/>
        <v>c</v>
      </c>
      <c r="D322" s="46" t="str">
        <f t="shared" si="45"/>
        <v>14_c</v>
      </c>
      <c r="E322" s="47">
        <v>8139</v>
      </c>
      <c r="F322" s="46"/>
      <c r="G322" s="46">
        <v>14</v>
      </c>
      <c r="H322" s="46" t="s">
        <v>432</v>
      </c>
      <c r="I322" s="46" t="str">
        <f t="shared" si="46"/>
        <v>c</v>
      </c>
      <c r="J322" s="46" t="str">
        <f t="shared" si="47"/>
        <v>14_c</v>
      </c>
      <c r="K322" s="47">
        <v>8404</v>
      </c>
      <c r="L322" s="49"/>
      <c r="M322" s="19"/>
      <c r="N322" s="49"/>
      <c r="O322" s="46">
        <v>14</v>
      </c>
      <c r="P322" s="46" t="s">
        <v>432</v>
      </c>
      <c r="Q322" s="46" t="str">
        <f t="shared" si="48"/>
        <v>c</v>
      </c>
      <c r="R322" s="46" t="str">
        <f t="shared" si="40"/>
        <v>14_c</v>
      </c>
      <c r="S322" s="29">
        <f t="shared" si="41"/>
        <v>8139</v>
      </c>
      <c r="T322" s="29">
        <f t="shared" si="42"/>
        <v>8404</v>
      </c>
      <c r="U322" s="54">
        <f t="shared" si="43"/>
        <v>8404</v>
      </c>
      <c r="V322" s="40">
        <f t="shared" si="49"/>
        <v>53.871794871794869</v>
      </c>
      <c r="W322" s="6"/>
      <c r="X322" s="6"/>
      <c r="Y322" s="6"/>
      <c r="Z322" s="6"/>
      <c r="AA322" s="6"/>
      <c r="AB322" s="6"/>
      <c r="AC322" s="57"/>
    </row>
    <row r="323" spans="1:29" x14ac:dyDescent="0.25">
      <c r="A323" s="46">
        <v>14</v>
      </c>
      <c r="B323" s="46" t="s">
        <v>433</v>
      </c>
      <c r="C323" s="46" t="str">
        <f t="shared" si="44"/>
        <v>d</v>
      </c>
      <c r="D323" s="46" t="str">
        <f t="shared" si="45"/>
        <v>14_d</v>
      </c>
      <c r="E323" s="47">
        <v>8577</v>
      </c>
      <c r="F323" s="46"/>
      <c r="G323" s="46">
        <v>14</v>
      </c>
      <c r="H323" s="46" t="s">
        <v>433</v>
      </c>
      <c r="I323" s="46" t="str">
        <f t="shared" si="46"/>
        <v>d</v>
      </c>
      <c r="J323" s="46" t="str">
        <f t="shared" si="47"/>
        <v>14_d</v>
      </c>
      <c r="K323" s="47">
        <v>8856</v>
      </c>
      <c r="L323" s="49"/>
      <c r="M323" s="19"/>
      <c r="N323" s="49"/>
      <c r="O323" s="46">
        <v>14</v>
      </c>
      <c r="P323" s="46" t="s">
        <v>433</v>
      </c>
      <c r="Q323" s="46" t="str">
        <f t="shared" si="48"/>
        <v>d</v>
      </c>
      <c r="R323" s="46" t="str">
        <f t="shared" si="40"/>
        <v>14_d</v>
      </c>
      <c r="S323" s="29">
        <f t="shared" si="41"/>
        <v>8577</v>
      </c>
      <c r="T323" s="29">
        <f t="shared" si="42"/>
        <v>8856</v>
      </c>
      <c r="U323" s="54">
        <f t="shared" si="43"/>
        <v>8856</v>
      </c>
      <c r="V323" s="40">
        <f t="shared" si="49"/>
        <v>56.769230769230766</v>
      </c>
      <c r="W323" s="6"/>
      <c r="X323" s="6"/>
      <c r="Y323" s="6"/>
      <c r="Z323" s="6"/>
      <c r="AA323" s="6"/>
      <c r="AB323" s="6"/>
      <c r="AC323" s="57"/>
    </row>
    <row r="324" spans="1:29" x14ac:dyDescent="0.25">
      <c r="A324" s="46">
        <v>14</v>
      </c>
      <c r="B324" s="46" t="s">
        <v>434</v>
      </c>
      <c r="C324" s="46" t="str">
        <f t="shared" si="44"/>
        <v>e</v>
      </c>
      <c r="D324" s="46" t="str">
        <f t="shared" si="45"/>
        <v>14_e</v>
      </c>
      <c r="E324" s="47">
        <v>9041</v>
      </c>
      <c r="F324" s="46"/>
      <c r="G324" s="46">
        <v>14</v>
      </c>
      <c r="H324" s="46" t="s">
        <v>434</v>
      </c>
      <c r="I324" s="46" t="str">
        <f t="shared" si="46"/>
        <v>e</v>
      </c>
      <c r="J324" s="46" t="str">
        <f t="shared" si="47"/>
        <v>14_e</v>
      </c>
      <c r="K324" s="59">
        <v>9335</v>
      </c>
      <c r="L324" s="49"/>
      <c r="M324" s="19"/>
      <c r="N324" s="49"/>
      <c r="O324" s="46">
        <v>14</v>
      </c>
      <c r="P324" s="46" t="s">
        <v>434</v>
      </c>
      <c r="Q324" s="46" t="str">
        <f t="shared" si="48"/>
        <v>e</v>
      </c>
      <c r="R324" s="46" t="str">
        <f t="shared" si="40"/>
        <v>14_e</v>
      </c>
      <c r="S324" s="29">
        <f t="shared" si="41"/>
        <v>9041</v>
      </c>
      <c r="T324" s="29">
        <f t="shared" si="42"/>
        <v>9335</v>
      </c>
      <c r="U324" s="54">
        <f t="shared" si="43"/>
        <v>9335</v>
      </c>
      <c r="V324" s="40">
        <f t="shared" si="49"/>
        <v>59.839743589743591</v>
      </c>
      <c r="W324" s="6"/>
      <c r="X324" s="6"/>
      <c r="Y324" s="6"/>
      <c r="Z324" s="6"/>
      <c r="AA324" s="6"/>
      <c r="AB324" s="6"/>
      <c r="AC324" s="57"/>
    </row>
    <row r="325" spans="1:29" x14ac:dyDescent="0.25">
      <c r="A325" s="46">
        <v>15</v>
      </c>
      <c r="B325" s="46" t="s">
        <v>427</v>
      </c>
      <c r="C325" s="46" t="str">
        <f t="shared" si="44"/>
        <v>Start</v>
      </c>
      <c r="D325" s="46" t="str">
        <f t="shared" si="45"/>
        <v>15_Start</v>
      </c>
      <c r="E325" s="47">
        <v>4496</v>
      </c>
      <c r="F325" s="46"/>
      <c r="G325" s="46">
        <v>15</v>
      </c>
      <c r="H325" s="46" t="s">
        <v>427</v>
      </c>
      <c r="I325" s="46" t="str">
        <f t="shared" si="46"/>
        <v>Start</v>
      </c>
      <c r="J325" s="46" t="str">
        <f t="shared" si="47"/>
        <v>15_Start</v>
      </c>
      <c r="K325" s="47">
        <v>4642</v>
      </c>
      <c r="L325" s="49"/>
      <c r="M325" s="19"/>
      <c r="N325" s="49"/>
      <c r="O325" s="46">
        <v>15</v>
      </c>
      <c r="P325" s="46" t="s">
        <v>427</v>
      </c>
      <c r="Q325" s="46" t="str">
        <f t="shared" si="48"/>
        <v>Start</v>
      </c>
      <c r="R325" s="46" t="str">
        <f t="shared" si="40"/>
        <v>15_Start</v>
      </c>
      <c r="S325" s="29">
        <f t="shared" si="41"/>
        <v>4496</v>
      </c>
      <c r="T325" s="29">
        <f t="shared" si="42"/>
        <v>4642</v>
      </c>
      <c r="U325" s="54">
        <f t="shared" si="43"/>
        <v>4642</v>
      </c>
      <c r="V325" s="40">
        <f t="shared" si="49"/>
        <v>29.756410256410255</v>
      </c>
      <c r="W325" s="6"/>
      <c r="X325" s="6"/>
      <c r="Y325" s="6"/>
      <c r="Z325" s="6"/>
      <c r="AA325" s="6"/>
      <c r="AB325" s="6"/>
      <c r="AC325" s="57"/>
    </row>
    <row r="326" spans="1:29" x14ac:dyDescent="0.25">
      <c r="A326" s="46">
        <v>15</v>
      </c>
      <c r="B326" s="46">
        <v>0</v>
      </c>
      <c r="C326" s="46">
        <f t="shared" si="44"/>
        <v>0</v>
      </c>
      <c r="D326" s="46" t="str">
        <f t="shared" si="45"/>
        <v>15_0</v>
      </c>
      <c r="E326" s="47">
        <v>4564</v>
      </c>
      <c r="F326" s="46"/>
      <c r="G326" s="46">
        <v>15</v>
      </c>
      <c r="H326" s="46">
        <v>0</v>
      </c>
      <c r="I326" s="46">
        <f t="shared" si="46"/>
        <v>0</v>
      </c>
      <c r="J326" s="46" t="str">
        <f t="shared" si="47"/>
        <v>15_0</v>
      </c>
      <c r="K326" s="47">
        <v>4712</v>
      </c>
      <c r="L326" s="49"/>
      <c r="M326" s="19"/>
      <c r="N326" s="49"/>
      <c r="O326" s="46">
        <v>15</v>
      </c>
      <c r="P326" s="46">
        <v>0</v>
      </c>
      <c r="Q326" s="46">
        <f t="shared" si="48"/>
        <v>0</v>
      </c>
      <c r="R326" s="46" t="str">
        <f t="shared" si="40"/>
        <v>15_0</v>
      </c>
      <c r="S326" s="29">
        <f t="shared" si="41"/>
        <v>4564</v>
      </c>
      <c r="T326" s="29">
        <f t="shared" si="42"/>
        <v>4712</v>
      </c>
      <c r="U326" s="54">
        <f t="shared" si="43"/>
        <v>4712</v>
      </c>
      <c r="V326" s="40">
        <f t="shared" si="49"/>
        <v>30.205128205128204</v>
      </c>
      <c r="W326" s="6"/>
      <c r="X326" s="6"/>
      <c r="Y326" s="6"/>
      <c r="Z326" s="6"/>
      <c r="AA326" s="6"/>
      <c r="AB326" s="6"/>
      <c r="AC326" s="57"/>
    </row>
    <row r="327" spans="1:29" x14ac:dyDescent="0.25">
      <c r="A327" s="46">
        <v>15</v>
      </c>
      <c r="B327" s="46">
        <v>1</v>
      </c>
      <c r="C327" s="46">
        <f t="shared" si="44"/>
        <v>1</v>
      </c>
      <c r="D327" s="46" t="str">
        <f t="shared" si="45"/>
        <v>15_1</v>
      </c>
      <c r="E327" s="47">
        <v>4727</v>
      </c>
      <c r="F327" s="46"/>
      <c r="G327" s="46">
        <v>15</v>
      </c>
      <c r="H327" s="46">
        <v>1</v>
      </c>
      <c r="I327" s="46">
        <f t="shared" si="46"/>
        <v>1</v>
      </c>
      <c r="J327" s="46" t="str">
        <f t="shared" si="47"/>
        <v>15_1</v>
      </c>
      <c r="K327" s="47">
        <v>4881</v>
      </c>
      <c r="L327" s="49"/>
      <c r="M327" s="19"/>
      <c r="N327" s="49"/>
      <c r="O327" s="46">
        <v>15</v>
      </c>
      <c r="P327" s="46">
        <v>1</v>
      </c>
      <c r="Q327" s="46">
        <f t="shared" si="48"/>
        <v>1</v>
      </c>
      <c r="R327" s="46" t="str">
        <f t="shared" si="40"/>
        <v>15_1</v>
      </c>
      <c r="S327" s="29">
        <f t="shared" si="41"/>
        <v>4727</v>
      </c>
      <c r="T327" s="29">
        <f t="shared" si="42"/>
        <v>4881</v>
      </c>
      <c r="U327" s="54">
        <f t="shared" si="43"/>
        <v>4881</v>
      </c>
      <c r="V327" s="40">
        <f t="shared" si="49"/>
        <v>31.28846153846154</v>
      </c>
      <c r="W327" s="6"/>
      <c r="X327" s="6"/>
      <c r="Y327" s="6"/>
      <c r="Z327" s="6"/>
      <c r="AA327" s="6"/>
      <c r="AB327" s="6"/>
      <c r="AC327" s="57"/>
    </row>
    <row r="328" spans="1:29" x14ac:dyDescent="0.25">
      <c r="A328" s="46">
        <v>15</v>
      </c>
      <c r="B328" s="46">
        <v>2</v>
      </c>
      <c r="C328" s="46">
        <f t="shared" si="44"/>
        <v>2</v>
      </c>
      <c r="D328" s="46" t="str">
        <f t="shared" si="45"/>
        <v>15_2</v>
      </c>
      <c r="E328" s="47">
        <v>4889</v>
      </c>
      <c r="F328" s="46"/>
      <c r="G328" s="46">
        <v>15</v>
      </c>
      <c r="H328" s="46">
        <v>2</v>
      </c>
      <c r="I328" s="46">
        <f t="shared" si="46"/>
        <v>2</v>
      </c>
      <c r="J328" s="46" t="str">
        <f t="shared" si="47"/>
        <v>15_2</v>
      </c>
      <c r="K328" s="47">
        <v>5048</v>
      </c>
      <c r="L328" s="49"/>
      <c r="M328" s="19"/>
      <c r="N328" s="49"/>
      <c r="O328" s="46">
        <v>15</v>
      </c>
      <c r="P328" s="46">
        <v>2</v>
      </c>
      <c r="Q328" s="46">
        <f t="shared" si="48"/>
        <v>2</v>
      </c>
      <c r="R328" s="46" t="str">
        <f t="shared" si="40"/>
        <v>15_2</v>
      </c>
      <c r="S328" s="29">
        <f t="shared" si="41"/>
        <v>4889</v>
      </c>
      <c r="T328" s="29">
        <f t="shared" si="42"/>
        <v>5048</v>
      </c>
      <c r="U328" s="54">
        <f t="shared" si="43"/>
        <v>5048</v>
      </c>
      <c r="V328" s="40">
        <f t="shared" si="49"/>
        <v>32.358974358974358</v>
      </c>
      <c r="W328" s="6"/>
      <c r="X328" s="6"/>
      <c r="Y328" s="6"/>
      <c r="Z328" s="6"/>
      <c r="AA328" s="6"/>
      <c r="AB328" s="6"/>
      <c r="AC328" s="57"/>
    </row>
    <row r="329" spans="1:29" x14ac:dyDescent="0.25">
      <c r="A329" s="46">
        <v>15</v>
      </c>
      <c r="B329" s="46">
        <v>3</v>
      </c>
      <c r="C329" s="46">
        <f t="shared" si="44"/>
        <v>3</v>
      </c>
      <c r="D329" s="46" t="str">
        <f t="shared" si="45"/>
        <v>15_3</v>
      </c>
      <c r="E329" s="47">
        <v>5061</v>
      </c>
      <c r="F329" s="46"/>
      <c r="G329" s="46">
        <v>15</v>
      </c>
      <c r="H329" s="46">
        <v>3</v>
      </c>
      <c r="I329" s="46">
        <f t="shared" si="46"/>
        <v>3</v>
      </c>
      <c r="J329" s="46" t="str">
        <f t="shared" si="47"/>
        <v>15_3</v>
      </c>
      <c r="K329" s="47">
        <v>5225</v>
      </c>
      <c r="L329" s="49"/>
      <c r="M329" s="19"/>
      <c r="N329" s="49"/>
      <c r="O329" s="46">
        <v>15</v>
      </c>
      <c r="P329" s="46">
        <v>3</v>
      </c>
      <c r="Q329" s="46">
        <f t="shared" si="48"/>
        <v>3</v>
      </c>
      <c r="R329" s="46" t="str">
        <f t="shared" si="40"/>
        <v>15_3</v>
      </c>
      <c r="S329" s="29">
        <f t="shared" si="41"/>
        <v>5061</v>
      </c>
      <c r="T329" s="29">
        <f t="shared" si="42"/>
        <v>5225</v>
      </c>
      <c r="U329" s="54">
        <f t="shared" si="43"/>
        <v>5225</v>
      </c>
      <c r="V329" s="40">
        <f t="shared" si="49"/>
        <v>33.493589743589745</v>
      </c>
      <c r="W329" s="6"/>
      <c r="X329" s="6"/>
      <c r="Y329" s="6"/>
      <c r="Z329" s="6"/>
      <c r="AA329" s="6"/>
      <c r="AB329" s="6"/>
      <c r="AC329" s="57"/>
    </row>
    <row r="330" spans="1:29" x14ac:dyDescent="0.25">
      <c r="A330" s="46">
        <v>15</v>
      </c>
      <c r="B330" s="46">
        <v>4</v>
      </c>
      <c r="C330" s="46">
        <f t="shared" si="44"/>
        <v>4</v>
      </c>
      <c r="D330" s="46" t="str">
        <f t="shared" si="45"/>
        <v>15_4</v>
      </c>
      <c r="E330" s="47">
        <v>5243</v>
      </c>
      <c r="F330" s="46"/>
      <c r="G330" s="46">
        <v>15</v>
      </c>
      <c r="H330" s="46">
        <v>4</v>
      </c>
      <c r="I330" s="46">
        <f t="shared" si="46"/>
        <v>4</v>
      </c>
      <c r="J330" s="46" t="str">
        <f t="shared" si="47"/>
        <v>15_4</v>
      </c>
      <c r="K330" s="47">
        <v>5413</v>
      </c>
      <c r="L330" s="49"/>
      <c r="M330" s="19"/>
      <c r="N330" s="49"/>
      <c r="O330" s="46">
        <v>15</v>
      </c>
      <c r="P330" s="46">
        <v>4</v>
      </c>
      <c r="Q330" s="46">
        <f t="shared" si="48"/>
        <v>4</v>
      </c>
      <c r="R330" s="46" t="str">
        <f t="shared" si="40"/>
        <v>15_4</v>
      </c>
      <c r="S330" s="29">
        <f t="shared" si="41"/>
        <v>5243</v>
      </c>
      <c r="T330" s="29">
        <f t="shared" si="42"/>
        <v>5413</v>
      </c>
      <c r="U330" s="54">
        <f t="shared" si="43"/>
        <v>5413</v>
      </c>
      <c r="V330" s="40">
        <f t="shared" si="49"/>
        <v>34.698717948717949</v>
      </c>
      <c r="W330" s="6"/>
      <c r="X330" s="6"/>
      <c r="Y330" s="6"/>
      <c r="Z330" s="6"/>
      <c r="AA330" s="6"/>
      <c r="AB330" s="6"/>
      <c r="AC330" s="57"/>
    </row>
    <row r="331" spans="1:29" x14ac:dyDescent="0.25">
      <c r="A331" s="46">
        <v>15</v>
      </c>
      <c r="B331" s="46">
        <v>5</v>
      </c>
      <c r="C331" s="46">
        <f t="shared" si="44"/>
        <v>5</v>
      </c>
      <c r="D331" s="46" t="str">
        <f t="shared" si="45"/>
        <v>15_5</v>
      </c>
      <c r="E331" s="47">
        <v>5427</v>
      </c>
      <c r="F331" s="46"/>
      <c r="G331" s="46">
        <v>15</v>
      </c>
      <c r="H331" s="46">
        <v>5</v>
      </c>
      <c r="I331" s="46">
        <f t="shared" si="46"/>
        <v>5</v>
      </c>
      <c r="J331" s="46" t="str">
        <f t="shared" si="47"/>
        <v>15_5</v>
      </c>
      <c r="K331" s="47">
        <v>5603</v>
      </c>
      <c r="L331" s="49"/>
      <c r="M331" s="19"/>
      <c r="N331" s="49"/>
      <c r="O331" s="46">
        <v>15</v>
      </c>
      <c r="P331" s="46">
        <v>5</v>
      </c>
      <c r="Q331" s="46">
        <f t="shared" si="48"/>
        <v>5</v>
      </c>
      <c r="R331" s="46" t="str">
        <f t="shared" si="40"/>
        <v>15_5</v>
      </c>
      <c r="S331" s="29">
        <f t="shared" si="41"/>
        <v>5427</v>
      </c>
      <c r="T331" s="29">
        <f t="shared" si="42"/>
        <v>5603</v>
      </c>
      <c r="U331" s="54">
        <f t="shared" si="43"/>
        <v>5603</v>
      </c>
      <c r="V331" s="40">
        <f t="shared" si="49"/>
        <v>35.916666666666664</v>
      </c>
      <c r="W331" s="6"/>
      <c r="X331" s="6"/>
      <c r="Y331" s="6"/>
      <c r="Z331" s="6"/>
      <c r="AA331" s="6"/>
      <c r="AB331" s="6"/>
      <c r="AC331" s="57"/>
    </row>
    <row r="332" spans="1:29" x14ac:dyDescent="0.25">
      <c r="A332" s="46">
        <v>15</v>
      </c>
      <c r="B332" s="46">
        <v>6</v>
      </c>
      <c r="C332" s="46">
        <f t="shared" si="44"/>
        <v>6</v>
      </c>
      <c r="D332" s="46" t="str">
        <f t="shared" si="45"/>
        <v>15_6</v>
      </c>
      <c r="E332" s="47">
        <v>5618</v>
      </c>
      <c r="F332" s="46"/>
      <c r="G332" s="46">
        <v>15</v>
      </c>
      <c r="H332" s="46">
        <v>6</v>
      </c>
      <c r="I332" s="46">
        <f t="shared" si="46"/>
        <v>6</v>
      </c>
      <c r="J332" s="46" t="str">
        <f t="shared" si="47"/>
        <v>15_6</v>
      </c>
      <c r="K332" s="47">
        <v>5801</v>
      </c>
      <c r="L332" s="49"/>
      <c r="M332" s="19"/>
      <c r="N332" s="49"/>
      <c r="O332" s="46">
        <v>15</v>
      </c>
      <c r="P332" s="46">
        <v>6</v>
      </c>
      <c r="Q332" s="46">
        <f t="shared" si="48"/>
        <v>6</v>
      </c>
      <c r="R332" s="46" t="str">
        <f t="shared" si="40"/>
        <v>15_6</v>
      </c>
      <c r="S332" s="29">
        <f t="shared" si="41"/>
        <v>5618</v>
      </c>
      <c r="T332" s="29">
        <f t="shared" si="42"/>
        <v>5801</v>
      </c>
      <c r="U332" s="54">
        <f t="shared" si="43"/>
        <v>5801</v>
      </c>
      <c r="V332" s="40">
        <f t="shared" si="49"/>
        <v>37.185897435897438</v>
      </c>
      <c r="W332" s="6"/>
      <c r="X332" s="6"/>
      <c r="Y332" s="6"/>
      <c r="Z332" s="6"/>
      <c r="AA332" s="6"/>
      <c r="AB332" s="6"/>
      <c r="AC332" s="57"/>
    </row>
    <row r="333" spans="1:29" x14ac:dyDescent="0.25">
      <c r="A333" s="46">
        <v>15</v>
      </c>
      <c r="B333" s="46">
        <v>7</v>
      </c>
      <c r="C333" s="46">
        <f t="shared" si="44"/>
        <v>7</v>
      </c>
      <c r="D333" s="46" t="str">
        <f t="shared" si="45"/>
        <v>15_7</v>
      </c>
      <c r="E333" s="47">
        <v>5826</v>
      </c>
      <c r="F333" s="46"/>
      <c r="G333" s="46">
        <v>15</v>
      </c>
      <c r="H333" s="46">
        <v>7</v>
      </c>
      <c r="I333" s="46">
        <f t="shared" si="46"/>
        <v>7</v>
      </c>
      <c r="J333" s="46" t="str">
        <f t="shared" si="47"/>
        <v>15_7</v>
      </c>
      <c r="K333" s="47">
        <v>6015</v>
      </c>
      <c r="L333" s="49"/>
      <c r="M333" s="19"/>
      <c r="N333" s="49"/>
      <c r="O333" s="46">
        <v>15</v>
      </c>
      <c r="P333" s="46">
        <v>7</v>
      </c>
      <c r="Q333" s="46">
        <f t="shared" si="48"/>
        <v>7</v>
      </c>
      <c r="R333" s="46" t="str">
        <f t="shared" si="40"/>
        <v>15_7</v>
      </c>
      <c r="S333" s="29">
        <f t="shared" si="41"/>
        <v>5826</v>
      </c>
      <c r="T333" s="29">
        <f t="shared" si="42"/>
        <v>6015</v>
      </c>
      <c r="U333" s="54">
        <f t="shared" si="43"/>
        <v>6015</v>
      </c>
      <c r="V333" s="40">
        <f t="shared" si="49"/>
        <v>38.557692307692307</v>
      </c>
      <c r="W333" s="6"/>
      <c r="X333" s="6"/>
      <c r="Y333" s="6"/>
      <c r="Z333" s="6"/>
      <c r="AA333" s="6"/>
      <c r="AB333" s="6"/>
      <c r="AC333" s="57"/>
    </row>
    <row r="334" spans="1:29" x14ac:dyDescent="0.25">
      <c r="A334" s="46">
        <v>15</v>
      </c>
      <c r="B334" s="46">
        <v>8</v>
      </c>
      <c r="C334" s="46">
        <f t="shared" si="44"/>
        <v>8</v>
      </c>
      <c r="D334" s="46" t="str">
        <f t="shared" si="45"/>
        <v>15_8</v>
      </c>
      <c r="E334" s="47">
        <v>6039</v>
      </c>
      <c r="F334" s="46"/>
      <c r="G334" s="46">
        <v>15</v>
      </c>
      <c r="H334" s="46">
        <v>8</v>
      </c>
      <c r="I334" s="46">
        <f t="shared" si="46"/>
        <v>8</v>
      </c>
      <c r="J334" s="46" t="str">
        <f t="shared" si="47"/>
        <v>15_8</v>
      </c>
      <c r="K334" s="47">
        <v>6235</v>
      </c>
      <c r="L334" s="49"/>
      <c r="M334" s="19"/>
      <c r="N334" s="49"/>
      <c r="O334" s="46">
        <v>15</v>
      </c>
      <c r="P334" s="46">
        <v>8</v>
      </c>
      <c r="Q334" s="46">
        <f t="shared" si="48"/>
        <v>8</v>
      </c>
      <c r="R334" s="46" t="str">
        <f t="shared" si="40"/>
        <v>15_8</v>
      </c>
      <c r="S334" s="29">
        <f t="shared" si="41"/>
        <v>6039</v>
      </c>
      <c r="T334" s="29">
        <f t="shared" si="42"/>
        <v>6235</v>
      </c>
      <c r="U334" s="54">
        <f t="shared" si="43"/>
        <v>6235</v>
      </c>
      <c r="V334" s="40">
        <f t="shared" si="49"/>
        <v>39.967948717948715</v>
      </c>
      <c r="W334" s="6"/>
      <c r="X334" s="6"/>
      <c r="Y334" s="6"/>
      <c r="Z334" s="6"/>
      <c r="AA334" s="6"/>
      <c r="AB334" s="6"/>
      <c r="AC334" s="57"/>
    </row>
    <row r="335" spans="1:29" x14ac:dyDescent="0.25">
      <c r="A335" s="46">
        <v>15</v>
      </c>
      <c r="B335" s="46">
        <v>9</v>
      </c>
      <c r="C335" s="46">
        <f t="shared" si="44"/>
        <v>9</v>
      </c>
      <c r="D335" s="46" t="str">
        <f t="shared" si="45"/>
        <v>15_9</v>
      </c>
      <c r="E335" s="47">
        <v>6262</v>
      </c>
      <c r="F335" s="46"/>
      <c r="G335" s="46">
        <v>15</v>
      </c>
      <c r="H335" s="46">
        <v>9</v>
      </c>
      <c r="I335" s="46">
        <f t="shared" si="46"/>
        <v>9</v>
      </c>
      <c r="J335" s="46" t="str">
        <f t="shared" si="47"/>
        <v>15_9</v>
      </c>
      <c r="K335" s="47">
        <v>6466</v>
      </c>
      <c r="L335" s="49"/>
      <c r="M335" s="19"/>
      <c r="N335" s="49"/>
      <c r="O335" s="46">
        <v>15</v>
      </c>
      <c r="P335" s="46">
        <v>9</v>
      </c>
      <c r="Q335" s="46">
        <f t="shared" si="48"/>
        <v>9</v>
      </c>
      <c r="R335" s="46" t="str">
        <f t="shared" si="40"/>
        <v>15_9</v>
      </c>
      <c r="S335" s="29">
        <f t="shared" si="41"/>
        <v>6262</v>
      </c>
      <c r="T335" s="29">
        <f t="shared" si="42"/>
        <v>6466</v>
      </c>
      <c r="U335" s="54">
        <f t="shared" si="43"/>
        <v>6466</v>
      </c>
      <c r="V335" s="40">
        <f t="shared" si="49"/>
        <v>41.448717948717949</v>
      </c>
      <c r="W335" s="6"/>
      <c r="X335" s="6"/>
      <c r="Y335" s="6"/>
      <c r="Z335" s="6"/>
      <c r="AA335" s="6"/>
      <c r="AB335" s="6"/>
      <c r="AC335" s="57"/>
    </row>
    <row r="336" spans="1:29" x14ac:dyDescent="0.25">
      <c r="A336" s="46">
        <v>15</v>
      </c>
      <c r="B336" s="46">
        <v>10</v>
      </c>
      <c r="C336" s="46">
        <f t="shared" si="44"/>
        <v>10</v>
      </c>
      <c r="D336" s="46" t="str">
        <f t="shared" si="45"/>
        <v>15_10</v>
      </c>
      <c r="E336" s="47">
        <v>6602</v>
      </c>
      <c r="F336" s="46"/>
      <c r="G336" s="46">
        <v>15</v>
      </c>
      <c r="H336" s="46">
        <v>10</v>
      </c>
      <c r="I336" s="46">
        <f t="shared" si="46"/>
        <v>10</v>
      </c>
      <c r="J336" s="46" t="str">
        <f t="shared" si="47"/>
        <v>15_10</v>
      </c>
      <c r="K336" s="47">
        <v>6817</v>
      </c>
      <c r="L336" s="49"/>
      <c r="M336" s="19"/>
      <c r="N336" s="49"/>
      <c r="O336" s="46">
        <v>15</v>
      </c>
      <c r="P336" s="46">
        <v>10</v>
      </c>
      <c r="Q336" s="46">
        <f t="shared" si="48"/>
        <v>10</v>
      </c>
      <c r="R336" s="46" t="str">
        <f t="shared" si="40"/>
        <v>15_10</v>
      </c>
      <c r="S336" s="29">
        <f t="shared" si="41"/>
        <v>6602</v>
      </c>
      <c r="T336" s="29">
        <f t="shared" si="42"/>
        <v>6817</v>
      </c>
      <c r="U336" s="54">
        <f t="shared" si="43"/>
        <v>6817</v>
      </c>
      <c r="V336" s="40">
        <f t="shared" si="49"/>
        <v>43.698717948717949</v>
      </c>
      <c r="W336" s="6"/>
      <c r="X336" s="6"/>
      <c r="Y336" s="6"/>
      <c r="Z336" s="6"/>
      <c r="AA336" s="6"/>
      <c r="AB336" s="6"/>
      <c r="AC336" s="57"/>
    </row>
    <row r="337" spans="1:29" x14ac:dyDescent="0.25">
      <c r="A337" s="46">
        <v>15</v>
      </c>
      <c r="B337" s="46">
        <v>11</v>
      </c>
      <c r="C337" s="46">
        <f t="shared" si="44"/>
        <v>11</v>
      </c>
      <c r="D337" s="46" t="str">
        <f t="shared" si="45"/>
        <v>15_11</v>
      </c>
      <c r="E337" s="47">
        <v>6957</v>
      </c>
      <c r="F337" s="46"/>
      <c r="G337" s="46">
        <v>15</v>
      </c>
      <c r="H337" s="46">
        <v>11</v>
      </c>
      <c r="I337" s="46">
        <f t="shared" si="46"/>
        <v>11</v>
      </c>
      <c r="J337" s="46" t="str">
        <f t="shared" si="47"/>
        <v>15_11</v>
      </c>
      <c r="K337" s="47">
        <v>7183</v>
      </c>
      <c r="L337" s="49"/>
      <c r="M337" s="19"/>
      <c r="N337" s="49"/>
      <c r="O337" s="46">
        <v>15</v>
      </c>
      <c r="P337" s="46">
        <v>11</v>
      </c>
      <c r="Q337" s="46">
        <f t="shared" si="48"/>
        <v>11</v>
      </c>
      <c r="R337" s="46" t="str">
        <f t="shared" ref="R337:R346" si="50">O337&amp;"_"&amp;P337</f>
        <v>15_11</v>
      </c>
      <c r="S337" s="29">
        <f t="shared" ref="S337:S346" si="51">INDEX($E$17:$E$346,MATCH($R337,$D$17:$D$346,0))</f>
        <v>6957</v>
      </c>
      <c r="T337" s="29">
        <f t="shared" ref="T337:T346" si="52">INDEX($K$17:$K$346,MATCH(R337,$J$17:$J$346,0))</f>
        <v>7183</v>
      </c>
      <c r="U337" s="54">
        <f t="shared" ref="U337:U346" si="53">$D$6*S337+$D$7*T337</f>
        <v>7183</v>
      </c>
      <c r="V337" s="40">
        <f t="shared" si="49"/>
        <v>46.044871794871796</v>
      </c>
      <c r="W337" s="6"/>
      <c r="X337" s="6"/>
      <c r="Y337" s="6"/>
      <c r="Z337" s="6"/>
      <c r="AA337" s="6"/>
      <c r="AB337" s="6"/>
      <c r="AC337" s="57"/>
    </row>
    <row r="338" spans="1:29" x14ac:dyDescent="0.25">
      <c r="A338" s="46">
        <v>15</v>
      </c>
      <c r="B338" s="46">
        <v>12</v>
      </c>
      <c r="C338" s="46">
        <f t="shared" ref="C338:C346" si="54">B338</f>
        <v>12</v>
      </c>
      <c r="D338" s="46" t="str">
        <f t="shared" ref="D338:D346" si="55">A338&amp;"_"&amp;B338</f>
        <v>15_12</v>
      </c>
      <c r="E338" s="47">
        <v>7330</v>
      </c>
      <c r="F338" s="46"/>
      <c r="G338" s="46">
        <v>15</v>
      </c>
      <c r="H338" s="46">
        <v>12</v>
      </c>
      <c r="I338" s="46">
        <f t="shared" ref="I338:I346" si="56">H338</f>
        <v>12</v>
      </c>
      <c r="J338" s="46" t="str">
        <f t="shared" ref="J338:J346" si="57">G338&amp;"_"&amp;H338</f>
        <v>15_12</v>
      </c>
      <c r="K338" s="47">
        <v>7568</v>
      </c>
      <c r="L338" s="49"/>
      <c r="M338" s="19"/>
      <c r="N338" s="49"/>
      <c r="O338" s="46">
        <v>15</v>
      </c>
      <c r="P338" s="46">
        <v>12</v>
      </c>
      <c r="Q338" s="46">
        <f t="shared" ref="Q338:Q346" si="58">P338</f>
        <v>12</v>
      </c>
      <c r="R338" s="46" t="str">
        <f t="shared" si="50"/>
        <v>15_12</v>
      </c>
      <c r="S338" s="29">
        <f t="shared" si="51"/>
        <v>7330</v>
      </c>
      <c r="T338" s="29">
        <f t="shared" si="52"/>
        <v>7568</v>
      </c>
      <c r="U338" s="54">
        <f t="shared" si="53"/>
        <v>7568</v>
      </c>
      <c r="V338" s="40">
        <f t="shared" ref="V338:V346" si="59">U338/$D$10</f>
        <v>48.512820512820511</v>
      </c>
      <c r="W338" s="6"/>
      <c r="X338" s="6"/>
      <c r="Y338" s="6"/>
      <c r="Z338" s="6"/>
      <c r="AA338" s="6"/>
      <c r="AB338" s="6"/>
      <c r="AC338" s="57"/>
    </row>
    <row r="339" spans="1:29" x14ac:dyDescent="0.25">
      <c r="A339" s="46">
        <v>15</v>
      </c>
      <c r="B339" s="46">
        <v>13</v>
      </c>
      <c r="C339" s="46">
        <f t="shared" si="54"/>
        <v>13</v>
      </c>
      <c r="D339" s="46" t="str">
        <f t="shared" si="55"/>
        <v>15_13</v>
      </c>
      <c r="E339" s="47">
        <v>7725</v>
      </c>
      <c r="F339" s="46"/>
      <c r="G339" s="46">
        <v>15</v>
      </c>
      <c r="H339" s="46">
        <v>13</v>
      </c>
      <c r="I339" s="46">
        <f t="shared" si="56"/>
        <v>13</v>
      </c>
      <c r="J339" s="46" t="str">
        <f t="shared" si="57"/>
        <v>15_13</v>
      </c>
      <c r="K339" s="47">
        <v>7976</v>
      </c>
      <c r="L339" s="49"/>
      <c r="M339" s="19"/>
      <c r="N339" s="49"/>
      <c r="O339" s="46">
        <v>15</v>
      </c>
      <c r="P339" s="46">
        <v>13</v>
      </c>
      <c r="Q339" s="46">
        <f t="shared" si="58"/>
        <v>13</v>
      </c>
      <c r="R339" s="46" t="str">
        <f t="shared" si="50"/>
        <v>15_13</v>
      </c>
      <c r="S339" s="29">
        <f t="shared" si="51"/>
        <v>7725</v>
      </c>
      <c r="T339" s="29">
        <f t="shared" si="52"/>
        <v>7976</v>
      </c>
      <c r="U339" s="54">
        <f t="shared" si="53"/>
        <v>7976</v>
      </c>
      <c r="V339" s="40">
        <f t="shared" si="59"/>
        <v>51.128205128205131</v>
      </c>
      <c r="W339" s="6"/>
      <c r="X339" s="6"/>
      <c r="Y339" s="6"/>
      <c r="Z339" s="6"/>
      <c r="AA339" s="6"/>
      <c r="AB339" s="6"/>
      <c r="AC339" s="57"/>
    </row>
    <row r="340" spans="1:29" x14ac:dyDescent="0.25">
      <c r="A340" s="46">
        <v>15</v>
      </c>
      <c r="B340" s="46" t="s">
        <v>428</v>
      </c>
      <c r="C340" s="46" t="str">
        <f t="shared" si="54"/>
        <v>u1</v>
      </c>
      <c r="D340" s="46" t="str">
        <f t="shared" si="55"/>
        <v>15_u1</v>
      </c>
      <c r="E340" s="47">
        <v>8139</v>
      </c>
      <c r="F340" s="46"/>
      <c r="G340" s="46">
        <v>15</v>
      </c>
      <c r="H340" s="46" t="s">
        <v>428</v>
      </c>
      <c r="I340" s="46" t="str">
        <f t="shared" si="56"/>
        <v>u1</v>
      </c>
      <c r="J340" s="46" t="str">
        <f t="shared" si="57"/>
        <v>15_u1</v>
      </c>
      <c r="K340" s="47">
        <v>8404</v>
      </c>
      <c r="L340" s="49"/>
      <c r="M340" s="19"/>
      <c r="N340" s="49"/>
      <c r="O340" s="46">
        <v>15</v>
      </c>
      <c r="P340" s="46" t="s">
        <v>428</v>
      </c>
      <c r="Q340" s="46" t="str">
        <f t="shared" si="58"/>
        <v>u1</v>
      </c>
      <c r="R340" s="46" t="str">
        <f t="shared" si="50"/>
        <v>15_u1</v>
      </c>
      <c r="S340" s="29">
        <f t="shared" si="51"/>
        <v>8139</v>
      </c>
      <c r="T340" s="29">
        <f t="shared" si="52"/>
        <v>8404</v>
      </c>
      <c r="U340" s="54">
        <f t="shared" si="53"/>
        <v>8404</v>
      </c>
      <c r="V340" s="40">
        <f t="shared" si="59"/>
        <v>53.871794871794869</v>
      </c>
      <c r="W340" s="6"/>
      <c r="X340" s="6"/>
      <c r="Y340" s="6"/>
      <c r="Z340" s="6"/>
      <c r="AA340" s="6"/>
      <c r="AB340" s="6"/>
      <c r="AC340" s="57"/>
    </row>
    <row r="341" spans="1:29" x14ac:dyDescent="0.25">
      <c r="A341" s="46">
        <v>15</v>
      </c>
      <c r="B341" s="46" t="s">
        <v>429</v>
      </c>
      <c r="C341" s="46" t="str">
        <f t="shared" si="54"/>
        <v>u2</v>
      </c>
      <c r="D341" s="46" t="str">
        <f t="shared" si="55"/>
        <v>15_u2</v>
      </c>
      <c r="E341" s="47">
        <v>8577</v>
      </c>
      <c r="F341" s="46"/>
      <c r="G341" s="46">
        <v>15</v>
      </c>
      <c r="H341" s="46" t="s">
        <v>429</v>
      </c>
      <c r="I341" s="46" t="str">
        <f t="shared" si="56"/>
        <v>u2</v>
      </c>
      <c r="J341" s="46" t="str">
        <f t="shared" si="57"/>
        <v>15_u2</v>
      </c>
      <c r="K341" s="47">
        <v>8856</v>
      </c>
      <c r="L341" s="49"/>
      <c r="M341" s="19"/>
      <c r="N341" s="49"/>
      <c r="O341" s="46">
        <v>15</v>
      </c>
      <c r="P341" s="46" t="s">
        <v>429</v>
      </c>
      <c r="Q341" s="46" t="str">
        <f t="shared" si="58"/>
        <v>u2</v>
      </c>
      <c r="R341" s="46" t="str">
        <f t="shared" si="50"/>
        <v>15_u2</v>
      </c>
      <c r="S341" s="29">
        <f t="shared" si="51"/>
        <v>8577</v>
      </c>
      <c r="T341" s="29">
        <f t="shared" si="52"/>
        <v>8856</v>
      </c>
      <c r="U341" s="54">
        <f t="shared" si="53"/>
        <v>8856</v>
      </c>
      <c r="V341" s="40">
        <f t="shared" si="59"/>
        <v>56.769230769230766</v>
      </c>
      <c r="W341" s="6"/>
      <c r="X341" s="6"/>
      <c r="Y341" s="6"/>
      <c r="Z341" s="6"/>
      <c r="AA341" s="6"/>
      <c r="AB341" s="6"/>
      <c r="AC341" s="57"/>
    </row>
    <row r="342" spans="1:29" x14ac:dyDescent="0.25">
      <c r="A342" s="46">
        <v>15</v>
      </c>
      <c r="B342" s="46" t="s">
        <v>430</v>
      </c>
      <c r="C342" s="46" t="str">
        <f t="shared" si="54"/>
        <v>a</v>
      </c>
      <c r="D342" s="46" t="str">
        <f t="shared" si="55"/>
        <v>15_a</v>
      </c>
      <c r="E342" s="47">
        <v>8139</v>
      </c>
      <c r="F342" s="46"/>
      <c r="G342" s="46">
        <v>15</v>
      </c>
      <c r="H342" s="46" t="s">
        <v>430</v>
      </c>
      <c r="I342" s="46" t="str">
        <f t="shared" si="56"/>
        <v>a</v>
      </c>
      <c r="J342" s="46" t="str">
        <f t="shared" si="57"/>
        <v>15_a</v>
      </c>
      <c r="K342" s="47">
        <v>8404</v>
      </c>
      <c r="L342" s="49"/>
      <c r="M342" s="19"/>
      <c r="N342" s="49"/>
      <c r="O342" s="46">
        <v>15</v>
      </c>
      <c r="P342" s="46" t="s">
        <v>430</v>
      </c>
      <c r="Q342" s="46" t="str">
        <f t="shared" si="58"/>
        <v>a</v>
      </c>
      <c r="R342" s="46" t="str">
        <f t="shared" si="50"/>
        <v>15_a</v>
      </c>
      <c r="S342" s="29">
        <f t="shared" si="51"/>
        <v>8139</v>
      </c>
      <c r="T342" s="29">
        <f t="shared" si="52"/>
        <v>8404</v>
      </c>
      <c r="U342" s="54">
        <f t="shared" si="53"/>
        <v>8404</v>
      </c>
      <c r="V342" s="40">
        <f t="shared" si="59"/>
        <v>53.871794871794869</v>
      </c>
      <c r="W342" s="6"/>
      <c r="X342" s="6"/>
      <c r="Y342" s="6"/>
      <c r="Z342" s="6"/>
      <c r="AA342" s="6"/>
      <c r="AB342" s="6"/>
      <c r="AC342" s="57"/>
    </row>
    <row r="343" spans="1:29" x14ac:dyDescent="0.25">
      <c r="A343" s="46">
        <v>15</v>
      </c>
      <c r="B343" s="46" t="s">
        <v>431</v>
      </c>
      <c r="C343" s="46" t="str">
        <f t="shared" si="54"/>
        <v>b</v>
      </c>
      <c r="D343" s="46" t="str">
        <f t="shared" si="55"/>
        <v>15_b</v>
      </c>
      <c r="E343" s="47">
        <v>8577</v>
      </c>
      <c r="F343" s="46"/>
      <c r="G343" s="46">
        <v>15</v>
      </c>
      <c r="H343" s="46" t="s">
        <v>431</v>
      </c>
      <c r="I343" s="46" t="str">
        <f t="shared" si="56"/>
        <v>b</v>
      </c>
      <c r="J343" s="46" t="str">
        <f t="shared" si="57"/>
        <v>15_b</v>
      </c>
      <c r="K343" s="47">
        <v>8856</v>
      </c>
      <c r="L343" s="49"/>
      <c r="M343" s="19"/>
      <c r="N343" s="49"/>
      <c r="O343" s="46">
        <v>15</v>
      </c>
      <c r="P343" s="46" t="s">
        <v>431</v>
      </c>
      <c r="Q343" s="46" t="str">
        <f t="shared" si="58"/>
        <v>b</v>
      </c>
      <c r="R343" s="46" t="str">
        <f t="shared" si="50"/>
        <v>15_b</v>
      </c>
      <c r="S343" s="29">
        <f t="shared" si="51"/>
        <v>8577</v>
      </c>
      <c r="T343" s="29">
        <f t="shared" si="52"/>
        <v>8856</v>
      </c>
      <c r="U343" s="54">
        <f t="shared" si="53"/>
        <v>8856</v>
      </c>
      <c r="V343" s="40">
        <f t="shared" si="59"/>
        <v>56.769230769230766</v>
      </c>
      <c r="W343" s="6"/>
      <c r="X343" s="6"/>
      <c r="Y343" s="6"/>
      <c r="Z343" s="6"/>
      <c r="AA343" s="6"/>
      <c r="AB343" s="6"/>
      <c r="AC343" s="57"/>
    </row>
    <row r="344" spans="1:29" x14ac:dyDescent="0.25">
      <c r="A344" s="46">
        <v>15</v>
      </c>
      <c r="B344" s="46" t="s">
        <v>432</v>
      </c>
      <c r="C344" s="46" t="str">
        <f t="shared" si="54"/>
        <v>c</v>
      </c>
      <c r="D344" s="46" t="str">
        <f t="shared" si="55"/>
        <v>15_c</v>
      </c>
      <c r="E344" s="47">
        <v>9041</v>
      </c>
      <c r="F344" s="46"/>
      <c r="G344" s="46">
        <v>15</v>
      </c>
      <c r="H344" s="46" t="s">
        <v>432</v>
      </c>
      <c r="I344" s="46" t="str">
        <f t="shared" si="56"/>
        <v>c</v>
      </c>
      <c r="J344" s="46" t="str">
        <f t="shared" si="57"/>
        <v>15_c</v>
      </c>
      <c r="K344" s="47">
        <v>9335</v>
      </c>
      <c r="L344" s="49"/>
      <c r="M344" s="19"/>
      <c r="N344" s="49"/>
      <c r="O344" s="46">
        <v>15</v>
      </c>
      <c r="P344" s="46" t="s">
        <v>432</v>
      </c>
      <c r="Q344" s="46" t="str">
        <f t="shared" si="58"/>
        <v>c</v>
      </c>
      <c r="R344" s="46" t="str">
        <f t="shared" si="50"/>
        <v>15_c</v>
      </c>
      <c r="S344" s="29">
        <f t="shared" si="51"/>
        <v>9041</v>
      </c>
      <c r="T344" s="29">
        <f t="shared" si="52"/>
        <v>9335</v>
      </c>
      <c r="U344" s="54">
        <f t="shared" si="53"/>
        <v>9335</v>
      </c>
      <c r="V344" s="40">
        <f t="shared" si="59"/>
        <v>59.839743589743591</v>
      </c>
      <c r="W344" s="6"/>
      <c r="X344" s="6"/>
      <c r="Y344" s="6"/>
      <c r="Z344" s="6"/>
      <c r="AA344" s="6"/>
      <c r="AB344" s="6"/>
      <c r="AC344" s="57"/>
    </row>
    <row r="345" spans="1:29" x14ac:dyDescent="0.25">
      <c r="A345" s="46">
        <v>15</v>
      </c>
      <c r="B345" s="46" t="s">
        <v>433</v>
      </c>
      <c r="C345" s="46" t="str">
        <f t="shared" si="54"/>
        <v>d</v>
      </c>
      <c r="D345" s="46" t="str">
        <f t="shared" si="55"/>
        <v>15_d</v>
      </c>
      <c r="E345" s="47">
        <v>9527</v>
      </c>
      <c r="F345" s="46"/>
      <c r="G345" s="46">
        <v>15</v>
      </c>
      <c r="H345" s="46" t="s">
        <v>433</v>
      </c>
      <c r="I345" s="46" t="str">
        <f t="shared" si="56"/>
        <v>d</v>
      </c>
      <c r="J345" s="46" t="str">
        <f t="shared" si="57"/>
        <v>15_d</v>
      </c>
      <c r="K345" s="47">
        <v>9837</v>
      </c>
      <c r="L345" s="49"/>
      <c r="M345" s="19"/>
      <c r="N345" s="49"/>
      <c r="O345" s="46">
        <v>15</v>
      </c>
      <c r="P345" s="46" t="s">
        <v>433</v>
      </c>
      <c r="Q345" s="46" t="str">
        <f t="shared" si="58"/>
        <v>d</v>
      </c>
      <c r="R345" s="46" t="str">
        <f t="shared" si="50"/>
        <v>15_d</v>
      </c>
      <c r="S345" s="29">
        <f t="shared" si="51"/>
        <v>9527</v>
      </c>
      <c r="T345" s="29">
        <f t="shared" si="52"/>
        <v>9837</v>
      </c>
      <c r="U345" s="54">
        <f t="shared" si="53"/>
        <v>9837</v>
      </c>
      <c r="V345" s="40">
        <f t="shared" si="59"/>
        <v>63.057692307692307</v>
      </c>
      <c r="W345" s="6"/>
      <c r="X345" s="6"/>
      <c r="Y345" s="6"/>
      <c r="Z345" s="6"/>
      <c r="AA345" s="6"/>
      <c r="AB345" s="6"/>
      <c r="AC345" s="57"/>
    </row>
    <row r="346" spans="1:29" x14ac:dyDescent="0.25">
      <c r="A346" s="60">
        <v>15</v>
      </c>
      <c r="B346" s="60" t="s">
        <v>434</v>
      </c>
      <c r="C346" s="60" t="str">
        <f t="shared" si="54"/>
        <v>e</v>
      </c>
      <c r="D346" s="60" t="str">
        <f t="shared" si="55"/>
        <v>15_e</v>
      </c>
      <c r="E346" s="61">
        <v>10040</v>
      </c>
      <c r="F346" s="46"/>
      <c r="G346" s="60">
        <v>15</v>
      </c>
      <c r="H346" s="60" t="s">
        <v>434</v>
      </c>
      <c r="I346" s="60" t="str">
        <f t="shared" si="56"/>
        <v>e</v>
      </c>
      <c r="J346" s="60" t="str">
        <f t="shared" si="57"/>
        <v>15_e</v>
      </c>
      <c r="K346" s="63">
        <v>10366</v>
      </c>
      <c r="L346" s="49"/>
      <c r="M346" s="19"/>
      <c r="N346" s="49"/>
      <c r="O346" s="60">
        <v>15</v>
      </c>
      <c r="P346" s="60" t="s">
        <v>434</v>
      </c>
      <c r="Q346" s="60" t="str">
        <f t="shared" si="58"/>
        <v>e</v>
      </c>
      <c r="R346" s="60" t="str">
        <f t="shared" si="50"/>
        <v>15_e</v>
      </c>
      <c r="S346" s="27">
        <f t="shared" si="51"/>
        <v>10040</v>
      </c>
      <c r="T346" s="27">
        <f t="shared" si="52"/>
        <v>10366</v>
      </c>
      <c r="U346" s="64">
        <f t="shared" si="53"/>
        <v>10366</v>
      </c>
      <c r="V346" s="65">
        <f t="shared" si="59"/>
        <v>66.448717948717942</v>
      </c>
      <c r="W346" s="6"/>
      <c r="X346" s="6"/>
      <c r="Y346" s="6"/>
      <c r="Z346" s="6"/>
      <c r="AA346" s="6"/>
      <c r="AB346" s="6"/>
      <c r="AC346" s="57"/>
    </row>
    <row r="347" spans="1:29" x14ac:dyDescent="0.25">
      <c r="A347" s="31"/>
      <c r="B347" s="31"/>
      <c r="C347" s="31"/>
      <c r="D347" s="31"/>
      <c r="E347" s="31"/>
      <c r="F347" s="31"/>
      <c r="G347" s="31"/>
      <c r="H347" s="31"/>
      <c r="I347" s="31"/>
      <c r="J347" s="31"/>
      <c r="K347" s="31"/>
      <c r="L347" s="31"/>
      <c r="M347" s="31"/>
      <c r="N347" s="31"/>
      <c r="O347" s="31"/>
      <c r="P347" s="31"/>
      <c r="Q347" s="31"/>
      <c r="R347" s="31"/>
      <c r="S347" s="31"/>
      <c r="T347" s="31"/>
      <c r="U347" s="6"/>
      <c r="V347" s="6"/>
      <c r="W347" s="6"/>
      <c r="X347" s="6"/>
      <c r="Y347" s="6"/>
      <c r="Z347" s="6"/>
      <c r="AA347" s="6"/>
      <c r="AB347" s="6"/>
      <c r="AC347" s="57"/>
    </row>
    <row r="348" spans="1:29" x14ac:dyDescent="0.25">
      <c r="A348" s="31"/>
      <c r="B348" s="31"/>
      <c r="C348" s="31"/>
      <c r="D348" s="31"/>
      <c r="E348" s="31"/>
      <c r="F348" s="31"/>
      <c r="G348" s="31"/>
      <c r="H348" s="31"/>
      <c r="I348" s="31"/>
      <c r="J348" s="31"/>
      <c r="K348" s="31"/>
      <c r="L348" s="31"/>
      <c r="M348" s="31"/>
      <c r="N348" s="31"/>
      <c r="O348" s="31"/>
      <c r="P348" s="31"/>
      <c r="Q348" s="31"/>
      <c r="R348" s="31"/>
      <c r="S348" s="31"/>
      <c r="T348" s="31"/>
      <c r="U348" s="6"/>
      <c r="V348" s="6"/>
      <c r="W348" s="6"/>
      <c r="X348" s="6"/>
      <c r="Y348" s="6"/>
      <c r="Z348" s="6"/>
      <c r="AA348" s="6"/>
      <c r="AB348" s="6"/>
      <c r="AC348" s="57"/>
    </row>
    <row r="349" spans="1:29" x14ac:dyDescent="0.25">
      <c r="A349" s="31"/>
      <c r="B349" s="31"/>
      <c r="C349" s="31"/>
      <c r="D349" s="31"/>
      <c r="E349" s="31"/>
      <c r="F349" s="31"/>
      <c r="G349" s="31"/>
      <c r="H349" s="31"/>
      <c r="I349" s="31"/>
      <c r="J349" s="31"/>
      <c r="K349" s="31"/>
      <c r="L349" s="31"/>
      <c r="M349" s="31"/>
      <c r="N349" s="31"/>
      <c r="O349" s="31"/>
      <c r="P349" s="31"/>
      <c r="Q349" s="31"/>
      <c r="R349" s="31"/>
      <c r="S349" s="31"/>
      <c r="T349" s="31"/>
      <c r="U349" s="6"/>
      <c r="V349" s="6"/>
      <c r="W349" s="6"/>
      <c r="X349" s="6"/>
      <c r="Y349" s="6"/>
      <c r="Z349" s="6"/>
      <c r="AA349" s="6"/>
      <c r="AB349" s="6"/>
      <c r="AC349" s="57"/>
    </row>
    <row r="350" spans="1:29" x14ac:dyDescent="0.25">
      <c r="A350" s="31"/>
      <c r="B350" s="31"/>
      <c r="C350" s="31"/>
      <c r="D350" s="31"/>
      <c r="E350" s="31"/>
      <c r="F350" s="31"/>
      <c r="G350" s="31"/>
      <c r="H350" s="31"/>
      <c r="I350" s="31"/>
      <c r="J350" s="31"/>
      <c r="K350" s="31"/>
      <c r="L350" s="31"/>
      <c r="M350" s="31"/>
      <c r="N350" s="31"/>
      <c r="O350" s="31"/>
      <c r="P350" s="31"/>
      <c r="Q350" s="31"/>
      <c r="R350" s="31"/>
      <c r="S350" s="31"/>
      <c r="T350" s="31"/>
      <c r="U350" s="6"/>
      <c r="V350" s="6"/>
      <c r="W350" s="6"/>
      <c r="X350" s="6"/>
      <c r="Y350" s="6"/>
      <c r="Z350" s="6"/>
      <c r="AA350" s="6"/>
      <c r="AB350" s="6"/>
      <c r="AC350" s="57"/>
    </row>
    <row r="351" spans="1:29" x14ac:dyDescent="0.25">
      <c r="A351" s="31"/>
      <c r="B351" s="31"/>
      <c r="C351" s="31"/>
      <c r="D351" s="31"/>
      <c r="E351" s="31"/>
      <c r="F351" s="31"/>
      <c r="G351" s="31"/>
      <c r="H351" s="31"/>
      <c r="I351" s="31"/>
      <c r="J351" s="31"/>
      <c r="K351" s="31"/>
      <c r="L351" s="31"/>
      <c r="M351" s="31"/>
      <c r="N351" s="31"/>
      <c r="O351" s="31"/>
      <c r="P351" s="31"/>
      <c r="Q351" s="31"/>
      <c r="R351" s="31"/>
      <c r="S351" s="31"/>
      <c r="T351" s="31"/>
      <c r="U351" s="6"/>
      <c r="V351" s="6"/>
      <c r="W351" s="6"/>
      <c r="X351" s="6"/>
      <c r="Y351" s="6"/>
      <c r="Z351" s="6"/>
      <c r="AA351" s="6"/>
      <c r="AB351" s="6"/>
      <c r="AC351" s="57"/>
    </row>
    <row r="352" spans="1:29" x14ac:dyDescent="0.25">
      <c r="A352" s="31"/>
      <c r="B352" s="31"/>
      <c r="C352" s="31"/>
      <c r="D352" s="31"/>
      <c r="E352" s="31"/>
      <c r="F352" s="31"/>
      <c r="G352" s="31"/>
      <c r="H352" s="31"/>
      <c r="I352" s="31"/>
      <c r="J352" s="31"/>
      <c r="K352" s="31"/>
      <c r="L352" s="31"/>
      <c r="M352" s="31"/>
      <c r="N352" s="31"/>
      <c r="O352" s="31"/>
      <c r="P352" s="31"/>
      <c r="Q352" s="31"/>
      <c r="R352" s="31"/>
      <c r="S352" s="31"/>
      <c r="T352" s="31"/>
      <c r="U352" s="6"/>
      <c r="V352" s="6"/>
      <c r="W352" s="6"/>
      <c r="X352" s="6"/>
      <c r="Y352" s="6"/>
      <c r="Z352" s="6"/>
      <c r="AA352" s="6"/>
      <c r="AB352" s="6"/>
      <c r="AC352" s="57"/>
    </row>
    <row r="353" spans="1:29" x14ac:dyDescent="0.25">
      <c r="A353" s="31"/>
      <c r="B353" s="31"/>
      <c r="C353" s="31"/>
      <c r="D353" s="31"/>
      <c r="E353" s="31"/>
      <c r="F353" s="31"/>
      <c r="G353" s="31"/>
      <c r="H353" s="31"/>
      <c r="I353" s="31"/>
      <c r="J353" s="31"/>
      <c r="K353" s="31"/>
      <c r="L353" s="31"/>
      <c r="M353" s="31"/>
      <c r="N353" s="31"/>
      <c r="O353" s="31"/>
      <c r="P353" s="31"/>
      <c r="Q353" s="31"/>
      <c r="R353" s="31"/>
      <c r="S353" s="31"/>
      <c r="T353" s="31"/>
      <c r="U353" s="6"/>
      <c r="V353" s="6"/>
      <c r="W353" s="6"/>
      <c r="X353" s="6"/>
      <c r="Y353" s="6"/>
      <c r="Z353" s="6"/>
      <c r="AA353" s="6"/>
      <c r="AB353" s="6"/>
      <c r="AC353" s="57"/>
    </row>
    <row r="354" spans="1:29" x14ac:dyDescent="0.25">
      <c r="A354" s="62"/>
      <c r="B354" s="62"/>
      <c r="C354" s="62"/>
      <c r="D354" s="62"/>
      <c r="E354" s="62"/>
      <c r="F354" s="62"/>
      <c r="G354" s="62"/>
      <c r="H354" s="62"/>
      <c r="I354" s="62"/>
      <c r="J354" s="62"/>
      <c r="K354" s="62"/>
      <c r="L354" s="62"/>
      <c r="M354" s="62"/>
      <c r="N354" s="62"/>
      <c r="O354" s="62"/>
      <c r="P354" s="62"/>
      <c r="Q354" s="62"/>
      <c r="R354" s="62"/>
      <c r="S354" s="62"/>
      <c r="T354" s="62"/>
      <c r="U354" s="66"/>
      <c r="V354" s="66"/>
      <c r="W354" s="66"/>
      <c r="X354" s="66"/>
      <c r="Y354" s="66"/>
      <c r="Z354" s="66"/>
      <c r="AA354" s="66"/>
      <c r="AB354" s="66"/>
      <c r="AC354" s="67"/>
    </row>
  </sheetData>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theme="7" tint="0.79995117038483843"/>
  </sheetPr>
  <dimension ref="A1:AB64"/>
  <sheetViews>
    <sheetView showGridLines="0" zoomScale="120" zoomScaleNormal="120" workbookViewId="0">
      <selection activeCell="C14" sqref="C14"/>
    </sheetView>
  </sheetViews>
  <sheetFormatPr defaultColWidth="0" defaultRowHeight="11.4" zeroHeight="1" x14ac:dyDescent="0.25"/>
  <cols>
    <col min="1" max="1" width="34.19921875" style="2" customWidth="1"/>
    <col min="2" max="2" width="12.3984375" style="2" customWidth="1"/>
    <col min="3" max="3" width="166.8984375" style="2" customWidth="1"/>
    <col min="4" max="5" width="9" style="2" customWidth="1"/>
    <col min="6" max="28" width="0" style="2" hidden="1" customWidth="1"/>
    <col min="29" max="16384" width="9" style="2" hidden="1"/>
  </cols>
  <sheetData>
    <row r="1" spans="1:28" s="1" customFormat="1" x14ac:dyDescent="0.25">
      <c r="A1" s="3" t="s">
        <v>435</v>
      </c>
      <c r="B1" s="4"/>
      <c r="C1" s="4"/>
      <c r="D1" s="4"/>
      <c r="E1" s="4"/>
      <c r="F1" s="4"/>
      <c r="G1" s="4"/>
      <c r="H1" s="4"/>
      <c r="I1" s="4"/>
      <c r="J1" s="4"/>
      <c r="K1" s="4"/>
      <c r="L1" s="4"/>
      <c r="M1" s="4"/>
      <c r="N1" s="4"/>
      <c r="O1" s="4"/>
      <c r="P1" s="4"/>
      <c r="Q1" s="4"/>
      <c r="R1" s="4"/>
      <c r="S1" s="4"/>
      <c r="T1" s="4"/>
      <c r="U1" s="4"/>
      <c r="V1" s="4"/>
      <c r="W1" s="4"/>
      <c r="X1" s="4"/>
      <c r="Y1" s="4"/>
      <c r="Z1" s="4"/>
      <c r="AA1" s="4"/>
      <c r="AB1" s="4"/>
    </row>
    <row r="2" spans="1:28" s="1" customFormat="1" x14ac:dyDescent="0.25">
      <c r="A2" s="5"/>
      <c r="B2" s="6"/>
      <c r="C2" s="6"/>
      <c r="D2" s="6"/>
      <c r="E2" s="6"/>
      <c r="F2" s="6"/>
      <c r="G2" s="6"/>
      <c r="H2" s="6"/>
      <c r="I2" s="6"/>
      <c r="J2" s="6"/>
      <c r="K2" s="6"/>
      <c r="L2" s="6"/>
      <c r="M2" s="6"/>
      <c r="N2" s="6"/>
      <c r="O2" s="6"/>
      <c r="P2" s="6"/>
      <c r="Q2" s="6"/>
      <c r="R2" s="6"/>
      <c r="S2" s="6"/>
      <c r="T2" s="6"/>
      <c r="U2" s="6"/>
      <c r="V2" s="6"/>
      <c r="W2" s="6"/>
      <c r="X2" s="6"/>
      <c r="Y2" s="6"/>
      <c r="Z2" s="6"/>
      <c r="AA2" s="6"/>
      <c r="AB2" s="6"/>
    </row>
    <row r="3" spans="1:28" s="1" customFormat="1" x14ac:dyDescent="0.25">
      <c r="A3" s="6"/>
      <c r="B3" s="6"/>
      <c r="C3" s="6"/>
      <c r="D3" s="6"/>
      <c r="E3" s="6"/>
      <c r="F3" s="6"/>
      <c r="G3" s="6"/>
      <c r="H3" s="6"/>
      <c r="I3" s="6"/>
      <c r="J3" s="6"/>
      <c r="K3" s="6"/>
      <c r="L3" s="6"/>
      <c r="M3" s="6"/>
      <c r="N3" s="6"/>
      <c r="O3" s="6"/>
      <c r="P3" s="6"/>
      <c r="Q3" s="6"/>
      <c r="R3" s="6"/>
      <c r="S3" s="6"/>
      <c r="T3" s="6"/>
      <c r="U3" s="6"/>
      <c r="V3" s="6"/>
      <c r="W3" s="6"/>
      <c r="X3" s="6"/>
      <c r="Y3" s="6"/>
      <c r="Z3" s="6"/>
      <c r="AA3" s="6"/>
      <c r="AB3" s="6"/>
    </row>
    <row r="4" spans="1:28" s="1" customFormat="1" x14ac:dyDescent="0.25">
      <c r="A4" s="7" t="s">
        <v>436</v>
      </c>
      <c r="B4" s="8"/>
      <c r="C4" s="8"/>
      <c r="D4" s="8"/>
      <c r="E4" s="8"/>
      <c r="F4" s="8"/>
      <c r="G4" s="8"/>
      <c r="H4" s="8"/>
      <c r="I4" s="8"/>
      <c r="J4" s="8"/>
      <c r="K4" s="8"/>
      <c r="L4" s="8"/>
      <c r="M4" s="8"/>
      <c r="N4" s="8"/>
      <c r="O4" s="8"/>
      <c r="P4" s="8"/>
      <c r="Q4" s="8"/>
      <c r="R4" s="8"/>
      <c r="S4" s="8"/>
      <c r="T4" s="8"/>
      <c r="U4" s="8"/>
      <c r="V4" s="8"/>
      <c r="W4" s="8"/>
      <c r="X4" s="8"/>
      <c r="Y4" s="8"/>
      <c r="Z4" s="8"/>
      <c r="AA4" s="8"/>
      <c r="AB4" s="8"/>
    </row>
    <row r="5" spans="1:28" x14ac:dyDescent="0.25"/>
    <row r="6" spans="1:28" x14ac:dyDescent="0.25">
      <c r="A6" s="9" t="s">
        <v>436</v>
      </c>
      <c r="B6" s="9" t="s">
        <v>437</v>
      </c>
    </row>
    <row r="7" spans="1:28" x14ac:dyDescent="0.25">
      <c r="A7" s="10" t="s">
        <v>207</v>
      </c>
      <c r="B7" s="10" t="s">
        <v>438</v>
      </c>
    </row>
    <row r="8" spans="1:28" x14ac:dyDescent="0.25">
      <c r="A8" s="10" t="s">
        <v>439</v>
      </c>
      <c r="B8" s="10" t="s">
        <v>172</v>
      </c>
    </row>
    <row r="9" spans="1:28" x14ac:dyDescent="0.25"/>
    <row r="10" spans="1:28" s="1" customFormat="1" x14ac:dyDescent="0.25">
      <c r="A10" s="7" t="s">
        <v>365</v>
      </c>
      <c r="B10" s="8"/>
      <c r="C10" s="8"/>
      <c r="D10" s="8"/>
      <c r="E10" s="8"/>
      <c r="F10" s="8"/>
      <c r="G10" s="8"/>
      <c r="H10" s="8"/>
      <c r="I10" s="8"/>
      <c r="J10" s="8"/>
      <c r="K10" s="8"/>
      <c r="L10" s="8"/>
      <c r="M10" s="8"/>
      <c r="N10" s="8"/>
      <c r="O10" s="8"/>
      <c r="P10" s="8"/>
      <c r="Q10" s="8"/>
      <c r="R10" s="8"/>
      <c r="S10" s="8"/>
      <c r="T10" s="8"/>
      <c r="U10" s="8"/>
      <c r="V10" s="8"/>
      <c r="W10" s="8"/>
      <c r="X10" s="8"/>
      <c r="Y10" s="8"/>
      <c r="Z10" s="8"/>
      <c r="AA10" s="8"/>
      <c r="AB10" s="8"/>
    </row>
    <row r="11" spans="1:28" x14ac:dyDescent="0.25">
      <c r="A11" s="11"/>
      <c r="B11" s="12"/>
      <c r="C11" s="12"/>
      <c r="D11" s="12"/>
      <c r="E11" s="12"/>
      <c r="F11" s="12"/>
    </row>
    <row r="12" spans="1:28" x14ac:dyDescent="0.25">
      <c r="A12" s="11" t="s">
        <v>35</v>
      </c>
      <c r="B12" s="12"/>
      <c r="C12" s="12"/>
      <c r="D12" s="12"/>
      <c r="E12" s="12"/>
      <c r="F12" s="12"/>
    </row>
    <row r="13" spans="1:28" x14ac:dyDescent="0.25">
      <c r="A13" s="13" t="s">
        <v>35</v>
      </c>
      <c r="B13" s="13" t="s">
        <v>440</v>
      </c>
      <c r="C13" s="13" t="s">
        <v>441</v>
      </c>
      <c r="D13" s="12"/>
      <c r="E13" s="12"/>
      <c r="F13" s="12"/>
    </row>
    <row r="14" spans="1:28" ht="16.8" x14ac:dyDescent="0.4">
      <c r="A14" s="14" t="s">
        <v>188</v>
      </c>
      <c r="B14" s="15">
        <f>7.03%+0.5%</f>
        <v>7.5300000000000006E-2</v>
      </c>
      <c r="C14" s="16" t="s">
        <v>442</v>
      </c>
      <c r="D14" s="17"/>
      <c r="F14" s="12"/>
    </row>
    <row r="15" spans="1:28" x14ac:dyDescent="0.25">
      <c r="A15" s="14" t="s">
        <v>190</v>
      </c>
      <c r="B15" s="18">
        <v>2.7E-2</v>
      </c>
      <c r="C15" s="17" t="s">
        <v>443</v>
      </c>
      <c r="D15" s="17"/>
      <c r="F15" s="12"/>
    </row>
    <row r="16" spans="1:28" x14ac:dyDescent="0.25">
      <c r="A16" s="14" t="s">
        <v>444</v>
      </c>
      <c r="B16" s="19"/>
      <c r="C16" s="17" t="s">
        <v>445</v>
      </c>
      <c r="D16" s="17"/>
      <c r="F16" s="12"/>
    </row>
    <row r="17" spans="1:6" x14ac:dyDescent="0.25">
      <c r="A17" s="14" t="s">
        <v>192</v>
      </c>
      <c r="B17" s="18">
        <v>7.0000000000000007E-2</v>
      </c>
      <c r="C17" s="17" t="s">
        <v>446</v>
      </c>
      <c r="D17" s="17"/>
      <c r="F17" s="12"/>
    </row>
    <row r="18" spans="1:6" x14ac:dyDescent="0.25">
      <c r="A18" s="14" t="s">
        <v>194</v>
      </c>
      <c r="B18" s="19"/>
      <c r="C18" s="17" t="s">
        <v>447</v>
      </c>
      <c r="D18" s="17"/>
      <c r="F18" s="12"/>
    </row>
    <row r="19" spans="1:6" x14ac:dyDescent="0.25">
      <c r="A19" s="14" t="s">
        <v>196</v>
      </c>
      <c r="B19" s="19"/>
      <c r="C19" s="17" t="s">
        <v>448</v>
      </c>
      <c r="D19" s="17"/>
      <c r="F19" s="12"/>
    </row>
    <row r="20" spans="1:6" x14ac:dyDescent="0.25">
      <c r="A20" s="17" t="s">
        <v>299</v>
      </c>
      <c r="B20" s="19"/>
      <c r="C20" s="17" t="s">
        <v>449</v>
      </c>
      <c r="D20" s="17"/>
      <c r="F20" s="12"/>
    </row>
    <row r="21" spans="1:6" x14ac:dyDescent="0.25">
      <c r="A21" s="20" t="s">
        <v>299</v>
      </c>
      <c r="B21" s="21"/>
      <c r="C21" s="20" t="s">
        <v>450</v>
      </c>
      <c r="D21" s="17"/>
      <c r="F21" s="12"/>
    </row>
    <row r="22" spans="1:6" x14ac:dyDescent="0.25">
      <c r="A22" s="17"/>
      <c r="B22" s="19"/>
      <c r="C22" s="17"/>
      <c r="D22" s="17"/>
      <c r="F22" s="12"/>
    </row>
    <row r="23" spans="1:6" x14ac:dyDescent="0.25">
      <c r="A23" s="12"/>
      <c r="B23" s="12"/>
      <c r="C23" s="12"/>
      <c r="D23" s="12"/>
      <c r="F23" s="12"/>
    </row>
    <row r="24" spans="1:6" x14ac:dyDescent="0.25">
      <c r="A24" s="11" t="s">
        <v>451</v>
      </c>
      <c r="B24" s="12"/>
      <c r="D24" s="12"/>
      <c r="F24" s="12"/>
    </row>
    <row r="25" spans="1:6" x14ac:dyDescent="0.25">
      <c r="A25" s="13" t="s">
        <v>452</v>
      </c>
      <c r="B25" s="13" t="s">
        <v>453</v>
      </c>
      <c r="C25" s="22" t="s">
        <v>441</v>
      </c>
      <c r="D25" s="12"/>
      <c r="F25" s="12"/>
    </row>
    <row r="26" spans="1:6" x14ac:dyDescent="0.25">
      <c r="A26" s="10" t="s">
        <v>454</v>
      </c>
      <c r="B26" s="23">
        <v>0.25</v>
      </c>
      <c r="C26" s="10" t="s">
        <v>455</v>
      </c>
    </row>
    <row r="27" spans="1:6" x14ac:dyDescent="0.25">
      <c r="A27" s="10" t="s">
        <v>456</v>
      </c>
      <c r="B27" s="24">
        <v>13111</v>
      </c>
      <c r="C27" s="10" t="s">
        <v>457</v>
      </c>
    </row>
    <row r="28" spans="1:6" x14ac:dyDescent="0.25">
      <c r="A28" s="10" t="s">
        <v>458</v>
      </c>
      <c r="B28" s="25">
        <v>0.5</v>
      </c>
      <c r="C28" s="10" t="s">
        <v>459</v>
      </c>
    </row>
    <row r="29" spans="1:6" x14ac:dyDescent="0.25">
      <c r="A29" s="10" t="s">
        <v>454</v>
      </c>
      <c r="B29" s="26">
        <v>5.0000000000000001E-3</v>
      </c>
      <c r="C29" s="10" t="s">
        <v>455</v>
      </c>
    </row>
    <row r="30" spans="1:6" x14ac:dyDescent="0.25">
      <c r="A30" s="10" t="s">
        <v>460</v>
      </c>
      <c r="B30" s="24">
        <v>21835</v>
      </c>
      <c r="C30" s="10" t="s">
        <v>457</v>
      </c>
    </row>
    <row r="31" spans="1:6" x14ac:dyDescent="0.25">
      <c r="A31" s="27" t="s">
        <v>461</v>
      </c>
      <c r="B31" s="28">
        <v>0.5</v>
      </c>
      <c r="C31" s="27" t="s">
        <v>459</v>
      </c>
    </row>
    <row r="32" spans="1:6" x14ac:dyDescent="0.25">
      <c r="A32" s="29"/>
      <c r="B32" s="30"/>
      <c r="C32" s="29"/>
    </row>
    <row r="33" spans="1:6" x14ac:dyDescent="0.25"/>
    <row r="34" spans="1:6" x14ac:dyDescent="0.25">
      <c r="A34" s="11" t="s">
        <v>462</v>
      </c>
      <c r="B34" s="12"/>
      <c r="D34" s="31"/>
      <c r="E34" s="31"/>
      <c r="F34" s="31"/>
    </row>
    <row r="35" spans="1:6" x14ac:dyDescent="0.25">
      <c r="A35" s="13" t="s">
        <v>452</v>
      </c>
      <c r="B35" s="13" t="s">
        <v>453</v>
      </c>
      <c r="C35" s="22" t="s">
        <v>441</v>
      </c>
      <c r="D35" s="31"/>
      <c r="E35" s="31"/>
      <c r="F35" s="31"/>
    </row>
    <row r="36" spans="1:6" x14ac:dyDescent="0.25">
      <c r="A36" s="10" t="s">
        <v>454</v>
      </c>
      <c r="B36" s="23">
        <v>0.25</v>
      </c>
      <c r="C36" s="10" t="s">
        <v>455</v>
      </c>
      <c r="D36" s="31"/>
      <c r="E36" s="31"/>
      <c r="F36" s="31"/>
    </row>
    <row r="37" spans="1:6" x14ac:dyDescent="0.25">
      <c r="A37" s="10" t="s">
        <v>456</v>
      </c>
      <c r="B37" s="24">
        <v>13111</v>
      </c>
      <c r="C37" s="10" t="s">
        <v>457</v>
      </c>
      <c r="D37" s="31"/>
      <c r="E37" s="31"/>
      <c r="F37" s="31"/>
    </row>
    <row r="38" spans="1:6" x14ac:dyDescent="0.25">
      <c r="A38" s="10" t="s">
        <v>458</v>
      </c>
      <c r="B38" s="25">
        <v>0.5</v>
      </c>
      <c r="C38" s="10" t="s">
        <v>463</v>
      </c>
      <c r="D38" s="31"/>
      <c r="E38" s="31"/>
      <c r="F38" s="31"/>
    </row>
    <row r="39" spans="1:6" x14ac:dyDescent="0.25">
      <c r="A39" s="10" t="s">
        <v>454</v>
      </c>
      <c r="B39" s="26">
        <v>5.0000000000000001E-3</v>
      </c>
      <c r="C39" s="10" t="s">
        <v>455</v>
      </c>
      <c r="D39" s="31"/>
      <c r="E39" s="31"/>
      <c r="F39" s="31"/>
    </row>
    <row r="40" spans="1:6" x14ac:dyDescent="0.25">
      <c r="A40" s="10" t="s">
        <v>460</v>
      </c>
      <c r="B40" s="24">
        <v>21835</v>
      </c>
      <c r="C40" s="10" t="s">
        <v>457</v>
      </c>
      <c r="D40" s="31"/>
      <c r="E40" s="31"/>
      <c r="F40" s="31"/>
    </row>
    <row r="41" spans="1:6" x14ac:dyDescent="0.25">
      <c r="A41" s="27" t="s">
        <v>461</v>
      </c>
      <c r="B41" s="28">
        <v>0.5</v>
      </c>
      <c r="C41" s="27" t="s">
        <v>463</v>
      </c>
      <c r="D41" s="31"/>
      <c r="E41" s="31"/>
      <c r="F41" s="31"/>
    </row>
    <row r="42" spans="1:6" x14ac:dyDescent="0.25"/>
    <row r="43" spans="1:6" x14ac:dyDescent="0.25"/>
    <row r="44" spans="1:6" x14ac:dyDescent="0.25">
      <c r="A44" s="11" t="s">
        <v>464</v>
      </c>
      <c r="B44" s="12"/>
    </row>
    <row r="45" spans="1:6" x14ac:dyDescent="0.25">
      <c r="A45" s="13" t="s">
        <v>452</v>
      </c>
      <c r="B45" s="13" t="s">
        <v>453</v>
      </c>
      <c r="C45" s="22" t="s">
        <v>441</v>
      </c>
    </row>
    <row r="46" spans="1:6" x14ac:dyDescent="0.25">
      <c r="A46" s="10" t="s">
        <v>454</v>
      </c>
      <c r="B46" s="23">
        <v>0.25</v>
      </c>
      <c r="C46" s="10" t="s">
        <v>455</v>
      </c>
    </row>
    <row r="47" spans="1:6" x14ac:dyDescent="0.25">
      <c r="A47" s="10" t="s">
        <v>456</v>
      </c>
      <c r="B47" s="24">
        <v>13111</v>
      </c>
      <c r="C47" s="10" t="s">
        <v>457</v>
      </c>
    </row>
    <row r="48" spans="1:6" x14ac:dyDescent="0.25">
      <c r="A48" s="10" t="s">
        <v>458</v>
      </c>
      <c r="B48" s="25">
        <v>0.5</v>
      </c>
      <c r="C48" s="10" t="s">
        <v>465</v>
      </c>
    </row>
    <row r="49" spans="1:3" x14ac:dyDescent="0.25">
      <c r="A49" s="10" t="s">
        <v>454</v>
      </c>
      <c r="B49" s="26">
        <v>5.0000000000000001E-3</v>
      </c>
      <c r="C49" s="10" t="s">
        <v>455</v>
      </c>
    </row>
    <row r="50" spans="1:3" x14ac:dyDescent="0.25">
      <c r="A50" s="10" t="s">
        <v>460</v>
      </c>
      <c r="B50" s="24">
        <v>21835</v>
      </c>
      <c r="C50" s="10" t="s">
        <v>457</v>
      </c>
    </row>
    <row r="51" spans="1:3" x14ac:dyDescent="0.25">
      <c r="A51" s="27" t="s">
        <v>461</v>
      </c>
      <c r="B51" s="28">
        <v>0.5</v>
      </c>
      <c r="C51" s="27" t="s">
        <v>465</v>
      </c>
    </row>
    <row r="52" spans="1:3" x14ac:dyDescent="0.25"/>
    <row r="53" spans="1:3" x14ac:dyDescent="0.25"/>
    <row r="54" spans="1:3" x14ac:dyDescent="0.25">
      <c r="A54" s="11" t="s">
        <v>466</v>
      </c>
      <c r="B54" s="12"/>
    </row>
    <row r="55" spans="1:3" x14ac:dyDescent="0.25">
      <c r="A55" s="13" t="s">
        <v>452</v>
      </c>
      <c r="B55" s="13" t="s">
        <v>453</v>
      </c>
      <c r="C55" s="22" t="s">
        <v>441</v>
      </c>
    </row>
    <row r="56" spans="1:3" x14ac:dyDescent="0.25">
      <c r="A56" s="10" t="s">
        <v>454</v>
      </c>
      <c r="B56" s="23">
        <v>0.25</v>
      </c>
      <c r="C56" s="10" t="s">
        <v>455</v>
      </c>
    </row>
    <row r="57" spans="1:3" x14ac:dyDescent="0.25">
      <c r="A57" s="10" t="s">
        <v>456</v>
      </c>
      <c r="B57" s="24">
        <v>13111</v>
      </c>
      <c r="C57" s="10" t="s">
        <v>457</v>
      </c>
    </row>
    <row r="58" spans="1:3" x14ac:dyDescent="0.25">
      <c r="A58" s="10" t="s">
        <v>458</v>
      </c>
      <c r="B58" s="25">
        <v>0.5</v>
      </c>
      <c r="C58" s="10" t="s">
        <v>467</v>
      </c>
    </row>
    <row r="59" spans="1:3" x14ac:dyDescent="0.25">
      <c r="A59" s="10" t="s">
        <v>454</v>
      </c>
      <c r="B59" s="26">
        <v>5.0000000000000001E-3</v>
      </c>
      <c r="C59" s="10" t="s">
        <v>455</v>
      </c>
    </row>
    <row r="60" spans="1:3" x14ac:dyDescent="0.25">
      <c r="A60" s="10" t="s">
        <v>460</v>
      </c>
      <c r="B60" s="24">
        <v>21835</v>
      </c>
      <c r="C60" s="10" t="s">
        <v>457</v>
      </c>
    </row>
    <row r="61" spans="1:3" x14ac:dyDescent="0.25">
      <c r="A61" s="27" t="s">
        <v>461</v>
      </c>
      <c r="B61" s="28">
        <v>1</v>
      </c>
      <c r="C61" s="27" t="s">
        <v>468</v>
      </c>
    </row>
    <row r="62" spans="1:3" x14ac:dyDescent="0.25"/>
    <row r="63" spans="1:3" x14ac:dyDescent="0.25"/>
    <row r="64" spans="1:3" x14ac:dyDescent="0.25"/>
  </sheetData>
  <hyperlinks>
    <hyperlink ref="C14" r:id="rId1" xr:uid="{00000000-0004-0000-0C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34998626667073579"/>
  </sheetPr>
  <dimension ref="A1:T36"/>
  <sheetViews>
    <sheetView showGridLines="0" topLeftCell="A22" workbookViewId="0">
      <selection activeCell="A8" sqref="A8"/>
    </sheetView>
  </sheetViews>
  <sheetFormatPr defaultColWidth="9" defaultRowHeight="11.4" zeroHeight="1" x14ac:dyDescent="0.25"/>
  <cols>
    <col min="1" max="1" width="3.3984375" style="1" customWidth="1"/>
    <col min="2" max="2" width="6" style="484" customWidth="1"/>
    <col min="3" max="3" width="103.5" style="485" customWidth="1"/>
    <col min="4" max="4" width="10.59765625" style="1" customWidth="1"/>
    <col min="5" max="5" width="11" style="1" customWidth="1"/>
    <col min="6" max="6" width="8.19921875" style="1" customWidth="1"/>
    <col min="7" max="7" width="11.3984375" style="1" customWidth="1"/>
    <col min="8" max="8" width="10.09765625" style="1" customWidth="1"/>
    <col min="9" max="20" width="9" style="1" customWidth="1"/>
    <col min="21" max="16384" width="9" style="1"/>
  </cols>
  <sheetData>
    <row r="1" spans="1:20" ht="16.8" x14ac:dyDescent="0.4">
      <c r="A1" s="486" t="s">
        <v>64</v>
      </c>
      <c r="B1" s="487"/>
      <c r="C1" s="488"/>
      <c r="D1" s="489"/>
      <c r="E1" s="489"/>
      <c r="F1" s="489"/>
      <c r="G1" s="489"/>
      <c r="H1" s="489"/>
      <c r="I1" s="489"/>
      <c r="J1" s="508"/>
      <c r="K1" s="509"/>
      <c r="L1" s="509"/>
      <c r="M1" s="509"/>
      <c r="N1" s="509"/>
      <c r="O1" s="509"/>
      <c r="P1" s="509"/>
      <c r="Q1" s="509"/>
      <c r="R1" s="509"/>
      <c r="S1" s="509"/>
      <c r="T1" s="509"/>
    </row>
    <row r="2" spans="1:20" x14ac:dyDescent="0.25">
      <c r="A2" s="31"/>
      <c r="B2" s="490"/>
      <c r="C2" s="124"/>
      <c r="D2" s="31"/>
      <c r="E2" s="31"/>
      <c r="F2" s="31"/>
      <c r="G2" s="31"/>
      <c r="H2" s="31"/>
      <c r="I2" s="31"/>
      <c r="J2" s="510"/>
    </row>
    <row r="3" spans="1:20" x14ac:dyDescent="0.25">
      <c r="A3" s="2"/>
      <c r="B3" s="491" t="s">
        <v>65</v>
      </c>
      <c r="C3" s="492"/>
      <c r="D3" s="2"/>
      <c r="E3" s="2"/>
      <c r="F3" s="2"/>
      <c r="G3" s="2"/>
      <c r="H3" s="2"/>
      <c r="I3" s="2"/>
      <c r="J3" s="510"/>
    </row>
    <row r="4" spans="1:20" ht="36.6" customHeight="1" x14ac:dyDescent="0.25">
      <c r="A4" s="2"/>
      <c r="B4" s="567" t="s">
        <v>66</v>
      </c>
      <c r="C4" s="567"/>
      <c r="D4" s="493"/>
      <c r="E4" s="493"/>
      <c r="F4" s="493"/>
      <c r="G4" s="493"/>
      <c r="H4" s="493"/>
      <c r="I4" s="493"/>
      <c r="J4" s="510"/>
    </row>
    <row r="5" spans="1:20" x14ac:dyDescent="0.25">
      <c r="A5" s="2"/>
      <c r="B5" s="494"/>
      <c r="C5" s="493"/>
      <c r="D5" s="493"/>
      <c r="E5" s="493"/>
      <c r="F5" s="493"/>
      <c r="G5" s="493"/>
      <c r="H5" s="493"/>
      <c r="I5" s="493"/>
      <c r="J5" s="510"/>
    </row>
    <row r="6" spans="1:20" x14ac:dyDescent="0.25">
      <c r="A6" s="2"/>
      <c r="B6" s="495" t="s">
        <v>67</v>
      </c>
      <c r="C6" s="492"/>
      <c r="D6" s="2"/>
      <c r="E6" s="2"/>
      <c r="F6" s="2"/>
      <c r="G6" s="2"/>
      <c r="H6" s="2"/>
      <c r="I6" s="2"/>
      <c r="J6" s="510"/>
    </row>
    <row r="7" spans="1:20" ht="45.6" x14ac:dyDescent="0.25">
      <c r="A7" s="31"/>
      <c r="B7" s="496" t="s">
        <v>68</v>
      </c>
      <c r="C7" s="119" t="s">
        <v>69</v>
      </c>
      <c r="D7" s="497"/>
      <c r="E7" s="497"/>
      <c r="F7" s="497"/>
      <c r="G7" s="497"/>
      <c r="H7" s="497"/>
      <c r="I7" s="497"/>
      <c r="J7" s="510"/>
    </row>
    <row r="8" spans="1:20" x14ac:dyDescent="0.25">
      <c r="A8" s="31"/>
      <c r="B8" s="496"/>
      <c r="C8" s="119"/>
      <c r="D8" s="497"/>
      <c r="E8" s="497"/>
      <c r="F8" s="497"/>
      <c r="G8" s="497"/>
      <c r="H8" s="497"/>
      <c r="I8" s="497"/>
      <c r="J8" s="510"/>
    </row>
    <row r="9" spans="1:20" x14ac:dyDescent="0.25">
      <c r="A9" s="31"/>
      <c r="B9" s="496"/>
      <c r="C9" s="119"/>
      <c r="D9" s="497"/>
      <c r="E9" s="497"/>
      <c r="F9" s="497"/>
      <c r="G9" s="497"/>
      <c r="H9" s="497"/>
      <c r="I9" s="497"/>
      <c r="J9" s="510"/>
    </row>
    <row r="10" spans="1:20" x14ac:dyDescent="0.25">
      <c r="A10" s="31"/>
      <c r="B10" s="496"/>
      <c r="C10" s="119"/>
      <c r="D10" s="497"/>
      <c r="E10" s="497"/>
      <c r="F10" s="497"/>
      <c r="G10" s="497"/>
      <c r="H10" s="497"/>
      <c r="I10" s="497"/>
      <c r="J10" s="510"/>
    </row>
    <row r="11" spans="1:20" x14ac:dyDescent="0.25">
      <c r="A11" s="31"/>
      <c r="B11" s="496"/>
      <c r="C11" s="119"/>
      <c r="D11" s="497"/>
      <c r="E11" s="497"/>
      <c r="F11" s="497"/>
      <c r="G11" s="497"/>
      <c r="H11" s="497"/>
      <c r="I11" s="497"/>
      <c r="J11" s="510"/>
    </row>
    <row r="12" spans="1:20" x14ac:dyDescent="0.25">
      <c r="A12" s="31"/>
      <c r="B12" s="496"/>
      <c r="C12" s="119"/>
      <c r="D12" s="497"/>
      <c r="E12" s="497"/>
      <c r="F12" s="497"/>
      <c r="G12" s="497"/>
      <c r="H12" s="497"/>
      <c r="I12" s="497"/>
      <c r="J12" s="510"/>
    </row>
    <row r="13" spans="1:20" x14ac:dyDescent="0.25">
      <c r="A13" s="31"/>
      <c r="B13" s="496"/>
      <c r="C13" s="119"/>
      <c r="D13" s="497"/>
      <c r="E13" s="497"/>
      <c r="F13" s="497"/>
      <c r="G13" s="497"/>
      <c r="H13" s="497"/>
      <c r="I13" s="497"/>
      <c r="J13" s="510"/>
    </row>
    <row r="14" spans="1:20" x14ac:dyDescent="0.25">
      <c r="A14" s="31"/>
      <c r="B14" s="496"/>
      <c r="C14" s="119"/>
      <c r="D14" s="497"/>
      <c r="E14" s="497"/>
      <c r="F14" s="497"/>
      <c r="G14" s="497"/>
      <c r="H14" s="497"/>
      <c r="I14" s="497"/>
      <c r="J14" s="510"/>
    </row>
    <row r="15" spans="1:20" x14ac:dyDescent="0.25">
      <c r="A15" s="31"/>
      <c r="B15" s="496"/>
      <c r="C15" s="119"/>
      <c r="D15" s="497"/>
      <c r="E15" s="497"/>
      <c r="F15" s="497"/>
      <c r="G15" s="497"/>
      <c r="H15" s="497"/>
      <c r="I15" s="497"/>
      <c r="J15" s="510"/>
    </row>
    <row r="16" spans="1:20" x14ac:dyDescent="0.25">
      <c r="A16" s="31"/>
      <c r="B16" s="496"/>
      <c r="C16" s="119"/>
      <c r="D16" s="497"/>
      <c r="E16" s="497"/>
      <c r="F16" s="497"/>
      <c r="G16" s="497"/>
      <c r="H16" s="497"/>
      <c r="I16" s="497"/>
      <c r="J16" s="510"/>
    </row>
    <row r="17" spans="1:10" x14ac:dyDescent="0.25">
      <c r="A17" s="31"/>
      <c r="B17" s="496"/>
      <c r="C17" s="119"/>
      <c r="D17" s="497"/>
      <c r="E17" s="497"/>
      <c r="F17" s="497"/>
      <c r="G17" s="497"/>
      <c r="H17" s="497"/>
      <c r="I17" s="497"/>
      <c r="J17" s="510"/>
    </row>
    <row r="18" spans="1:10" ht="34.950000000000003" customHeight="1" x14ac:dyDescent="0.25">
      <c r="A18" s="31"/>
      <c r="B18" s="496" t="s">
        <v>70</v>
      </c>
      <c r="C18" s="119" t="s">
        <v>71</v>
      </c>
      <c r="D18" s="497"/>
      <c r="E18" s="497"/>
      <c r="F18" s="497"/>
      <c r="G18" s="497"/>
      <c r="H18" s="497"/>
      <c r="I18" s="497"/>
      <c r="J18" s="510"/>
    </row>
    <row r="19" spans="1:10" ht="57" x14ac:dyDescent="0.25">
      <c r="A19" s="31" t="s">
        <v>59</v>
      </c>
      <c r="B19" s="496" t="s">
        <v>72</v>
      </c>
      <c r="C19" s="119" t="s">
        <v>73</v>
      </c>
      <c r="D19" s="497"/>
      <c r="E19" s="497"/>
      <c r="F19" s="497"/>
      <c r="G19" s="497"/>
      <c r="H19" s="497"/>
      <c r="I19" s="497"/>
      <c r="J19" s="510"/>
    </row>
    <row r="20" spans="1:10" ht="22.8" x14ac:dyDescent="0.25">
      <c r="A20" s="31"/>
      <c r="B20" s="496" t="s">
        <v>74</v>
      </c>
      <c r="C20" s="119" t="s">
        <v>75</v>
      </c>
      <c r="D20" s="497"/>
      <c r="E20" s="497"/>
      <c r="F20" s="497"/>
      <c r="G20" s="497"/>
      <c r="H20" s="497"/>
      <c r="I20" s="497"/>
      <c r="J20" s="510"/>
    </row>
    <row r="21" spans="1:10" ht="57" x14ac:dyDescent="0.25">
      <c r="A21" s="31"/>
      <c r="B21" s="496" t="s">
        <v>76</v>
      </c>
      <c r="C21" s="119" t="s">
        <v>77</v>
      </c>
      <c r="D21" s="497"/>
      <c r="E21" s="497"/>
      <c r="F21" s="497"/>
      <c r="G21" s="497"/>
      <c r="H21" s="497"/>
      <c r="I21" s="497"/>
      <c r="J21" s="510"/>
    </row>
    <row r="22" spans="1:10" ht="34.200000000000003" x14ac:dyDescent="0.25">
      <c r="A22" s="31"/>
      <c r="B22" s="496" t="s">
        <v>78</v>
      </c>
      <c r="C22" s="119" t="s">
        <v>79</v>
      </c>
      <c r="D22" s="497"/>
      <c r="E22" s="497"/>
      <c r="F22" s="497"/>
      <c r="G22" s="497"/>
      <c r="H22" s="497"/>
      <c r="I22" s="497"/>
      <c r="J22" s="510"/>
    </row>
    <row r="23" spans="1:10" ht="68.400000000000006" x14ac:dyDescent="0.25">
      <c r="A23" s="31"/>
      <c r="B23" s="496" t="s">
        <v>80</v>
      </c>
      <c r="C23" s="498" t="s">
        <v>81</v>
      </c>
      <c r="D23" s="499"/>
      <c r="E23" s="499"/>
      <c r="F23" s="499"/>
      <c r="G23" s="499"/>
      <c r="H23" s="499"/>
      <c r="I23" s="499"/>
      <c r="J23" s="510"/>
    </row>
    <row r="24" spans="1:10" ht="22.8" x14ac:dyDescent="0.25">
      <c r="A24" s="31"/>
      <c r="B24" s="496" t="s">
        <v>82</v>
      </c>
      <c r="C24" s="119" t="s">
        <v>83</v>
      </c>
      <c r="D24" s="497"/>
      <c r="E24" s="497"/>
      <c r="F24" s="497"/>
      <c r="G24" s="497"/>
      <c r="H24" s="497"/>
      <c r="I24" s="497"/>
      <c r="J24" s="510"/>
    </row>
    <row r="25" spans="1:10" ht="22.8" x14ac:dyDescent="0.25">
      <c r="A25" s="31"/>
      <c r="B25" s="496" t="s">
        <v>84</v>
      </c>
      <c r="C25" s="500" t="s">
        <v>85</v>
      </c>
      <c r="D25" s="501"/>
      <c r="E25" s="501"/>
      <c r="F25" s="501"/>
      <c r="G25" s="501"/>
      <c r="H25" s="501"/>
      <c r="I25" s="501"/>
      <c r="J25" s="510"/>
    </row>
    <row r="26" spans="1:10" ht="79.8" x14ac:dyDescent="0.25">
      <c r="A26" s="31"/>
      <c r="B26" s="496" t="s">
        <v>86</v>
      </c>
      <c r="C26" s="119" t="s">
        <v>87</v>
      </c>
      <c r="D26" s="497"/>
      <c r="E26" s="497"/>
      <c r="F26" s="497"/>
      <c r="G26" s="497"/>
      <c r="H26" s="497"/>
      <c r="I26" s="497"/>
      <c r="J26" s="510"/>
    </row>
    <row r="27" spans="1:10" ht="34.200000000000003" x14ac:dyDescent="0.25">
      <c r="A27" s="31"/>
      <c r="B27" s="496" t="s">
        <v>88</v>
      </c>
      <c r="C27" s="119" t="s">
        <v>89</v>
      </c>
      <c r="D27" s="497"/>
      <c r="E27" s="497"/>
      <c r="F27" s="497"/>
      <c r="G27" s="497"/>
      <c r="H27" s="497"/>
      <c r="I27" s="497"/>
      <c r="J27" s="510"/>
    </row>
    <row r="28" spans="1:10" ht="22.8" x14ac:dyDescent="0.25">
      <c r="A28" s="31"/>
      <c r="B28" s="496" t="s">
        <v>90</v>
      </c>
      <c r="C28" s="119" t="s">
        <v>91</v>
      </c>
      <c r="D28" s="497"/>
      <c r="E28" s="497"/>
      <c r="F28" s="497"/>
      <c r="G28" s="497"/>
      <c r="H28" s="497"/>
      <c r="I28" s="497"/>
      <c r="J28" s="510"/>
    </row>
    <row r="29" spans="1:10" x14ac:dyDescent="0.25">
      <c r="A29" s="31"/>
      <c r="B29" s="496" t="s">
        <v>92</v>
      </c>
      <c r="C29" s="119" t="s">
        <v>93</v>
      </c>
      <c r="D29" s="497"/>
      <c r="E29" s="497"/>
      <c r="F29" s="497"/>
      <c r="G29" s="497"/>
      <c r="H29" s="497"/>
      <c r="I29" s="497"/>
      <c r="J29" s="510"/>
    </row>
    <row r="30" spans="1:10" x14ac:dyDescent="0.25">
      <c r="A30" s="31"/>
      <c r="B30" s="496" t="s">
        <v>94</v>
      </c>
      <c r="C30" s="119" t="s">
        <v>95</v>
      </c>
      <c r="D30" s="497"/>
      <c r="E30" s="497"/>
      <c r="F30" s="497"/>
      <c r="G30" s="497"/>
      <c r="H30" s="497"/>
      <c r="I30" s="497"/>
      <c r="J30" s="510"/>
    </row>
    <row r="31" spans="1:10" ht="34.200000000000003" x14ac:dyDescent="0.25">
      <c r="A31" s="31"/>
      <c r="B31" s="496" t="s">
        <v>96</v>
      </c>
      <c r="C31" s="119" t="s">
        <v>97</v>
      </c>
      <c r="D31" s="497"/>
      <c r="E31" s="497"/>
      <c r="F31" s="497"/>
      <c r="G31" s="497"/>
      <c r="H31" s="497"/>
      <c r="I31" s="497"/>
      <c r="J31" s="510"/>
    </row>
    <row r="32" spans="1:10" x14ac:dyDescent="0.25">
      <c r="A32" s="502"/>
      <c r="B32" s="503"/>
      <c r="C32" s="504"/>
      <c r="D32" s="505"/>
      <c r="E32" s="505"/>
      <c r="F32" s="505"/>
      <c r="G32" s="505"/>
      <c r="H32" s="505"/>
      <c r="I32" s="505"/>
      <c r="J32" s="511"/>
    </row>
    <row r="33" spans="3:4" hidden="1" x14ac:dyDescent="0.25">
      <c r="C33" s="506"/>
      <c r="D33" s="507"/>
    </row>
    <row r="34" spans="3:4" hidden="1" x14ac:dyDescent="0.25">
      <c r="C34" s="506"/>
      <c r="D34" s="507"/>
    </row>
    <row r="35" spans="3:4" hidden="1" x14ac:dyDescent="0.25">
      <c r="C35" s="506"/>
      <c r="D35" s="507"/>
    </row>
    <row r="36" spans="3:4" hidden="1" x14ac:dyDescent="0.25">
      <c r="C36" s="506"/>
      <c r="D36" s="507"/>
    </row>
  </sheetData>
  <mergeCells count="1">
    <mergeCell ref="B4:C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sheetPr>
  <dimension ref="A1:C15"/>
  <sheetViews>
    <sheetView showGridLines="0" workbookViewId="0"/>
  </sheetViews>
  <sheetFormatPr defaultColWidth="0" defaultRowHeight="11.4" x14ac:dyDescent="0.25"/>
  <cols>
    <col min="1" max="1" width="3.3984375" style="2" customWidth="1"/>
    <col min="2" max="2" width="142.59765625" style="2" customWidth="1"/>
    <col min="3" max="3" width="9" style="2" customWidth="1"/>
    <col min="4" max="16384" width="9" style="2" hidden="1"/>
  </cols>
  <sheetData>
    <row r="1" spans="1:3" x14ac:dyDescent="0.25">
      <c r="A1" s="473" t="s">
        <v>0</v>
      </c>
      <c r="B1" s="474"/>
      <c r="C1" s="475"/>
    </row>
    <row r="2" spans="1:3" x14ac:dyDescent="0.25">
      <c r="A2" s="476"/>
      <c r="B2" s="31"/>
      <c r="C2" s="477"/>
    </row>
    <row r="3" spans="1:3" x14ac:dyDescent="0.25">
      <c r="A3" s="476"/>
      <c r="B3" s="478" t="s">
        <v>98</v>
      </c>
      <c r="C3" s="477"/>
    </row>
    <row r="4" spans="1:3" ht="22.8" x14ac:dyDescent="0.25">
      <c r="A4" s="476"/>
      <c r="B4" s="479" t="s">
        <v>99</v>
      </c>
      <c r="C4" s="477"/>
    </row>
    <row r="6" spans="1:3" x14ac:dyDescent="0.25">
      <c r="B6" s="478" t="s">
        <v>100</v>
      </c>
    </row>
    <row r="7" spans="1:3" ht="105.75" customHeight="1" x14ac:dyDescent="0.25">
      <c r="B7" s="480" t="s">
        <v>101</v>
      </c>
    </row>
    <row r="9" spans="1:3" x14ac:dyDescent="0.25">
      <c r="B9" s="478" t="s">
        <v>102</v>
      </c>
    </row>
    <row r="10" spans="1:3" ht="34.200000000000003" x14ac:dyDescent="0.25">
      <c r="B10" s="481" t="s">
        <v>103</v>
      </c>
    </row>
    <row r="12" spans="1:3" ht="79.8" x14ac:dyDescent="0.25">
      <c r="B12" s="482" t="s">
        <v>104</v>
      </c>
    </row>
    <row r="14" spans="1:3" x14ac:dyDescent="0.25">
      <c r="B14" s="483" t="s">
        <v>105</v>
      </c>
    </row>
    <row r="15" spans="1:3" x14ac:dyDescent="0.25">
      <c r="B15" s="2" t="s">
        <v>106</v>
      </c>
    </row>
  </sheetData>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54"/>
  <sheetViews>
    <sheetView tabSelected="1" zoomScaleNormal="100" workbookViewId="0"/>
  </sheetViews>
  <sheetFormatPr defaultRowHeight="16.8" x14ac:dyDescent="0.4"/>
  <cols>
    <col min="2" max="2" width="53" customWidth="1"/>
  </cols>
  <sheetData>
    <row r="1" spans="1:23" x14ac:dyDescent="0.4">
      <c r="A1" s="153" t="s">
        <v>475</v>
      </c>
      <c r="B1" s="154"/>
    </row>
    <row r="2" spans="1:23" x14ac:dyDescent="0.4">
      <c r="A2" s="155"/>
    </row>
    <row r="3" spans="1:23" x14ac:dyDescent="0.4">
      <c r="A3" s="155"/>
      <c r="B3" s="434" t="s">
        <v>107</v>
      </c>
      <c r="C3" s="242"/>
      <c r="D3" s="158"/>
      <c r="E3" s="158"/>
      <c r="F3" s="158"/>
      <c r="K3" s="158"/>
      <c r="L3" s="251"/>
      <c r="M3" s="158"/>
      <c r="N3" s="158"/>
      <c r="O3" s="158"/>
      <c r="P3" s="158"/>
      <c r="Q3" s="158"/>
      <c r="R3" s="158"/>
      <c r="S3" s="158"/>
    </row>
    <row r="4" spans="1:23" x14ac:dyDescent="0.4">
      <c r="A4" s="155"/>
      <c r="B4" s="178" t="s">
        <v>108</v>
      </c>
      <c r="C4" s="451"/>
      <c r="D4" s="158"/>
      <c r="E4" s="158"/>
      <c r="F4" s="158"/>
      <c r="K4" s="158"/>
      <c r="L4" s="158"/>
      <c r="M4" s="158"/>
      <c r="N4" s="158"/>
      <c r="O4" s="158"/>
      <c r="P4" s="158"/>
      <c r="Q4" s="158"/>
      <c r="R4" s="158"/>
      <c r="S4" s="158"/>
    </row>
    <row r="5" spans="1:23" x14ac:dyDescent="0.4">
      <c r="A5" s="155"/>
      <c r="B5" s="178" t="s">
        <v>109</v>
      </c>
      <c r="C5" s="452"/>
      <c r="D5" s="158"/>
      <c r="E5" s="158"/>
      <c r="F5" s="158"/>
      <c r="K5" s="158"/>
      <c r="L5" s="158"/>
      <c r="M5" s="158"/>
      <c r="N5" s="158"/>
      <c r="O5" s="158"/>
      <c r="P5" s="158"/>
      <c r="Q5" s="158"/>
      <c r="R5" s="158"/>
      <c r="S5" s="158"/>
    </row>
    <row r="6" spans="1:23" x14ac:dyDescent="0.4">
      <c r="A6" s="155"/>
      <c r="B6" s="178" t="s">
        <v>110</v>
      </c>
      <c r="C6" s="453"/>
      <c r="D6" s="158"/>
      <c r="E6" s="158"/>
      <c r="F6" s="158"/>
      <c r="K6" s="158"/>
      <c r="L6" s="158"/>
      <c r="M6" s="158"/>
      <c r="N6" s="158"/>
      <c r="O6" s="158"/>
      <c r="P6" s="158"/>
      <c r="Q6" s="158"/>
      <c r="R6" s="158"/>
      <c r="S6" s="158"/>
    </row>
    <row r="7" spans="1:23" x14ac:dyDescent="0.4">
      <c r="A7" s="155"/>
      <c r="B7" s="178" t="s">
        <v>111</v>
      </c>
      <c r="C7" s="454"/>
      <c r="D7" s="158"/>
      <c r="E7" s="158"/>
      <c r="F7" s="158"/>
      <c r="K7" s="158"/>
      <c r="L7" s="158"/>
      <c r="M7" s="158"/>
      <c r="N7" s="158"/>
      <c r="O7" s="158"/>
      <c r="P7" s="158"/>
      <c r="Q7" s="158"/>
      <c r="R7" s="158"/>
      <c r="S7" s="158"/>
    </row>
    <row r="8" spans="1:23" x14ac:dyDescent="0.4">
      <c r="A8" s="155"/>
      <c r="B8" s="178" t="s">
        <v>112</v>
      </c>
      <c r="C8" s="248">
        <v>1</v>
      </c>
      <c r="D8" s="158"/>
      <c r="E8" s="158"/>
      <c r="F8" s="158"/>
      <c r="K8" s="158"/>
      <c r="L8" s="158"/>
      <c r="M8" s="158"/>
      <c r="N8" s="158"/>
      <c r="O8" s="158"/>
      <c r="P8" s="158"/>
      <c r="Q8" s="158"/>
      <c r="R8" s="158"/>
      <c r="S8" s="158"/>
    </row>
    <row r="9" spans="1:23" x14ac:dyDescent="0.4">
      <c r="A9" s="155"/>
      <c r="B9" s="230" t="s">
        <v>113</v>
      </c>
      <c r="C9" s="248">
        <v>0.9</v>
      </c>
      <c r="D9" s="158"/>
      <c r="E9" s="158"/>
      <c r="F9" s="158"/>
      <c r="K9" s="158"/>
      <c r="L9" s="158"/>
      <c r="M9" s="158"/>
      <c r="N9" s="158"/>
      <c r="O9" s="158"/>
    </row>
    <row r="10" spans="1:23" x14ac:dyDescent="0.4">
      <c r="A10" s="155"/>
      <c r="B10" s="158"/>
      <c r="C10" s="158"/>
      <c r="D10" s="158"/>
      <c r="E10" s="158"/>
      <c r="F10" s="158"/>
      <c r="K10" s="158"/>
      <c r="L10" s="158"/>
      <c r="M10" s="158"/>
      <c r="N10" s="158"/>
      <c r="O10" s="158"/>
    </row>
    <row r="11" spans="1:23" x14ac:dyDescent="0.4">
      <c r="A11" s="166" t="s">
        <v>114</v>
      </c>
      <c r="C11" s="166"/>
    </row>
    <row r="12" spans="1:23" x14ac:dyDescent="0.4">
      <c r="A12" s="167"/>
      <c r="C12" s="167"/>
    </row>
    <row r="13" spans="1:23" x14ac:dyDescent="0.4">
      <c r="A13" s="167"/>
      <c r="B13" s="168" t="s">
        <v>115</v>
      </c>
      <c r="C13" s="169"/>
      <c r="D13" s="170"/>
      <c r="E13" s="170"/>
      <c r="F13" s="170"/>
      <c r="G13" s="170"/>
      <c r="H13" s="170"/>
      <c r="I13" s="170"/>
      <c r="J13" s="170"/>
      <c r="K13" s="170"/>
      <c r="L13" s="170"/>
      <c r="M13" s="170"/>
      <c r="N13" s="170"/>
      <c r="O13" s="170"/>
      <c r="P13" s="170"/>
      <c r="Q13" s="170"/>
      <c r="R13" s="170"/>
      <c r="S13" s="170"/>
      <c r="T13" s="170"/>
      <c r="U13" s="170"/>
      <c r="V13" s="170"/>
      <c r="W13" s="253"/>
    </row>
    <row r="14" spans="1:23" x14ac:dyDescent="0.4">
      <c r="A14" s="167"/>
      <c r="B14" s="552" t="s">
        <v>116</v>
      </c>
      <c r="C14" s="171"/>
      <c r="D14" s="172"/>
      <c r="E14" s="172"/>
      <c r="F14" s="172"/>
      <c r="G14" s="172"/>
      <c r="H14" s="172"/>
      <c r="I14" s="172"/>
      <c r="J14" s="172"/>
      <c r="K14" s="172"/>
      <c r="L14" s="172"/>
      <c r="M14" s="172"/>
      <c r="N14" s="172"/>
      <c r="O14" s="172"/>
      <c r="P14" s="172"/>
      <c r="Q14" s="172"/>
      <c r="R14" s="172"/>
      <c r="S14" s="172"/>
      <c r="T14" s="172"/>
      <c r="U14" s="172"/>
      <c r="V14" s="172"/>
      <c r="W14" s="265"/>
    </row>
    <row r="15" spans="1:23" x14ac:dyDescent="0.4">
      <c r="A15" s="167"/>
      <c r="B15" s="173"/>
      <c r="C15" s="174"/>
      <c r="D15" s="174"/>
      <c r="E15" s="174"/>
      <c r="F15" s="174"/>
      <c r="G15" s="174"/>
      <c r="H15" s="174"/>
      <c r="I15" s="174"/>
      <c r="J15" s="174"/>
      <c r="K15" s="174"/>
      <c r="L15" s="174"/>
      <c r="M15" s="174"/>
      <c r="N15" s="174"/>
      <c r="O15" s="174"/>
      <c r="P15" s="174"/>
      <c r="Q15" s="174"/>
      <c r="R15" s="174"/>
      <c r="S15" s="174"/>
      <c r="T15" s="174"/>
      <c r="U15" s="174"/>
      <c r="V15" s="174"/>
      <c r="W15" s="261"/>
    </row>
    <row r="16" spans="1:23" x14ac:dyDescent="0.4">
      <c r="A16" s="167"/>
      <c r="B16" s="175" t="s">
        <v>117</v>
      </c>
      <c r="C16" s="176" t="s">
        <v>118</v>
      </c>
      <c r="D16" s="177"/>
      <c r="E16" s="177"/>
      <c r="F16" s="158"/>
      <c r="G16" s="158"/>
      <c r="H16" s="158"/>
      <c r="I16" s="158"/>
      <c r="J16" s="158"/>
      <c r="K16" s="158"/>
      <c r="L16" s="158"/>
      <c r="M16" s="158"/>
      <c r="N16" s="158"/>
      <c r="O16" s="158"/>
      <c r="P16" s="158"/>
      <c r="Q16" s="158"/>
      <c r="R16" s="158"/>
      <c r="S16" s="158"/>
      <c r="T16" s="158"/>
      <c r="U16" s="158"/>
      <c r="V16" s="158"/>
      <c r="W16" s="262"/>
    </row>
    <row r="17" spans="1:23" x14ac:dyDescent="0.4">
      <c r="A17" s="167"/>
      <c r="B17" s="178"/>
      <c r="C17" s="158"/>
      <c r="D17" s="158"/>
      <c r="E17" s="158"/>
      <c r="F17" s="158"/>
      <c r="G17" s="158"/>
      <c r="H17" s="158"/>
      <c r="I17" s="158"/>
      <c r="J17" s="158"/>
      <c r="K17" s="158"/>
      <c r="L17" s="158"/>
      <c r="M17" s="158"/>
      <c r="N17" s="158"/>
      <c r="O17" s="158"/>
      <c r="P17" s="158"/>
      <c r="Q17" s="158"/>
      <c r="R17" s="158"/>
      <c r="S17" s="158"/>
      <c r="T17" s="158"/>
      <c r="U17" s="158"/>
      <c r="V17" s="158"/>
      <c r="W17" s="262"/>
    </row>
    <row r="18" spans="1:23" x14ac:dyDescent="0.4">
      <c r="A18" s="167"/>
      <c r="B18" s="179" t="s">
        <v>119</v>
      </c>
      <c r="C18" s="180"/>
      <c r="D18" s="181" t="str">
        <f>D57</f>
        <v>hbh</v>
      </c>
      <c r="E18" s="181" t="str">
        <f t="shared" ref="E18:H18" si="0">E57</f>
        <v>hbh</v>
      </c>
      <c r="F18" s="181" t="str">
        <f t="shared" si="0"/>
        <v>hbh</v>
      </c>
      <c r="G18" s="181" t="str">
        <f t="shared" si="0"/>
        <v>hbh</v>
      </c>
      <c r="H18" s="181" t="str">
        <f t="shared" si="0"/>
        <v>hbh</v>
      </c>
      <c r="I18" s="181" t="str">
        <f t="shared" ref="I18:J18" si="1">I57</f>
        <v>hbh</v>
      </c>
      <c r="J18" s="254" t="str">
        <f t="shared" si="1"/>
        <v>hbh</v>
      </c>
      <c r="K18" s="241" t="s">
        <v>120</v>
      </c>
      <c r="L18" s="158"/>
      <c r="M18" s="438"/>
      <c r="N18" s="158"/>
      <c r="O18" s="158"/>
      <c r="P18" s="158"/>
      <c r="Q18" s="158"/>
      <c r="R18" s="158"/>
      <c r="S18" s="158"/>
      <c r="T18" s="158"/>
      <c r="U18" s="158"/>
      <c r="V18" s="158"/>
      <c r="W18" s="262"/>
    </row>
    <row r="19" spans="1:23" x14ac:dyDescent="0.4">
      <c r="A19" s="167"/>
      <c r="B19" s="179" t="s">
        <v>121</v>
      </c>
      <c r="C19" s="180"/>
      <c r="D19" s="181">
        <f t="shared" ref="D19:H19" si="2">D58</f>
        <v>0</v>
      </c>
      <c r="E19" s="181">
        <f t="shared" si="2"/>
        <v>1</v>
      </c>
      <c r="F19" s="181">
        <f t="shared" si="2"/>
        <v>2</v>
      </c>
      <c r="G19" s="181">
        <f t="shared" si="2"/>
        <v>3</v>
      </c>
      <c r="H19" s="181">
        <f t="shared" si="2"/>
        <v>4</v>
      </c>
      <c r="I19" s="181">
        <f t="shared" ref="I19:J19" si="3">I58</f>
        <v>5</v>
      </c>
      <c r="J19" s="254" t="str">
        <f t="shared" si="3"/>
        <v>5+</v>
      </c>
      <c r="K19" s="241"/>
      <c r="L19" s="241"/>
      <c r="M19" s="241"/>
      <c r="N19" s="241"/>
      <c r="O19" s="241"/>
      <c r="P19" s="241"/>
      <c r="Q19" s="241"/>
      <c r="R19" s="241"/>
      <c r="S19" s="241"/>
      <c r="T19" s="241"/>
      <c r="U19" s="241"/>
      <c r="V19" s="241"/>
      <c r="W19" s="262"/>
    </row>
    <row r="20" spans="1:23" x14ac:dyDescent="0.4">
      <c r="A20" s="167"/>
      <c r="B20" s="182" t="s">
        <v>122</v>
      </c>
      <c r="C20" s="183"/>
      <c r="D20" s="184">
        <f>D61</f>
        <v>12.18</v>
      </c>
      <c r="E20" s="184">
        <f t="shared" ref="E20:I20" si="4">E61</f>
        <v>12.78</v>
      </c>
      <c r="F20" s="184">
        <f t="shared" si="4"/>
        <v>13.36</v>
      </c>
      <c r="G20" s="184">
        <f t="shared" si="4"/>
        <v>13.96</v>
      </c>
      <c r="H20" s="184">
        <f t="shared" si="4"/>
        <v>14.54</v>
      </c>
      <c r="I20" s="184">
        <f t="shared" si="4"/>
        <v>15.12</v>
      </c>
      <c r="J20" s="184">
        <f t="shared" ref="J20" si="5">J61</f>
        <v>0</v>
      </c>
      <c r="K20" s="256"/>
      <c r="L20" s="256"/>
      <c r="M20" s="256"/>
      <c r="N20" s="256"/>
      <c r="O20" s="256"/>
      <c r="P20" s="256"/>
      <c r="Q20" s="256"/>
      <c r="R20" s="256"/>
      <c r="S20" s="256"/>
      <c r="T20" s="256"/>
      <c r="U20" s="256"/>
      <c r="V20" s="256"/>
      <c r="W20" s="262"/>
    </row>
    <row r="21" spans="1:23" x14ac:dyDescent="0.4">
      <c r="A21" s="167"/>
      <c r="B21" s="182" t="s">
        <v>123</v>
      </c>
      <c r="C21" s="415">
        <f>C66</f>
        <v>8.3299999999999999E-2</v>
      </c>
      <c r="D21" s="191">
        <f>IF(D$20*$C21&lt;$C$68,$C$68,D$20*$C21)</f>
        <v>1.1355750798722046</v>
      </c>
      <c r="E21" s="191">
        <f t="shared" ref="E21:J21" si="6">IF(E$20*$C21&lt;$C$68,$C$68,E$20*$C21)</f>
        <v>1.1355750798722046</v>
      </c>
      <c r="F21" s="191">
        <f t="shared" si="6"/>
        <v>1.1355750798722046</v>
      </c>
      <c r="G21" s="191">
        <f t="shared" si="6"/>
        <v>1.162868</v>
      </c>
      <c r="H21" s="184">
        <f t="shared" si="6"/>
        <v>1.211182</v>
      </c>
      <c r="I21" s="191">
        <f t="shared" si="6"/>
        <v>1.2594959999999999</v>
      </c>
      <c r="J21" s="191">
        <f t="shared" si="6"/>
        <v>1.1355750798722046</v>
      </c>
      <c r="K21" s="256"/>
      <c r="L21" s="256"/>
      <c r="M21" s="256"/>
      <c r="N21" s="256"/>
      <c r="O21" s="256"/>
      <c r="P21" s="256"/>
      <c r="Q21" s="256"/>
      <c r="R21" s="256"/>
      <c r="S21" s="256"/>
      <c r="T21" s="256"/>
      <c r="U21" s="256"/>
      <c r="V21" s="256"/>
      <c r="W21" s="262"/>
    </row>
    <row r="22" spans="1:23" x14ac:dyDescent="0.4">
      <c r="A22" s="167"/>
      <c r="B22" s="182" t="s">
        <v>124</v>
      </c>
      <c r="C22" s="416">
        <f>C70</f>
        <v>0.08</v>
      </c>
      <c r="D22" s="191">
        <f>IF(D20*$C22&lt;$C$72,$C$72,D20*$C22)</f>
        <v>1.0662939297124601</v>
      </c>
      <c r="E22" s="191">
        <f>IF(E20*$C22&lt;$C$72,$C$72,E20*$C22)</f>
        <v>1.0662939297124601</v>
      </c>
      <c r="F22" s="191">
        <f t="shared" ref="F22:J22" si="7">IF(F20*$C22&lt;$C$72,$C$72,F20*$C22)</f>
        <v>1.0688</v>
      </c>
      <c r="G22" s="191">
        <f t="shared" si="7"/>
        <v>1.1168</v>
      </c>
      <c r="H22" s="184">
        <f t="shared" si="7"/>
        <v>1.1632</v>
      </c>
      <c r="I22" s="191">
        <f t="shared" si="7"/>
        <v>1.2096</v>
      </c>
      <c r="J22" s="191">
        <f t="shared" si="7"/>
        <v>1.0662939297124601</v>
      </c>
      <c r="K22" s="257"/>
      <c r="M22" s="257"/>
      <c r="N22" s="257"/>
      <c r="O22" s="257"/>
      <c r="P22" s="257"/>
      <c r="Q22" s="257"/>
      <c r="R22" s="257"/>
      <c r="S22" s="257"/>
      <c r="T22" s="257"/>
      <c r="U22" s="257"/>
      <c r="V22" s="257"/>
      <c r="W22" s="262"/>
    </row>
    <row r="23" spans="1:23" x14ac:dyDescent="0.4">
      <c r="A23" s="167"/>
      <c r="B23" s="187" t="s">
        <v>125</v>
      </c>
      <c r="C23" s="416">
        <f>C74</f>
        <v>0</v>
      </c>
      <c r="D23" s="229">
        <f>D$20*$C23</f>
        <v>0</v>
      </c>
      <c r="E23" s="229">
        <f>E$20*$C23</f>
        <v>0</v>
      </c>
      <c r="F23" s="229">
        <f t="shared" ref="F23:J23" si="8">F$20*$C23</f>
        <v>0</v>
      </c>
      <c r="G23" s="229">
        <f t="shared" si="8"/>
        <v>0</v>
      </c>
      <c r="H23" s="188">
        <f t="shared" si="8"/>
        <v>0</v>
      </c>
      <c r="I23" s="229">
        <f t="shared" si="8"/>
        <v>0</v>
      </c>
      <c r="J23" s="229">
        <f t="shared" si="8"/>
        <v>0</v>
      </c>
      <c r="K23" s="257"/>
      <c r="M23" s="257"/>
      <c r="N23" s="257"/>
      <c r="O23" s="257"/>
      <c r="P23" s="257"/>
      <c r="Q23" s="257"/>
      <c r="R23" s="257"/>
      <c r="S23" s="257"/>
      <c r="T23" s="257"/>
      <c r="U23" s="257"/>
      <c r="V23" s="257"/>
      <c r="W23" s="262"/>
    </row>
    <row r="24" spans="1:23" x14ac:dyDescent="0.4">
      <c r="A24" s="167"/>
      <c r="B24" s="187" t="s">
        <v>126</v>
      </c>
      <c r="C24" s="455"/>
      <c r="D24" s="229">
        <f>$C$76/CAO_VVT!$D$9</f>
        <v>0</v>
      </c>
      <c r="E24" s="229">
        <f>$C$76/CAO_VVT!$D$9</f>
        <v>0</v>
      </c>
      <c r="F24" s="229">
        <f>$C$76/CAO_VVT!$D$9</f>
        <v>0</v>
      </c>
      <c r="G24" s="229">
        <f>$C$76/CAO_VVT!$D$9</f>
        <v>0</v>
      </c>
      <c r="H24" s="188">
        <f>$C$76/CAO_VVT!$D$9</f>
        <v>0</v>
      </c>
      <c r="I24" s="229">
        <f>$C$76/CAO_VVT!$D$9</f>
        <v>0</v>
      </c>
      <c r="J24" s="229">
        <f>$C$76/CAO_VVT!$D$9</f>
        <v>0</v>
      </c>
      <c r="K24" s="257"/>
      <c r="M24" s="257"/>
      <c r="N24" s="257"/>
      <c r="O24" s="257"/>
      <c r="P24" s="257"/>
      <c r="Q24" s="257"/>
      <c r="R24" s="257"/>
      <c r="S24" s="257"/>
      <c r="T24" s="257"/>
      <c r="U24" s="257"/>
      <c r="V24" s="257"/>
      <c r="W24" s="262"/>
    </row>
    <row r="25" spans="1:23" x14ac:dyDescent="0.4">
      <c r="A25" s="167"/>
      <c r="B25" s="192" t="s">
        <v>127</v>
      </c>
      <c r="C25" s="193"/>
      <c r="D25" s="194">
        <f>SUM(D20:D24)</f>
        <v>14.381869009584664</v>
      </c>
      <c r="E25" s="194">
        <f t="shared" ref="E25:J25" si="9">SUM(E20:E24)</f>
        <v>14.981869009584663</v>
      </c>
      <c r="F25" s="194">
        <f t="shared" si="9"/>
        <v>15.564375079872203</v>
      </c>
      <c r="G25" s="194">
        <f t="shared" si="9"/>
        <v>16.239668000000002</v>
      </c>
      <c r="H25" s="194">
        <f t="shared" si="9"/>
        <v>16.914382</v>
      </c>
      <c r="I25" s="194">
        <f t="shared" si="9"/>
        <v>17.589095999999998</v>
      </c>
      <c r="J25" s="194">
        <f t="shared" si="9"/>
        <v>2.2018690095846649</v>
      </c>
      <c r="K25" s="256"/>
      <c r="M25" s="256"/>
      <c r="N25" s="256"/>
      <c r="O25" s="256"/>
      <c r="P25" s="256"/>
      <c r="Q25" s="256"/>
      <c r="R25" s="256"/>
      <c r="S25" s="256"/>
      <c r="T25" s="256"/>
      <c r="U25" s="256"/>
      <c r="V25" s="256"/>
      <c r="W25" s="262"/>
    </row>
    <row r="26" spans="1:23" x14ac:dyDescent="0.4">
      <c r="A26" s="167"/>
      <c r="B26" s="195" t="s">
        <v>128</v>
      </c>
      <c r="C26" s="196"/>
      <c r="D26" s="204">
        <f>SUM(D20:D23)*D111</f>
        <v>3.7853425718849834</v>
      </c>
      <c r="E26" s="204">
        <f t="shared" ref="E26:J26" si="10">SUM(E20:E23)*E111</f>
        <v>3.9827425718849838</v>
      </c>
      <c r="F26" s="204">
        <f t="shared" si="10"/>
        <v>4.1743870690095841</v>
      </c>
      <c r="G26" s="204">
        <f t="shared" si="10"/>
        <v>4.3965584397316295</v>
      </c>
      <c r="H26" s="204">
        <f t="shared" si="10"/>
        <v>4.6185393457316284</v>
      </c>
      <c r="I26" s="204">
        <f t="shared" si="10"/>
        <v>4.8405202517316281</v>
      </c>
      <c r="J26" s="204">
        <f t="shared" si="10"/>
        <v>0.43486912939297129</v>
      </c>
      <c r="K26" s="257"/>
      <c r="M26" s="257"/>
      <c r="N26" s="257"/>
      <c r="O26" s="257"/>
      <c r="P26" s="257"/>
      <c r="Q26" s="257"/>
      <c r="R26" s="257"/>
      <c r="S26" s="257"/>
      <c r="T26" s="257"/>
      <c r="U26" s="257"/>
      <c r="V26" s="257"/>
      <c r="W26" s="262"/>
    </row>
    <row r="27" spans="1:23" x14ac:dyDescent="0.4">
      <c r="A27" s="167"/>
      <c r="B27" s="198" t="s">
        <v>129</v>
      </c>
      <c r="C27" s="199"/>
      <c r="D27" s="200">
        <f>SUM(D25:D26)</f>
        <v>18.167211581469648</v>
      </c>
      <c r="E27" s="200">
        <f t="shared" ref="E27:J27" si="11">SUM(E25:E26)</f>
        <v>18.964611581469647</v>
      </c>
      <c r="F27" s="200">
        <f t="shared" si="11"/>
        <v>19.738762148881786</v>
      </c>
      <c r="G27" s="200">
        <f t="shared" si="11"/>
        <v>20.63622643973163</v>
      </c>
      <c r="H27" s="200">
        <f t="shared" si="11"/>
        <v>21.53292134573163</v>
      </c>
      <c r="I27" s="200">
        <f t="shared" si="11"/>
        <v>22.429616251731627</v>
      </c>
      <c r="J27" s="200">
        <f t="shared" si="11"/>
        <v>2.6367381389776363</v>
      </c>
      <c r="K27" s="257"/>
      <c r="M27" s="257"/>
      <c r="N27" s="257"/>
      <c r="O27" s="257"/>
      <c r="P27" s="257"/>
      <c r="Q27" s="257"/>
      <c r="R27" s="257"/>
      <c r="S27" s="257"/>
      <c r="T27" s="257"/>
      <c r="U27" s="257"/>
      <c r="V27" s="257"/>
      <c r="W27" s="262"/>
    </row>
    <row r="28" spans="1:23" x14ac:dyDescent="0.4">
      <c r="A28" s="167"/>
      <c r="B28" s="201" t="s">
        <v>130</v>
      </c>
      <c r="C28" s="418">
        <f>D130</f>
        <v>0.77060170394036209</v>
      </c>
      <c r="D28" s="212">
        <f>D27/$C28</f>
        <v>23.575358695126415</v>
      </c>
      <c r="E28" s="212">
        <f>E27/$C28</f>
        <v>24.610134502034978</v>
      </c>
      <c r="F28" s="212">
        <f>F27/$C28</f>
        <v>25.614739816886516</v>
      </c>
      <c r="G28" s="212">
        <f>G27/$C28</f>
        <v>26.779367777427982</v>
      </c>
      <c r="H28" s="212">
        <f t="shared" ref="H28:J28" si="12">H27/$C28</f>
        <v>27.942997317065487</v>
      </c>
      <c r="I28" s="212">
        <f t="shared" si="12"/>
        <v>29.106626856702988</v>
      </c>
      <c r="J28" s="212">
        <f t="shared" si="12"/>
        <v>3.4216614439016309</v>
      </c>
      <c r="K28" s="158"/>
      <c r="M28" s="158"/>
      <c r="N28" s="158"/>
      <c r="O28" s="158"/>
      <c r="P28" s="158"/>
      <c r="Q28" s="158"/>
      <c r="R28" s="158"/>
      <c r="S28" s="158"/>
      <c r="T28" s="158"/>
      <c r="U28" s="158"/>
      <c r="V28" s="158"/>
      <c r="W28" s="262"/>
    </row>
    <row r="29" spans="1:23" x14ac:dyDescent="0.4">
      <c r="A29" s="167"/>
      <c r="B29" s="203" t="s">
        <v>131</v>
      </c>
      <c r="C29" s="456"/>
      <c r="D29" s="216">
        <f t="shared" ref="D29:J29" si="13">$C$139</f>
        <v>0.31</v>
      </c>
      <c r="E29" s="216">
        <f t="shared" si="13"/>
        <v>0.31</v>
      </c>
      <c r="F29" s="216">
        <f t="shared" si="13"/>
        <v>0.31</v>
      </c>
      <c r="G29" s="216">
        <f t="shared" si="13"/>
        <v>0.31</v>
      </c>
      <c r="H29" s="216">
        <f t="shared" si="13"/>
        <v>0.31</v>
      </c>
      <c r="I29" s="216">
        <f t="shared" si="13"/>
        <v>0.31</v>
      </c>
      <c r="J29" s="216">
        <f t="shared" si="13"/>
        <v>0.31</v>
      </c>
      <c r="K29" s="158"/>
      <c r="M29" s="158"/>
      <c r="N29" s="158"/>
      <c r="O29" s="158"/>
      <c r="P29" s="158"/>
      <c r="Q29" s="158"/>
      <c r="R29" s="158"/>
      <c r="S29" s="158"/>
      <c r="T29" s="158"/>
      <c r="U29" s="158"/>
      <c r="V29" s="158"/>
      <c r="W29" s="262"/>
    </row>
    <row r="30" spans="1:23" x14ac:dyDescent="0.4">
      <c r="A30" s="167"/>
      <c r="B30" s="198" t="s">
        <v>132</v>
      </c>
      <c r="C30" s="199"/>
      <c r="D30" s="200">
        <f>SUM(D28:D29)</f>
        <v>23.885358695126413</v>
      </c>
      <c r="E30" s="200">
        <f t="shared" ref="E30:J30" si="14">SUM(E28:E29)</f>
        <v>24.920134502034976</v>
      </c>
      <c r="F30" s="200">
        <f t="shared" si="14"/>
        <v>25.924739816886515</v>
      </c>
      <c r="G30" s="200">
        <f t="shared" si="14"/>
        <v>27.089367777427981</v>
      </c>
      <c r="H30" s="200">
        <f t="shared" si="14"/>
        <v>28.252997317065486</v>
      </c>
      <c r="I30" s="200">
        <f t="shared" si="14"/>
        <v>29.416626856702987</v>
      </c>
      <c r="J30" s="200">
        <f t="shared" si="14"/>
        <v>3.7316614439016309</v>
      </c>
      <c r="K30" s="158"/>
      <c r="M30" s="158"/>
      <c r="N30" s="158"/>
      <c r="O30" s="158"/>
      <c r="P30" s="158"/>
      <c r="Q30" s="158"/>
      <c r="R30" s="158"/>
      <c r="S30" s="158"/>
      <c r="T30" s="158"/>
      <c r="U30" s="158"/>
      <c r="V30" s="158"/>
      <c r="W30" s="262"/>
    </row>
    <row r="31" spans="1:23" x14ac:dyDescent="0.4">
      <c r="A31" s="167"/>
      <c r="B31" s="205"/>
      <c r="C31" s="206"/>
      <c r="D31" s="207"/>
      <c r="E31" s="207"/>
      <c r="F31" s="207"/>
      <c r="G31" s="207"/>
      <c r="H31" s="180"/>
      <c r="I31" s="180"/>
      <c r="J31" s="242"/>
      <c r="K31" s="158"/>
      <c r="M31" s="158"/>
      <c r="N31" s="158"/>
      <c r="O31" s="158"/>
      <c r="P31" s="158"/>
      <c r="Q31" s="158"/>
      <c r="R31" s="158"/>
      <c r="S31" s="158"/>
      <c r="T31" s="158"/>
      <c r="U31" s="158"/>
      <c r="V31" s="158"/>
      <c r="W31" s="262"/>
    </row>
    <row r="32" spans="1:23" x14ac:dyDescent="0.4">
      <c r="A32" s="167"/>
      <c r="B32" s="208" t="s">
        <v>133</v>
      </c>
      <c r="C32" s="419">
        <f>E185</f>
        <v>0.16273584905660379</v>
      </c>
      <c r="D32" s="191">
        <f>$C32*D$30</f>
        <v>3.887004127272931</v>
      </c>
      <c r="E32" s="191">
        <f t="shared" ref="E32:I34" si="15">$C32*E$30</f>
        <v>4.0553992467934279</v>
      </c>
      <c r="F32" s="191">
        <f t="shared" si="15"/>
        <v>4.2188845456725703</v>
      </c>
      <c r="G32" s="191">
        <f>$C32*G$30</f>
        <v>4.4084112656663468</v>
      </c>
      <c r="H32" s="191">
        <f t="shared" si="15"/>
        <v>4.5977755067866006</v>
      </c>
      <c r="I32" s="191">
        <f t="shared" si="15"/>
        <v>4.7871397479068545</v>
      </c>
      <c r="J32" s="191">
        <f>$C32*J$30</f>
        <v>0.60727509346512398</v>
      </c>
      <c r="K32" s="158"/>
      <c r="M32" s="158"/>
      <c r="N32" s="158"/>
      <c r="O32" s="158"/>
      <c r="P32" s="158"/>
      <c r="Q32" s="158"/>
      <c r="R32" s="158"/>
      <c r="S32" s="158"/>
      <c r="T32" s="158"/>
      <c r="U32" s="158"/>
      <c r="V32" s="158"/>
      <c r="W32" s="262"/>
    </row>
    <row r="33" spans="1:23" x14ac:dyDescent="0.4">
      <c r="A33" s="167"/>
      <c r="B33" s="182" t="s">
        <v>134</v>
      </c>
      <c r="C33" s="419">
        <f>E186</f>
        <v>4.7169811320754715E-3</v>
      </c>
      <c r="D33" s="191">
        <f>$C33*D$30</f>
        <v>0.11266678629776609</v>
      </c>
      <c r="E33" s="191">
        <f t="shared" si="15"/>
        <v>0.11754780425488195</v>
      </c>
      <c r="F33" s="191">
        <f t="shared" si="15"/>
        <v>0.1222865085702194</v>
      </c>
      <c r="G33" s="191">
        <f>$C33*G$30</f>
        <v>0.12778003668598104</v>
      </c>
      <c r="H33" s="191">
        <f t="shared" si="15"/>
        <v>0.13326885526917681</v>
      </c>
      <c r="I33" s="191">
        <f>$C33*I$30</f>
        <v>0.13875767385237259</v>
      </c>
      <c r="J33" s="191">
        <f>$C33*J$30</f>
        <v>1.7602176622177505E-2</v>
      </c>
      <c r="K33" s="158"/>
      <c r="M33" s="158"/>
      <c r="N33" s="158"/>
      <c r="O33" s="158"/>
      <c r="P33" s="158"/>
      <c r="Q33" s="158"/>
      <c r="R33" s="158"/>
      <c r="S33" s="158"/>
      <c r="T33" s="158"/>
      <c r="U33" s="158"/>
      <c r="V33" s="158"/>
      <c r="W33" s="262"/>
    </row>
    <row r="34" spans="1:23" x14ac:dyDescent="0.4">
      <c r="A34" s="167"/>
      <c r="B34" s="182" t="s">
        <v>135</v>
      </c>
      <c r="C34" s="419">
        <f>E187</f>
        <v>1.179245283018868E-2</v>
      </c>
      <c r="D34" s="191">
        <f>$C34*D$30</f>
        <v>0.2816669657444153</v>
      </c>
      <c r="E34" s="191">
        <f>$C34*E$30</f>
        <v>0.29386951063720496</v>
      </c>
      <c r="F34" s="191">
        <f t="shared" si="15"/>
        <v>0.30571627142554852</v>
      </c>
      <c r="G34" s="191">
        <f>$C34*G$30</f>
        <v>0.31945009171495264</v>
      </c>
      <c r="H34" s="191">
        <f>$C34*H$30</f>
        <v>0.33317213817294206</v>
      </c>
      <c r="I34" s="191">
        <f>$C34*I$30</f>
        <v>0.34689418463093147</v>
      </c>
      <c r="J34" s="191">
        <f>$C34*J$30</f>
        <v>4.4005441555443767E-2</v>
      </c>
      <c r="K34" s="158"/>
      <c r="L34" s="158"/>
      <c r="M34" s="158"/>
      <c r="N34" s="158"/>
      <c r="O34" s="158"/>
      <c r="P34" s="158"/>
      <c r="Q34" s="158"/>
      <c r="R34" s="158"/>
      <c r="S34" s="158"/>
      <c r="T34" s="158"/>
      <c r="U34" s="158"/>
      <c r="V34" s="158"/>
      <c r="W34" s="262"/>
    </row>
    <row r="35" spans="1:23" x14ac:dyDescent="0.4">
      <c r="A35" s="210"/>
      <c r="B35" s="201" t="s">
        <v>136</v>
      </c>
      <c r="C35" s="420"/>
      <c r="D35" s="212">
        <f>SUM(D30,D32:D34)</f>
        <v>28.166696574441524</v>
      </c>
      <c r="E35" s="212">
        <f t="shared" ref="E35:J35" si="16">SUM(E30,E32:E34)</f>
        <v>29.386951063720492</v>
      </c>
      <c r="F35" s="212">
        <f t="shared" si="16"/>
        <v>30.571627142554853</v>
      </c>
      <c r="G35" s="212">
        <f t="shared" si="16"/>
        <v>31.945009171495258</v>
      </c>
      <c r="H35" s="212">
        <f t="shared" si="16"/>
        <v>33.317213817294203</v>
      </c>
      <c r="I35" s="212">
        <f t="shared" si="16"/>
        <v>34.689418463093148</v>
      </c>
      <c r="J35" s="212">
        <f t="shared" si="16"/>
        <v>4.4005441555443765</v>
      </c>
      <c r="K35" s="158"/>
      <c r="L35" s="158"/>
      <c r="M35" s="158"/>
      <c r="N35" s="158"/>
      <c r="O35" s="158"/>
      <c r="P35" s="158"/>
      <c r="Q35" s="158"/>
      <c r="R35" s="158"/>
      <c r="S35" s="158"/>
      <c r="T35" s="158"/>
      <c r="U35" s="158"/>
      <c r="V35" s="158"/>
      <c r="W35" s="262"/>
    </row>
    <row r="36" spans="1:23" x14ac:dyDescent="0.4">
      <c r="A36" s="210"/>
      <c r="B36" s="213" t="str">
        <f>B168</f>
        <v>Opslag kosten gemeentelijke eisen</v>
      </c>
      <c r="C36" s="419">
        <f>C168</f>
        <v>0</v>
      </c>
      <c r="D36" s="204">
        <f>$C36*D$35</f>
        <v>0</v>
      </c>
      <c r="E36" s="204">
        <f t="shared" ref="E36:I37" si="17">$C36*E$35</f>
        <v>0</v>
      </c>
      <c r="F36" s="204">
        <f t="shared" ref="F36:H37" si="18">$C36*F$35</f>
        <v>0</v>
      </c>
      <c r="G36" s="204">
        <f t="shared" si="18"/>
        <v>0</v>
      </c>
      <c r="H36" s="204">
        <f t="shared" si="18"/>
        <v>0</v>
      </c>
      <c r="I36" s="204">
        <f t="shared" si="17"/>
        <v>0</v>
      </c>
      <c r="J36" s="204">
        <f>$C36*J$35</f>
        <v>0</v>
      </c>
      <c r="K36" s="158"/>
      <c r="L36" s="158"/>
      <c r="M36" s="158"/>
      <c r="N36" s="158"/>
      <c r="O36" s="158"/>
      <c r="P36" s="158"/>
      <c r="Q36" s="158"/>
      <c r="R36" s="158"/>
      <c r="S36" s="158"/>
      <c r="T36" s="158"/>
      <c r="U36" s="158"/>
      <c r="V36" s="158"/>
      <c r="W36" s="262"/>
    </row>
    <row r="37" spans="1:23" x14ac:dyDescent="0.4">
      <c r="A37" s="210"/>
      <c r="B37" s="214" t="s">
        <v>137</v>
      </c>
      <c r="C37" s="421">
        <f>C178</f>
        <v>0.03</v>
      </c>
      <c r="D37" s="216">
        <f>$C37*D$35</f>
        <v>0.84500089723324567</v>
      </c>
      <c r="E37" s="216">
        <f t="shared" si="17"/>
        <v>0.8816085319116147</v>
      </c>
      <c r="F37" s="216">
        <f t="shared" si="18"/>
        <v>0.91714881427664552</v>
      </c>
      <c r="G37" s="216">
        <f t="shared" si="18"/>
        <v>0.95835027514485771</v>
      </c>
      <c r="H37" s="216">
        <f t="shared" si="18"/>
        <v>0.999516414518826</v>
      </c>
      <c r="I37" s="216">
        <f t="shared" si="17"/>
        <v>1.0406825538927944</v>
      </c>
      <c r="J37" s="216">
        <f>$C37*J$35</f>
        <v>0.13201632466633129</v>
      </c>
      <c r="K37" s="158"/>
      <c r="L37" s="158"/>
      <c r="M37" s="158"/>
      <c r="N37" s="158"/>
      <c r="O37" s="158"/>
      <c r="P37" s="158"/>
      <c r="Q37" s="158"/>
      <c r="R37" s="158"/>
      <c r="S37" s="158"/>
      <c r="T37" s="158"/>
      <c r="U37" s="158"/>
      <c r="V37" s="158"/>
      <c r="W37" s="262"/>
    </row>
    <row r="38" spans="1:23" x14ac:dyDescent="0.4">
      <c r="A38" s="210"/>
      <c r="B38" s="201" t="s">
        <v>138</v>
      </c>
      <c r="C38" s="420"/>
      <c r="D38" s="212">
        <f>SUM(D35:D37)</f>
        <v>29.011697471674768</v>
      </c>
      <c r="E38" s="212">
        <f>SUM(E35:E37)</f>
        <v>30.268559595632105</v>
      </c>
      <c r="F38" s="212">
        <f>SUM(F35:F37)</f>
        <v>31.4887759568315</v>
      </c>
      <c r="G38" s="212">
        <f>SUM(G35:G37)</f>
        <v>32.903359446640117</v>
      </c>
      <c r="H38" s="212">
        <f t="shared" ref="H38:J38" si="19">SUM(H35:H37)</f>
        <v>34.316730231813025</v>
      </c>
      <c r="I38" s="212">
        <f t="shared" si="19"/>
        <v>35.730101016985941</v>
      </c>
      <c r="J38" s="212">
        <f t="shared" si="19"/>
        <v>4.5325604802107078</v>
      </c>
      <c r="K38" s="158"/>
      <c r="L38" s="158"/>
      <c r="M38" s="158"/>
      <c r="N38" s="158"/>
      <c r="O38" s="158"/>
      <c r="P38" s="158"/>
      <c r="Q38" s="158"/>
      <c r="R38" s="158"/>
      <c r="S38" s="158"/>
      <c r="T38" s="158"/>
      <c r="U38" s="158"/>
      <c r="V38" s="158"/>
      <c r="W38" s="262"/>
    </row>
    <row r="39" spans="1:23" x14ac:dyDescent="0.4">
      <c r="A39" s="210"/>
      <c r="B39" s="457"/>
      <c r="C39" s="458"/>
      <c r="D39" s="257"/>
      <c r="E39" s="257"/>
      <c r="F39" s="257"/>
      <c r="G39" s="257"/>
      <c r="H39" s="219"/>
      <c r="I39" s="219"/>
      <c r="J39" s="258"/>
      <c r="K39" s="158"/>
      <c r="L39" s="158"/>
      <c r="M39" s="158"/>
      <c r="N39" s="158"/>
      <c r="O39" s="158"/>
      <c r="P39" s="158"/>
      <c r="Q39" s="158"/>
      <c r="R39" s="158"/>
      <c r="S39" s="158"/>
      <c r="T39" s="158"/>
      <c r="U39" s="158"/>
      <c r="V39" s="158"/>
      <c r="W39" s="262"/>
    </row>
    <row r="40" spans="1:23" x14ac:dyDescent="0.4">
      <c r="A40" s="210"/>
      <c r="B40" s="182" t="s">
        <v>139</v>
      </c>
      <c r="C40" s="220"/>
      <c r="D40" s="221">
        <f t="shared" ref="D40:J40" si="20">D63</f>
        <v>0.123</v>
      </c>
      <c r="E40" s="221">
        <f t="shared" si="20"/>
        <v>0.13700000000000001</v>
      </c>
      <c r="F40" s="221">
        <f t="shared" si="20"/>
        <v>0.13500000000000001</v>
      </c>
      <c r="G40" s="221">
        <f t="shared" si="20"/>
        <v>0.13900000000000001</v>
      </c>
      <c r="H40" s="221">
        <f t="shared" si="20"/>
        <v>0.249</v>
      </c>
      <c r="I40" s="221">
        <f t="shared" si="20"/>
        <v>0.217</v>
      </c>
      <c r="J40" s="221">
        <f t="shared" si="20"/>
        <v>0</v>
      </c>
      <c r="K40" s="259"/>
      <c r="L40" s="158"/>
      <c r="M40" s="158"/>
      <c r="N40" s="158"/>
      <c r="O40" s="158"/>
      <c r="P40" s="158"/>
      <c r="Q40" s="158"/>
      <c r="R40" s="158"/>
      <c r="S40" s="158"/>
      <c r="T40" s="158"/>
      <c r="U40" s="158"/>
      <c r="V40" s="158"/>
      <c r="W40" s="262"/>
    </row>
    <row r="41" spans="1:23" x14ac:dyDescent="0.4">
      <c r="A41" s="210"/>
      <c r="B41" s="222" t="s">
        <v>140</v>
      </c>
      <c r="C41" s="223"/>
      <c r="D41" s="224"/>
      <c r="E41" s="224"/>
      <c r="F41" s="224"/>
      <c r="G41" s="224"/>
      <c r="H41" s="224"/>
      <c r="I41" s="180"/>
      <c r="J41" s="242"/>
      <c r="K41" s="260">
        <f>SUMPRODUCT(D38:J38,D40:J40)</f>
        <v>32.838080919280216</v>
      </c>
      <c r="L41" s="158"/>
      <c r="M41" s="158"/>
      <c r="N41" s="158"/>
      <c r="O41" s="158"/>
      <c r="P41" s="158"/>
      <c r="Q41" s="158"/>
      <c r="R41" s="158"/>
      <c r="S41" s="158"/>
      <c r="T41" s="158"/>
      <c r="U41" s="158"/>
      <c r="V41" s="158"/>
      <c r="W41" s="262"/>
    </row>
    <row r="42" spans="1:23" x14ac:dyDescent="0.4">
      <c r="A42" s="210"/>
      <c r="B42" s="175"/>
      <c r="C42" s="225"/>
      <c r="D42" s="158"/>
      <c r="E42" s="158"/>
      <c r="F42" s="158"/>
      <c r="G42" s="158"/>
      <c r="H42" s="158"/>
      <c r="I42" s="158"/>
      <c r="J42" s="252"/>
      <c r="K42" s="158"/>
      <c r="L42" s="158"/>
      <c r="M42" s="158"/>
      <c r="N42" s="158"/>
      <c r="O42" s="158"/>
      <c r="P42" s="158"/>
      <c r="Q42" s="158"/>
      <c r="R42" s="158"/>
      <c r="S42" s="158"/>
      <c r="T42" s="158"/>
      <c r="U42" s="158"/>
      <c r="V42" s="158"/>
      <c r="W42" s="262"/>
    </row>
    <row r="43" spans="1:23" x14ac:dyDescent="0.4">
      <c r="A43" s="435"/>
      <c r="B43" s="175"/>
      <c r="C43" s="225"/>
      <c r="D43" s="158"/>
      <c r="E43" s="158"/>
      <c r="F43" s="158"/>
      <c r="G43" s="158"/>
      <c r="H43" s="158"/>
      <c r="I43" s="158"/>
      <c r="J43" s="252"/>
      <c r="K43" s="158"/>
      <c r="L43" s="158"/>
      <c r="M43" s="158"/>
      <c r="N43" s="158"/>
      <c r="O43" s="158"/>
      <c r="P43" s="158"/>
      <c r="Q43" s="158"/>
      <c r="R43" s="158"/>
      <c r="S43" s="158"/>
      <c r="T43" s="158"/>
      <c r="U43" s="158"/>
      <c r="V43" s="158"/>
      <c r="W43" s="262"/>
    </row>
    <row r="44" spans="1:23" x14ac:dyDescent="0.4">
      <c r="A44" s="167"/>
      <c r="B44" s="168" t="s">
        <v>141</v>
      </c>
      <c r="C44" s="169"/>
      <c r="D44" s="170"/>
      <c r="E44" s="170"/>
      <c r="F44" s="170"/>
      <c r="G44" s="170"/>
      <c r="H44" s="170"/>
      <c r="I44" s="253"/>
      <c r="J44" s="158"/>
      <c r="K44" s="158"/>
      <c r="L44" s="158"/>
      <c r="M44" s="158"/>
      <c r="N44" s="158"/>
      <c r="O44" s="158"/>
      <c r="P44" s="158"/>
      <c r="Q44" s="158"/>
      <c r="R44" s="158"/>
      <c r="S44" s="158"/>
      <c r="T44" s="158"/>
      <c r="U44" s="158"/>
      <c r="V44" s="158"/>
      <c r="W44" s="262"/>
    </row>
    <row r="45" spans="1:23" x14ac:dyDescent="0.4">
      <c r="A45" s="210"/>
      <c r="B45" s="226"/>
      <c r="C45" s="180"/>
      <c r="D45" s="181" t="s">
        <v>142</v>
      </c>
      <c r="E45" s="181" t="s">
        <v>143</v>
      </c>
      <c r="F45" s="181" t="s">
        <v>144</v>
      </c>
      <c r="G45" s="181" t="s">
        <v>145</v>
      </c>
      <c r="H45" s="181" t="s">
        <v>146</v>
      </c>
      <c r="I45" s="254" t="s">
        <v>147</v>
      </c>
      <c r="J45" s="252"/>
      <c r="K45" s="158"/>
      <c r="L45" s="158"/>
      <c r="M45" s="158"/>
      <c r="N45" s="158"/>
      <c r="O45" s="158"/>
      <c r="P45" s="158"/>
      <c r="Q45" s="158"/>
      <c r="R45" s="158"/>
      <c r="S45" s="158"/>
      <c r="T45" s="158"/>
      <c r="U45" s="158"/>
      <c r="V45" s="158"/>
      <c r="W45" s="262"/>
    </row>
    <row r="46" spans="1:23" x14ac:dyDescent="0.4">
      <c r="A46" s="210"/>
      <c r="B46" s="227" t="s">
        <v>148</v>
      </c>
      <c r="C46" s="424"/>
      <c r="D46" s="229">
        <f>IF(C149=0,SUMPRODUCT(D28:J28,D40:J40),SUMPRODUCT(D28:J28,D40:J40)+(C146/C149)*SUMPRODUCT(D32:J32,D40:J40))</f>
        <v>30.009431994403386</v>
      </c>
      <c r="E46" s="229">
        <f>D46*(1+C160)</f>
        <v>30.009431994403386</v>
      </c>
      <c r="F46" s="229">
        <f t="shared" ref="F46:H47" si="21">E46*(1+D160)</f>
        <v>30.009431994403386</v>
      </c>
      <c r="G46" s="229">
        <f t="shared" si="21"/>
        <v>30.009431994403386</v>
      </c>
      <c r="H46" s="229">
        <f t="shared" si="21"/>
        <v>30.009431994403386</v>
      </c>
      <c r="I46" s="229">
        <f>H46*(1+G160)</f>
        <v>30.009431994403386</v>
      </c>
      <c r="J46" s="252"/>
      <c r="K46" s="158"/>
      <c r="L46" s="158"/>
      <c r="M46" s="158"/>
      <c r="N46" s="158"/>
      <c r="O46" s="158"/>
      <c r="P46" s="158"/>
      <c r="Q46" s="158"/>
      <c r="R46" s="158"/>
      <c r="S46" s="158"/>
      <c r="T46" s="158"/>
      <c r="U46" s="158"/>
      <c r="V46" s="158"/>
      <c r="W46" s="262"/>
    </row>
    <row r="47" spans="1:23" x14ac:dyDescent="0.4">
      <c r="A47" s="210"/>
      <c r="B47" s="182" t="s">
        <v>149</v>
      </c>
      <c r="C47" s="424"/>
      <c r="D47" s="191">
        <f>IF(C149=0,SUMPRODUCT(D29:J29,D40:J40)+SUMPRODUCT(D33:J33,D40:J40)+SUMPRODUCT(D34:J34,D40:J40),SUMPRODUCT(D29:J29,D40:J40)+SUMPRODUCT(D33:J33,D40:J40)+SUMPRODUCT(D34:J34,D40:J40)+((C147+C148)/C149)*SUMPRODUCT(D32:J32,D40:J40))</f>
        <v>1.8721999660628454</v>
      </c>
      <c r="E47" s="229">
        <f>D47*(1+C161)</f>
        <v>1.8721999660628454</v>
      </c>
      <c r="F47" s="229">
        <f t="shared" si="21"/>
        <v>1.8721999660628454</v>
      </c>
      <c r="G47" s="229">
        <f t="shared" si="21"/>
        <v>1.8721999660628454</v>
      </c>
      <c r="H47" s="229">
        <f t="shared" si="21"/>
        <v>1.8721999660628454</v>
      </c>
      <c r="I47" s="229">
        <f>H47*(1+G161)</f>
        <v>1.8721999660628454</v>
      </c>
      <c r="J47" s="252"/>
      <c r="K47" s="158"/>
      <c r="L47" s="158"/>
      <c r="M47" s="158"/>
      <c r="N47" s="158"/>
      <c r="O47" s="158"/>
      <c r="P47" s="158"/>
      <c r="Q47" s="158"/>
      <c r="R47" s="158"/>
      <c r="S47" s="158"/>
      <c r="T47" s="158"/>
      <c r="U47" s="158"/>
      <c r="V47" s="158"/>
      <c r="W47" s="262"/>
    </row>
    <row r="48" spans="1:23" x14ac:dyDescent="0.4">
      <c r="A48" s="210"/>
      <c r="B48" s="201" t="s">
        <v>150</v>
      </c>
      <c r="C48" s="420"/>
      <c r="D48" s="212">
        <f>SUM(D46:D47)</f>
        <v>31.88163196046623</v>
      </c>
      <c r="E48" s="212">
        <f t="shared" ref="E48:I48" si="22">SUM(E46:E47)</f>
        <v>31.88163196046623</v>
      </c>
      <c r="F48" s="212">
        <f t="shared" si="22"/>
        <v>31.88163196046623</v>
      </c>
      <c r="G48" s="212">
        <f t="shared" si="22"/>
        <v>31.88163196046623</v>
      </c>
      <c r="H48" s="212">
        <f t="shared" si="22"/>
        <v>31.88163196046623</v>
      </c>
      <c r="I48" s="212">
        <f t="shared" si="22"/>
        <v>31.88163196046623</v>
      </c>
      <c r="J48" s="252"/>
      <c r="K48" s="158"/>
      <c r="L48" s="158"/>
      <c r="M48" s="158"/>
      <c r="N48" s="158"/>
      <c r="O48" s="158"/>
      <c r="P48" s="158"/>
      <c r="Q48" s="158"/>
      <c r="R48" s="158"/>
      <c r="S48" s="158"/>
      <c r="T48" s="158"/>
      <c r="U48" s="158"/>
      <c r="V48" s="158"/>
      <c r="W48" s="262"/>
    </row>
    <row r="49" spans="1:23" x14ac:dyDescent="0.4">
      <c r="A49" s="210"/>
      <c r="B49" s="230" t="s">
        <v>151</v>
      </c>
      <c r="C49" s="425">
        <f>C36+C37</f>
        <v>0.03</v>
      </c>
      <c r="D49" s="229">
        <f>D48*$C49</f>
        <v>0.95644895881398684</v>
      </c>
      <c r="E49" s="229">
        <f>E48*$C49</f>
        <v>0.95644895881398684</v>
      </c>
      <c r="F49" s="229">
        <f t="shared" ref="F49:I49" si="23">F48*$C49</f>
        <v>0.95644895881398684</v>
      </c>
      <c r="G49" s="229">
        <f t="shared" si="23"/>
        <v>0.95644895881398684</v>
      </c>
      <c r="H49" s="229">
        <f t="shared" si="23"/>
        <v>0.95644895881398684</v>
      </c>
      <c r="I49" s="229">
        <f t="shared" si="23"/>
        <v>0.95644895881398684</v>
      </c>
      <c r="J49" s="252"/>
      <c r="K49" s="158"/>
      <c r="L49" s="158"/>
      <c r="M49" s="158"/>
      <c r="N49" s="158"/>
      <c r="O49" s="158"/>
      <c r="P49" s="158"/>
      <c r="Q49" s="158"/>
      <c r="R49" s="158"/>
      <c r="S49" s="158"/>
      <c r="T49" s="158"/>
      <c r="U49" s="158"/>
      <c r="V49" s="158"/>
      <c r="W49" s="262"/>
    </row>
    <row r="50" spans="1:23" x14ac:dyDescent="0.4">
      <c r="A50" s="210"/>
      <c r="B50" s="201" t="s">
        <v>152</v>
      </c>
      <c r="C50" s="420"/>
      <c r="D50" s="212">
        <f>SUM(D48:D49)</f>
        <v>32.838080919280216</v>
      </c>
      <c r="E50" s="212">
        <f>SUM(E48:E49)</f>
        <v>32.838080919280216</v>
      </c>
      <c r="F50" s="212">
        <f t="shared" ref="F50:I50" si="24">SUM(F48:F49)</f>
        <v>32.838080919280216</v>
      </c>
      <c r="G50" s="212">
        <f t="shared" si="24"/>
        <v>32.838080919280216</v>
      </c>
      <c r="H50" s="212">
        <f t="shared" si="24"/>
        <v>32.838080919280216</v>
      </c>
      <c r="I50" s="212">
        <f t="shared" si="24"/>
        <v>32.838080919280216</v>
      </c>
      <c r="J50" s="158"/>
      <c r="K50" s="158"/>
      <c r="L50" s="158"/>
      <c r="M50" s="158"/>
      <c r="N50" s="158"/>
      <c r="O50" s="158"/>
      <c r="P50" s="158"/>
      <c r="Q50" s="158"/>
      <c r="R50" s="158"/>
      <c r="S50" s="158"/>
      <c r="T50" s="158"/>
      <c r="U50" s="158"/>
      <c r="V50" s="158"/>
      <c r="W50" s="262"/>
    </row>
    <row r="51" spans="1:23" x14ac:dyDescent="0.4">
      <c r="A51" s="210"/>
      <c r="B51" s="232"/>
      <c r="C51" s="233"/>
      <c r="D51" s="233"/>
      <c r="E51" s="233"/>
      <c r="F51" s="233"/>
      <c r="G51" s="233"/>
      <c r="H51" s="233"/>
      <c r="I51" s="233"/>
      <c r="J51" s="224"/>
      <c r="K51" s="224"/>
      <c r="L51" s="224"/>
      <c r="M51" s="224"/>
      <c r="N51" s="224"/>
      <c r="O51" s="224"/>
      <c r="P51" s="224"/>
      <c r="Q51" s="224"/>
      <c r="R51" s="224"/>
      <c r="S51" s="224"/>
      <c r="T51" s="224"/>
      <c r="U51" s="224"/>
      <c r="V51" s="224"/>
      <c r="W51" s="266"/>
    </row>
    <row r="52" spans="1:23" x14ac:dyDescent="0.4">
      <c r="A52" s="234"/>
    </row>
    <row r="53" spans="1:23" x14ac:dyDescent="0.4">
      <c r="A53" s="166" t="s">
        <v>153</v>
      </c>
    </row>
    <row r="55" spans="1:23" x14ac:dyDescent="0.4">
      <c r="B55" s="168" t="s">
        <v>17</v>
      </c>
      <c r="C55" s="169"/>
      <c r="D55" s="170"/>
      <c r="E55" s="170"/>
      <c r="F55" s="170"/>
      <c r="G55" s="170"/>
      <c r="H55" s="170"/>
      <c r="I55" s="170"/>
      <c r="J55" s="170"/>
      <c r="K55" s="170"/>
      <c r="L55" s="170"/>
      <c r="M55" s="170"/>
      <c r="N55" s="170"/>
      <c r="O55" s="170"/>
      <c r="P55" s="170"/>
      <c r="Q55" s="170"/>
      <c r="R55" s="170"/>
      <c r="S55" s="170"/>
      <c r="T55" s="170"/>
      <c r="U55" s="253"/>
    </row>
    <row r="56" spans="1:23" x14ac:dyDescent="0.4">
      <c r="B56" s="235" t="s">
        <v>154</v>
      </c>
      <c r="C56" s="152"/>
      <c r="D56" s="152"/>
      <c r="E56" s="152"/>
      <c r="F56" s="152"/>
      <c r="G56" s="152"/>
      <c r="H56" s="152"/>
      <c r="I56" s="152"/>
      <c r="J56" s="152"/>
      <c r="K56" s="152"/>
      <c r="L56" s="152"/>
      <c r="M56" s="152"/>
      <c r="N56" s="152"/>
      <c r="O56" s="152"/>
      <c r="P56" s="152"/>
      <c r="Q56" s="152"/>
      <c r="R56" s="152"/>
      <c r="S56" s="152"/>
      <c r="T56" s="152"/>
      <c r="U56" s="262"/>
    </row>
    <row r="57" spans="1:23" x14ac:dyDescent="0.4">
      <c r="B57" s="236" t="s">
        <v>155</v>
      </c>
      <c r="C57" s="237"/>
      <c r="D57" s="176" t="s">
        <v>156</v>
      </c>
      <c r="E57" s="176" t="s">
        <v>156</v>
      </c>
      <c r="F57" s="176" t="s">
        <v>156</v>
      </c>
      <c r="G57" s="176" t="s">
        <v>156</v>
      </c>
      <c r="H57" s="176" t="s">
        <v>156</v>
      </c>
      <c r="I57" s="176" t="s">
        <v>156</v>
      </c>
      <c r="J57" s="176" t="s">
        <v>156</v>
      </c>
      <c r="K57" s="277"/>
      <c r="L57" s="277"/>
      <c r="M57" s="277"/>
      <c r="N57" s="277"/>
      <c r="O57" s="277"/>
      <c r="P57" s="277"/>
      <c r="Q57" s="277"/>
      <c r="R57" s="277"/>
      <c r="S57" s="277"/>
      <c r="T57" s="277"/>
      <c r="U57" s="327"/>
    </row>
    <row r="58" spans="1:23" x14ac:dyDescent="0.4">
      <c r="B58" s="236" t="s">
        <v>121</v>
      </c>
      <c r="C58" s="237"/>
      <c r="D58" s="176">
        <v>0</v>
      </c>
      <c r="E58" s="176">
        <v>1</v>
      </c>
      <c r="F58" s="176">
        <v>2</v>
      </c>
      <c r="G58" s="176">
        <v>3</v>
      </c>
      <c r="H58" s="176">
        <v>4</v>
      </c>
      <c r="I58" s="176">
        <v>5</v>
      </c>
      <c r="J58" s="176" t="s">
        <v>157</v>
      </c>
      <c r="K58" s="277"/>
      <c r="L58" s="277"/>
      <c r="M58" s="277"/>
      <c r="N58" s="277"/>
      <c r="O58" s="277"/>
      <c r="P58" s="277"/>
      <c r="Q58" s="277"/>
      <c r="R58" s="277"/>
      <c r="S58" s="277"/>
      <c r="T58" s="277"/>
      <c r="U58" s="327"/>
    </row>
    <row r="59" spans="1:23" x14ac:dyDescent="0.4">
      <c r="B59" s="239"/>
      <c r="C59" s="240"/>
      <c r="D59" s="436" t="str">
        <f>D57&amp;"_"&amp;D58</f>
        <v>hbh_0</v>
      </c>
      <c r="E59" s="436" t="str">
        <f t="shared" ref="E59:H59" si="25">E57&amp;"_"&amp;E58</f>
        <v>hbh_1</v>
      </c>
      <c r="F59" s="436" t="str">
        <f t="shared" si="25"/>
        <v>hbh_2</v>
      </c>
      <c r="G59" s="436" t="str">
        <f t="shared" si="25"/>
        <v>hbh_3</v>
      </c>
      <c r="H59" s="436" t="str">
        <f t="shared" si="25"/>
        <v>hbh_4</v>
      </c>
      <c r="I59" s="436" t="str">
        <f t="shared" ref="I59:J59" si="26">I57&amp;"_"&amp;I58</f>
        <v>hbh_5</v>
      </c>
      <c r="J59" s="436" t="str">
        <f t="shared" si="26"/>
        <v>hbh_5+</v>
      </c>
      <c r="K59" s="240"/>
      <c r="L59" s="240"/>
      <c r="M59" s="240"/>
      <c r="N59" s="240"/>
      <c r="O59" s="240"/>
      <c r="P59" s="240"/>
      <c r="Q59" s="240"/>
      <c r="R59" s="240"/>
      <c r="S59" s="240"/>
      <c r="T59" s="240"/>
      <c r="U59" s="264"/>
    </row>
    <row r="60" spans="1:23" x14ac:dyDescent="0.4">
      <c r="B60" s="178"/>
      <c r="C60" s="158"/>
      <c r="D60" s="152"/>
      <c r="E60" s="152"/>
      <c r="F60" s="152"/>
      <c r="G60" s="152"/>
      <c r="H60" s="152"/>
      <c r="I60" s="152"/>
      <c r="J60" s="152"/>
      <c r="K60" s="152"/>
      <c r="L60" s="152"/>
      <c r="M60" s="152"/>
      <c r="N60" s="152"/>
      <c r="O60" s="152"/>
      <c r="P60" s="152"/>
      <c r="Q60" s="152"/>
      <c r="R60" s="152"/>
      <c r="S60" s="152"/>
      <c r="T60" s="152"/>
      <c r="U60" s="262"/>
    </row>
    <row r="61" spans="1:23" x14ac:dyDescent="0.4">
      <c r="B61" s="179" t="s">
        <v>158</v>
      </c>
      <c r="C61" s="242"/>
      <c r="D61" s="243">
        <v>12.18</v>
      </c>
      <c r="E61" s="243">
        <v>12.78</v>
      </c>
      <c r="F61" s="243">
        <v>13.36</v>
      </c>
      <c r="G61" s="243">
        <v>13.96</v>
      </c>
      <c r="H61" s="243">
        <v>14.54</v>
      </c>
      <c r="I61" s="243">
        <v>15.12</v>
      </c>
      <c r="J61" s="460"/>
      <c r="K61" s="461"/>
      <c r="L61" s="269"/>
      <c r="M61" s="270"/>
      <c r="N61" s="270"/>
      <c r="O61" s="270"/>
      <c r="P61" s="270"/>
      <c r="Q61" s="270"/>
      <c r="R61" s="270"/>
      <c r="S61" s="270"/>
      <c r="T61" s="326"/>
      <c r="U61" s="262"/>
    </row>
    <row r="62" spans="1:23" x14ac:dyDescent="0.4">
      <c r="B62" s="230"/>
      <c r="C62" s="224"/>
      <c r="D62" s="152"/>
      <c r="E62" s="152"/>
      <c r="F62" s="152"/>
      <c r="G62" s="152"/>
      <c r="H62" s="152"/>
      <c r="I62" s="152"/>
      <c r="J62" s="152"/>
      <c r="K62" s="158"/>
      <c r="L62" s="158"/>
      <c r="M62" s="158"/>
      <c r="N62" s="158"/>
      <c r="O62" s="158"/>
      <c r="P62" s="158"/>
      <c r="Q62" s="158"/>
      <c r="R62" s="158"/>
      <c r="S62" s="158"/>
      <c r="T62" s="158"/>
      <c r="U62" s="262"/>
    </row>
    <row r="63" spans="1:23" x14ac:dyDescent="0.4">
      <c r="B63" s="179" t="s">
        <v>139</v>
      </c>
      <c r="C63" s="459"/>
      <c r="D63" s="563">
        <v>0.123</v>
      </c>
      <c r="E63" s="563">
        <v>0.13700000000000001</v>
      </c>
      <c r="F63" s="563">
        <v>0.13500000000000001</v>
      </c>
      <c r="G63" s="563">
        <v>0.13900000000000001</v>
      </c>
      <c r="H63" s="563">
        <v>0.249</v>
      </c>
      <c r="I63" s="563">
        <v>0.217</v>
      </c>
      <c r="J63" s="246"/>
      <c r="L63" s="269" t="s">
        <v>159</v>
      </c>
      <c r="M63" s="270"/>
      <c r="N63" s="270"/>
      <c r="O63" s="270"/>
      <c r="P63" s="270"/>
      <c r="Q63" s="270"/>
      <c r="R63" s="270"/>
      <c r="S63" s="270"/>
      <c r="T63" s="326"/>
      <c r="U63" s="262"/>
    </row>
    <row r="64" spans="1:23" x14ac:dyDescent="0.4">
      <c r="B64" s="222" t="s">
        <v>160</v>
      </c>
      <c r="C64" s="248">
        <f>SUM(D63:J63)</f>
        <v>1</v>
      </c>
      <c r="D64" s="555"/>
      <c r="E64" s="276"/>
      <c r="F64" s="276"/>
      <c r="G64" s="276"/>
      <c r="H64" s="555"/>
      <c r="I64" s="276"/>
      <c r="J64" s="158"/>
      <c r="K64" s="158"/>
      <c r="L64" s="158"/>
      <c r="M64" s="158"/>
      <c r="N64" s="158"/>
      <c r="O64" s="158"/>
      <c r="P64" s="158"/>
      <c r="Q64" s="158"/>
      <c r="R64" s="158"/>
      <c r="S64" s="158"/>
      <c r="T64" s="158"/>
      <c r="U64" s="262"/>
    </row>
    <row r="65" spans="2:21" x14ac:dyDescent="0.4">
      <c r="B65" s="230"/>
      <c r="C65" s="224"/>
      <c r="D65" s="152"/>
      <c r="E65" s="152"/>
      <c r="F65" s="152"/>
      <c r="G65" s="152"/>
      <c r="H65" s="152"/>
      <c r="I65" s="158"/>
      <c r="J65" s="158"/>
      <c r="K65" s="158"/>
      <c r="L65" s="158"/>
      <c r="M65" s="158"/>
      <c r="N65" s="158"/>
      <c r="O65" s="158"/>
      <c r="P65" s="158"/>
      <c r="Q65" s="158"/>
      <c r="R65" s="158"/>
      <c r="S65" s="158"/>
      <c r="T65" s="158"/>
      <c r="U65" s="262"/>
    </row>
    <row r="66" spans="2:21" x14ac:dyDescent="0.4">
      <c r="B66" s="182" t="s">
        <v>123</v>
      </c>
      <c r="C66" s="267">
        <v>8.3299999999999999E-2</v>
      </c>
      <c r="D66" s="268"/>
      <c r="E66" s="269" t="s">
        <v>161</v>
      </c>
      <c r="F66" s="270"/>
      <c r="G66" s="270"/>
      <c r="H66" s="270"/>
      <c r="I66" s="270"/>
      <c r="J66" s="270"/>
      <c r="K66" s="270"/>
      <c r="L66" s="270"/>
      <c r="M66" s="270"/>
      <c r="N66" s="270"/>
      <c r="O66" s="270"/>
      <c r="P66" s="270"/>
      <c r="Q66" s="270"/>
      <c r="R66" s="270"/>
      <c r="S66" s="270"/>
      <c r="T66" s="326"/>
      <c r="U66" s="262"/>
    </row>
    <row r="67" spans="2:21" x14ac:dyDescent="0.4">
      <c r="B67" s="230"/>
      <c r="C67" s="356"/>
      <c r="D67" s="278"/>
      <c r="E67" s="268"/>
      <c r="F67" s="268"/>
      <c r="G67" s="268"/>
      <c r="H67" s="268"/>
      <c r="I67" s="268"/>
      <c r="J67" s="268"/>
      <c r="K67" s="268"/>
      <c r="L67" s="268"/>
      <c r="M67" s="268"/>
      <c r="N67" s="268"/>
      <c r="O67" s="268"/>
      <c r="P67" s="268"/>
      <c r="Q67" s="268"/>
      <c r="R67" s="268"/>
      <c r="S67" s="268"/>
      <c r="T67" s="268"/>
      <c r="U67" s="262"/>
    </row>
    <row r="68" spans="2:21" x14ac:dyDescent="0.4">
      <c r="B68" s="230" t="s">
        <v>162</v>
      </c>
      <c r="C68" s="448">
        <f>2132.61/CAO_VVT!$D$9</f>
        <v>1.1355750798722046</v>
      </c>
      <c r="D68" s="268"/>
      <c r="E68" s="269" t="s">
        <v>163</v>
      </c>
      <c r="F68" s="270"/>
      <c r="G68" s="270"/>
      <c r="H68" s="270"/>
      <c r="I68" s="270"/>
      <c r="J68" s="270"/>
      <c r="K68" s="270"/>
      <c r="L68" s="270"/>
      <c r="M68" s="270"/>
      <c r="N68" s="270"/>
      <c r="O68" s="270"/>
      <c r="P68" s="270"/>
      <c r="Q68" s="270"/>
      <c r="R68" s="270"/>
      <c r="S68" s="270"/>
      <c r="T68" s="326"/>
      <c r="U68" s="262"/>
    </row>
    <row r="69" spans="2:21" x14ac:dyDescent="0.4">
      <c r="B69" s="230"/>
      <c r="C69" s="271"/>
      <c r="D69" s="158"/>
      <c r="E69" s="158"/>
      <c r="F69" s="158"/>
      <c r="G69" s="158"/>
      <c r="H69" s="158"/>
      <c r="I69" s="158"/>
      <c r="J69" s="158"/>
      <c r="K69" s="158"/>
      <c r="L69" s="158"/>
      <c r="M69" s="158"/>
      <c r="N69" s="158"/>
      <c r="O69" s="158"/>
      <c r="P69" s="158"/>
      <c r="Q69" s="158"/>
      <c r="R69" s="158"/>
      <c r="S69" s="158"/>
      <c r="T69" s="158"/>
      <c r="U69" s="262"/>
    </row>
    <row r="70" spans="2:21" x14ac:dyDescent="0.4">
      <c r="B70" s="182" t="s">
        <v>124</v>
      </c>
      <c r="C70" s="267">
        <v>0.08</v>
      </c>
      <c r="D70" s="268"/>
      <c r="E70" s="269" t="s">
        <v>164</v>
      </c>
      <c r="F70" s="270"/>
      <c r="G70" s="270"/>
      <c r="H70" s="270"/>
      <c r="I70" s="270"/>
      <c r="J70" s="270"/>
      <c r="K70" s="270"/>
      <c r="L70" s="270"/>
      <c r="M70" s="270"/>
      <c r="N70" s="270"/>
      <c r="O70" s="270"/>
      <c r="P70" s="270"/>
      <c r="Q70" s="270"/>
      <c r="R70" s="270"/>
      <c r="S70" s="270"/>
      <c r="T70" s="326"/>
      <c r="U70" s="262"/>
    </row>
    <row r="71" spans="2:21" x14ac:dyDescent="0.4">
      <c r="B71" s="230"/>
      <c r="C71" s="273"/>
      <c r="D71" s="278"/>
      <c r="E71" s="268"/>
      <c r="F71" s="268"/>
      <c r="G71" s="268"/>
      <c r="H71" s="268"/>
      <c r="I71" s="268"/>
      <c r="J71" s="268"/>
      <c r="K71" s="268"/>
      <c r="L71" s="268"/>
      <c r="M71" s="268"/>
      <c r="N71" s="268"/>
      <c r="O71" s="268"/>
      <c r="P71" s="268"/>
      <c r="Q71" s="268"/>
      <c r="R71" s="268"/>
      <c r="S71" s="268"/>
      <c r="T71" s="268"/>
      <c r="U71" s="262"/>
    </row>
    <row r="72" spans="2:21" x14ac:dyDescent="0.4">
      <c r="B72" s="230" t="s">
        <v>165</v>
      </c>
      <c r="C72" s="448">
        <f>2002.5/CAO_VVT!$D$9</f>
        <v>1.0662939297124601</v>
      </c>
      <c r="D72" s="268"/>
      <c r="E72" s="269" t="s">
        <v>166</v>
      </c>
      <c r="F72" s="270"/>
      <c r="G72" s="270"/>
      <c r="H72" s="270"/>
      <c r="I72" s="270"/>
      <c r="J72" s="270"/>
      <c r="K72" s="270"/>
      <c r="L72" s="270"/>
      <c r="M72" s="270"/>
      <c r="N72" s="270"/>
      <c r="O72" s="270"/>
      <c r="P72" s="270"/>
      <c r="Q72" s="270"/>
      <c r="R72" s="270"/>
      <c r="S72" s="270"/>
      <c r="T72" s="326"/>
      <c r="U72" s="262"/>
    </row>
    <row r="73" spans="2:21" x14ac:dyDescent="0.4">
      <c r="B73" s="230"/>
      <c r="C73" s="273"/>
      <c r="D73" s="268"/>
      <c r="E73" s="268"/>
      <c r="F73" s="268"/>
      <c r="G73" s="268"/>
      <c r="H73" s="268"/>
      <c r="I73" s="268"/>
      <c r="J73" s="268"/>
      <c r="K73" s="268"/>
      <c r="L73" s="268"/>
      <c r="M73" s="268"/>
      <c r="N73" s="268"/>
      <c r="O73" s="268"/>
      <c r="P73" s="268"/>
      <c r="Q73" s="268"/>
      <c r="R73" s="268"/>
      <c r="S73" s="268"/>
      <c r="T73" s="268"/>
      <c r="U73" s="262"/>
    </row>
    <row r="74" spans="2:21" x14ac:dyDescent="0.4">
      <c r="B74" s="182" t="s">
        <v>167</v>
      </c>
      <c r="C74" s="274"/>
      <c r="D74" s="268"/>
      <c r="E74" s="269" t="s">
        <v>168</v>
      </c>
      <c r="F74" s="270"/>
      <c r="G74" s="270"/>
      <c r="H74" s="270"/>
      <c r="I74" s="270"/>
      <c r="J74" s="270"/>
      <c r="K74" s="270"/>
      <c r="L74" s="270"/>
      <c r="M74" s="270"/>
      <c r="N74" s="270"/>
      <c r="O74" s="270"/>
      <c r="P74" s="270"/>
      <c r="Q74" s="270"/>
      <c r="R74" s="270"/>
      <c r="S74" s="270"/>
      <c r="T74" s="326"/>
      <c r="U74" s="262"/>
    </row>
    <row r="75" spans="2:21" x14ac:dyDescent="0.4">
      <c r="B75" s="178"/>
      <c r="C75" s="441"/>
      <c r="D75" s="268"/>
      <c r="E75" s="158"/>
      <c r="F75" s="158"/>
      <c r="G75" s="158"/>
      <c r="H75" s="158"/>
      <c r="I75" s="158"/>
      <c r="J75" s="158"/>
      <c r="K75" s="158"/>
      <c r="L75" s="158"/>
      <c r="M75" s="158"/>
      <c r="N75" s="158"/>
      <c r="O75" s="158"/>
      <c r="P75" s="158"/>
      <c r="Q75" s="158"/>
      <c r="R75" s="158"/>
      <c r="S75" s="158"/>
      <c r="T75" s="158"/>
      <c r="U75" s="262"/>
    </row>
    <row r="76" spans="2:21" x14ac:dyDescent="0.4">
      <c r="B76" s="182" t="s">
        <v>169</v>
      </c>
      <c r="C76" s="275"/>
      <c r="D76" s="268"/>
      <c r="E76" s="269" t="s">
        <v>170</v>
      </c>
      <c r="F76" s="270"/>
      <c r="G76" s="270"/>
      <c r="H76" s="270"/>
      <c r="I76" s="270"/>
      <c r="J76" s="270"/>
      <c r="K76" s="270"/>
      <c r="L76" s="270"/>
      <c r="M76" s="270"/>
      <c r="N76" s="270"/>
      <c r="O76" s="270"/>
      <c r="P76" s="270"/>
      <c r="Q76" s="270"/>
      <c r="R76" s="270"/>
      <c r="S76" s="270"/>
      <c r="T76" s="326"/>
      <c r="U76" s="262"/>
    </row>
    <row r="77" spans="2:21" x14ac:dyDescent="0.4">
      <c r="B77" s="178"/>
      <c r="C77" s="276"/>
      <c r="D77" s="268"/>
      <c r="E77" s="268"/>
      <c r="F77" s="268"/>
      <c r="G77" s="268"/>
      <c r="H77" s="268"/>
      <c r="I77" s="268"/>
      <c r="J77" s="268"/>
      <c r="K77" s="268"/>
      <c r="L77" s="268"/>
      <c r="M77" s="268"/>
      <c r="N77" s="268"/>
      <c r="O77" s="268"/>
      <c r="P77" s="268"/>
      <c r="Q77" s="268"/>
      <c r="R77" s="268"/>
      <c r="S77" s="268"/>
      <c r="T77" s="268"/>
      <c r="U77" s="262"/>
    </row>
    <row r="78" spans="2:21" x14ac:dyDescent="0.4">
      <c r="B78" s="236" t="s">
        <v>35</v>
      </c>
      <c r="C78" s="277"/>
      <c r="D78" s="277"/>
      <c r="E78" s="277"/>
      <c r="F78" s="277"/>
      <c r="G78" s="277"/>
      <c r="H78" s="277"/>
      <c r="I78" s="277"/>
      <c r="J78" s="277"/>
      <c r="K78" s="277"/>
      <c r="L78" s="277"/>
      <c r="M78" s="277"/>
      <c r="N78" s="277"/>
      <c r="O78" s="277"/>
      <c r="P78" s="277"/>
      <c r="Q78" s="277"/>
      <c r="R78" s="277"/>
      <c r="S78" s="277"/>
      <c r="T78" s="277"/>
      <c r="U78" s="327"/>
    </row>
    <row r="79" spans="2:21" x14ac:dyDescent="0.4">
      <c r="B79" s="178"/>
      <c r="C79" s="276"/>
      <c r="D79" s="278"/>
      <c r="E79" s="268"/>
      <c r="F79" s="268"/>
      <c r="G79" s="268"/>
      <c r="H79" s="268"/>
      <c r="I79" s="268"/>
      <c r="J79" s="268"/>
      <c r="K79" s="268"/>
      <c r="L79" s="268"/>
      <c r="M79" s="268"/>
      <c r="N79" s="268"/>
      <c r="O79" s="268"/>
      <c r="P79" s="268"/>
      <c r="Q79" s="268"/>
      <c r="R79" s="268"/>
      <c r="S79" s="268"/>
      <c r="T79" s="268"/>
      <c r="U79" s="262"/>
    </row>
    <row r="80" spans="2:21" x14ac:dyDescent="0.4">
      <c r="B80" s="182" t="s">
        <v>171</v>
      </c>
      <c r="C80" s="275" t="s">
        <v>172</v>
      </c>
      <c r="D80" s="278"/>
      <c r="E80" s="269" t="s">
        <v>173</v>
      </c>
      <c r="F80" s="270"/>
      <c r="G80" s="270"/>
      <c r="H80" s="270"/>
      <c r="I80" s="270"/>
      <c r="J80" s="270"/>
      <c r="K80" s="270"/>
      <c r="L80" s="270"/>
      <c r="M80" s="270"/>
      <c r="N80" s="270"/>
      <c r="O80" s="270"/>
      <c r="P80" s="270"/>
      <c r="Q80" s="270"/>
      <c r="R80" s="270"/>
      <c r="S80" s="270"/>
      <c r="T80" s="326"/>
      <c r="U80" s="262"/>
    </row>
    <row r="81" spans="2:21" x14ac:dyDescent="0.4">
      <c r="B81" s="178"/>
      <c r="C81" s="276"/>
      <c r="D81" s="278"/>
      <c r="E81" s="268"/>
      <c r="F81" s="268"/>
      <c r="G81" s="268"/>
      <c r="H81" s="268"/>
      <c r="I81" s="268"/>
      <c r="J81" s="268"/>
      <c r="K81" s="268"/>
      <c r="L81" s="268"/>
      <c r="M81" s="268"/>
      <c r="N81" s="268"/>
      <c r="O81" s="268"/>
      <c r="P81" s="268"/>
      <c r="Q81" s="268"/>
      <c r="R81" s="268"/>
      <c r="S81" s="268"/>
      <c r="T81" s="268"/>
      <c r="U81" s="262"/>
    </row>
    <row r="82" spans="2:21" x14ac:dyDescent="0.4">
      <c r="B82" s="279" t="s">
        <v>174</v>
      </c>
      <c r="C82" s="280" t="s">
        <v>175</v>
      </c>
      <c r="D82" s="281"/>
      <c r="E82" s="282"/>
      <c r="F82" s="282"/>
      <c r="G82" s="282"/>
      <c r="H82" s="282"/>
      <c r="I82" s="282"/>
      <c r="J82" s="282"/>
      <c r="K82" s="282"/>
      <c r="L82" s="282"/>
      <c r="M82" s="282"/>
      <c r="N82" s="282"/>
      <c r="O82" s="282"/>
      <c r="P82" s="282"/>
      <c r="Q82" s="282"/>
      <c r="R82" s="282"/>
      <c r="S82" s="282"/>
      <c r="T82" s="282"/>
      <c r="U82" s="328"/>
    </row>
    <row r="83" spans="2:21" x14ac:dyDescent="0.4">
      <c r="B83" s="175"/>
      <c r="C83" s="276"/>
      <c r="D83" s="278"/>
      <c r="E83" s="268"/>
      <c r="F83" s="268"/>
      <c r="G83" s="268"/>
      <c r="H83" s="268"/>
      <c r="I83" s="268"/>
      <c r="J83" s="268"/>
      <c r="K83" s="268"/>
      <c r="L83" s="268"/>
      <c r="M83" s="268"/>
      <c r="N83" s="268"/>
      <c r="O83" s="268"/>
      <c r="P83" s="268"/>
      <c r="Q83" s="268"/>
      <c r="R83" s="268"/>
      <c r="S83" s="268"/>
      <c r="T83" s="268"/>
      <c r="U83" s="262"/>
    </row>
    <row r="84" spans="2:21" x14ac:dyDescent="0.4">
      <c r="B84" s="283" t="s">
        <v>128</v>
      </c>
      <c r="C84" s="274"/>
      <c r="D84" s="268"/>
      <c r="E84" s="284">
        <v>0.24603174603174599</v>
      </c>
      <c r="F84" s="270" t="s">
        <v>176</v>
      </c>
      <c r="G84" s="270"/>
      <c r="H84" s="270"/>
      <c r="I84" s="270"/>
      <c r="J84" s="270"/>
      <c r="K84" s="270"/>
      <c r="L84" s="270"/>
      <c r="M84" s="270"/>
      <c r="N84" s="270"/>
      <c r="O84" s="270"/>
      <c r="P84" s="270"/>
      <c r="Q84" s="270"/>
      <c r="R84" s="270"/>
      <c r="S84" s="270"/>
      <c r="T84" s="326"/>
      <c r="U84" s="262"/>
    </row>
    <row r="85" spans="2:21" x14ac:dyDescent="0.4">
      <c r="B85" s="178"/>
      <c r="C85" s="276"/>
      <c r="D85" s="278"/>
      <c r="E85" s="268"/>
      <c r="F85" s="268"/>
      <c r="G85" s="268"/>
      <c r="H85" s="268"/>
      <c r="I85" s="268"/>
      <c r="J85" s="268"/>
      <c r="K85" s="268"/>
      <c r="L85" s="268"/>
      <c r="M85" s="268"/>
      <c r="N85" s="268"/>
      <c r="O85" s="268"/>
      <c r="P85" s="268"/>
      <c r="Q85" s="268"/>
      <c r="R85" s="268"/>
      <c r="S85" s="268"/>
      <c r="T85" s="268"/>
      <c r="U85" s="262"/>
    </row>
    <row r="86" spans="2:21" x14ac:dyDescent="0.4">
      <c r="B86" s="279" t="s">
        <v>177</v>
      </c>
      <c r="C86" s="280"/>
      <c r="D86" s="281"/>
      <c r="E86" s="282"/>
      <c r="F86" s="282"/>
      <c r="G86" s="282"/>
      <c r="H86" s="282"/>
      <c r="I86" s="282"/>
      <c r="J86" s="282"/>
      <c r="K86" s="282"/>
      <c r="L86" s="282"/>
      <c r="M86" s="282"/>
      <c r="N86" s="282"/>
      <c r="O86" s="282"/>
      <c r="P86" s="282"/>
      <c r="Q86" s="282"/>
      <c r="R86" s="282"/>
      <c r="S86" s="282"/>
      <c r="T86" s="282"/>
      <c r="U86" s="328"/>
    </row>
    <row r="87" spans="2:21" x14ac:dyDescent="0.4">
      <c r="B87" s="178"/>
      <c r="C87" s="276"/>
      <c r="D87" s="278"/>
      <c r="E87" s="268"/>
      <c r="F87" s="268"/>
      <c r="G87" s="268"/>
      <c r="H87" s="268"/>
      <c r="I87" s="268"/>
      <c r="J87" s="268"/>
      <c r="K87" s="268"/>
      <c r="L87" s="268"/>
      <c r="M87" s="268"/>
      <c r="N87" s="268"/>
      <c r="O87" s="268"/>
      <c r="P87" s="268"/>
      <c r="Q87" s="268"/>
      <c r="R87" s="268"/>
      <c r="S87" s="268"/>
      <c r="T87" s="268"/>
      <c r="U87" s="262"/>
    </row>
    <row r="88" spans="2:21" x14ac:dyDescent="0.4">
      <c r="B88" s="179" t="str">
        <f>B57</f>
        <v>HbH</v>
      </c>
      <c r="C88" s="285"/>
      <c r="D88" s="176" t="str">
        <f>D57</f>
        <v>hbh</v>
      </c>
      <c r="E88" s="176" t="str">
        <f t="shared" ref="E88:I88" si="27">E57</f>
        <v>hbh</v>
      </c>
      <c r="F88" s="176" t="str">
        <f t="shared" si="27"/>
        <v>hbh</v>
      </c>
      <c r="G88" s="176" t="str">
        <f t="shared" si="27"/>
        <v>hbh</v>
      </c>
      <c r="H88" s="176" t="str">
        <f t="shared" si="27"/>
        <v>hbh</v>
      </c>
      <c r="I88" s="176" t="str">
        <f t="shared" si="27"/>
        <v>hbh</v>
      </c>
      <c r="J88" s="176" t="str">
        <f t="shared" ref="J88" si="28">J57</f>
        <v>hbh</v>
      </c>
      <c r="K88" s="268"/>
      <c r="L88" s="268"/>
      <c r="M88" s="268"/>
      <c r="N88" s="268"/>
      <c r="O88" s="268"/>
      <c r="P88" s="268"/>
      <c r="Q88" s="268"/>
      <c r="R88" s="268"/>
      <c r="S88" s="268"/>
      <c r="T88" s="268"/>
      <c r="U88" s="262"/>
    </row>
    <row r="89" spans="2:21" x14ac:dyDescent="0.4">
      <c r="B89" s="179" t="str">
        <f>B58</f>
        <v>Periodiek</v>
      </c>
      <c r="C89" s="285"/>
      <c r="D89" s="176">
        <f>D58</f>
        <v>0</v>
      </c>
      <c r="E89" s="176">
        <f t="shared" ref="E89:I89" si="29">E58</f>
        <v>1</v>
      </c>
      <c r="F89" s="176">
        <f t="shared" si="29"/>
        <v>2</v>
      </c>
      <c r="G89" s="176">
        <f t="shared" si="29"/>
        <v>3</v>
      </c>
      <c r="H89" s="176">
        <f t="shared" si="29"/>
        <v>4</v>
      </c>
      <c r="I89" s="176">
        <f t="shared" si="29"/>
        <v>5</v>
      </c>
      <c r="J89" s="176" t="str">
        <f t="shared" ref="J89" si="30">J58</f>
        <v>5+</v>
      </c>
      <c r="K89" s="268"/>
      <c r="L89" s="268"/>
      <c r="M89" s="268"/>
      <c r="N89" s="268"/>
      <c r="O89" s="268"/>
      <c r="P89" s="268"/>
      <c r="Q89" s="268"/>
      <c r="R89" s="268"/>
      <c r="S89" s="268"/>
      <c r="T89" s="268"/>
      <c r="U89" s="262"/>
    </row>
    <row r="90" spans="2:21" x14ac:dyDescent="0.4">
      <c r="B90" s="179"/>
      <c r="C90" s="286"/>
      <c r="D90" s="181"/>
      <c r="E90" s="181"/>
      <c r="F90" s="181"/>
      <c r="G90" s="181"/>
      <c r="H90" s="181"/>
      <c r="I90" s="254"/>
      <c r="J90" s="254"/>
      <c r="K90" s="268"/>
      <c r="L90" s="268"/>
      <c r="M90" s="268"/>
      <c r="N90" s="268"/>
      <c r="O90" s="268"/>
      <c r="P90" s="268"/>
      <c r="Q90" s="268"/>
      <c r="R90" s="268"/>
      <c r="S90" s="268"/>
      <c r="T90" s="268"/>
      <c r="U90" s="262"/>
    </row>
    <row r="91" spans="2:21" x14ac:dyDescent="0.4">
      <c r="B91" s="182" t="s">
        <v>178</v>
      </c>
      <c r="C91" s="287"/>
      <c r="D91" s="288">
        <f>(D25)*CAO_VVT!$D$9</f>
        <v>27009.149999999998</v>
      </c>
      <c r="E91" s="288">
        <f>E25*CAO_VVT!$D$9</f>
        <v>28135.949999999997</v>
      </c>
      <c r="F91" s="288">
        <f>F25*CAO_VVT!$D$9</f>
        <v>29229.896399999998</v>
      </c>
      <c r="G91" s="288">
        <f>G25*CAO_VVT!$D$9</f>
        <v>30498.096504000005</v>
      </c>
      <c r="H91" s="288">
        <f>H25*CAO_VVT!$D$9</f>
        <v>31765.209395999998</v>
      </c>
      <c r="I91" s="288">
        <f>I25*CAO_VVT!$D$9</f>
        <v>33032.322287999996</v>
      </c>
      <c r="J91" s="288" t="str">
        <f>IF(OR(OR($J$61="",$J$61=0),$J$61=0),"",J25*CAO_VVT!$D$9)</f>
        <v/>
      </c>
      <c r="K91" s="268"/>
      <c r="L91" s="268"/>
      <c r="M91" s="268"/>
      <c r="N91" s="268"/>
      <c r="O91" s="268"/>
      <c r="P91" s="268"/>
      <c r="Q91" s="268"/>
      <c r="R91" s="268"/>
      <c r="S91" s="268"/>
      <c r="T91" s="268"/>
      <c r="U91" s="262"/>
    </row>
    <row r="92" spans="2:21" x14ac:dyDescent="0.4">
      <c r="B92" s="182" t="s">
        <v>179</v>
      </c>
      <c r="C92" s="289">
        <v>0.25800000000000001</v>
      </c>
      <c r="D92" s="290">
        <f>$C92</f>
        <v>0.25800000000000001</v>
      </c>
      <c r="E92" s="290">
        <f t="shared" ref="E92:I93" si="31">$C92</f>
        <v>0.25800000000000001</v>
      </c>
      <c r="F92" s="290">
        <f t="shared" si="31"/>
        <v>0.25800000000000001</v>
      </c>
      <c r="G92" s="290">
        <f t="shared" si="31"/>
        <v>0.25800000000000001</v>
      </c>
      <c r="H92" s="290">
        <f t="shared" si="31"/>
        <v>0.25800000000000001</v>
      </c>
      <c r="I92" s="290">
        <f t="shared" si="31"/>
        <v>0.25800000000000001</v>
      </c>
      <c r="J92" s="290" t="str">
        <f>IF(OR($J$61="",$J$61=0),"",$C92)</f>
        <v/>
      </c>
      <c r="K92" s="268"/>
      <c r="L92" s="284">
        <v>0.25800000000000001</v>
      </c>
      <c r="M92" s="270" t="s">
        <v>469</v>
      </c>
      <c r="N92" s="270"/>
      <c r="O92" s="270"/>
      <c r="P92" s="270"/>
      <c r="Q92" s="270"/>
      <c r="R92" s="270"/>
      <c r="S92" s="270"/>
      <c r="T92" s="326"/>
      <c r="U92" s="262"/>
    </row>
    <row r="93" spans="2:21" x14ac:dyDescent="0.4">
      <c r="B93" s="182" t="s">
        <v>180</v>
      </c>
      <c r="C93" s="291">
        <v>13343</v>
      </c>
      <c r="D93" s="292">
        <f>$C93</f>
        <v>13343</v>
      </c>
      <c r="E93" s="292">
        <f t="shared" si="31"/>
        <v>13343</v>
      </c>
      <c r="F93" s="292">
        <f t="shared" si="31"/>
        <v>13343</v>
      </c>
      <c r="G93" s="292">
        <f t="shared" si="31"/>
        <v>13343</v>
      </c>
      <c r="H93" s="292">
        <f t="shared" si="31"/>
        <v>13343</v>
      </c>
      <c r="I93" s="292">
        <f t="shared" si="31"/>
        <v>13343</v>
      </c>
      <c r="J93" s="292" t="str">
        <f>IF(OR($J$61="",$J$61=0),"",$C93)</f>
        <v/>
      </c>
      <c r="K93" s="268"/>
      <c r="L93" s="465">
        <v>13343</v>
      </c>
      <c r="M93" s="270" t="s">
        <v>471</v>
      </c>
      <c r="N93" s="270"/>
      <c r="O93" s="270"/>
      <c r="P93" s="270"/>
      <c r="Q93" s="270"/>
      <c r="R93" s="270"/>
      <c r="S93" s="270"/>
      <c r="T93" s="326"/>
      <c r="U93" s="262"/>
    </row>
    <row r="94" spans="2:21" x14ac:dyDescent="0.4">
      <c r="B94" s="182" t="s">
        <v>181</v>
      </c>
      <c r="C94" s="287"/>
      <c r="D94" s="288">
        <f>(D91-D93)*D92</f>
        <v>3525.8666999999996</v>
      </c>
      <c r="E94" s="288">
        <f t="shared" ref="E94:I94" si="32">(E91-E93)*E92</f>
        <v>3816.5810999999994</v>
      </c>
      <c r="F94" s="288">
        <f t="shared" si="32"/>
        <v>4098.8192712</v>
      </c>
      <c r="G94" s="288">
        <f t="shared" si="32"/>
        <v>4426.0148980320009</v>
      </c>
      <c r="H94" s="288">
        <f t="shared" si="32"/>
        <v>4752.9300241679994</v>
      </c>
      <c r="I94" s="288">
        <f t="shared" si="32"/>
        <v>5079.8451503039987</v>
      </c>
      <c r="J94" s="466" t="str">
        <f>IF(OR($J$61="",$J$61=0),"",(J91-J93)*J92)</f>
        <v/>
      </c>
      <c r="K94" s="268"/>
      <c r="L94" s="268"/>
      <c r="M94" s="467"/>
      <c r="N94" s="268"/>
      <c r="O94" s="268"/>
      <c r="P94" s="268"/>
      <c r="Q94" s="268"/>
      <c r="R94" s="268"/>
      <c r="S94" s="268"/>
      <c r="T94" s="268"/>
      <c r="U94" s="262"/>
    </row>
    <row r="95" spans="2:21" x14ac:dyDescent="0.4">
      <c r="B95" s="293" t="s">
        <v>182</v>
      </c>
      <c r="C95" s="294">
        <f>Data_overig!$B$28</f>
        <v>0.5</v>
      </c>
      <c r="D95" s="295">
        <f>(D94/D91)*$C95</f>
        <v>6.5271707921204472E-2</v>
      </c>
      <c r="E95" s="295">
        <f>(E94/E91)*$C95</f>
        <v>6.7823924552041073E-2</v>
      </c>
      <c r="F95" s="295">
        <f t="shared" ref="F95:I95" si="33">(F94/F91)*$C95</f>
        <v>7.0113475858915475E-2</v>
      </c>
      <c r="G95" s="295">
        <f t="shared" si="33"/>
        <v>7.2562149861574193E-2</v>
      </c>
      <c r="H95" s="295">
        <f t="shared" si="33"/>
        <v>7.4813453374661318E-2</v>
      </c>
      <c r="I95" s="295">
        <f t="shared" si="33"/>
        <v>7.689203783515712E-2</v>
      </c>
      <c r="J95" s="295" t="str">
        <f>IF(OR($J$61="",$J$61=0),"",(J94/J91)*$C95)</f>
        <v/>
      </c>
      <c r="K95" s="268"/>
      <c r="L95" s="268"/>
      <c r="M95" s="467"/>
      <c r="N95" s="268"/>
      <c r="O95" s="268"/>
      <c r="P95" s="268"/>
      <c r="Q95" s="268"/>
      <c r="R95" s="268"/>
      <c r="S95" s="268"/>
      <c r="T95" s="268"/>
      <c r="U95" s="262"/>
    </row>
    <row r="96" spans="2:21" x14ac:dyDescent="0.4">
      <c r="B96" s="182" t="s">
        <v>183</v>
      </c>
      <c r="C96" s="289">
        <v>5.0000000000000001E-3</v>
      </c>
      <c r="D96" s="290">
        <f>$C96</f>
        <v>5.0000000000000001E-3</v>
      </c>
      <c r="E96" s="290">
        <f t="shared" ref="E96:I97" si="34">$C96</f>
        <v>5.0000000000000001E-3</v>
      </c>
      <c r="F96" s="290">
        <f t="shared" si="34"/>
        <v>5.0000000000000001E-3</v>
      </c>
      <c r="G96" s="290">
        <f t="shared" si="34"/>
        <v>5.0000000000000001E-3</v>
      </c>
      <c r="H96" s="290">
        <f t="shared" si="34"/>
        <v>5.0000000000000001E-3</v>
      </c>
      <c r="I96" s="290">
        <f t="shared" si="34"/>
        <v>5.0000000000000001E-3</v>
      </c>
      <c r="J96" s="290" t="str">
        <f>IF(OR($J$61="",$J$61=0),"",$C96)</f>
        <v/>
      </c>
      <c r="K96" s="268"/>
      <c r="L96" s="284">
        <v>5.0000000000000001E-3</v>
      </c>
      <c r="M96" s="270" t="s">
        <v>470</v>
      </c>
      <c r="N96" s="270"/>
      <c r="O96" s="270"/>
      <c r="P96" s="270"/>
      <c r="Q96" s="270"/>
      <c r="R96" s="270"/>
      <c r="S96" s="270"/>
      <c r="T96" s="326"/>
      <c r="U96" s="262"/>
    </row>
    <row r="97" spans="1:21" x14ac:dyDescent="0.4">
      <c r="B97" s="182" t="s">
        <v>184</v>
      </c>
      <c r="C97" s="291">
        <v>22356</v>
      </c>
      <c r="D97" s="292">
        <f>$C97</f>
        <v>22356</v>
      </c>
      <c r="E97" s="292">
        <f t="shared" si="34"/>
        <v>22356</v>
      </c>
      <c r="F97" s="292">
        <f t="shared" si="34"/>
        <v>22356</v>
      </c>
      <c r="G97" s="292">
        <f t="shared" si="34"/>
        <v>22356</v>
      </c>
      <c r="H97" s="292">
        <f t="shared" si="34"/>
        <v>22356</v>
      </c>
      <c r="I97" s="292">
        <f t="shared" si="34"/>
        <v>22356</v>
      </c>
      <c r="J97" s="292" t="str">
        <f>IF(OR($J$61="",$J$61=0),"",$C97)</f>
        <v/>
      </c>
      <c r="K97" s="268"/>
      <c r="L97" s="465">
        <v>22356</v>
      </c>
      <c r="M97" s="270" t="s">
        <v>472</v>
      </c>
      <c r="N97" s="270"/>
      <c r="O97" s="270"/>
      <c r="P97" s="270"/>
      <c r="Q97" s="270"/>
      <c r="R97" s="270"/>
      <c r="S97" s="270"/>
      <c r="T97" s="326"/>
      <c r="U97" s="262"/>
    </row>
    <row r="98" spans="1:21" x14ac:dyDescent="0.4">
      <c r="B98" s="296" t="s">
        <v>185</v>
      </c>
      <c r="C98" s="297"/>
      <c r="D98" s="298">
        <f>(D91-D97)*D96</f>
        <v>23.26574999999999</v>
      </c>
      <c r="E98" s="298">
        <f t="shared" ref="E98:I98" si="35">(E91-E97)*E96</f>
        <v>28.899749999999987</v>
      </c>
      <c r="F98" s="298">
        <f t="shared" si="35"/>
        <v>34.369481999999991</v>
      </c>
      <c r="G98" s="298">
        <f t="shared" si="35"/>
        <v>40.710482520000021</v>
      </c>
      <c r="H98" s="298">
        <f t="shared" si="35"/>
        <v>47.046046979999993</v>
      </c>
      <c r="I98" s="298">
        <f t="shared" si="35"/>
        <v>53.381611439999979</v>
      </c>
      <c r="J98" s="298" t="str">
        <f>IF(OR($J$61="",$J$61=0),"",(J91-J97)*J96)</f>
        <v/>
      </c>
      <c r="K98" s="268"/>
      <c r="L98" s="268"/>
      <c r="M98" s="268"/>
      <c r="N98" s="268"/>
      <c r="O98" s="268"/>
      <c r="P98" s="268"/>
      <c r="Q98" s="268"/>
      <c r="R98" s="268"/>
      <c r="S98" s="268"/>
      <c r="T98" s="268"/>
      <c r="U98" s="262"/>
    </row>
    <row r="99" spans="1:21" x14ac:dyDescent="0.4">
      <c r="B99" s="293" t="s">
        <v>186</v>
      </c>
      <c r="C99" s="294">
        <f>Data_overig!$B$31</f>
        <v>0.5</v>
      </c>
      <c r="D99" s="295">
        <f>(D98/D91)*$C99</f>
        <v>4.3070126234998123E-4</v>
      </c>
      <c r="E99" s="295">
        <f t="shared" ref="E99:I99" si="36">(E98/E91)*$C99</f>
        <v>5.1357338209657023E-4</v>
      </c>
      <c r="F99" s="295">
        <f t="shared" si="36"/>
        <v>5.8791658939988574E-4</v>
      </c>
      <c r="G99" s="295">
        <f t="shared" si="36"/>
        <v>6.6742661324224945E-4</v>
      </c>
      <c r="H99" s="295">
        <f t="shared" si="36"/>
        <v>7.4052789001800531E-4</v>
      </c>
      <c r="I99" s="295">
        <f t="shared" si="36"/>
        <v>8.0802086778186482E-4</v>
      </c>
      <c r="J99" s="295" t="str">
        <f>IF(OR($J$61="",$J$61=0),"",(J98/J91)*$C99)</f>
        <v/>
      </c>
      <c r="K99" s="268"/>
      <c r="L99" s="268"/>
      <c r="M99" s="268"/>
      <c r="N99" s="268"/>
      <c r="O99" s="268"/>
      <c r="P99" s="268"/>
      <c r="Q99" s="268"/>
      <c r="R99" s="268"/>
      <c r="S99" s="268"/>
      <c r="T99" s="268"/>
      <c r="U99" s="262"/>
    </row>
    <row r="100" spans="1:21" x14ac:dyDescent="0.4">
      <c r="B100" s="192" t="s">
        <v>187</v>
      </c>
      <c r="C100" s="299"/>
      <c r="D100" s="300">
        <f>D99+D95</f>
        <v>6.5702409183554453E-2</v>
      </c>
      <c r="E100" s="300">
        <f t="shared" ref="E100:I100" si="37">E99+E95</f>
        <v>6.8337497934137639E-2</v>
      </c>
      <c r="F100" s="300">
        <f t="shared" si="37"/>
        <v>7.0701392448315359E-2</v>
      </c>
      <c r="G100" s="300">
        <f t="shared" si="37"/>
        <v>7.3229576474816441E-2</v>
      </c>
      <c r="H100" s="300">
        <f t="shared" si="37"/>
        <v>7.5553981264679326E-2</v>
      </c>
      <c r="I100" s="300">
        <f t="shared" si="37"/>
        <v>7.7700058702938987E-2</v>
      </c>
      <c r="J100" s="300" t="str">
        <f>IF(OR($J$61="",$J$61=0),"",J99+J95)</f>
        <v/>
      </c>
      <c r="K100" s="268"/>
      <c r="L100" s="268"/>
      <c r="M100" s="268"/>
      <c r="N100" s="268"/>
      <c r="O100" s="268"/>
      <c r="P100" s="268"/>
      <c r="Q100" s="268"/>
      <c r="R100" s="268"/>
      <c r="S100" s="268"/>
      <c r="T100" s="268"/>
      <c r="U100" s="262"/>
    </row>
    <row r="101" spans="1:21" x14ac:dyDescent="0.4">
      <c r="B101" s="178"/>
      <c r="C101" s="276"/>
      <c r="D101" s="278"/>
      <c r="E101" s="268"/>
      <c r="F101" s="268"/>
      <c r="G101" s="268"/>
      <c r="H101" s="268"/>
      <c r="I101" s="268"/>
      <c r="J101" s="268"/>
      <c r="K101" s="268"/>
      <c r="L101" s="268"/>
      <c r="M101" s="268"/>
      <c r="N101" s="268"/>
      <c r="O101" s="268"/>
      <c r="P101" s="268"/>
      <c r="Q101" s="268"/>
      <c r="R101" s="268"/>
      <c r="S101" s="268"/>
      <c r="T101" s="268"/>
      <c r="U101" s="262"/>
    </row>
    <row r="102" spans="1:21" x14ac:dyDescent="0.4">
      <c r="A102" s="562">
        <v>2022</v>
      </c>
      <c r="B102" s="182" t="s">
        <v>188</v>
      </c>
      <c r="C102" s="274">
        <v>7.5499999999999998E-2</v>
      </c>
      <c r="D102" s="278"/>
      <c r="E102" s="284">
        <v>7.5300000000000006E-2</v>
      </c>
      <c r="F102" s="270" t="s">
        <v>189</v>
      </c>
      <c r="G102" s="270"/>
      <c r="H102" s="270"/>
      <c r="I102" s="270"/>
      <c r="J102" s="270"/>
      <c r="K102" s="270"/>
      <c r="L102" s="270"/>
      <c r="M102" s="270"/>
      <c r="N102" s="270"/>
      <c r="O102" s="270"/>
      <c r="P102" s="270"/>
      <c r="Q102" s="270"/>
      <c r="R102" s="270"/>
      <c r="S102" s="270"/>
      <c r="T102" s="326"/>
      <c r="U102" s="262"/>
    </row>
    <row r="103" spans="1:21" x14ac:dyDescent="0.4">
      <c r="A103" s="562">
        <v>2022</v>
      </c>
      <c r="B103" s="182" t="s">
        <v>190</v>
      </c>
      <c r="C103" s="564">
        <v>3.4500000000000003E-2</v>
      </c>
      <c r="D103" s="278"/>
      <c r="E103" s="462" t="s">
        <v>191</v>
      </c>
      <c r="F103" s="270"/>
      <c r="G103" s="270"/>
      <c r="H103" s="270"/>
      <c r="I103" s="270"/>
      <c r="J103" s="270"/>
      <c r="K103" s="270"/>
      <c r="L103" s="270"/>
      <c r="M103" s="270"/>
      <c r="N103" s="270"/>
      <c r="O103" s="270"/>
      <c r="P103" s="270"/>
      <c r="Q103" s="270"/>
      <c r="R103" s="270"/>
      <c r="S103" s="270"/>
      <c r="T103" s="326"/>
      <c r="U103" s="262"/>
    </row>
    <row r="104" spans="1:21" x14ac:dyDescent="0.4">
      <c r="A104" s="562">
        <v>2022</v>
      </c>
      <c r="B104" s="182" t="s">
        <v>192</v>
      </c>
      <c r="C104" s="274">
        <v>6.7500000000000004E-2</v>
      </c>
      <c r="D104" s="278"/>
      <c r="E104" s="284">
        <v>7.0000000000000007E-2</v>
      </c>
      <c r="F104" s="270" t="s">
        <v>193</v>
      </c>
      <c r="G104" s="270"/>
      <c r="H104" s="270"/>
      <c r="I104" s="270"/>
      <c r="J104" s="270"/>
      <c r="K104" s="270"/>
      <c r="L104" s="270"/>
      <c r="M104" s="270"/>
      <c r="N104" s="270"/>
      <c r="O104" s="270"/>
      <c r="P104" s="270"/>
      <c r="Q104" s="270"/>
      <c r="R104" s="270"/>
      <c r="S104" s="270"/>
      <c r="T104" s="326"/>
      <c r="U104" s="262"/>
    </row>
    <row r="105" spans="1:21" x14ac:dyDescent="0.4">
      <c r="B105" s="182" t="s">
        <v>194</v>
      </c>
      <c r="C105" s="274">
        <v>0.02</v>
      </c>
      <c r="D105" s="278"/>
      <c r="E105" s="325" t="s">
        <v>195</v>
      </c>
      <c r="F105" s="270"/>
      <c r="G105" s="270"/>
      <c r="H105" s="270"/>
      <c r="I105" s="270"/>
      <c r="J105" s="270"/>
      <c r="K105" s="270"/>
      <c r="L105" s="270"/>
      <c r="M105" s="270"/>
      <c r="N105" s="270"/>
      <c r="O105" s="270"/>
      <c r="P105" s="270"/>
      <c r="Q105" s="270"/>
      <c r="R105" s="270"/>
      <c r="S105" s="270"/>
      <c r="T105" s="326"/>
      <c r="U105" s="262"/>
    </row>
    <row r="106" spans="1:21" x14ac:dyDescent="0.4">
      <c r="B106" s="296" t="s">
        <v>196</v>
      </c>
      <c r="C106" s="304"/>
      <c r="D106" s="278"/>
      <c r="E106" s="269" t="s">
        <v>197</v>
      </c>
      <c r="F106" s="270"/>
      <c r="G106" s="270"/>
      <c r="H106" s="270"/>
      <c r="I106" s="270"/>
      <c r="J106" s="270"/>
      <c r="K106" s="270"/>
      <c r="L106" s="270"/>
      <c r="M106" s="270"/>
      <c r="N106" s="270"/>
      <c r="O106" s="270"/>
      <c r="P106" s="270"/>
      <c r="Q106" s="270"/>
      <c r="R106" s="270"/>
      <c r="S106" s="270"/>
      <c r="T106" s="326"/>
      <c r="U106" s="262"/>
    </row>
    <row r="107" spans="1:21" x14ac:dyDescent="0.4">
      <c r="B107" s="192" t="s">
        <v>198</v>
      </c>
      <c r="C107" s="305">
        <f>SUM(C102:C106)</f>
        <v>0.19749999999999998</v>
      </c>
      <c r="D107" s="278"/>
      <c r="E107" s="268"/>
      <c r="F107" s="268"/>
      <c r="G107" s="268"/>
      <c r="H107" s="268"/>
      <c r="I107" s="268"/>
      <c r="J107" s="268"/>
      <c r="K107" s="268"/>
      <c r="L107" s="268"/>
      <c r="M107" s="268"/>
      <c r="N107" s="268"/>
      <c r="O107" s="268"/>
      <c r="P107" s="268"/>
      <c r="Q107" s="268"/>
      <c r="R107" s="268"/>
      <c r="S107" s="268"/>
      <c r="T107" s="268"/>
      <c r="U107" s="262"/>
    </row>
    <row r="108" spans="1:21" x14ac:dyDescent="0.4">
      <c r="B108" s="178"/>
      <c r="C108" s="276"/>
      <c r="D108" s="278"/>
      <c r="E108" s="268"/>
      <c r="F108" s="268"/>
      <c r="G108" s="268"/>
      <c r="H108" s="268"/>
      <c r="I108" s="268"/>
      <c r="J108" s="268"/>
      <c r="K108" s="268"/>
      <c r="L108" s="268"/>
      <c r="M108" s="268"/>
      <c r="N108" s="268"/>
      <c r="O108" s="268"/>
      <c r="P108" s="268"/>
      <c r="Q108" s="268"/>
      <c r="R108" s="268"/>
      <c r="S108" s="268"/>
      <c r="T108" s="268"/>
      <c r="U108" s="262"/>
    </row>
    <row r="109" spans="1:21" x14ac:dyDescent="0.4">
      <c r="B109" s="283" t="s">
        <v>199</v>
      </c>
      <c r="C109" s="306"/>
      <c r="D109" s="307">
        <f>D100+$C107</f>
        <v>0.26320240918355442</v>
      </c>
      <c r="E109" s="307">
        <f t="shared" ref="E109:I109" si="38">E100+$C107</f>
        <v>0.26583749793413763</v>
      </c>
      <c r="F109" s="307">
        <f t="shared" si="38"/>
        <v>0.26820139244831531</v>
      </c>
      <c r="G109" s="307">
        <f t="shared" si="38"/>
        <v>0.27072957647481644</v>
      </c>
      <c r="H109" s="307">
        <f t="shared" si="38"/>
        <v>0.27305398126467928</v>
      </c>
      <c r="I109" s="307">
        <f t="shared" si="38"/>
        <v>0.27520005870293895</v>
      </c>
      <c r="J109" s="307">
        <f>IF(OR($J$61="",$J$61=0),0,J100)+$C107</f>
        <v>0.19749999999999998</v>
      </c>
      <c r="K109" s="268"/>
      <c r="L109" s="268"/>
      <c r="M109" s="268"/>
      <c r="N109" s="268"/>
      <c r="O109" s="268"/>
      <c r="P109" s="268"/>
      <c r="Q109" s="268"/>
      <c r="R109" s="268"/>
      <c r="S109" s="268"/>
      <c r="T109" s="268"/>
      <c r="U109" s="262"/>
    </row>
    <row r="110" spans="1:21" x14ac:dyDescent="0.4">
      <c r="B110" s="175"/>
      <c r="C110" s="308"/>
      <c r="D110" s="309"/>
      <c r="E110" s="309"/>
      <c r="F110" s="309"/>
      <c r="G110" s="309"/>
      <c r="H110" s="309"/>
      <c r="I110" s="309"/>
      <c r="J110" s="268"/>
      <c r="K110" s="268"/>
      <c r="L110" s="268"/>
      <c r="M110" s="268"/>
      <c r="N110" s="268"/>
      <c r="O110" s="268"/>
      <c r="P110" s="268"/>
      <c r="Q110" s="268"/>
      <c r="R110" s="268"/>
      <c r="S110" s="268"/>
      <c r="T110" s="268"/>
      <c r="U110" s="262"/>
    </row>
    <row r="111" spans="1:21" x14ac:dyDescent="0.4">
      <c r="B111" s="236" t="s">
        <v>200</v>
      </c>
      <c r="C111" s="310"/>
      <c r="D111" s="307">
        <f>IF($C$80="Opslag",$C$84,D109)</f>
        <v>0.26320240918355442</v>
      </c>
      <c r="E111" s="307">
        <f t="shared" ref="E111:J111" si="39">IF($C$80="Opslag",$C$84,E109)</f>
        <v>0.26583749793413763</v>
      </c>
      <c r="F111" s="307">
        <f t="shared" si="39"/>
        <v>0.26820139244831531</v>
      </c>
      <c r="G111" s="307">
        <f t="shared" si="39"/>
        <v>0.27072957647481644</v>
      </c>
      <c r="H111" s="307">
        <f t="shared" si="39"/>
        <v>0.27305398126467928</v>
      </c>
      <c r="I111" s="307">
        <f t="shared" si="39"/>
        <v>0.27520005870293895</v>
      </c>
      <c r="J111" s="307">
        <f t="shared" si="39"/>
        <v>0.19749999999999998</v>
      </c>
      <c r="K111" s="468"/>
      <c r="L111" s="468"/>
      <c r="M111" s="468"/>
      <c r="N111" s="468"/>
      <c r="O111" s="468"/>
      <c r="P111" s="468"/>
      <c r="Q111" s="468"/>
      <c r="R111" s="468"/>
      <c r="S111" s="468"/>
      <c r="T111" s="468"/>
      <c r="U111" s="327"/>
    </row>
    <row r="112" spans="1:21" x14ac:dyDescent="0.4">
      <c r="B112" s="178"/>
      <c r="C112" s="276"/>
      <c r="D112" s="278"/>
      <c r="E112" s="268"/>
      <c r="F112" s="268"/>
      <c r="G112" s="268"/>
      <c r="H112" s="268"/>
      <c r="I112" s="268"/>
      <c r="J112" s="268"/>
      <c r="K112" s="268"/>
      <c r="L112" s="268"/>
      <c r="M112" s="268"/>
      <c r="N112" s="268"/>
      <c r="O112" s="268"/>
      <c r="P112" s="268"/>
      <c r="Q112" s="268"/>
      <c r="R112" s="268"/>
      <c r="S112" s="268"/>
      <c r="T112" s="268"/>
      <c r="U112" s="262"/>
    </row>
    <row r="113" spans="2:21" x14ac:dyDescent="0.4">
      <c r="B113" s="207"/>
      <c r="C113" s="207"/>
      <c r="D113" s="207"/>
      <c r="E113" s="207"/>
      <c r="F113" s="207"/>
      <c r="G113" s="207"/>
      <c r="H113" s="207"/>
      <c r="I113" s="207"/>
      <c r="J113" s="207"/>
      <c r="K113" s="207"/>
      <c r="L113" s="207"/>
      <c r="M113" s="207"/>
      <c r="N113" s="207"/>
      <c r="O113" s="207"/>
      <c r="P113" s="207"/>
      <c r="Q113" s="207"/>
      <c r="R113" s="207"/>
      <c r="S113" s="207"/>
      <c r="T113" s="207"/>
      <c r="U113" s="207"/>
    </row>
    <row r="114" spans="2:21" x14ac:dyDescent="0.4">
      <c r="B114" s="168" t="s">
        <v>18</v>
      </c>
      <c r="C114" s="169"/>
      <c r="D114" s="170"/>
      <c r="E114" s="170"/>
      <c r="F114" s="170"/>
      <c r="G114" s="170"/>
      <c r="H114" s="170"/>
      <c r="I114" s="170"/>
      <c r="J114" s="170"/>
      <c r="K114" s="170"/>
      <c r="L114" s="170"/>
      <c r="M114" s="170"/>
      <c r="N114" s="170"/>
      <c r="O114" s="170"/>
      <c r="P114" s="170"/>
      <c r="Q114" s="170"/>
      <c r="R114" s="170"/>
      <c r="S114" s="170"/>
      <c r="T114" s="170"/>
      <c r="U114" s="253"/>
    </row>
    <row r="115" spans="2:21" x14ac:dyDescent="0.4">
      <c r="B115" s="235" t="s">
        <v>201</v>
      </c>
      <c r="C115" s="158"/>
      <c r="D115" s="158"/>
      <c r="E115" s="158"/>
      <c r="F115" s="158"/>
      <c r="G115" s="158"/>
      <c r="H115" s="158"/>
      <c r="I115" s="158"/>
      <c r="J115" s="158"/>
      <c r="K115" s="158"/>
      <c r="L115" s="158"/>
      <c r="M115" s="158"/>
      <c r="N115" s="158"/>
      <c r="O115" s="158"/>
      <c r="P115" s="158"/>
      <c r="Q115" s="158"/>
      <c r="R115" s="158"/>
      <c r="S115" s="158"/>
      <c r="T115" s="158"/>
      <c r="U115" s="262"/>
    </row>
    <row r="116" spans="2:21" x14ac:dyDescent="0.4">
      <c r="B116" s="312"/>
      <c r="C116" s="172" t="s">
        <v>202</v>
      </c>
      <c r="D116" s="172" t="s">
        <v>203</v>
      </c>
      <c r="E116" s="172" t="s">
        <v>175</v>
      </c>
      <c r="F116" s="172"/>
      <c r="G116" s="172"/>
      <c r="H116" s="172"/>
      <c r="I116" s="172"/>
      <c r="J116" s="172"/>
      <c r="K116" s="172"/>
      <c r="L116" s="172"/>
      <c r="M116" s="172"/>
      <c r="N116" s="172"/>
      <c r="O116" s="172"/>
      <c r="P116" s="172"/>
      <c r="Q116" s="172"/>
      <c r="R116" s="172"/>
      <c r="S116" s="172"/>
      <c r="T116" s="172"/>
      <c r="U116" s="265"/>
    </row>
    <row r="117" spans="2:21" x14ac:dyDescent="0.4">
      <c r="B117" s="178"/>
      <c r="D117" s="158"/>
      <c r="E117" s="158"/>
      <c r="F117" s="158"/>
      <c r="G117" s="158"/>
      <c r="H117" s="158"/>
      <c r="I117" s="158"/>
      <c r="J117" s="158"/>
      <c r="K117" s="158"/>
      <c r="L117" s="158"/>
      <c r="M117" s="158"/>
      <c r="N117" s="158"/>
      <c r="O117" s="158"/>
      <c r="P117" s="158"/>
      <c r="Q117" s="158"/>
      <c r="R117" s="158"/>
      <c r="S117" s="158"/>
      <c r="T117" s="158"/>
      <c r="U117" s="262"/>
    </row>
    <row r="118" spans="2:21" x14ac:dyDescent="0.4">
      <c r="B118" s="315" t="s">
        <v>204</v>
      </c>
      <c r="C118" s="316"/>
      <c r="D118" s="317">
        <v>1878</v>
      </c>
      <c r="E118" s="449"/>
      <c r="G118" s="556" t="s">
        <v>205</v>
      </c>
      <c r="H118" s="557"/>
      <c r="I118" s="557"/>
      <c r="J118" s="557"/>
      <c r="K118" s="270"/>
      <c r="L118" s="270"/>
      <c r="M118" s="270"/>
      <c r="N118" s="270"/>
      <c r="O118" s="270"/>
      <c r="P118" s="270"/>
      <c r="Q118" s="270"/>
      <c r="R118" s="270"/>
      <c r="S118" s="270"/>
      <c r="T118" s="326"/>
      <c r="U118" s="262"/>
    </row>
    <row r="119" spans="2:21" x14ac:dyDescent="0.4">
      <c r="B119" s="319" t="s">
        <v>206</v>
      </c>
      <c r="C119" s="320" t="s">
        <v>207</v>
      </c>
      <c r="D119" s="321">
        <f>D$118*E119</f>
        <v>140.85</v>
      </c>
      <c r="E119" s="554">
        <v>7.4999999999999997E-2</v>
      </c>
      <c r="G119" s="558">
        <f>(7.12%+6.92%+8.03%)/3</f>
        <v>7.3566666666666669E-2</v>
      </c>
      <c r="H119" s="557" t="s">
        <v>208</v>
      </c>
      <c r="I119" s="557"/>
      <c r="J119" s="557"/>
      <c r="K119" s="270"/>
      <c r="L119" s="270"/>
      <c r="M119" s="270"/>
      <c r="N119" s="270"/>
      <c r="O119" s="270"/>
      <c r="P119" s="270"/>
      <c r="Q119" s="270"/>
      <c r="R119" s="270"/>
      <c r="S119" s="270"/>
      <c r="T119" s="326"/>
      <c r="U119" s="262"/>
    </row>
    <row r="120" spans="2:21" x14ac:dyDescent="0.4">
      <c r="B120" s="331" t="s">
        <v>209</v>
      </c>
      <c r="C120" s="320" t="s">
        <v>207</v>
      </c>
      <c r="D120" s="332">
        <f>(144+58.4+35)</f>
        <v>237.4</v>
      </c>
      <c r="E120" s="463"/>
      <c r="G120" s="556" t="s">
        <v>210</v>
      </c>
      <c r="H120" s="557"/>
      <c r="I120" s="557"/>
      <c r="J120" s="557"/>
      <c r="K120" s="270"/>
      <c r="L120" s="270"/>
      <c r="M120" s="270"/>
      <c r="N120" s="270"/>
      <c r="O120" s="270"/>
      <c r="P120" s="270"/>
      <c r="Q120" s="270"/>
      <c r="R120" s="270"/>
      <c r="S120" s="270"/>
      <c r="T120" s="326"/>
      <c r="U120" s="262"/>
    </row>
    <row r="121" spans="2:21" x14ac:dyDescent="0.4">
      <c r="B121" s="319" t="s">
        <v>211</v>
      </c>
      <c r="C121" s="320" t="s">
        <v>207</v>
      </c>
      <c r="D121" s="334"/>
      <c r="E121" s="335"/>
      <c r="G121" s="556" t="s">
        <v>212</v>
      </c>
      <c r="H121" s="557"/>
      <c r="I121" s="557"/>
      <c r="J121" s="557"/>
      <c r="K121" s="270"/>
      <c r="L121" s="270"/>
      <c r="M121" s="270"/>
      <c r="N121" s="270"/>
      <c r="O121" s="270"/>
      <c r="P121" s="270"/>
      <c r="Q121" s="270"/>
      <c r="R121" s="270"/>
      <c r="S121" s="270"/>
      <c r="T121" s="326"/>
      <c r="U121" s="262"/>
    </row>
    <row r="122" spans="2:21" x14ac:dyDescent="0.4">
      <c r="B122" s="319" t="s">
        <v>213</v>
      </c>
      <c r="C122" s="320" t="s">
        <v>207</v>
      </c>
      <c r="D122" s="334"/>
      <c r="E122" s="464"/>
      <c r="G122" s="556" t="s">
        <v>214</v>
      </c>
      <c r="H122" s="557"/>
      <c r="I122" s="557"/>
      <c r="J122" s="557"/>
      <c r="K122" s="270"/>
      <c r="L122" s="270"/>
      <c r="M122" s="270"/>
      <c r="N122" s="270"/>
      <c r="O122" s="270"/>
      <c r="P122" s="270"/>
      <c r="Q122" s="270"/>
      <c r="R122" s="270"/>
      <c r="S122" s="270"/>
      <c r="T122" s="326"/>
      <c r="U122" s="262"/>
    </row>
    <row r="123" spans="2:21" x14ac:dyDescent="0.4">
      <c r="B123" s="319" t="s">
        <v>215</v>
      </c>
      <c r="C123" s="320" t="s">
        <v>207</v>
      </c>
      <c r="D123" s="321">
        <f>D$118*E123</f>
        <v>37.56</v>
      </c>
      <c r="E123" s="322">
        <v>0.02</v>
      </c>
      <c r="G123" s="559">
        <v>0.02</v>
      </c>
      <c r="H123" s="557" t="s">
        <v>216</v>
      </c>
      <c r="I123" s="557"/>
      <c r="J123" s="557"/>
      <c r="K123" s="270"/>
      <c r="L123" s="270"/>
      <c r="M123" s="270"/>
      <c r="N123" s="270"/>
      <c r="O123" s="270"/>
      <c r="P123" s="270"/>
      <c r="Q123" s="270"/>
      <c r="R123" s="270"/>
      <c r="S123" s="270"/>
      <c r="T123" s="326"/>
      <c r="U123" s="262"/>
    </row>
    <row r="124" spans="2:21" x14ac:dyDescent="0.4">
      <c r="B124" s="319" t="s">
        <v>217</v>
      </c>
      <c r="C124" s="320" t="s">
        <v>207</v>
      </c>
      <c r="D124" s="321">
        <f>D$118*E124</f>
        <v>0</v>
      </c>
      <c r="E124" s="322"/>
      <c r="G124" s="560" t="s">
        <v>218</v>
      </c>
      <c r="H124" s="557"/>
      <c r="I124" s="557"/>
      <c r="J124" s="557"/>
      <c r="K124" s="270"/>
      <c r="L124" s="270"/>
      <c r="M124" s="270"/>
      <c r="N124" s="270"/>
      <c r="O124" s="270"/>
      <c r="P124" s="270"/>
      <c r="Q124" s="270"/>
      <c r="R124" s="270"/>
      <c r="S124" s="270"/>
      <c r="T124" s="326"/>
      <c r="U124" s="262"/>
    </row>
    <row r="125" spans="2:21" x14ac:dyDescent="0.4">
      <c r="B125" s="319" t="s">
        <v>219</v>
      </c>
      <c r="C125" s="320" t="s">
        <v>207</v>
      </c>
      <c r="D125" s="334">
        <v>15</v>
      </c>
      <c r="E125" s="463"/>
      <c r="G125" s="35" t="s">
        <v>474</v>
      </c>
      <c r="H125" s="557"/>
      <c r="I125" s="557"/>
      <c r="J125" s="557"/>
      <c r="K125" s="270"/>
      <c r="L125" s="270"/>
      <c r="M125" s="270"/>
      <c r="N125" s="270"/>
      <c r="O125" s="270"/>
      <c r="P125" s="270"/>
      <c r="Q125" s="270"/>
      <c r="R125" s="270"/>
      <c r="S125" s="270"/>
      <c r="T125" s="326"/>
      <c r="U125" s="262"/>
    </row>
    <row r="126" spans="2:21" x14ac:dyDescent="0.4">
      <c r="B126" s="319" t="s">
        <v>221</v>
      </c>
      <c r="C126" s="320" t="s">
        <v>207</v>
      </c>
      <c r="D126" s="321">
        <f>D$118*E126</f>
        <v>0</v>
      </c>
      <c r="E126" s="322"/>
      <c r="G126" s="561" t="s">
        <v>222</v>
      </c>
      <c r="H126" s="557"/>
      <c r="I126" s="557"/>
      <c r="J126" s="557"/>
      <c r="K126" s="270"/>
      <c r="L126" s="270"/>
      <c r="M126" s="270"/>
      <c r="N126" s="270"/>
      <c r="O126" s="270"/>
      <c r="P126" s="270"/>
      <c r="Q126" s="270"/>
      <c r="R126" s="270"/>
      <c r="S126" s="270"/>
      <c r="T126" s="326"/>
      <c r="U126" s="262"/>
    </row>
    <row r="127" spans="2:21" x14ac:dyDescent="0.4">
      <c r="B127" s="338" t="s">
        <v>223</v>
      </c>
      <c r="C127" s="320" t="s">
        <v>207</v>
      </c>
      <c r="D127" s="339">
        <f>D$118*E127</f>
        <v>0</v>
      </c>
      <c r="E127" s="340"/>
      <c r="G127" s="561" t="s">
        <v>224</v>
      </c>
      <c r="H127" s="557"/>
      <c r="I127" s="557"/>
      <c r="J127" s="557"/>
      <c r="K127" s="270"/>
      <c r="L127" s="270"/>
      <c r="M127" s="270"/>
      <c r="N127" s="270"/>
      <c r="O127" s="270"/>
      <c r="P127" s="270"/>
      <c r="Q127" s="270"/>
      <c r="R127" s="270"/>
      <c r="S127" s="270"/>
      <c r="T127" s="326"/>
      <c r="U127" s="262"/>
    </row>
    <row r="128" spans="2:21" x14ac:dyDescent="0.4">
      <c r="B128" s="247" t="s">
        <v>225</v>
      </c>
      <c r="C128" s="341"/>
      <c r="D128" s="342">
        <f>D118-SUMIFS(D119:D127,C119:C127,"Ja")</f>
        <v>1447.19</v>
      </c>
      <c r="E128" s="450"/>
      <c r="F128" s="344"/>
      <c r="G128" s="158"/>
      <c r="H128" s="158"/>
      <c r="I128" s="158"/>
      <c r="J128" s="158"/>
      <c r="K128" s="158"/>
      <c r="L128" s="158"/>
      <c r="M128" s="158"/>
      <c r="N128" s="158"/>
      <c r="O128" s="158"/>
      <c r="P128" s="158"/>
      <c r="Q128" s="158"/>
      <c r="R128" s="158"/>
      <c r="S128" s="158"/>
      <c r="T128" s="158"/>
      <c r="U128" s="262"/>
    </row>
    <row r="129" spans="1:21" x14ac:dyDescent="0.4">
      <c r="B129" s="230"/>
      <c r="C129" s="180"/>
      <c r="D129" s="224"/>
      <c r="E129" s="224"/>
      <c r="F129" s="158"/>
      <c r="G129" s="158"/>
      <c r="H129" s="158"/>
      <c r="I129" s="158"/>
      <c r="J129" s="158"/>
      <c r="K129" s="158"/>
      <c r="L129" s="158"/>
      <c r="M129" s="158"/>
      <c r="N129" s="158"/>
      <c r="O129" s="158"/>
      <c r="P129" s="158"/>
      <c r="Q129" s="158"/>
      <c r="R129" s="158"/>
      <c r="S129" s="158"/>
      <c r="T129" s="158"/>
      <c r="U129" s="262"/>
    </row>
    <row r="130" spans="1:21" x14ac:dyDescent="0.4">
      <c r="B130" s="179" t="s">
        <v>226</v>
      </c>
      <c r="C130" s="242"/>
      <c r="D130" s="345">
        <f>D128/D118</f>
        <v>0.77060170394036209</v>
      </c>
      <c r="E130" s="346"/>
      <c r="F130" s="158"/>
      <c r="G130" s="158"/>
      <c r="H130" s="158"/>
      <c r="I130" s="158"/>
      <c r="J130" s="158"/>
      <c r="K130" s="158"/>
      <c r="L130" s="158"/>
      <c r="M130" s="158"/>
      <c r="N130" s="158"/>
      <c r="O130" s="158"/>
      <c r="P130" s="158"/>
      <c r="Q130" s="158"/>
      <c r="R130" s="158"/>
      <c r="S130" s="158"/>
      <c r="T130" s="158"/>
      <c r="U130" s="262"/>
    </row>
    <row r="131" spans="1:21" x14ac:dyDescent="0.4">
      <c r="B131" s="230"/>
      <c r="C131" s="347"/>
      <c r="D131" s="347"/>
      <c r="E131" s="224"/>
      <c r="F131" s="224"/>
      <c r="G131" s="224"/>
      <c r="H131" s="224"/>
      <c r="I131" s="224"/>
      <c r="J131" s="224"/>
      <c r="K131" s="224"/>
      <c r="L131" s="224"/>
      <c r="M131" s="224"/>
      <c r="N131" s="224"/>
      <c r="O131" s="224"/>
      <c r="P131" s="224"/>
      <c r="Q131" s="224"/>
      <c r="R131" s="224"/>
      <c r="S131" s="224"/>
      <c r="T131" s="224"/>
      <c r="U131" s="266"/>
    </row>
    <row r="132" spans="1:21" x14ac:dyDescent="0.4">
      <c r="B132" s="158"/>
      <c r="C132" s="348"/>
      <c r="D132" s="348"/>
      <c r="E132" s="158"/>
      <c r="F132" s="158"/>
      <c r="G132" s="158"/>
      <c r="H132" s="158"/>
      <c r="I132" s="158"/>
      <c r="J132" s="158"/>
      <c r="K132" s="158"/>
      <c r="L132" s="158"/>
      <c r="M132" s="158"/>
      <c r="N132" s="158"/>
      <c r="O132" s="158"/>
      <c r="P132" s="158"/>
      <c r="Q132" s="158"/>
      <c r="R132" s="158"/>
      <c r="S132" s="158"/>
      <c r="T132" s="158"/>
      <c r="U132" s="158"/>
    </row>
    <row r="133" spans="1:21" x14ac:dyDescent="0.4">
      <c r="B133" s="168" t="s">
        <v>19</v>
      </c>
      <c r="C133" s="169"/>
      <c r="D133" s="170"/>
      <c r="E133" s="170"/>
      <c r="F133" s="170"/>
      <c r="G133" s="170"/>
      <c r="H133" s="170"/>
      <c r="I133" s="170"/>
      <c r="J133" s="170"/>
      <c r="K133" s="170"/>
      <c r="L133" s="170"/>
      <c r="M133" s="170"/>
      <c r="N133" s="170"/>
      <c r="O133" s="170"/>
      <c r="P133" s="170"/>
      <c r="Q133" s="170"/>
      <c r="R133" s="170"/>
      <c r="S133" s="170"/>
      <c r="T133" s="170"/>
      <c r="U133" s="253"/>
    </row>
    <row r="134" spans="1:21" x14ac:dyDescent="0.4">
      <c r="B134" s="235"/>
      <c r="C134" s="350"/>
      <c r="D134" s="350"/>
      <c r="E134" s="207"/>
      <c r="F134" s="207"/>
      <c r="G134" s="207"/>
      <c r="H134" s="207"/>
      <c r="I134" s="207"/>
      <c r="J134" s="207"/>
      <c r="K134" s="207"/>
      <c r="L134" s="207"/>
      <c r="M134" s="207"/>
      <c r="N134" s="207"/>
      <c r="O134" s="207"/>
      <c r="P134" s="207"/>
      <c r="Q134" s="207"/>
      <c r="R134" s="207"/>
      <c r="S134" s="207"/>
      <c r="T134" s="207"/>
      <c r="U134" s="330"/>
    </row>
    <row r="135" spans="1:21" x14ac:dyDescent="0.4">
      <c r="B135" s="312"/>
      <c r="C135" s="172" t="s">
        <v>227</v>
      </c>
      <c r="D135" s="172"/>
      <c r="E135" s="172"/>
      <c r="F135" s="172"/>
      <c r="G135" s="172"/>
      <c r="H135" s="172"/>
      <c r="I135" s="172"/>
      <c r="J135" s="172"/>
      <c r="K135" s="172"/>
      <c r="L135" s="172"/>
      <c r="M135" s="172"/>
      <c r="N135" s="172"/>
      <c r="O135" s="172"/>
      <c r="P135" s="172"/>
      <c r="Q135" s="172"/>
      <c r="R135" s="172"/>
      <c r="S135" s="172"/>
      <c r="T135" s="172"/>
      <c r="U135" s="265"/>
    </row>
    <row r="136" spans="1:21" x14ac:dyDescent="0.4">
      <c r="B136" s="178"/>
      <c r="C136" s="348"/>
      <c r="E136" s="158"/>
      <c r="F136" s="158"/>
      <c r="G136" s="158"/>
      <c r="H136" s="158"/>
      <c r="I136" s="158"/>
      <c r="J136" s="158"/>
      <c r="K136" s="158"/>
      <c r="L136" s="158"/>
      <c r="M136" s="158"/>
      <c r="N136" s="158"/>
      <c r="O136" s="158"/>
      <c r="P136" s="158"/>
      <c r="Q136" s="158"/>
      <c r="R136" s="158"/>
      <c r="S136" s="158"/>
      <c r="T136" s="158"/>
      <c r="U136" s="262"/>
    </row>
    <row r="137" spans="1:21" x14ac:dyDescent="0.4">
      <c r="B137" s="182" t="s">
        <v>228</v>
      </c>
      <c r="C137" s="351">
        <v>0</v>
      </c>
      <c r="E137" s="561" t="s">
        <v>229</v>
      </c>
      <c r="F137" s="270"/>
      <c r="G137" s="270"/>
      <c r="H137" s="270"/>
      <c r="I137" s="270"/>
      <c r="J137" s="270"/>
      <c r="K137" s="270"/>
      <c r="L137" s="270"/>
      <c r="M137" s="270"/>
      <c r="N137" s="270"/>
      <c r="O137" s="270"/>
      <c r="P137" s="270"/>
      <c r="Q137" s="270"/>
      <c r="R137" s="270"/>
      <c r="S137" s="270"/>
      <c r="T137" s="326"/>
      <c r="U137" s="262"/>
    </row>
    <row r="138" spans="1:21" ht="17.399999999999999" thickBot="1" x14ac:dyDescent="0.45">
      <c r="A138" s="566"/>
      <c r="B138" s="296" t="s">
        <v>230</v>
      </c>
      <c r="C138" s="352">
        <v>0.31</v>
      </c>
      <c r="E138" s="561" t="s">
        <v>231</v>
      </c>
      <c r="F138" s="270"/>
      <c r="G138" s="270"/>
      <c r="H138" s="270"/>
      <c r="I138" s="270"/>
      <c r="J138" s="270"/>
      <c r="K138" s="270"/>
      <c r="L138" s="270"/>
      <c r="M138" s="270"/>
      <c r="N138" s="270"/>
      <c r="O138" s="270"/>
      <c r="P138" s="270"/>
      <c r="Q138" s="270"/>
      <c r="R138" s="270"/>
      <c r="S138" s="270"/>
      <c r="T138" s="326"/>
      <c r="U138" s="262"/>
    </row>
    <row r="139" spans="1:21" ht="17.399999999999999" thickTop="1" x14ac:dyDescent="0.4">
      <c r="A139" s="566"/>
      <c r="B139" s="353" t="s">
        <v>232</v>
      </c>
      <c r="C139" s="354">
        <f>C138+C137</f>
        <v>0.31</v>
      </c>
      <c r="E139" s="158"/>
      <c r="F139" s="158"/>
      <c r="G139" s="158"/>
      <c r="H139" s="158"/>
      <c r="I139" s="158"/>
      <c r="J139" s="158"/>
      <c r="K139" s="158"/>
      <c r="L139" s="158"/>
      <c r="M139" s="158"/>
      <c r="N139" s="158"/>
      <c r="O139" s="158"/>
      <c r="P139" s="158"/>
      <c r="Q139" s="158"/>
      <c r="R139" s="158"/>
      <c r="S139" s="158"/>
      <c r="T139" s="158"/>
      <c r="U139" s="262"/>
    </row>
    <row r="140" spans="1:21" x14ac:dyDescent="0.4">
      <c r="A140" s="566"/>
      <c r="B140" s="355"/>
      <c r="C140" s="356"/>
      <c r="D140" s="357"/>
      <c r="E140" s="224"/>
      <c r="F140" s="224"/>
      <c r="G140" s="224"/>
      <c r="H140" s="224"/>
      <c r="I140" s="224"/>
      <c r="J140" s="224"/>
      <c r="K140" s="224"/>
      <c r="L140" s="224"/>
      <c r="M140" s="224"/>
      <c r="N140" s="224"/>
      <c r="O140" s="224"/>
      <c r="P140" s="224"/>
      <c r="Q140" s="224"/>
      <c r="R140" s="224"/>
      <c r="S140" s="224"/>
      <c r="T140" s="224"/>
      <c r="U140" s="266"/>
    </row>
    <row r="141" spans="1:21" x14ac:dyDescent="0.4">
      <c r="A141" s="566"/>
      <c r="B141" s="207"/>
      <c r="C141" s="207"/>
      <c r="D141" s="207"/>
      <c r="E141" s="207"/>
      <c r="F141" s="207"/>
      <c r="G141" s="207"/>
      <c r="H141" s="207"/>
      <c r="I141" s="207"/>
      <c r="J141" s="207"/>
      <c r="K141" s="207"/>
      <c r="L141" s="207"/>
      <c r="M141" s="207"/>
      <c r="N141" s="207"/>
      <c r="O141" s="207"/>
      <c r="P141" s="207"/>
      <c r="Q141" s="207"/>
      <c r="R141" s="207"/>
      <c r="S141" s="207"/>
      <c r="T141" s="207"/>
      <c r="U141" s="207"/>
    </row>
    <row r="142" spans="1:21" x14ac:dyDescent="0.4">
      <c r="A142" s="566"/>
      <c r="B142" s="168" t="s">
        <v>20</v>
      </c>
      <c r="C142" s="169"/>
      <c r="D142" s="170"/>
      <c r="E142" s="170"/>
      <c r="F142" s="170"/>
      <c r="G142" s="170"/>
      <c r="H142" s="170"/>
      <c r="I142" s="170"/>
      <c r="J142" s="170"/>
      <c r="K142" s="170"/>
      <c r="L142" s="170"/>
      <c r="M142" s="170"/>
      <c r="N142" s="170"/>
      <c r="O142" s="170"/>
      <c r="P142" s="170"/>
      <c r="Q142" s="170"/>
      <c r="R142" s="170"/>
      <c r="S142" s="170"/>
      <c r="T142" s="170"/>
      <c r="U142" s="253"/>
    </row>
    <row r="143" spans="1:21" x14ac:dyDescent="0.4">
      <c r="A143" s="566"/>
      <c r="B143" s="358" t="s">
        <v>233</v>
      </c>
      <c r="C143" s="348"/>
      <c r="D143" s="348"/>
      <c r="E143" s="158"/>
      <c r="F143" s="158"/>
      <c r="G143" s="158"/>
      <c r="H143" s="158"/>
      <c r="I143" s="158"/>
      <c r="J143" s="158"/>
      <c r="K143" s="158"/>
      <c r="L143" s="158"/>
      <c r="M143" s="158"/>
      <c r="N143" s="158"/>
      <c r="O143" s="158"/>
      <c r="P143" s="158"/>
      <c r="Q143" s="158"/>
      <c r="R143" s="158"/>
      <c r="S143" s="158"/>
      <c r="T143" s="158"/>
      <c r="U143" s="262"/>
    </row>
    <row r="144" spans="1:21" x14ac:dyDescent="0.4">
      <c r="A144" s="566"/>
      <c r="B144" s="312"/>
      <c r="C144" s="172" t="s">
        <v>234</v>
      </c>
      <c r="D144" s="172"/>
      <c r="E144" s="172"/>
      <c r="F144" s="172"/>
      <c r="G144" s="172"/>
      <c r="H144" s="172"/>
      <c r="I144" s="172"/>
      <c r="J144" s="172"/>
      <c r="K144" s="172"/>
      <c r="L144" s="172"/>
      <c r="M144" s="172"/>
      <c r="N144" s="172"/>
      <c r="O144" s="172"/>
      <c r="P144" s="172"/>
      <c r="Q144" s="172"/>
      <c r="R144" s="172"/>
      <c r="S144" s="172"/>
      <c r="T144" s="172"/>
      <c r="U144" s="265"/>
    </row>
    <row r="145" spans="1:21" x14ac:dyDescent="0.4">
      <c r="A145" s="566"/>
      <c r="B145" s="178"/>
      <c r="C145" s="348"/>
      <c r="D145" s="158"/>
      <c r="E145" s="158"/>
      <c r="F145" s="158"/>
      <c r="G145" s="158"/>
      <c r="H145" s="158"/>
      <c r="I145" s="158"/>
      <c r="J145" s="158"/>
      <c r="K145" s="158"/>
      <c r="L145" s="158"/>
      <c r="M145" s="158"/>
      <c r="N145" s="158"/>
      <c r="O145" s="158"/>
      <c r="P145" s="158"/>
      <c r="Q145" s="158"/>
      <c r="R145" s="158"/>
      <c r="S145" s="158"/>
      <c r="T145" s="158"/>
      <c r="U145" s="262"/>
    </row>
    <row r="146" spans="1:21" x14ac:dyDescent="0.4">
      <c r="A146" s="566"/>
      <c r="B146" s="359" t="s">
        <v>235</v>
      </c>
      <c r="C146" s="360">
        <v>0.10299999999999999</v>
      </c>
      <c r="D146" s="158"/>
      <c r="E146" s="158"/>
      <c r="F146" s="362">
        <v>0.10299999999999999</v>
      </c>
      <c r="G146" s="270" t="s">
        <v>236</v>
      </c>
      <c r="H146" s="270"/>
      <c r="I146" s="270"/>
      <c r="J146" s="270"/>
      <c r="K146" s="270"/>
      <c r="L146" s="270"/>
      <c r="M146" s="270"/>
      <c r="N146" s="270"/>
      <c r="O146" s="270"/>
      <c r="P146" s="270"/>
      <c r="Q146" s="270"/>
      <c r="R146" s="270"/>
      <c r="S146" s="270"/>
      <c r="T146" s="326"/>
      <c r="U146" s="262"/>
    </row>
    <row r="147" spans="1:21" x14ac:dyDescent="0.4">
      <c r="A147" s="566"/>
      <c r="B147" s="359" t="s">
        <v>237</v>
      </c>
      <c r="C147" s="360">
        <v>5.0000000000000001E-3</v>
      </c>
      <c r="D147" s="158"/>
      <c r="E147" s="158"/>
      <c r="F147" s="362">
        <v>1.0999999999999999E-2</v>
      </c>
      <c r="G147" s="270" t="s">
        <v>236</v>
      </c>
      <c r="H147" s="270"/>
      <c r="I147" s="270"/>
      <c r="J147" s="270"/>
      <c r="K147" s="270"/>
      <c r="L147" s="270"/>
      <c r="M147" s="270"/>
      <c r="N147" s="270"/>
      <c r="O147" s="270"/>
      <c r="P147" s="270"/>
      <c r="Q147" s="270"/>
      <c r="R147" s="270"/>
      <c r="S147" s="270"/>
      <c r="T147" s="326"/>
      <c r="U147" s="262"/>
    </row>
    <row r="148" spans="1:21" ht="17.399999999999999" thickBot="1" x14ac:dyDescent="0.45">
      <c r="A148" s="566"/>
      <c r="B148" s="363" t="s">
        <v>238</v>
      </c>
      <c r="C148" s="469">
        <v>0.03</v>
      </c>
      <c r="D148" s="158"/>
      <c r="E148" s="158"/>
      <c r="F148" s="362">
        <v>5.8999999999999997E-2</v>
      </c>
      <c r="G148" s="270" t="s">
        <v>239</v>
      </c>
      <c r="H148" s="270"/>
      <c r="I148" s="270"/>
      <c r="J148" s="270"/>
      <c r="K148" s="270"/>
      <c r="L148" s="270"/>
      <c r="M148" s="270"/>
      <c r="N148" s="270"/>
      <c r="O148" s="270"/>
      <c r="P148" s="270"/>
      <c r="Q148" s="270"/>
      <c r="R148" s="270"/>
      <c r="S148" s="270"/>
      <c r="T148" s="326"/>
      <c r="U148" s="262"/>
    </row>
    <row r="149" spans="1:21" ht="17.399999999999999" thickTop="1" x14ac:dyDescent="0.4">
      <c r="A149" s="566"/>
      <c r="B149" s="366" t="s">
        <v>240</v>
      </c>
      <c r="C149" s="367">
        <f>SUM(C146:C148)</f>
        <v>0.13800000000000001</v>
      </c>
      <c r="D149" s="158"/>
      <c r="E149" s="158"/>
      <c r="F149" s="158"/>
      <c r="G149" s="158"/>
      <c r="H149" s="158"/>
      <c r="I149" s="158"/>
      <c r="J149" s="158"/>
      <c r="K149" s="158"/>
      <c r="L149" s="158"/>
      <c r="M149" s="158"/>
      <c r="N149" s="158"/>
      <c r="O149" s="158"/>
      <c r="P149" s="158"/>
      <c r="Q149" s="158"/>
      <c r="R149" s="158"/>
      <c r="S149" s="158"/>
      <c r="T149" s="158"/>
      <c r="U149" s="262"/>
    </row>
    <row r="150" spans="1:21" x14ac:dyDescent="0.4">
      <c r="A150" s="566"/>
      <c r="B150" s="205"/>
      <c r="C150" s="348"/>
      <c r="D150" s="348"/>
      <c r="E150" s="158"/>
      <c r="F150" s="158"/>
      <c r="G150" s="158"/>
      <c r="H150" s="158"/>
      <c r="I150" s="158"/>
      <c r="J150" s="158"/>
      <c r="K150" s="158"/>
      <c r="L150" s="158"/>
      <c r="M150" s="158"/>
      <c r="N150" s="158"/>
      <c r="O150" s="158"/>
      <c r="P150" s="158"/>
      <c r="Q150" s="158"/>
      <c r="R150" s="158"/>
      <c r="S150" s="158"/>
      <c r="T150" s="158"/>
      <c r="U150" s="262"/>
    </row>
    <row r="151" spans="1:21" x14ac:dyDescent="0.4">
      <c r="A151" s="566"/>
      <c r="B151" s="182" t="s">
        <v>241</v>
      </c>
      <c r="C151" s="365">
        <v>4.0000000000000001E-3</v>
      </c>
      <c r="D151" s="348"/>
      <c r="E151" s="158"/>
      <c r="F151" s="269" t="s">
        <v>242</v>
      </c>
      <c r="G151" s="269"/>
      <c r="H151" s="270"/>
      <c r="I151" s="270"/>
      <c r="J151" s="270"/>
      <c r="K151" s="270"/>
      <c r="L151" s="270"/>
      <c r="M151" s="270"/>
      <c r="N151" s="270"/>
      <c r="O151" s="270"/>
      <c r="P151" s="270"/>
      <c r="Q151" s="270"/>
      <c r="R151" s="270"/>
      <c r="S151" s="270"/>
      <c r="T151" s="326"/>
      <c r="U151" s="262"/>
    </row>
    <row r="152" spans="1:21" x14ac:dyDescent="0.4">
      <c r="A152" s="566"/>
      <c r="B152" s="369"/>
      <c r="C152" s="348"/>
      <c r="D152" s="348"/>
      <c r="E152" s="158"/>
      <c r="F152" s="158"/>
      <c r="G152" s="158"/>
      <c r="H152" s="158"/>
      <c r="I152" s="158"/>
      <c r="J152" s="158"/>
      <c r="K152" s="158"/>
      <c r="L152" s="158"/>
      <c r="M152" s="158"/>
      <c r="N152" s="158"/>
      <c r="O152" s="158"/>
      <c r="P152" s="158"/>
      <c r="Q152" s="158"/>
      <c r="R152" s="158"/>
      <c r="S152" s="158"/>
      <c r="T152" s="158"/>
      <c r="U152" s="262"/>
    </row>
    <row r="153" spans="1:21" x14ac:dyDescent="0.4">
      <c r="A153" s="566"/>
      <c r="B153" s="182" t="s">
        <v>243</v>
      </c>
      <c r="C153" s="365">
        <v>0.01</v>
      </c>
      <c r="D153" s="568"/>
      <c r="E153" s="569"/>
      <c r="F153" s="362">
        <v>2.4E-2</v>
      </c>
      <c r="G153" s="370" t="s">
        <v>244</v>
      </c>
      <c r="H153" s="381"/>
      <c r="I153" s="381"/>
      <c r="J153" s="381"/>
      <c r="K153" s="381"/>
      <c r="L153" s="381"/>
      <c r="M153" s="381"/>
      <c r="N153" s="381"/>
      <c r="O153" s="381"/>
      <c r="P153" s="381"/>
      <c r="Q153" s="381"/>
      <c r="R153" s="381"/>
      <c r="S153" s="381"/>
      <c r="T153" s="382"/>
      <c r="U153" s="262"/>
    </row>
    <row r="154" spans="1:21" x14ac:dyDescent="0.4">
      <c r="B154" s="470"/>
      <c r="C154" s="356"/>
      <c r="D154" s="347"/>
      <c r="E154" s="224"/>
      <c r="F154" s="371"/>
      <c r="G154" s="371"/>
      <c r="H154" s="371"/>
      <c r="I154" s="371"/>
      <c r="J154" s="371"/>
      <c r="K154" s="371"/>
      <c r="L154" s="371"/>
      <c r="M154" s="371"/>
      <c r="N154" s="371"/>
      <c r="O154" s="371"/>
      <c r="P154" s="371"/>
      <c r="Q154" s="371"/>
      <c r="R154" s="371"/>
      <c r="S154" s="371"/>
      <c r="T154" s="371"/>
      <c r="U154" s="266"/>
    </row>
    <row r="155" spans="1:21" x14ac:dyDescent="0.4">
      <c r="B155" s="207"/>
      <c r="C155" s="207"/>
      <c r="D155" s="207"/>
      <c r="E155" s="207"/>
      <c r="F155" s="207"/>
      <c r="G155" s="207"/>
      <c r="H155" s="207"/>
      <c r="I155" s="207"/>
      <c r="J155" s="207"/>
      <c r="K155" s="207"/>
      <c r="L155" s="207"/>
      <c r="M155" s="207"/>
      <c r="N155" s="207"/>
      <c r="O155" s="207"/>
      <c r="P155" s="207"/>
      <c r="Q155" s="207"/>
      <c r="R155" s="207"/>
      <c r="S155" s="207"/>
      <c r="T155" s="207"/>
      <c r="U155" s="207"/>
    </row>
    <row r="156" spans="1:21" x14ac:dyDescent="0.4">
      <c r="B156" s="168" t="s">
        <v>245</v>
      </c>
      <c r="C156" s="169"/>
      <c r="D156" s="170"/>
      <c r="E156" s="170"/>
      <c r="F156" s="170"/>
      <c r="G156" s="170"/>
      <c r="H156" s="170"/>
      <c r="I156" s="170"/>
      <c r="J156" s="170"/>
      <c r="K156" s="170"/>
      <c r="L156" s="170"/>
      <c r="M156" s="170"/>
      <c r="N156" s="170"/>
      <c r="O156" s="170"/>
      <c r="P156" s="170"/>
      <c r="Q156" s="170"/>
      <c r="R156" s="170"/>
      <c r="S156" s="170"/>
      <c r="T156" s="170"/>
      <c r="U156" s="253"/>
    </row>
    <row r="157" spans="1:21" x14ac:dyDescent="0.4">
      <c r="B157" s="358"/>
      <c r="C157" s="372"/>
      <c r="D157" s="372"/>
      <c r="E157" s="152"/>
      <c r="F157" s="152"/>
      <c r="G157" s="152"/>
      <c r="H157" s="152"/>
      <c r="I157" s="152"/>
      <c r="J157" s="152"/>
      <c r="K157" s="152"/>
      <c r="L157" s="152"/>
      <c r="M157" s="152"/>
      <c r="N157" s="152"/>
      <c r="O157" s="152"/>
      <c r="P157" s="152"/>
      <c r="Q157" s="152"/>
      <c r="R157" s="152"/>
      <c r="S157" s="152"/>
      <c r="T157" s="152"/>
      <c r="U157" s="262"/>
    </row>
    <row r="158" spans="1:21" x14ac:dyDescent="0.4">
      <c r="B158" s="312"/>
      <c r="C158" s="172" t="s">
        <v>143</v>
      </c>
      <c r="D158" s="172" t="s">
        <v>144</v>
      </c>
      <c r="E158" s="172" t="s">
        <v>145</v>
      </c>
      <c r="F158" s="172" t="s">
        <v>146</v>
      </c>
      <c r="G158" s="172" t="s">
        <v>147</v>
      </c>
      <c r="H158" s="172"/>
      <c r="I158" s="172"/>
      <c r="J158" s="172"/>
      <c r="K158" s="172"/>
      <c r="L158" s="172"/>
      <c r="M158" s="172"/>
      <c r="N158" s="172"/>
      <c r="O158" s="172"/>
      <c r="P158" s="172"/>
      <c r="Q158" s="172"/>
      <c r="R158" s="172"/>
      <c r="S158" s="172"/>
      <c r="T158" s="172"/>
      <c r="U158" s="265"/>
    </row>
    <row r="159" spans="1:21" x14ac:dyDescent="0.4">
      <c r="B159" s="178"/>
      <c r="C159" s="372"/>
      <c r="D159" s="372"/>
      <c r="E159" s="152"/>
      <c r="F159" s="152"/>
      <c r="G159" s="152"/>
      <c r="H159" s="152"/>
      <c r="I159" s="152"/>
      <c r="J159" s="152"/>
      <c r="K159" s="152"/>
      <c r="L159" s="152"/>
      <c r="M159" s="152"/>
      <c r="N159" s="152"/>
      <c r="O159" s="152"/>
      <c r="P159" s="152"/>
      <c r="Q159" s="152"/>
      <c r="R159" s="152"/>
      <c r="S159" s="152"/>
      <c r="T159" s="152"/>
      <c r="U159" s="262"/>
    </row>
    <row r="160" spans="1:21" x14ac:dyDescent="0.4">
      <c r="B160" s="182" t="s">
        <v>246</v>
      </c>
      <c r="C160" s="365"/>
      <c r="D160" s="365"/>
      <c r="E160" s="365"/>
      <c r="F160" s="365"/>
      <c r="G160" s="365"/>
      <c r="I160" s="269" t="s">
        <v>247</v>
      </c>
      <c r="J160" s="270"/>
      <c r="K160" s="270"/>
      <c r="L160" s="270"/>
      <c r="M160" s="270"/>
      <c r="N160" s="270"/>
      <c r="O160" s="270"/>
      <c r="P160" s="270"/>
      <c r="Q160" s="270"/>
      <c r="R160" s="270"/>
      <c r="S160" s="270"/>
      <c r="T160" s="326"/>
      <c r="U160" s="262"/>
    </row>
    <row r="161" spans="1:21" x14ac:dyDescent="0.4">
      <c r="B161" s="182" t="s">
        <v>248</v>
      </c>
      <c r="C161" s="365"/>
      <c r="D161" s="365"/>
      <c r="E161" s="365"/>
      <c r="F161" s="365"/>
      <c r="G161" s="365"/>
      <c r="I161" s="269" t="s">
        <v>249</v>
      </c>
      <c r="J161" s="270"/>
      <c r="K161" s="270"/>
      <c r="L161" s="270"/>
      <c r="M161" s="270"/>
      <c r="N161" s="270"/>
      <c r="O161" s="270"/>
      <c r="P161" s="270"/>
      <c r="Q161" s="270"/>
      <c r="R161" s="270"/>
      <c r="S161" s="270"/>
      <c r="T161" s="326"/>
      <c r="U161" s="262"/>
    </row>
    <row r="162" spans="1:21" x14ac:dyDescent="0.4">
      <c r="B162" s="230"/>
      <c r="C162" s="356"/>
      <c r="D162" s="347"/>
      <c r="E162" s="224"/>
      <c r="F162" s="224"/>
      <c r="G162" s="224"/>
      <c r="H162" s="224"/>
      <c r="I162" s="224"/>
      <c r="J162" s="224"/>
      <c r="K162" s="224"/>
      <c r="L162" s="224"/>
      <c r="M162" s="224"/>
      <c r="N162" s="224"/>
      <c r="O162" s="224"/>
      <c r="P162" s="224"/>
      <c r="Q162" s="224"/>
      <c r="R162" s="224"/>
      <c r="S162" s="224"/>
      <c r="T162" s="224"/>
      <c r="U162" s="266"/>
    </row>
    <row r="163" spans="1:21" x14ac:dyDescent="0.4">
      <c r="B163" s="207"/>
      <c r="C163" s="207"/>
      <c r="D163" s="207"/>
      <c r="E163" s="207"/>
      <c r="F163" s="207"/>
      <c r="G163" s="207"/>
      <c r="H163" s="207"/>
      <c r="I163" s="207"/>
      <c r="J163" s="207"/>
      <c r="K163" s="207"/>
      <c r="L163" s="207"/>
      <c r="M163" s="207"/>
      <c r="N163" s="207"/>
      <c r="O163" s="207"/>
      <c r="P163" s="207"/>
      <c r="Q163" s="207"/>
      <c r="R163" s="207"/>
      <c r="S163" s="207"/>
      <c r="T163" s="207"/>
      <c r="U163" s="207"/>
    </row>
    <row r="164" spans="1:21" x14ac:dyDescent="0.4">
      <c r="B164" s="168" t="s">
        <v>22</v>
      </c>
      <c r="C164" s="169"/>
      <c r="D164" s="170"/>
      <c r="E164" s="170"/>
      <c r="F164" s="170"/>
      <c r="G164" s="170"/>
      <c r="H164" s="170"/>
      <c r="I164" s="170"/>
      <c r="J164" s="170"/>
      <c r="K164" s="170"/>
      <c r="L164" s="170"/>
      <c r="M164" s="170"/>
      <c r="N164" s="170"/>
      <c r="O164" s="170"/>
      <c r="P164" s="170"/>
      <c r="Q164" s="170"/>
      <c r="R164" s="170"/>
      <c r="S164" s="170"/>
      <c r="T164" s="170"/>
      <c r="U164" s="253"/>
    </row>
    <row r="165" spans="1:21" x14ac:dyDescent="0.4">
      <c r="B165" s="358"/>
      <c r="C165" s="348"/>
      <c r="D165" s="348"/>
      <c r="E165" s="158"/>
      <c r="F165" s="158"/>
      <c r="G165" s="158"/>
      <c r="H165" s="158"/>
      <c r="I165" s="158"/>
      <c r="J165" s="158"/>
      <c r="K165" s="158"/>
      <c r="L165" s="158"/>
      <c r="M165" s="158"/>
      <c r="N165" s="158"/>
      <c r="O165" s="158"/>
      <c r="P165" s="158"/>
      <c r="Q165" s="158"/>
      <c r="R165" s="158"/>
      <c r="S165" s="158"/>
      <c r="T165" s="158"/>
      <c r="U165" s="262"/>
    </row>
    <row r="166" spans="1:21" x14ac:dyDescent="0.4">
      <c r="B166" s="312"/>
      <c r="C166" s="172" t="s">
        <v>175</v>
      </c>
      <c r="D166" s="172"/>
      <c r="E166" s="172"/>
      <c r="F166" s="172"/>
      <c r="G166" s="172"/>
      <c r="H166" s="172"/>
      <c r="I166" s="172"/>
      <c r="J166" s="172"/>
      <c r="K166" s="172"/>
      <c r="L166" s="172"/>
      <c r="M166" s="172"/>
      <c r="N166" s="172"/>
      <c r="O166" s="172"/>
      <c r="P166" s="172"/>
      <c r="Q166" s="172"/>
      <c r="R166" s="172"/>
      <c r="S166" s="172"/>
      <c r="T166" s="172"/>
      <c r="U166" s="265"/>
    </row>
    <row r="167" spans="1:21" x14ac:dyDescent="0.4">
      <c r="B167" s="178"/>
      <c r="C167" s="348"/>
      <c r="D167" s="348"/>
      <c r="E167" s="158"/>
      <c r="F167" s="158"/>
      <c r="G167" s="158"/>
      <c r="H167" s="158"/>
      <c r="I167" s="158"/>
      <c r="J167" s="158"/>
      <c r="K167" s="158"/>
      <c r="L167" s="158"/>
      <c r="M167" s="158"/>
      <c r="N167" s="158"/>
      <c r="O167" s="158"/>
      <c r="P167" s="158"/>
      <c r="Q167" s="158"/>
      <c r="R167" s="158"/>
      <c r="S167" s="158"/>
      <c r="T167" s="158"/>
      <c r="U167" s="262"/>
    </row>
    <row r="168" spans="1:21" x14ac:dyDescent="0.4">
      <c r="A168" s="234"/>
      <c r="B168" s="182" t="s">
        <v>250</v>
      </c>
      <c r="C168" s="365"/>
      <c r="D168" s="348"/>
      <c r="E168" s="158"/>
      <c r="F168" s="269" t="s">
        <v>251</v>
      </c>
      <c r="G168" s="270"/>
      <c r="H168" s="270"/>
      <c r="I168" s="270"/>
      <c r="J168" s="270"/>
      <c r="K168" s="270"/>
      <c r="L168" s="270"/>
      <c r="M168" s="270"/>
      <c r="N168" s="270"/>
      <c r="O168" s="270"/>
      <c r="P168" s="270"/>
      <c r="Q168" s="270"/>
      <c r="R168" s="270"/>
      <c r="S168" s="270"/>
      <c r="T168" s="326"/>
      <c r="U168" s="262"/>
    </row>
    <row r="169" spans="1:21" x14ac:dyDescent="0.4">
      <c r="B169" s="230"/>
      <c r="C169" s="347"/>
      <c r="D169" s="347"/>
      <c r="E169" s="224"/>
      <c r="F169" s="224"/>
      <c r="G169" s="224"/>
      <c r="H169" s="224"/>
      <c r="I169" s="224"/>
      <c r="J169" s="224"/>
      <c r="K169" s="224"/>
      <c r="L169" s="224"/>
      <c r="M169" s="224"/>
      <c r="N169" s="224"/>
      <c r="O169" s="224"/>
      <c r="P169" s="224"/>
      <c r="Q169" s="224"/>
      <c r="R169" s="224"/>
      <c r="S169" s="224"/>
      <c r="T169" s="224"/>
      <c r="U169" s="266"/>
    </row>
    <row r="170" spans="1:21" x14ac:dyDescent="0.4">
      <c r="B170" s="207"/>
      <c r="C170" s="373"/>
      <c r="D170" s="207"/>
      <c r="E170" s="207"/>
      <c r="F170" s="207"/>
      <c r="G170" s="207"/>
      <c r="H170" s="207"/>
      <c r="I170" s="207"/>
      <c r="J170" s="207"/>
      <c r="K170" s="207"/>
      <c r="L170" s="207"/>
      <c r="M170" s="207"/>
      <c r="N170" s="207"/>
      <c r="O170" s="207"/>
      <c r="P170" s="207"/>
      <c r="Q170" s="207"/>
      <c r="R170" s="207"/>
      <c r="S170" s="207"/>
      <c r="T170" s="207"/>
      <c r="U170" s="207"/>
    </row>
    <row r="171" spans="1:21" x14ac:dyDescent="0.4">
      <c r="B171" s="168" t="s">
        <v>252</v>
      </c>
      <c r="C171" s="374"/>
      <c r="D171" s="170"/>
      <c r="E171" s="170"/>
      <c r="F171" s="170"/>
      <c r="G171" s="170"/>
      <c r="H171" s="170"/>
      <c r="I171" s="170"/>
      <c r="J171" s="170"/>
      <c r="K171" s="170"/>
      <c r="L171" s="170"/>
      <c r="M171" s="170"/>
      <c r="N171" s="170"/>
      <c r="O171" s="170"/>
      <c r="P171" s="170"/>
      <c r="Q171" s="170"/>
      <c r="R171" s="170"/>
      <c r="S171" s="170"/>
      <c r="T171" s="170"/>
      <c r="U171" s="253"/>
    </row>
    <row r="172" spans="1:21" x14ac:dyDescent="0.4">
      <c r="B172" s="358"/>
      <c r="C172" s="348"/>
      <c r="D172" s="348"/>
      <c r="E172" s="158"/>
      <c r="F172" s="158"/>
      <c r="G172" s="158"/>
      <c r="H172" s="158"/>
      <c r="I172" s="158"/>
      <c r="J172" s="158"/>
      <c r="K172" s="158"/>
      <c r="L172" s="158"/>
      <c r="M172" s="158"/>
      <c r="N172" s="158"/>
      <c r="O172" s="158"/>
      <c r="P172" s="158"/>
      <c r="Q172" s="158"/>
      <c r="R172" s="158"/>
      <c r="S172" s="158"/>
      <c r="T172" s="158"/>
      <c r="U172" s="262"/>
    </row>
    <row r="173" spans="1:21" x14ac:dyDescent="0.4">
      <c r="B173" s="312"/>
      <c r="C173" s="375" t="s">
        <v>175</v>
      </c>
      <c r="D173" s="172"/>
      <c r="E173" s="172"/>
      <c r="F173" s="172"/>
      <c r="G173" s="172"/>
      <c r="H173" s="172"/>
      <c r="I173" s="172"/>
      <c r="J173" s="172"/>
      <c r="K173" s="172"/>
      <c r="L173" s="172"/>
      <c r="M173" s="172"/>
      <c r="N173" s="172"/>
      <c r="O173" s="172"/>
      <c r="P173" s="172"/>
      <c r="Q173" s="172"/>
      <c r="R173" s="172"/>
      <c r="S173" s="172"/>
      <c r="T173" s="172"/>
      <c r="U173" s="265"/>
    </row>
    <row r="174" spans="1:21" x14ac:dyDescent="0.4">
      <c r="B174" s="178"/>
      <c r="C174" s="348"/>
      <c r="D174" s="348"/>
      <c r="E174" s="158"/>
      <c r="F174" s="158"/>
      <c r="G174" s="158"/>
      <c r="H174" s="158"/>
      <c r="I174" s="158"/>
      <c r="J174" s="158"/>
      <c r="K174" s="158"/>
      <c r="L174" s="158"/>
      <c r="M174" s="158"/>
      <c r="N174" s="158"/>
      <c r="O174" s="158"/>
      <c r="P174" s="158"/>
      <c r="Q174" s="158"/>
      <c r="R174" s="158"/>
      <c r="S174" s="158"/>
      <c r="T174" s="158"/>
      <c r="U174" s="262"/>
    </row>
    <row r="175" spans="1:21" x14ac:dyDescent="0.4">
      <c r="B175" s="182" t="s">
        <v>253</v>
      </c>
      <c r="C175" s="365"/>
      <c r="D175" s="348"/>
      <c r="E175" s="158"/>
      <c r="F175" s="269"/>
      <c r="G175" s="270"/>
      <c r="H175" s="270"/>
      <c r="I175" s="270"/>
      <c r="J175" s="270"/>
      <c r="K175" s="270"/>
      <c r="L175" s="270"/>
      <c r="M175" s="270"/>
      <c r="N175" s="270"/>
      <c r="O175" s="270"/>
      <c r="P175" s="270"/>
      <c r="Q175" s="270"/>
      <c r="R175" s="270"/>
      <c r="S175" s="270"/>
      <c r="T175" s="326"/>
      <c r="U175" s="262"/>
    </row>
    <row r="176" spans="1:21" x14ac:dyDescent="0.4">
      <c r="B176" s="182" t="s">
        <v>255</v>
      </c>
      <c r="C176" s="365"/>
      <c r="D176" s="348"/>
      <c r="E176" s="158"/>
      <c r="F176" s="269"/>
      <c r="G176" s="270"/>
      <c r="H176" s="270"/>
      <c r="I176" s="270"/>
      <c r="J176" s="270"/>
      <c r="K176" s="270"/>
      <c r="L176" s="270"/>
      <c r="M176" s="270"/>
      <c r="N176" s="270"/>
      <c r="O176" s="270"/>
      <c r="P176" s="270"/>
      <c r="Q176" s="270"/>
      <c r="R176" s="270"/>
      <c r="S176" s="270"/>
      <c r="T176" s="326"/>
      <c r="U176" s="262"/>
    </row>
    <row r="177" spans="1:21" x14ac:dyDescent="0.4">
      <c r="B177" s="182" t="s">
        <v>256</v>
      </c>
      <c r="C177" s="365"/>
      <c r="D177" s="348"/>
      <c r="E177" s="158"/>
      <c r="F177" s="553"/>
      <c r="G177" s="270"/>
      <c r="H177" s="270"/>
      <c r="I177" s="270"/>
      <c r="J177" s="270"/>
      <c r="K177" s="270"/>
      <c r="L177" s="270"/>
      <c r="M177" s="270"/>
      <c r="N177" s="270"/>
      <c r="O177" s="270"/>
      <c r="P177" s="270"/>
      <c r="Q177" s="270"/>
      <c r="R177" s="270"/>
      <c r="S177" s="270"/>
      <c r="T177" s="326"/>
      <c r="U177" s="262"/>
    </row>
    <row r="178" spans="1:21" x14ac:dyDescent="0.4">
      <c r="A178" s="565" t="s">
        <v>59</v>
      </c>
      <c r="B178" s="353" t="s">
        <v>257</v>
      </c>
      <c r="C178" s="376">
        <v>0.03</v>
      </c>
      <c r="D178" s="348"/>
      <c r="E178" s="158"/>
      <c r="F178" s="158" t="s">
        <v>473</v>
      </c>
      <c r="G178" s="158"/>
      <c r="H178" s="158"/>
      <c r="I178" s="158"/>
      <c r="J178" s="158"/>
      <c r="K178" s="158"/>
      <c r="L178" s="158"/>
      <c r="M178" s="158"/>
      <c r="N178" s="158"/>
      <c r="O178" s="158"/>
      <c r="P178" s="158"/>
      <c r="Q178" s="158"/>
      <c r="R178" s="158"/>
      <c r="S178" s="158"/>
      <c r="T178" s="158"/>
      <c r="U178" s="262"/>
    </row>
    <row r="179" spans="1:21" x14ac:dyDescent="0.4">
      <c r="B179" s="355"/>
      <c r="C179" s="377"/>
      <c r="D179" s="347"/>
      <c r="E179" s="224"/>
      <c r="F179" s="224"/>
      <c r="G179" s="224"/>
      <c r="H179" s="224"/>
      <c r="I179" s="224"/>
      <c r="J179" s="224"/>
      <c r="K179" s="224"/>
      <c r="L179" s="224"/>
      <c r="M179" s="224"/>
      <c r="N179" s="224"/>
      <c r="O179" s="224"/>
      <c r="P179" s="224"/>
      <c r="Q179" s="224"/>
      <c r="R179" s="224"/>
      <c r="S179" s="224"/>
      <c r="T179" s="224"/>
      <c r="U179" s="266"/>
    </row>
    <row r="180" spans="1:21" x14ac:dyDescent="0.4">
      <c r="B180" s="378"/>
      <c r="C180" s="308"/>
      <c r="D180" s="348"/>
      <c r="E180" s="152"/>
      <c r="F180" s="152"/>
      <c r="G180" s="152"/>
      <c r="H180" s="152"/>
      <c r="I180" s="152"/>
      <c r="J180" s="152"/>
      <c r="K180" s="152"/>
      <c r="L180" s="152"/>
      <c r="M180" s="152"/>
      <c r="N180" s="152"/>
      <c r="O180" s="152"/>
      <c r="P180" s="152"/>
      <c r="Q180" s="152"/>
      <c r="R180" s="152"/>
      <c r="S180" s="158"/>
    </row>
    <row r="181" spans="1:21" x14ac:dyDescent="0.4">
      <c r="B181" s="379" t="s">
        <v>258</v>
      </c>
      <c r="C181" s="380"/>
      <c r="D181" s="380"/>
      <c r="E181" s="380"/>
      <c r="F181" s="380"/>
      <c r="G181" s="380"/>
      <c r="H181" s="380"/>
      <c r="I181" s="380"/>
      <c r="J181" s="380"/>
      <c r="K181" s="380"/>
      <c r="L181" s="380"/>
      <c r="M181" s="380"/>
      <c r="N181" s="380"/>
      <c r="O181" s="380"/>
      <c r="P181" s="380"/>
      <c r="Q181" s="380"/>
      <c r="R181" s="380"/>
      <c r="S181" s="380"/>
      <c r="T181" s="380"/>
      <c r="U181" s="383"/>
    </row>
    <row r="182" spans="1:21" x14ac:dyDescent="0.4">
      <c r="B182" s="178"/>
      <c r="C182" s="158"/>
      <c r="D182" s="158"/>
      <c r="E182" s="158"/>
      <c r="F182" s="158"/>
      <c r="G182" s="158"/>
      <c r="H182" s="158"/>
      <c r="I182" s="158"/>
      <c r="J182" s="158"/>
      <c r="K182" s="158"/>
      <c r="L182" s="158"/>
      <c r="M182" s="158"/>
      <c r="N182" s="158"/>
      <c r="O182" s="158"/>
      <c r="P182" s="158"/>
      <c r="Q182" s="158"/>
      <c r="R182" s="158"/>
      <c r="S182" s="158"/>
      <c r="T182" s="158"/>
      <c r="U182" s="262"/>
    </row>
    <row r="183" spans="1:21" ht="36" x14ac:dyDescent="0.4">
      <c r="B183" s="384" t="s">
        <v>259</v>
      </c>
      <c r="C183" s="385" t="s">
        <v>260</v>
      </c>
      <c r="D183" s="386"/>
      <c r="E183" s="385" t="s">
        <v>261</v>
      </c>
      <c r="F183" s="388"/>
      <c r="G183" s="389"/>
      <c r="H183" s="389"/>
      <c r="I183" s="389"/>
      <c r="J183" s="388"/>
      <c r="K183" s="406"/>
      <c r="L183" s="388"/>
      <c r="M183" s="385"/>
      <c r="N183" s="388"/>
      <c r="O183" s="388"/>
      <c r="P183" s="388"/>
      <c r="Q183" s="388"/>
      <c r="R183" s="388"/>
      <c r="S183" s="388"/>
      <c r="T183" s="388"/>
      <c r="U183" s="408"/>
    </row>
    <row r="184" spans="1:21" x14ac:dyDescent="0.4">
      <c r="B184" s="390" t="s">
        <v>262</v>
      </c>
      <c r="C184" s="471">
        <f>100%-SUM(C185:C187)</f>
        <v>0.84799999999999998</v>
      </c>
      <c r="D184" s="388"/>
      <c r="E184" s="472"/>
      <c r="F184" s="158"/>
      <c r="G184" s="251"/>
      <c r="H184" s="251"/>
      <c r="I184" s="251"/>
      <c r="J184" s="158"/>
      <c r="K184" s="428"/>
      <c r="L184" s="158"/>
      <c r="M184" s="428"/>
      <c r="N184" s="344"/>
      <c r="O184" s="344"/>
      <c r="P184" s="344"/>
      <c r="Q184" s="344"/>
      <c r="R184" s="344"/>
      <c r="S184" s="344"/>
      <c r="T184" s="344"/>
      <c r="U184" s="262"/>
    </row>
    <row r="185" spans="1:21" x14ac:dyDescent="0.4">
      <c r="B185" s="390" t="str">
        <f>B149</f>
        <v>Totale overheadkosten (% van totale kosten)</v>
      </c>
      <c r="C185" s="471">
        <f>C149</f>
        <v>0.13800000000000001</v>
      </c>
      <c r="D185" s="388"/>
      <c r="E185" s="471">
        <f>C185/$C$184</f>
        <v>0.16273584905660379</v>
      </c>
      <c r="F185" s="158"/>
      <c r="G185" s="251"/>
      <c r="H185" s="251"/>
      <c r="I185" s="251"/>
      <c r="J185" s="158"/>
      <c r="K185" s="428"/>
      <c r="L185" s="158"/>
      <c r="M185" s="428"/>
      <c r="N185" s="344"/>
      <c r="O185" s="344"/>
      <c r="P185" s="344"/>
      <c r="Q185" s="344"/>
      <c r="R185" s="344"/>
      <c r="S185" s="344"/>
      <c r="T185" s="344"/>
      <c r="U185" s="262"/>
    </row>
    <row r="186" spans="1:21" x14ac:dyDescent="0.4">
      <c r="B186" s="390" t="str">
        <f>B151</f>
        <v>Kosten voor vastgoed (% van totale kosten)</v>
      </c>
      <c r="C186" s="471">
        <f>C151</f>
        <v>4.0000000000000001E-3</v>
      </c>
      <c r="D186" s="388"/>
      <c r="E186" s="471">
        <f>C186/$C$184</f>
        <v>4.7169811320754715E-3</v>
      </c>
      <c r="F186" s="158"/>
      <c r="H186" s="251"/>
      <c r="I186" s="251"/>
      <c r="J186" s="158"/>
      <c r="K186" s="428"/>
      <c r="L186" s="158"/>
      <c r="M186" s="428"/>
      <c r="N186" s="344"/>
      <c r="O186" s="344"/>
      <c r="P186" s="344"/>
      <c r="Q186" s="344"/>
      <c r="R186" s="344"/>
      <c r="S186" s="344"/>
      <c r="T186" s="344"/>
      <c r="U186" s="262"/>
    </row>
    <row r="187" spans="1:21" x14ac:dyDescent="0.4">
      <c r="B187" s="390" t="str">
        <f>B153</f>
        <v>Overige personele kosten (% van totale kosten)</v>
      </c>
      <c r="C187" s="471">
        <f>C153</f>
        <v>0.01</v>
      </c>
      <c r="D187" s="388"/>
      <c r="E187" s="471">
        <f>C187/$C$184</f>
        <v>1.179245283018868E-2</v>
      </c>
      <c r="F187" s="158"/>
      <c r="H187" s="251"/>
      <c r="I187" s="251"/>
      <c r="J187" s="158"/>
      <c r="K187" s="428"/>
      <c r="L187" s="158"/>
      <c r="M187" s="428"/>
      <c r="N187" s="344"/>
      <c r="O187" s="344"/>
      <c r="P187" s="344"/>
      <c r="Q187" s="344"/>
      <c r="R187" s="344"/>
      <c r="S187" s="344"/>
      <c r="T187" s="344"/>
      <c r="U187" s="262"/>
    </row>
    <row r="188" spans="1:21" x14ac:dyDescent="0.4">
      <c r="B188" s="230"/>
      <c r="C188" s="224"/>
      <c r="D188" s="224"/>
      <c r="E188" s="224"/>
      <c r="F188" s="224"/>
      <c r="G188" s="224"/>
      <c r="H188" s="224"/>
      <c r="I188" s="224"/>
      <c r="J188" s="224"/>
      <c r="K188" s="224"/>
      <c r="L188" s="224"/>
      <c r="M188" s="224"/>
      <c r="N188" s="224"/>
      <c r="O188" s="224"/>
      <c r="P188" s="224"/>
      <c r="Q188" s="224"/>
      <c r="R188" s="224"/>
      <c r="S188" s="224"/>
      <c r="T188" s="224"/>
      <c r="U188" s="266"/>
    </row>
    <row r="224" spans="2:19" x14ac:dyDescent="0.4">
      <c r="B224" s="379" t="s">
        <v>263</v>
      </c>
      <c r="C224" s="393"/>
      <c r="D224" s="393"/>
      <c r="E224" s="393"/>
      <c r="F224" s="393"/>
      <c r="G224" s="393"/>
      <c r="H224" s="393"/>
      <c r="I224" s="393"/>
      <c r="J224" s="393"/>
      <c r="K224" s="393"/>
      <c r="L224" s="393"/>
      <c r="M224" s="393"/>
      <c r="N224" s="393"/>
      <c r="O224" s="393"/>
      <c r="P224" s="393"/>
      <c r="Q224" s="393"/>
      <c r="R224" s="393"/>
      <c r="S224" s="409"/>
    </row>
    <row r="225" spans="2:21" x14ac:dyDescent="0.4">
      <c r="B225" s="394"/>
      <c r="C225" s="395"/>
      <c r="D225" s="395"/>
      <c r="E225" s="395"/>
      <c r="F225" s="395"/>
      <c r="G225" s="395"/>
      <c r="H225" s="395"/>
      <c r="I225" s="395"/>
      <c r="J225" s="395"/>
      <c r="K225" s="395"/>
      <c r="L225" s="395"/>
      <c r="M225" s="395"/>
      <c r="N225" s="395"/>
      <c r="O225" s="395"/>
      <c r="P225" s="395"/>
      <c r="Q225" s="395"/>
      <c r="R225" s="395"/>
      <c r="S225" s="410"/>
      <c r="T225" s="152"/>
      <c r="U225" s="152"/>
    </row>
    <row r="226" spans="2:21" x14ac:dyDescent="0.4">
      <c r="B226" s="396"/>
      <c r="C226" s="240" t="str">
        <f t="shared" ref="C226:I228" si="40">D18</f>
        <v>hbh</v>
      </c>
      <c r="D226" s="240" t="str">
        <f t="shared" si="40"/>
        <v>hbh</v>
      </c>
      <c r="E226" s="240" t="str">
        <f t="shared" si="40"/>
        <v>hbh</v>
      </c>
      <c r="F226" s="240" t="str">
        <f t="shared" si="40"/>
        <v>hbh</v>
      </c>
      <c r="G226" s="240" t="str">
        <f t="shared" si="40"/>
        <v>hbh</v>
      </c>
      <c r="H226" s="240" t="str">
        <f t="shared" si="40"/>
        <v>hbh</v>
      </c>
      <c r="I226" s="240" t="str">
        <f t="shared" si="40"/>
        <v>hbh</v>
      </c>
      <c r="J226" s="263"/>
      <c r="K226" s="263"/>
      <c r="L226" s="263"/>
      <c r="M226" s="263"/>
      <c r="N226" s="263"/>
      <c r="O226" s="263"/>
      <c r="P226" s="263"/>
      <c r="Q226" s="263"/>
      <c r="R226" s="263"/>
      <c r="S226" s="264"/>
    </row>
    <row r="227" spans="2:21" x14ac:dyDescent="0.4">
      <c r="B227" s="397"/>
      <c r="C227" s="240">
        <f t="shared" si="40"/>
        <v>0</v>
      </c>
      <c r="D227" s="240">
        <f t="shared" si="40"/>
        <v>1</v>
      </c>
      <c r="E227" s="240">
        <f t="shared" si="40"/>
        <v>2</v>
      </c>
      <c r="F227" s="240">
        <f t="shared" si="40"/>
        <v>3</v>
      </c>
      <c r="G227" s="240">
        <f t="shared" si="40"/>
        <v>4</v>
      </c>
      <c r="H227" s="240">
        <f t="shared" si="40"/>
        <v>5</v>
      </c>
      <c r="I227" s="240" t="str">
        <f t="shared" si="40"/>
        <v>5+</v>
      </c>
      <c r="J227" s="263"/>
      <c r="K227" s="263"/>
      <c r="L227" s="263"/>
      <c r="M227" s="263"/>
      <c r="N227" s="263"/>
      <c r="O227" s="263"/>
      <c r="P227" s="263"/>
      <c r="Q227" s="263"/>
      <c r="R227" s="263"/>
      <c r="S227" s="264"/>
    </row>
    <row r="228" spans="2:21" x14ac:dyDescent="0.4">
      <c r="B228" s="398" t="s">
        <v>122</v>
      </c>
      <c r="C228" s="399">
        <f t="shared" si="40"/>
        <v>12.18</v>
      </c>
      <c r="D228" s="399">
        <f t="shared" si="40"/>
        <v>12.78</v>
      </c>
      <c r="E228" s="399">
        <f t="shared" si="40"/>
        <v>13.36</v>
      </c>
      <c r="F228" s="399">
        <f t="shared" si="40"/>
        <v>13.96</v>
      </c>
      <c r="G228" s="399">
        <f t="shared" si="40"/>
        <v>14.54</v>
      </c>
      <c r="H228" s="399">
        <f t="shared" si="40"/>
        <v>15.12</v>
      </c>
      <c r="I228" s="399">
        <f t="shared" si="40"/>
        <v>0</v>
      </c>
      <c r="J228" s="263"/>
      <c r="K228" s="263"/>
      <c r="L228" s="263"/>
      <c r="M228" s="263"/>
      <c r="N228" s="263"/>
      <c r="O228" s="263"/>
      <c r="P228" s="263"/>
      <c r="Q228" s="263"/>
      <c r="R228" s="263"/>
      <c r="S228" s="264"/>
    </row>
    <row r="229" spans="2:21" x14ac:dyDescent="0.4">
      <c r="B229" s="398" t="s">
        <v>264</v>
      </c>
      <c r="C229" s="400">
        <f>SUM(D21:D24)</f>
        <v>2.2018690095846649</v>
      </c>
      <c r="D229" s="400">
        <f t="shared" ref="D229:I229" si="41">SUM(E21:E24)</f>
        <v>2.2018690095846649</v>
      </c>
      <c r="E229" s="400">
        <f t="shared" si="41"/>
        <v>2.2043750798722046</v>
      </c>
      <c r="F229" s="400">
        <f t="shared" si="41"/>
        <v>2.279668</v>
      </c>
      <c r="G229" s="400">
        <f t="shared" si="41"/>
        <v>2.3743819999999998</v>
      </c>
      <c r="H229" s="400">
        <f t="shared" si="41"/>
        <v>2.469096</v>
      </c>
      <c r="I229" s="400">
        <f t="shared" si="41"/>
        <v>2.2018690095846649</v>
      </c>
      <c r="J229" s="263"/>
      <c r="K229" s="263"/>
      <c r="L229" s="263"/>
      <c r="M229" s="263"/>
      <c r="N229" s="263"/>
      <c r="O229" s="263"/>
      <c r="P229" s="263"/>
      <c r="Q229" s="263"/>
      <c r="R229" s="263"/>
      <c r="S229" s="264"/>
    </row>
    <row r="230" spans="2:21" x14ac:dyDescent="0.4">
      <c r="B230" s="398" t="s">
        <v>35</v>
      </c>
      <c r="C230" s="400">
        <f t="shared" ref="C230:I230" si="42">D26</f>
        <v>3.7853425718849834</v>
      </c>
      <c r="D230" s="400">
        <f t="shared" si="42"/>
        <v>3.9827425718849838</v>
      </c>
      <c r="E230" s="400">
        <f t="shared" si="42"/>
        <v>4.1743870690095841</v>
      </c>
      <c r="F230" s="400">
        <f t="shared" si="42"/>
        <v>4.3965584397316295</v>
      </c>
      <c r="G230" s="400">
        <f t="shared" si="42"/>
        <v>4.6185393457316284</v>
      </c>
      <c r="H230" s="400">
        <f t="shared" si="42"/>
        <v>4.8405202517316281</v>
      </c>
      <c r="I230" s="400">
        <f t="shared" si="42"/>
        <v>0.43486912939297129</v>
      </c>
      <c r="J230" s="263"/>
      <c r="K230" s="263"/>
      <c r="L230" s="263"/>
      <c r="M230" s="263"/>
      <c r="N230" s="263"/>
      <c r="O230" s="263"/>
      <c r="P230" s="263"/>
      <c r="Q230" s="263"/>
      <c r="R230" s="263"/>
      <c r="S230" s="264"/>
    </row>
    <row r="231" spans="2:21" x14ac:dyDescent="0.4">
      <c r="B231" s="401" t="s">
        <v>265</v>
      </c>
      <c r="C231" s="400">
        <f t="shared" ref="C231:I231" si="43">D28-D27</f>
        <v>5.4081471136567671</v>
      </c>
      <c r="D231" s="400">
        <f t="shared" si="43"/>
        <v>5.6455229205653303</v>
      </c>
      <c r="E231" s="400">
        <f t="shared" si="43"/>
        <v>5.8759776680047295</v>
      </c>
      <c r="F231" s="400">
        <f t="shared" si="43"/>
        <v>6.1431413376963526</v>
      </c>
      <c r="G231" s="400">
        <f t="shared" si="43"/>
        <v>6.4100759713338569</v>
      </c>
      <c r="H231" s="400">
        <f t="shared" si="43"/>
        <v>6.6770106049713611</v>
      </c>
      <c r="I231" s="400">
        <f t="shared" si="43"/>
        <v>0.78492330492399454</v>
      </c>
      <c r="J231" s="263"/>
      <c r="K231" s="263"/>
      <c r="L231" s="263"/>
      <c r="M231" s="263"/>
      <c r="N231" s="263"/>
      <c r="O231" s="263"/>
      <c r="P231" s="263"/>
      <c r="Q231" s="263"/>
      <c r="R231" s="263"/>
      <c r="S231" s="264"/>
    </row>
    <row r="232" spans="2:21" x14ac:dyDescent="0.4">
      <c r="B232" s="401" t="s">
        <v>19</v>
      </c>
      <c r="C232" s="400">
        <f t="shared" ref="C232:I232" si="44">D29</f>
        <v>0.31</v>
      </c>
      <c r="D232" s="400">
        <f t="shared" si="44"/>
        <v>0.31</v>
      </c>
      <c r="E232" s="400">
        <f t="shared" si="44"/>
        <v>0.31</v>
      </c>
      <c r="F232" s="400">
        <f t="shared" si="44"/>
        <v>0.31</v>
      </c>
      <c r="G232" s="400">
        <f t="shared" si="44"/>
        <v>0.31</v>
      </c>
      <c r="H232" s="400">
        <f t="shared" si="44"/>
        <v>0.31</v>
      </c>
      <c r="I232" s="400">
        <f t="shared" si="44"/>
        <v>0.31</v>
      </c>
      <c r="J232" s="263"/>
      <c r="K232" s="263"/>
      <c r="L232" s="263"/>
      <c r="M232" s="263"/>
      <c r="N232" s="263"/>
      <c r="O232" s="263"/>
      <c r="P232" s="263"/>
      <c r="Q232" s="263"/>
      <c r="R232" s="263"/>
      <c r="S232" s="264"/>
    </row>
    <row r="233" spans="2:21" x14ac:dyDescent="0.4">
      <c r="B233" s="398" t="s">
        <v>266</v>
      </c>
      <c r="C233" s="400">
        <f t="shared" ref="C233:I233" si="45">SUM(D32:D34)</f>
        <v>4.281337879315112</v>
      </c>
      <c r="D233" s="400">
        <f t="shared" si="45"/>
        <v>4.4668165616855156</v>
      </c>
      <c r="E233" s="400">
        <f t="shared" si="45"/>
        <v>4.6468873256683381</v>
      </c>
      <c r="F233" s="400">
        <f t="shared" si="45"/>
        <v>4.8556413940672805</v>
      </c>
      <c r="G233" s="400">
        <f t="shared" si="45"/>
        <v>5.0642165002287189</v>
      </c>
      <c r="H233" s="400">
        <f t="shared" si="45"/>
        <v>5.2727916063901592</v>
      </c>
      <c r="I233" s="400">
        <f t="shared" si="45"/>
        <v>0.66888271164274526</v>
      </c>
      <c r="J233" s="263"/>
      <c r="K233" s="263"/>
      <c r="L233" s="263"/>
      <c r="M233" s="263"/>
      <c r="N233" s="263"/>
      <c r="O233" s="263"/>
      <c r="P233" s="263"/>
      <c r="Q233" s="263"/>
      <c r="R233" s="263"/>
      <c r="S233" s="264"/>
    </row>
    <row r="234" spans="2:21" x14ac:dyDescent="0.4">
      <c r="B234" s="401" t="s">
        <v>267</v>
      </c>
      <c r="C234" s="399">
        <f>D36</f>
        <v>0</v>
      </c>
      <c r="D234" s="399">
        <f t="shared" ref="D234:I234" si="46">E36</f>
        <v>0</v>
      </c>
      <c r="E234" s="399">
        <f t="shared" si="46"/>
        <v>0</v>
      </c>
      <c r="F234" s="399">
        <f t="shared" si="46"/>
        <v>0</v>
      </c>
      <c r="G234" s="399">
        <f t="shared" si="46"/>
        <v>0</v>
      </c>
      <c r="H234" s="399">
        <f t="shared" si="46"/>
        <v>0</v>
      </c>
      <c r="I234" s="399">
        <f t="shared" si="46"/>
        <v>0</v>
      </c>
      <c r="J234" s="263"/>
      <c r="K234" s="263"/>
      <c r="L234" s="263"/>
      <c r="M234" s="263"/>
      <c r="N234" s="263"/>
      <c r="O234" s="263"/>
      <c r="P234" s="263"/>
      <c r="Q234" s="263"/>
      <c r="R234" s="263"/>
      <c r="S234" s="264"/>
    </row>
    <row r="235" spans="2:21" x14ac:dyDescent="0.4">
      <c r="B235" s="398" t="s">
        <v>268</v>
      </c>
      <c r="C235" s="400">
        <f>D37</f>
        <v>0.84500089723324567</v>
      </c>
      <c r="D235" s="400">
        <f t="shared" ref="D235:I235" si="47">E37</f>
        <v>0.8816085319116147</v>
      </c>
      <c r="E235" s="400">
        <f t="shared" si="47"/>
        <v>0.91714881427664552</v>
      </c>
      <c r="F235" s="400">
        <f t="shared" si="47"/>
        <v>0.95835027514485771</v>
      </c>
      <c r="G235" s="400">
        <f t="shared" si="47"/>
        <v>0.999516414518826</v>
      </c>
      <c r="H235" s="400">
        <f t="shared" si="47"/>
        <v>1.0406825538927944</v>
      </c>
      <c r="I235" s="400">
        <f t="shared" si="47"/>
        <v>0.13201632466633129</v>
      </c>
      <c r="J235" s="263"/>
      <c r="K235" s="263"/>
      <c r="L235" s="263"/>
      <c r="M235" s="263"/>
      <c r="N235" s="263"/>
      <c r="O235" s="263"/>
      <c r="P235" s="263"/>
      <c r="Q235" s="263"/>
      <c r="R235" s="263"/>
      <c r="S235" s="264"/>
    </row>
    <row r="236" spans="2:21" x14ac:dyDescent="0.4">
      <c r="B236" s="398" t="s">
        <v>139</v>
      </c>
      <c r="C236" s="402">
        <f>D40</f>
        <v>0.123</v>
      </c>
      <c r="D236" s="402">
        <f t="shared" ref="D236:I236" si="48">E40</f>
        <v>0.13700000000000001</v>
      </c>
      <c r="E236" s="402">
        <f t="shared" si="48"/>
        <v>0.13500000000000001</v>
      </c>
      <c r="F236" s="402">
        <f t="shared" si="48"/>
        <v>0.13900000000000001</v>
      </c>
      <c r="G236" s="402">
        <f t="shared" si="48"/>
        <v>0.249</v>
      </c>
      <c r="H236" s="402">
        <f t="shared" si="48"/>
        <v>0.217</v>
      </c>
      <c r="I236" s="402">
        <f t="shared" si="48"/>
        <v>0</v>
      </c>
      <c r="J236" s="263"/>
      <c r="K236" s="263"/>
      <c r="L236" s="263"/>
      <c r="M236" s="263"/>
      <c r="N236" s="263"/>
      <c r="O236" s="263"/>
      <c r="P236" s="263"/>
      <c r="Q236" s="263"/>
      <c r="R236" s="263"/>
      <c r="S236" s="263"/>
    </row>
    <row r="237" spans="2:21" x14ac:dyDescent="0.4">
      <c r="B237" s="396"/>
      <c r="C237" s="263"/>
      <c r="D237" s="263"/>
      <c r="E237" s="263"/>
      <c r="F237" s="263"/>
      <c r="G237" s="263"/>
      <c r="H237" s="263"/>
      <c r="I237" s="263"/>
      <c r="J237" s="263"/>
      <c r="K237" s="263"/>
      <c r="L237" s="263"/>
      <c r="M237" s="263"/>
      <c r="N237" s="263"/>
      <c r="O237" s="263"/>
      <c r="P237" s="263"/>
      <c r="Q237" s="263"/>
      <c r="R237" s="263"/>
      <c r="S237" s="264"/>
    </row>
    <row r="238" spans="2:21" x14ac:dyDescent="0.4">
      <c r="B238" s="396"/>
      <c r="C238" s="240" t="s">
        <v>120</v>
      </c>
      <c r="D238" s="263"/>
      <c r="E238" s="263"/>
      <c r="F238" s="263"/>
      <c r="G238" s="263"/>
      <c r="H238" s="263"/>
      <c r="I238" s="263"/>
      <c r="J238" s="263"/>
      <c r="K238" s="263"/>
      <c r="L238" s="263"/>
      <c r="M238" s="263"/>
      <c r="N238" s="263"/>
      <c r="O238" s="263"/>
      <c r="P238" s="263"/>
      <c r="Q238" s="263"/>
      <c r="R238" s="263"/>
      <c r="S238" s="264"/>
    </row>
    <row r="239" spans="2:21" x14ac:dyDescent="0.4">
      <c r="B239" s="396"/>
      <c r="C239" s="263"/>
      <c r="D239" s="263"/>
      <c r="E239" s="263"/>
      <c r="F239" s="263"/>
      <c r="G239" s="263"/>
      <c r="H239" s="263"/>
      <c r="I239" s="263"/>
      <c r="J239" s="263"/>
      <c r="K239" s="263"/>
      <c r="L239" s="263"/>
      <c r="M239" s="263"/>
      <c r="N239" s="263"/>
      <c r="O239" s="263"/>
      <c r="P239" s="263"/>
      <c r="Q239" s="263"/>
      <c r="R239" s="263"/>
      <c r="S239" s="264"/>
    </row>
    <row r="240" spans="2:21" ht="24.6" x14ac:dyDescent="0.4">
      <c r="B240" s="403" t="s">
        <v>269</v>
      </c>
      <c r="C240" s="399">
        <f>SUMPRODUCT($C$236:$I$236,C228:I228)</f>
        <v>13.894539999999999</v>
      </c>
      <c r="D240" s="263"/>
      <c r="E240" s="263"/>
      <c r="F240" s="399"/>
      <c r="G240" s="263"/>
      <c r="H240" s="263"/>
      <c r="I240" s="263"/>
      <c r="J240" s="263"/>
      <c r="K240" s="263"/>
      <c r="L240" s="263"/>
      <c r="M240" s="263"/>
      <c r="N240" s="263"/>
      <c r="O240" s="263"/>
      <c r="P240" s="263"/>
      <c r="Q240" s="263"/>
      <c r="R240" s="263"/>
      <c r="S240" s="264"/>
    </row>
    <row r="241" spans="2:19" ht="36" x14ac:dyDescent="0.4">
      <c r="B241" s="403" t="s">
        <v>270</v>
      </c>
      <c r="C241" s="399">
        <f>SUMPRODUCT($C$236:$I$236,C229:I229)</f>
        <v>2.3139653802747606</v>
      </c>
      <c r="D241" s="263"/>
      <c r="E241" s="399"/>
      <c r="F241" s="263"/>
      <c r="G241" s="263"/>
      <c r="H241" s="263"/>
      <c r="I241" s="263"/>
      <c r="J241" s="263"/>
      <c r="K241" s="263"/>
      <c r="L241" s="263"/>
      <c r="M241" s="263"/>
      <c r="N241" s="263"/>
      <c r="O241" s="263"/>
      <c r="P241" s="263"/>
      <c r="Q241" s="263"/>
      <c r="R241" s="263"/>
      <c r="S241" s="264"/>
    </row>
    <row r="242" spans="2:19" ht="24.6" x14ac:dyDescent="0.4">
      <c r="B242" s="403" t="s">
        <v>271</v>
      </c>
      <c r="C242" s="399">
        <f>SUMPRODUCT($C$236:$I$236,C230:I230)</f>
        <v>4.3863059378420246</v>
      </c>
      <c r="D242" s="263"/>
      <c r="E242" s="400"/>
      <c r="F242" s="263"/>
      <c r="G242" s="263"/>
      <c r="H242" s="263"/>
      <c r="I242" s="263"/>
      <c r="J242" s="263"/>
      <c r="K242" s="263"/>
      <c r="L242" s="263"/>
      <c r="M242" s="263"/>
      <c r="N242" s="263"/>
      <c r="O242" s="263"/>
      <c r="P242" s="263"/>
      <c r="Q242" s="263"/>
      <c r="R242" s="263"/>
      <c r="S242" s="264"/>
    </row>
    <row r="243" spans="2:19" ht="24.6" x14ac:dyDescent="0.4">
      <c r="B243" s="404" t="s">
        <v>272</v>
      </c>
      <c r="C243" s="399">
        <f>SUMPRODUCT($C$236:$I$236,C231:I231)</f>
        <v>6.1308125843585799</v>
      </c>
      <c r="D243" s="399"/>
      <c r="E243" s="263"/>
      <c r="F243" s="263"/>
      <c r="G243" s="263"/>
      <c r="H243" s="263"/>
      <c r="I243" s="263"/>
      <c r="J243" s="263"/>
      <c r="K243" s="263"/>
      <c r="L243" s="263"/>
      <c r="M243" s="263"/>
      <c r="N243" s="263"/>
      <c r="O243" s="263"/>
      <c r="P243" s="263"/>
      <c r="Q243" s="263"/>
      <c r="R243" s="263"/>
      <c r="S243" s="264"/>
    </row>
    <row r="244" spans="2:19" ht="24.6" x14ac:dyDescent="0.4">
      <c r="B244" s="405" t="s">
        <v>273</v>
      </c>
      <c r="C244" s="399">
        <f>SUM(C240:C243)</f>
        <v>26.725623902475363</v>
      </c>
      <c r="D244" s="399"/>
      <c r="E244" s="263"/>
      <c r="F244" s="263"/>
      <c r="G244" s="263"/>
      <c r="H244" s="263"/>
      <c r="I244" s="263"/>
      <c r="J244" s="263"/>
      <c r="K244" s="263"/>
      <c r="L244" s="263"/>
      <c r="M244" s="263"/>
      <c r="N244" s="263"/>
      <c r="O244" s="263"/>
      <c r="P244" s="263"/>
      <c r="Q244" s="263"/>
      <c r="R244" s="263"/>
      <c r="S244" s="264"/>
    </row>
    <row r="245" spans="2:19" x14ac:dyDescent="0.4">
      <c r="B245" s="401" t="s">
        <v>19</v>
      </c>
      <c r="C245" s="399">
        <f>SUMPRODUCT($C$236:$I$236,C232:I232)</f>
        <v>0.31</v>
      </c>
      <c r="D245" s="263"/>
      <c r="E245" s="263"/>
      <c r="F245" s="263"/>
      <c r="G245" s="263"/>
      <c r="H245" s="263"/>
      <c r="I245" s="263"/>
      <c r="J245" s="263"/>
      <c r="K245" s="263"/>
      <c r="L245" s="263"/>
      <c r="M245" s="263"/>
      <c r="N245" s="263"/>
      <c r="O245" s="263"/>
      <c r="P245" s="263"/>
      <c r="Q245" s="263"/>
      <c r="R245" s="263"/>
      <c r="S245" s="264"/>
    </row>
    <row r="246" spans="2:19" ht="36" x14ac:dyDescent="0.4">
      <c r="B246" s="405" t="s">
        <v>274</v>
      </c>
      <c r="C246" s="399">
        <f>SUM(C244:C245)</f>
        <v>27.035623902475361</v>
      </c>
      <c r="D246" s="263"/>
      <c r="E246" s="263"/>
      <c r="F246" s="263"/>
      <c r="G246" s="263"/>
      <c r="H246" s="263"/>
      <c r="I246" s="263"/>
      <c r="J246" s="263"/>
      <c r="K246" s="263"/>
      <c r="L246" s="263"/>
      <c r="M246" s="263"/>
      <c r="N246" s="263"/>
      <c r="O246" s="263"/>
      <c r="P246" s="263"/>
      <c r="Q246" s="263"/>
      <c r="R246" s="263"/>
      <c r="S246" s="264"/>
    </row>
    <row r="247" spans="2:19" ht="24.6" x14ac:dyDescent="0.4">
      <c r="B247" s="403" t="s">
        <v>275</v>
      </c>
      <c r="C247" s="399">
        <f>SUMPRODUCT($C$236:$I$236,C233:I233)</f>
        <v>4.8460080579908675</v>
      </c>
      <c r="D247" s="263"/>
      <c r="E247" s="263"/>
      <c r="F247" s="263"/>
      <c r="G247" s="263"/>
      <c r="H247" s="263"/>
      <c r="I247" s="263"/>
      <c r="J247" s="263"/>
      <c r="K247" s="263"/>
      <c r="L247" s="263"/>
      <c r="M247" s="263"/>
      <c r="N247" s="263"/>
      <c r="O247" s="263"/>
      <c r="P247" s="263"/>
      <c r="Q247" s="263"/>
      <c r="R247" s="263"/>
      <c r="S247" s="264"/>
    </row>
    <row r="248" spans="2:19" ht="24.6" x14ac:dyDescent="0.4">
      <c r="B248" s="403" t="s">
        <v>276</v>
      </c>
      <c r="C248" s="399">
        <f>SUM(C246:C247)</f>
        <v>31.88163196046623</v>
      </c>
      <c r="D248" s="263"/>
      <c r="E248" s="263"/>
      <c r="F248" s="263"/>
      <c r="G248" s="263"/>
      <c r="H248" s="263"/>
      <c r="I248" s="263"/>
      <c r="J248" s="263"/>
      <c r="K248" s="263"/>
      <c r="L248" s="263"/>
      <c r="M248" s="263"/>
      <c r="N248" s="263"/>
      <c r="O248" s="263"/>
      <c r="P248" s="263"/>
      <c r="Q248" s="263"/>
      <c r="R248" s="263"/>
      <c r="S248" s="264"/>
    </row>
    <row r="249" spans="2:19" ht="36" x14ac:dyDescent="0.4">
      <c r="B249" s="404" t="s">
        <v>277</v>
      </c>
      <c r="C249" s="399">
        <f>SUMPRODUCT($C$236:$I$236,C234:I234)</f>
        <v>0</v>
      </c>
      <c r="D249" s="263"/>
      <c r="E249" s="263"/>
      <c r="F249" s="263"/>
      <c r="G249" s="263"/>
      <c r="H249" s="263"/>
      <c r="I249" s="263"/>
      <c r="J249" s="263"/>
      <c r="K249" s="263"/>
      <c r="L249" s="263"/>
      <c r="M249" s="263"/>
      <c r="N249" s="263"/>
      <c r="O249" s="263"/>
      <c r="P249" s="263"/>
      <c r="Q249" s="263"/>
      <c r="R249" s="263"/>
      <c r="S249" s="264"/>
    </row>
    <row r="250" spans="2:19" x14ac:dyDescent="0.4">
      <c r="B250" s="398" t="s">
        <v>268</v>
      </c>
      <c r="C250" s="399">
        <f>SUMPRODUCT($C$236:$I$236,C235:I235)</f>
        <v>0.95644895881398684</v>
      </c>
      <c r="D250" s="399"/>
      <c r="E250" s="263"/>
      <c r="F250" s="263"/>
      <c r="G250" s="263"/>
      <c r="H250" s="263"/>
      <c r="I250" s="263"/>
      <c r="J250" s="263"/>
      <c r="K250" s="263"/>
      <c r="L250" s="263"/>
      <c r="M250" s="263"/>
      <c r="N250" s="263"/>
      <c r="O250" s="263"/>
      <c r="P250" s="263"/>
      <c r="Q250" s="263"/>
      <c r="R250" s="263"/>
      <c r="S250" s="264"/>
    </row>
    <row r="251" spans="2:19" ht="24.6" x14ac:dyDescent="0.4">
      <c r="B251" s="404" t="s">
        <v>278</v>
      </c>
      <c r="C251" s="400">
        <f>SUM(C248:C250)</f>
        <v>32.838080919280216</v>
      </c>
      <c r="D251" s="399"/>
      <c r="E251" s="263"/>
      <c r="F251" s="263"/>
      <c r="G251" s="263"/>
      <c r="H251" s="263"/>
      <c r="I251" s="263"/>
      <c r="J251" s="263"/>
      <c r="K251" s="263"/>
      <c r="L251" s="263"/>
      <c r="M251" s="263"/>
      <c r="N251" s="263"/>
      <c r="O251" s="263"/>
      <c r="P251" s="263"/>
      <c r="Q251" s="263"/>
      <c r="R251" s="263"/>
      <c r="S251" s="264"/>
    </row>
    <row r="252" spans="2:19" x14ac:dyDescent="0.4">
      <c r="B252" s="401"/>
      <c r="C252" s="400"/>
      <c r="D252" s="399"/>
      <c r="E252" s="263"/>
      <c r="F252" s="263"/>
      <c r="G252" s="263"/>
      <c r="H252" s="263"/>
      <c r="I252" s="263"/>
      <c r="J252" s="263"/>
      <c r="K252" s="263"/>
      <c r="L252" s="263"/>
      <c r="M252" s="263"/>
      <c r="N252" s="263"/>
      <c r="O252" s="263"/>
      <c r="P252" s="263"/>
      <c r="Q252" s="263"/>
      <c r="R252" s="263"/>
      <c r="S252" s="264"/>
    </row>
    <row r="253" spans="2:19" x14ac:dyDescent="0.4">
      <c r="B253" s="401"/>
      <c r="C253" s="400"/>
      <c r="D253" s="399"/>
      <c r="E253" s="263"/>
      <c r="F253" s="263"/>
      <c r="G253" s="263"/>
      <c r="H253" s="263"/>
      <c r="I253" s="263"/>
      <c r="J253" s="263"/>
      <c r="K253" s="263"/>
      <c r="L253" s="263"/>
      <c r="M253" s="263"/>
      <c r="N253" s="263"/>
      <c r="O253" s="263"/>
      <c r="P253" s="263"/>
      <c r="Q253" s="263"/>
      <c r="R253" s="263"/>
      <c r="S253" s="264"/>
    </row>
    <row r="254" spans="2:19" x14ac:dyDescent="0.4">
      <c r="B254" s="411"/>
      <c r="C254" s="412"/>
      <c r="D254" s="412"/>
      <c r="E254" s="412"/>
      <c r="F254" s="412"/>
      <c r="G254" s="412"/>
      <c r="H254" s="412"/>
      <c r="I254" s="412"/>
      <c r="J254" s="412"/>
      <c r="K254" s="412"/>
      <c r="L254" s="412"/>
      <c r="M254" s="412"/>
      <c r="N254" s="412"/>
      <c r="O254" s="412"/>
      <c r="P254" s="412"/>
      <c r="Q254" s="412"/>
      <c r="R254" s="412"/>
      <c r="S254" s="413"/>
    </row>
  </sheetData>
  <mergeCells count="1">
    <mergeCell ref="D153:E1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63"/>
  <sheetViews>
    <sheetView topLeftCell="A142" workbookViewId="0">
      <selection activeCell="E145" sqref="E145:E146"/>
    </sheetView>
  </sheetViews>
  <sheetFormatPr defaultRowHeight="16.8" x14ac:dyDescent="0.4"/>
  <sheetData>
    <row r="1" spans="1:30" x14ac:dyDescent="0.4">
      <c r="A1" s="153" t="s">
        <v>279</v>
      </c>
      <c r="B1" s="154"/>
    </row>
    <row r="2" spans="1:30" x14ac:dyDescent="0.4">
      <c r="A2" s="155"/>
    </row>
    <row r="3" spans="1:30" x14ac:dyDescent="0.4">
      <c r="A3" s="155"/>
      <c r="B3" s="156" t="s">
        <v>107</v>
      </c>
      <c r="C3" s="157"/>
      <c r="D3" s="158"/>
      <c r="E3" s="158"/>
      <c r="F3" s="158"/>
      <c r="J3" s="158"/>
      <c r="K3" s="250"/>
      <c r="L3" s="251"/>
      <c r="M3" s="158"/>
      <c r="N3" s="158"/>
      <c r="O3" s="158"/>
      <c r="P3" s="158"/>
      <c r="Q3" s="158"/>
      <c r="R3" s="158"/>
      <c r="S3" s="158"/>
    </row>
    <row r="4" spans="1:30" x14ac:dyDescent="0.4">
      <c r="A4" s="155"/>
      <c r="B4" s="159" t="s">
        <v>108</v>
      </c>
      <c r="C4" s="160"/>
      <c r="D4" s="158"/>
      <c r="E4" s="158"/>
      <c r="F4" s="158"/>
      <c r="J4" s="158"/>
      <c r="K4" s="251"/>
      <c r="L4" s="158"/>
      <c r="M4" s="158"/>
      <c r="N4" s="158"/>
      <c r="O4" s="158"/>
      <c r="P4" s="158"/>
      <c r="Q4" s="158"/>
      <c r="R4" s="158"/>
      <c r="S4" s="158"/>
    </row>
    <row r="5" spans="1:30" x14ac:dyDescent="0.4">
      <c r="A5" s="155"/>
      <c r="B5" s="159" t="s">
        <v>109</v>
      </c>
      <c r="C5" s="161"/>
      <c r="D5" s="158"/>
      <c r="E5" s="158"/>
      <c r="F5" s="158"/>
      <c r="J5" s="158"/>
      <c r="K5" s="251"/>
      <c r="L5" s="158"/>
      <c r="M5" s="158"/>
      <c r="N5" s="158"/>
      <c r="O5" s="158"/>
      <c r="P5" s="158"/>
      <c r="Q5" s="158"/>
      <c r="R5" s="158"/>
      <c r="S5" s="158"/>
    </row>
    <row r="6" spans="1:30" x14ac:dyDescent="0.4">
      <c r="A6" s="155"/>
      <c r="B6" s="159" t="s">
        <v>110</v>
      </c>
      <c r="C6" s="162"/>
      <c r="D6" s="158"/>
      <c r="E6" s="158"/>
      <c r="F6" s="158"/>
      <c r="J6" s="158"/>
      <c r="K6" s="251"/>
      <c r="L6" s="158"/>
      <c r="M6" s="158"/>
      <c r="N6" s="158"/>
      <c r="O6" s="158"/>
      <c r="P6" s="158"/>
      <c r="Q6" s="158"/>
      <c r="R6" s="158"/>
      <c r="S6" s="158"/>
    </row>
    <row r="7" spans="1:30" x14ac:dyDescent="0.4">
      <c r="A7" s="155"/>
      <c r="B7" s="159" t="s">
        <v>111</v>
      </c>
      <c r="C7" s="163"/>
      <c r="D7" s="158"/>
      <c r="E7" s="158"/>
      <c r="F7" s="158"/>
      <c r="J7" s="158"/>
      <c r="K7" s="251"/>
      <c r="L7" s="158"/>
      <c r="M7" s="158"/>
      <c r="N7" s="158"/>
      <c r="O7" s="158"/>
      <c r="P7" s="158"/>
      <c r="Q7" s="158"/>
      <c r="R7" s="158"/>
      <c r="S7" s="158"/>
    </row>
    <row r="8" spans="1:30" x14ac:dyDescent="0.4">
      <c r="A8" s="155"/>
      <c r="B8" s="159" t="s">
        <v>112</v>
      </c>
      <c r="C8" s="164">
        <v>1</v>
      </c>
      <c r="D8" s="158"/>
      <c r="E8" s="158"/>
      <c r="F8" s="158"/>
      <c r="J8" s="158"/>
      <c r="K8" s="308"/>
      <c r="L8" s="158"/>
      <c r="M8" s="158"/>
      <c r="N8" s="158"/>
      <c r="O8" s="158"/>
      <c r="P8" s="158"/>
      <c r="Q8" s="158"/>
      <c r="R8" s="158"/>
      <c r="S8" s="158"/>
    </row>
    <row r="9" spans="1:30" x14ac:dyDescent="0.4">
      <c r="A9" s="155"/>
      <c r="B9" s="165" t="s">
        <v>113</v>
      </c>
      <c r="C9" s="164">
        <v>0.9</v>
      </c>
      <c r="D9" s="158"/>
      <c r="E9" s="158"/>
      <c r="F9" s="158"/>
      <c r="J9" s="158"/>
      <c r="K9" s="308"/>
      <c r="L9" s="158"/>
      <c r="M9" s="158"/>
      <c r="N9" s="158"/>
      <c r="O9" s="158"/>
      <c r="P9" s="158"/>
    </row>
    <row r="10" spans="1:30" x14ac:dyDescent="0.4">
      <c r="A10" s="155"/>
      <c r="B10" s="158"/>
      <c r="C10" s="158"/>
      <c r="D10" s="158"/>
      <c r="E10" s="158"/>
      <c r="F10" s="158"/>
      <c r="J10" s="158"/>
      <c r="K10" s="158"/>
      <c r="L10" s="158"/>
      <c r="M10" s="158"/>
      <c r="N10" s="158"/>
      <c r="O10" s="158"/>
      <c r="P10" s="158"/>
    </row>
    <row r="11" spans="1:30" x14ac:dyDescent="0.4">
      <c r="A11" s="166" t="s">
        <v>114</v>
      </c>
      <c r="C11" s="166"/>
    </row>
    <row r="12" spans="1:30" x14ac:dyDescent="0.4">
      <c r="A12" s="167"/>
      <c r="C12" s="167"/>
    </row>
    <row r="13" spans="1:30" x14ac:dyDescent="0.4">
      <c r="A13" s="167"/>
      <c r="B13" s="168" t="s">
        <v>115</v>
      </c>
      <c r="C13" s="169"/>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253"/>
    </row>
    <row r="14" spans="1:30" x14ac:dyDescent="0.4">
      <c r="A14" s="167"/>
      <c r="B14" s="552" t="s">
        <v>116</v>
      </c>
      <c r="C14" s="171"/>
      <c r="D14" s="172"/>
      <c r="E14" s="172"/>
      <c r="F14" s="172"/>
      <c r="G14" s="172"/>
      <c r="H14" s="172"/>
      <c r="I14" s="172"/>
      <c r="J14" s="172"/>
      <c r="K14" s="172"/>
      <c r="L14" s="172"/>
      <c r="M14" s="172"/>
      <c r="N14" s="172"/>
      <c r="O14" s="172"/>
      <c r="P14" s="172"/>
      <c r="Q14" s="172"/>
      <c r="R14" s="172"/>
      <c r="S14" s="255"/>
      <c r="T14" s="255"/>
      <c r="U14" s="255"/>
      <c r="V14" s="255"/>
      <c r="W14" s="255"/>
      <c r="X14" s="255"/>
      <c r="Y14" s="255"/>
      <c r="Z14" s="255"/>
      <c r="AA14" s="255"/>
      <c r="AB14" s="255"/>
      <c r="AC14" s="255"/>
      <c r="AD14" s="265"/>
    </row>
    <row r="15" spans="1:30" x14ac:dyDescent="0.4">
      <c r="A15" s="167"/>
      <c r="B15" s="173"/>
      <c r="C15" s="174"/>
      <c r="D15" s="174"/>
      <c r="E15" s="174"/>
      <c r="F15" s="174"/>
      <c r="G15" s="174"/>
      <c r="H15" s="174"/>
      <c r="I15" s="174"/>
      <c r="J15" s="174"/>
      <c r="K15" s="174"/>
      <c r="L15" s="174"/>
      <c r="M15" s="174"/>
      <c r="N15" s="174"/>
      <c r="O15" s="174"/>
      <c r="P15" s="174"/>
      <c r="Q15" s="174"/>
      <c r="R15" s="174"/>
      <c r="S15" s="174"/>
      <c r="AD15" s="262"/>
    </row>
    <row r="16" spans="1:30" x14ac:dyDescent="0.4">
      <c r="A16" s="167"/>
      <c r="B16" s="175" t="s">
        <v>117</v>
      </c>
      <c r="C16" s="176" t="s">
        <v>118</v>
      </c>
      <c r="D16" s="177"/>
      <c r="E16" s="177"/>
      <c r="F16" s="158"/>
      <c r="G16" s="158"/>
      <c r="H16" s="158"/>
      <c r="I16" s="158"/>
      <c r="J16" s="158"/>
      <c r="K16" s="158"/>
      <c r="L16" s="158"/>
      <c r="M16" s="158"/>
      <c r="N16" s="158"/>
      <c r="O16" s="158"/>
      <c r="P16" s="158"/>
      <c r="Q16" s="158"/>
      <c r="R16" s="158"/>
      <c r="S16" s="158"/>
      <c r="AD16" s="262"/>
    </row>
    <row r="17" spans="1:30" x14ac:dyDescent="0.4">
      <c r="A17" s="167"/>
      <c r="B17" s="178"/>
      <c r="C17" s="158"/>
      <c r="D17" s="158"/>
      <c r="E17" s="158"/>
      <c r="F17" s="158"/>
      <c r="G17" s="158"/>
      <c r="H17" s="158"/>
      <c r="I17" s="158"/>
      <c r="J17" s="158"/>
      <c r="K17" s="158"/>
      <c r="L17" s="158"/>
      <c r="M17" s="158"/>
      <c r="N17" s="158"/>
      <c r="O17" s="158"/>
      <c r="P17" s="158"/>
      <c r="Q17" s="158"/>
      <c r="R17" s="158"/>
      <c r="S17" s="158"/>
      <c r="AD17" s="262"/>
    </row>
    <row r="18" spans="1:30" x14ac:dyDescent="0.4">
      <c r="A18" s="167"/>
      <c r="B18" s="179" t="s">
        <v>119</v>
      </c>
      <c r="C18" s="180"/>
      <c r="D18" s="181">
        <f>IF(D57="","",D57)</f>
        <v>10</v>
      </c>
      <c r="E18" s="181">
        <f t="shared" ref="E18:R18" si="0">IF(E57="","",E57)</f>
        <v>15</v>
      </c>
      <c r="F18" s="181">
        <f t="shared" si="0"/>
        <v>20</v>
      </c>
      <c r="G18" s="181">
        <f t="shared" si="0"/>
        <v>25</v>
      </c>
      <c r="H18" s="181">
        <f t="shared" si="0"/>
        <v>30</v>
      </c>
      <c r="I18" s="181">
        <f t="shared" si="0"/>
        <v>35</v>
      </c>
      <c r="J18" s="181">
        <f t="shared" si="0"/>
        <v>40</v>
      </c>
      <c r="K18" s="181">
        <f t="shared" si="0"/>
        <v>45</v>
      </c>
      <c r="L18" s="181">
        <f t="shared" si="0"/>
        <v>50</v>
      </c>
      <c r="M18" s="181">
        <f t="shared" si="0"/>
        <v>55</v>
      </c>
      <c r="N18" s="181">
        <f t="shared" si="0"/>
        <v>60</v>
      </c>
      <c r="O18" s="181">
        <f t="shared" si="0"/>
        <v>65</v>
      </c>
      <c r="P18" s="181">
        <f t="shared" si="0"/>
        <v>70</v>
      </c>
      <c r="Q18" s="181">
        <f t="shared" si="0"/>
        <v>75</v>
      </c>
      <c r="R18" s="254">
        <f t="shared" si="0"/>
        <v>80</v>
      </c>
      <c r="S18" s="241" t="s">
        <v>120</v>
      </c>
      <c r="AD18" s="262"/>
    </row>
    <row r="19" spans="1:30" x14ac:dyDescent="0.4">
      <c r="A19" s="167"/>
      <c r="B19" s="179" t="s">
        <v>280</v>
      </c>
      <c r="C19" s="180"/>
      <c r="D19" s="181">
        <f t="shared" ref="D19" si="1">IF(D58="","",D58)</f>
        <v>2</v>
      </c>
      <c r="E19" s="181">
        <f t="shared" ref="E19:R19" si="2">IF(E58="","",E58)</f>
        <v>5</v>
      </c>
      <c r="F19" s="181">
        <f t="shared" si="2"/>
        <v>5</v>
      </c>
      <c r="G19" s="181">
        <f t="shared" si="2"/>
        <v>5</v>
      </c>
      <c r="H19" s="181">
        <f t="shared" si="2"/>
        <v>5</v>
      </c>
      <c r="I19" s="181">
        <f t="shared" si="2"/>
        <v>5</v>
      </c>
      <c r="J19" s="181">
        <f t="shared" si="2"/>
        <v>5</v>
      </c>
      <c r="K19" s="181">
        <f t="shared" si="2"/>
        <v>5</v>
      </c>
      <c r="L19" s="181">
        <f t="shared" si="2"/>
        <v>5</v>
      </c>
      <c r="M19" s="181">
        <f t="shared" si="2"/>
        <v>5</v>
      </c>
      <c r="N19" s="181">
        <f t="shared" si="2"/>
        <v>5</v>
      </c>
      <c r="O19" s="181">
        <f t="shared" si="2"/>
        <v>5</v>
      </c>
      <c r="P19" s="181">
        <f t="shared" si="2"/>
        <v>5</v>
      </c>
      <c r="Q19" s="181">
        <f t="shared" si="2"/>
        <v>5</v>
      </c>
      <c r="R19" s="254">
        <f t="shared" si="2"/>
        <v>5</v>
      </c>
      <c r="S19" s="241"/>
      <c r="AD19" s="262"/>
    </row>
    <row r="20" spans="1:30" x14ac:dyDescent="0.4">
      <c r="A20" s="167"/>
      <c r="B20" s="182" t="s">
        <v>122</v>
      </c>
      <c r="C20" s="183"/>
      <c r="D20" s="184">
        <f>D61</f>
        <v>10.85</v>
      </c>
      <c r="E20" s="184">
        <f t="shared" ref="E20:R20" si="3">E61</f>
        <v>13.22</v>
      </c>
      <c r="F20" s="184">
        <f t="shared" si="3"/>
        <v>14.04</v>
      </c>
      <c r="G20" s="184">
        <f t="shared" si="3"/>
        <v>14.52</v>
      </c>
      <c r="H20" s="184">
        <f t="shared" si="3"/>
        <v>14.52</v>
      </c>
      <c r="I20" s="184">
        <f t="shared" si="3"/>
        <v>15.43</v>
      </c>
      <c r="J20" s="184">
        <f t="shared" si="3"/>
        <v>17.260000000000002</v>
      </c>
      <c r="K20" s="184">
        <f t="shared" si="3"/>
        <v>20.03</v>
      </c>
      <c r="L20" s="184">
        <f t="shared" si="3"/>
        <v>21.99</v>
      </c>
      <c r="M20" s="184">
        <f t="shared" si="3"/>
        <v>24.4</v>
      </c>
      <c r="N20" s="184">
        <f t="shared" si="3"/>
        <v>28.42</v>
      </c>
      <c r="O20" s="184">
        <f t="shared" si="3"/>
        <v>29.42</v>
      </c>
      <c r="P20" s="184">
        <f t="shared" si="3"/>
        <v>34.909999999999997</v>
      </c>
      <c r="Q20" s="184">
        <f t="shared" si="3"/>
        <v>39.17</v>
      </c>
      <c r="R20" s="184">
        <f t="shared" si="3"/>
        <v>46.08</v>
      </c>
      <c r="S20" s="256"/>
      <c r="AD20" s="262"/>
    </row>
    <row r="21" spans="1:30" x14ac:dyDescent="0.4">
      <c r="A21" s="167"/>
      <c r="B21" s="182" t="s">
        <v>123</v>
      </c>
      <c r="C21" s="415">
        <f>C66</f>
        <v>8.3299999999999999E-2</v>
      </c>
      <c r="D21" s="191">
        <f>IFERROR(IF(D$20*$C21&lt;$C$68,$C$68,D$20*$C21),"")</f>
        <v>1.1701064962726304</v>
      </c>
      <c r="E21" s="184">
        <f t="shared" ref="E21:R21" si="4">IFERROR(IF(E$20*$C21&lt;$C$68,$C$68,E$20*$C21),"")</f>
        <v>1.1701064962726304</v>
      </c>
      <c r="F21" s="184">
        <f t="shared" si="4"/>
        <v>1.1701064962726304</v>
      </c>
      <c r="G21" s="184">
        <f t="shared" si="4"/>
        <v>1.209516</v>
      </c>
      <c r="H21" s="184">
        <f t="shared" si="4"/>
        <v>1.209516</v>
      </c>
      <c r="I21" s="184">
        <f t="shared" si="4"/>
        <v>1.2853189999999999</v>
      </c>
      <c r="J21" s="184">
        <f t="shared" si="4"/>
        <v>1.4377580000000001</v>
      </c>
      <c r="K21" s="184">
        <f t="shared" si="4"/>
        <v>1.6684990000000002</v>
      </c>
      <c r="L21" s="184">
        <f t="shared" si="4"/>
        <v>1.8317669999999999</v>
      </c>
      <c r="M21" s="184">
        <f t="shared" si="4"/>
        <v>2.0325199999999999</v>
      </c>
      <c r="N21" s="184">
        <f t="shared" si="4"/>
        <v>2.3673860000000002</v>
      </c>
      <c r="O21" s="184">
        <f t="shared" si="4"/>
        <v>2.4506860000000001</v>
      </c>
      <c r="P21" s="184">
        <f t="shared" si="4"/>
        <v>2.9080029999999999</v>
      </c>
      <c r="Q21" s="184">
        <f t="shared" si="4"/>
        <v>3.262861</v>
      </c>
      <c r="R21" s="184">
        <f t="shared" si="4"/>
        <v>3.8384639999999997</v>
      </c>
      <c r="S21" s="256"/>
      <c r="AD21" s="262"/>
    </row>
    <row r="22" spans="1:30" x14ac:dyDescent="0.4">
      <c r="A22" s="167"/>
      <c r="B22" s="182" t="s">
        <v>124</v>
      </c>
      <c r="C22" s="416">
        <f>C70</f>
        <v>0.08</v>
      </c>
      <c r="D22" s="191">
        <f>IFERROR(IF(D20*$C22&lt;$C$72,$C$72,D20*$C22),"")</f>
        <v>1.0662939297124601</v>
      </c>
      <c r="E22" s="184">
        <f t="shared" ref="E22:R22" si="5">IFERROR(IF(E20*$C22&lt;$C$72,$C$72,E20*$C22),"")</f>
        <v>1.0662939297124601</v>
      </c>
      <c r="F22" s="184">
        <f t="shared" si="5"/>
        <v>1.1232</v>
      </c>
      <c r="G22" s="184">
        <f t="shared" si="5"/>
        <v>1.1616</v>
      </c>
      <c r="H22" s="184">
        <f t="shared" si="5"/>
        <v>1.1616</v>
      </c>
      <c r="I22" s="184">
        <f t="shared" si="5"/>
        <v>1.2343999999999999</v>
      </c>
      <c r="J22" s="184">
        <f t="shared" si="5"/>
        <v>1.3808000000000002</v>
      </c>
      <c r="K22" s="184">
        <f t="shared" si="5"/>
        <v>1.6024</v>
      </c>
      <c r="L22" s="184">
        <f t="shared" si="5"/>
        <v>1.7591999999999999</v>
      </c>
      <c r="M22" s="184">
        <f t="shared" si="5"/>
        <v>1.952</v>
      </c>
      <c r="N22" s="184">
        <f t="shared" si="5"/>
        <v>2.2736000000000001</v>
      </c>
      <c r="O22" s="184">
        <f t="shared" si="5"/>
        <v>2.3536000000000001</v>
      </c>
      <c r="P22" s="184">
        <f t="shared" si="5"/>
        <v>2.7927999999999997</v>
      </c>
      <c r="Q22" s="184">
        <f t="shared" si="5"/>
        <v>3.1336000000000004</v>
      </c>
      <c r="R22" s="184">
        <f t="shared" si="5"/>
        <v>3.6863999999999999</v>
      </c>
      <c r="S22" s="257"/>
      <c r="AD22" s="262"/>
    </row>
    <row r="23" spans="1:30" x14ac:dyDescent="0.4">
      <c r="A23" s="167"/>
      <c r="B23" s="187" t="s">
        <v>125</v>
      </c>
      <c r="C23" s="416">
        <f>C74</f>
        <v>0</v>
      </c>
      <c r="D23" s="188">
        <f>IFERROR(D$20*$C23,"")</f>
        <v>0</v>
      </c>
      <c r="E23" s="188">
        <f t="shared" ref="E23:R23" si="6">IFERROR(E$20*$C23,"")</f>
        <v>0</v>
      </c>
      <c r="F23" s="188">
        <f t="shared" si="6"/>
        <v>0</v>
      </c>
      <c r="G23" s="188">
        <f t="shared" si="6"/>
        <v>0</v>
      </c>
      <c r="H23" s="188">
        <f t="shared" si="6"/>
        <v>0</v>
      </c>
      <c r="I23" s="188">
        <f t="shared" si="6"/>
        <v>0</v>
      </c>
      <c r="J23" s="188">
        <f t="shared" si="6"/>
        <v>0</v>
      </c>
      <c r="K23" s="188">
        <f t="shared" si="6"/>
        <v>0</v>
      </c>
      <c r="L23" s="188">
        <f t="shared" si="6"/>
        <v>0</v>
      </c>
      <c r="M23" s="188">
        <f t="shared" si="6"/>
        <v>0</v>
      </c>
      <c r="N23" s="188">
        <f t="shared" si="6"/>
        <v>0</v>
      </c>
      <c r="O23" s="188">
        <f t="shared" si="6"/>
        <v>0</v>
      </c>
      <c r="P23" s="188">
        <f t="shared" si="6"/>
        <v>0</v>
      </c>
      <c r="Q23" s="188">
        <f t="shared" si="6"/>
        <v>0</v>
      </c>
      <c r="R23" s="188">
        <f t="shared" si="6"/>
        <v>0</v>
      </c>
      <c r="S23" s="257"/>
      <c r="AD23" s="262"/>
    </row>
    <row r="24" spans="1:30" x14ac:dyDescent="0.4">
      <c r="A24" s="167"/>
      <c r="B24" s="189" t="s">
        <v>126</v>
      </c>
      <c r="C24" s="417"/>
      <c r="D24" s="191">
        <f>IF(D20="","",$C$76/CAO_VVT!$D$9)</f>
        <v>0</v>
      </c>
      <c r="E24" s="191">
        <f>IF(E20="","",$C$76/CAO_VVT!$D$9)</f>
        <v>0</v>
      </c>
      <c r="F24" s="191">
        <f>IF(F20="","",$C$76/CAO_VVT!$D$9)</f>
        <v>0</v>
      </c>
      <c r="G24" s="191">
        <f>IF(G20="","",$C$76/CAO_VVT!$D$9)</f>
        <v>0</v>
      </c>
      <c r="H24" s="191">
        <f>IF(H20="","",$C$76/CAO_VVT!$D$9)</f>
        <v>0</v>
      </c>
      <c r="I24" s="191">
        <f>IF(I20="","",$C$76/CAO_VVT!$D$9)</f>
        <v>0</v>
      </c>
      <c r="J24" s="191">
        <f>IF(J20="","",$C$76/CAO_VVT!$D$9)</f>
        <v>0</v>
      </c>
      <c r="K24" s="191">
        <f>IF(K20="","",$C$76/CAO_VVT!$D$9)</f>
        <v>0</v>
      </c>
      <c r="L24" s="191">
        <f>IF(L20="","",$C$76/CAO_VVT!$D$9)</f>
        <v>0</v>
      </c>
      <c r="M24" s="191">
        <f>IF(M20="","",$C$76/CAO_VVT!$D$9)</f>
        <v>0</v>
      </c>
      <c r="N24" s="191">
        <f>IF(N20="","",$C$76/CAO_VVT!$D$9)</f>
        <v>0</v>
      </c>
      <c r="O24" s="191">
        <f>IF(O20="","",$C$76/CAO_VVT!$D$9)</f>
        <v>0</v>
      </c>
      <c r="P24" s="191">
        <f>IF(P20="","",$C$76/CAO_VVT!$D$9)</f>
        <v>0</v>
      </c>
      <c r="Q24" s="191">
        <f>IF(Q20="","",$C$76/CAO_VVT!$D$9)</f>
        <v>0</v>
      </c>
      <c r="R24" s="191">
        <f>IF(R20="","",$C$76/CAO_VVT!$D$9)</f>
        <v>0</v>
      </c>
      <c r="S24" s="257"/>
      <c r="AD24" s="262"/>
    </row>
    <row r="25" spans="1:30" x14ac:dyDescent="0.4">
      <c r="A25" s="167"/>
      <c r="B25" s="192" t="s">
        <v>127</v>
      </c>
      <c r="C25" s="430"/>
      <c r="D25" s="194">
        <f>SUM(D20:D24)</f>
        <v>13.08640042598509</v>
      </c>
      <c r="E25" s="194">
        <f t="shared" ref="E25:R25" si="7">SUM(E20:E24)</f>
        <v>15.456400425985091</v>
      </c>
      <c r="F25" s="194">
        <f t="shared" si="7"/>
        <v>16.33330649627263</v>
      </c>
      <c r="G25" s="194">
        <f t="shared" si="7"/>
        <v>16.891116</v>
      </c>
      <c r="H25" s="194">
        <f t="shared" si="7"/>
        <v>16.891116</v>
      </c>
      <c r="I25" s="194">
        <f t="shared" si="7"/>
        <v>17.949719000000002</v>
      </c>
      <c r="J25" s="194">
        <f t="shared" si="7"/>
        <v>20.078558000000001</v>
      </c>
      <c r="K25" s="194">
        <f t="shared" si="7"/>
        <v>23.300899000000001</v>
      </c>
      <c r="L25" s="194">
        <f t="shared" si="7"/>
        <v>25.580966999999998</v>
      </c>
      <c r="M25" s="194">
        <f t="shared" si="7"/>
        <v>28.384519999999995</v>
      </c>
      <c r="N25" s="194">
        <f t="shared" si="7"/>
        <v>33.060986</v>
      </c>
      <c r="O25" s="194">
        <f t="shared" si="7"/>
        <v>34.224286000000006</v>
      </c>
      <c r="P25" s="194">
        <f t="shared" si="7"/>
        <v>40.610802999999997</v>
      </c>
      <c r="Q25" s="194">
        <f t="shared" si="7"/>
        <v>45.566461000000004</v>
      </c>
      <c r="R25" s="194">
        <f t="shared" si="7"/>
        <v>53.604863999999999</v>
      </c>
      <c r="S25" s="256"/>
      <c r="AD25" s="262"/>
    </row>
    <row r="26" spans="1:30" x14ac:dyDescent="0.4">
      <c r="A26" s="167"/>
      <c r="B26" s="195" t="s">
        <v>128</v>
      </c>
      <c r="C26" s="431"/>
      <c r="D26" s="197">
        <f>D111*SUM(D20:D23)</f>
        <v>0</v>
      </c>
      <c r="E26" s="197">
        <f t="shared" ref="E26:R26" si="8">E111*SUM(E20:E23)</f>
        <v>0</v>
      </c>
      <c r="F26" s="197">
        <f t="shared" si="8"/>
        <v>0</v>
      </c>
      <c r="G26" s="197">
        <f t="shared" si="8"/>
        <v>0</v>
      </c>
      <c r="H26" s="197">
        <f t="shared" si="8"/>
        <v>0</v>
      </c>
      <c r="I26" s="197">
        <f t="shared" si="8"/>
        <v>0</v>
      </c>
      <c r="J26" s="197">
        <f t="shared" si="8"/>
        <v>0</v>
      </c>
      <c r="K26" s="197">
        <f t="shared" si="8"/>
        <v>0</v>
      </c>
      <c r="L26" s="197">
        <f t="shared" si="8"/>
        <v>0</v>
      </c>
      <c r="M26" s="197">
        <f t="shared" si="8"/>
        <v>0</v>
      </c>
      <c r="N26" s="197">
        <f t="shared" si="8"/>
        <v>0</v>
      </c>
      <c r="O26" s="197">
        <f t="shared" si="8"/>
        <v>0</v>
      </c>
      <c r="P26" s="197">
        <f t="shared" si="8"/>
        <v>0</v>
      </c>
      <c r="Q26" s="197">
        <f t="shared" si="8"/>
        <v>0</v>
      </c>
      <c r="R26" s="197">
        <f t="shared" si="8"/>
        <v>0</v>
      </c>
      <c r="S26" s="257"/>
      <c r="AD26" s="262"/>
    </row>
    <row r="27" spans="1:30" x14ac:dyDescent="0.4">
      <c r="A27" s="167"/>
      <c r="B27" s="198" t="s">
        <v>129</v>
      </c>
      <c r="C27" s="432"/>
      <c r="D27" s="200">
        <f>SUM(D25:D26)</f>
        <v>13.08640042598509</v>
      </c>
      <c r="E27" s="200">
        <f>SUM(E25:E26)</f>
        <v>15.456400425985091</v>
      </c>
      <c r="F27" s="200">
        <f>SUM(F25:F26)</f>
        <v>16.33330649627263</v>
      </c>
      <c r="G27" s="200">
        <f>SUM(G25:G26)</f>
        <v>16.891116</v>
      </c>
      <c r="H27" s="200">
        <f>SUM(H25:H26)</f>
        <v>16.891116</v>
      </c>
      <c r="I27" s="200">
        <f t="shared" ref="I27:R27" si="9">SUM(I25:I26)</f>
        <v>17.949719000000002</v>
      </c>
      <c r="J27" s="200">
        <f t="shared" si="9"/>
        <v>20.078558000000001</v>
      </c>
      <c r="K27" s="200">
        <f t="shared" si="9"/>
        <v>23.300899000000001</v>
      </c>
      <c r="L27" s="200">
        <f t="shared" si="9"/>
        <v>25.580966999999998</v>
      </c>
      <c r="M27" s="200">
        <f t="shared" si="9"/>
        <v>28.384519999999995</v>
      </c>
      <c r="N27" s="200">
        <f t="shared" si="9"/>
        <v>33.060986</v>
      </c>
      <c r="O27" s="200">
        <f t="shared" si="9"/>
        <v>34.224286000000006</v>
      </c>
      <c r="P27" s="200">
        <f t="shared" si="9"/>
        <v>40.610802999999997</v>
      </c>
      <c r="Q27" s="200">
        <f t="shared" si="9"/>
        <v>45.566461000000004</v>
      </c>
      <c r="R27" s="200">
        <f t="shared" si="9"/>
        <v>53.604863999999999</v>
      </c>
      <c r="S27" s="257"/>
      <c r="AD27" s="262"/>
    </row>
    <row r="28" spans="1:30" x14ac:dyDescent="0.4">
      <c r="A28" s="167"/>
      <c r="B28" s="201" t="s">
        <v>130</v>
      </c>
      <c r="C28" s="418">
        <f>D138</f>
        <v>0.87358892438764635</v>
      </c>
      <c r="D28" s="212">
        <f>D27/$C28</f>
        <v>14.980043886383031</v>
      </c>
      <c r="E28" s="212">
        <f>E27/$C28</f>
        <v>17.69299036937706</v>
      </c>
      <c r="F28" s="212">
        <f>F27/$C28</f>
        <v>18.696787516762161</v>
      </c>
      <c r="G28" s="212">
        <f>G27/$C28</f>
        <v>19.33531381689626</v>
      </c>
      <c r="H28" s="212">
        <f>H27/$C28</f>
        <v>19.33531381689626</v>
      </c>
      <c r="I28" s="212">
        <f t="shared" ref="I28:L28" si="10">I27/$C28</f>
        <v>20.547100013409732</v>
      </c>
      <c r="J28" s="212">
        <f t="shared" si="10"/>
        <v>22.98398873826649</v>
      </c>
      <c r="K28" s="212">
        <f t="shared" si="10"/>
        <v>26.672612655126176</v>
      </c>
      <c r="L28" s="212">
        <f t="shared" si="10"/>
        <v>29.282613693770571</v>
      </c>
      <c r="M28" s="212">
        <f t="shared" ref="M28:R28" si="11">M27/$C28</f>
        <v>32.491849664756792</v>
      </c>
      <c r="N28" s="212">
        <f t="shared" si="11"/>
        <v>37.845015060343783</v>
      </c>
      <c r="O28" s="212">
        <f t="shared" si="11"/>
        <v>39.176648243325623</v>
      </c>
      <c r="P28" s="212">
        <f t="shared" si="11"/>
        <v>46.487314417895895</v>
      </c>
      <c r="Q28" s="212">
        <f t="shared" si="11"/>
        <v>52.160071777398521</v>
      </c>
      <c r="R28" s="212">
        <f t="shared" si="11"/>
        <v>61.361657071803002</v>
      </c>
      <c r="S28" s="158"/>
      <c r="AD28" s="262"/>
    </row>
    <row r="29" spans="1:30" x14ac:dyDescent="0.4">
      <c r="A29" s="167"/>
      <c r="B29" s="203" t="s">
        <v>131</v>
      </c>
      <c r="C29" s="443"/>
      <c r="D29" s="216">
        <f>IF(D20="","",$C$147)</f>
        <v>0</v>
      </c>
      <c r="E29" s="216">
        <f t="shared" ref="E29:R29" si="12">IF(E20="","",$C$147)</f>
        <v>0</v>
      </c>
      <c r="F29" s="216">
        <f t="shared" si="12"/>
        <v>0</v>
      </c>
      <c r="G29" s="216">
        <f t="shared" si="12"/>
        <v>0</v>
      </c>
      <c r="H29" s="216">
        <f t="shared" si="12"/>
        <v>0</v>
      </c>
      <c r="I29" s="216">
        <f t="shared" si="12"/>
        <v>0</v>
      </c>
      <c r="J29" s="216">
        <f t="shared" si="12"/>
        <v>0</v>
      </c>
      <c r="K29" s="216">
        <f t="shared" si="12"/>
        <v>0</v>
      </c>
      <c r="L29" s="216">
        <f t="shared" si="12"/>
        <v>0</v>
      </c>
      <c r="M29" s="216">
        <f t="shared" si="12"/>
        <v>0</v>
      </c>
      <c r="N29" s="216">
        <f t="shared" si="12"/>
        <v>0</v>
      </c>
      <c r="O29" s="216">
        <f t="shared" si="12"/>
        <v>0</v>
      </c>
      <c r="P29" s="216">
        <f t="shared" si="12"/>
        <v>0</v>
      </c>
      <c r="Q29" s="216">
        <f t="shared" si="12"/>
        <v>0</v>
      </c>
      <c r="R29" s="216">
        <f t="shared" si="12"/>
        <v>0</v>
      </c>
      <c r="S29" s="158"/>
      <c r="AD29" s="262"/>
    </row>
    <row r="30" spans="1:30" x14ac:dyDescent="0.4">
      <c r="A30" s="167"/>
      <c r="B30" s="198" t="s">
        <v>132</v>
      </c>
      <c r="C30" s="432"/>
      <c r="D30" s="200">
        <f>SUM(D28:D29)</f>
        <v>14.980043886383031</v>
      </c>
      <c r="E30" s="200">
        <f t="shared" ref="E30:R30" si="13">SUM(E28:E29)</f>
        <v>17.69299036937706</v>
      </c>
      <c r="F30" s="200">
        <f t="shared" si="13"/>
        <v>18.696787516762161</v>
      </c>
      <c r="G30" s="200">
        <f t="shared" si="13"/>
        <v>19.33531381689626</v>
      </c>
      <c r="H30" s="200">
        <f t="shared" si="13"/>
        <v>19.33531381689626</v>
      </c>
      <c r="I30" s="200">
        <f t="shared" si="13"/>
        <v>20.547100013409732</v>
      </c>
      <c r="J30" s="200">
        <f t="shared" si="13"/>
        <v>22.98398873826649</v>
      </c>
      <c r="K30" s="200">
        <f t="shared" si="13"/>
        <v>26.672612655126176</v>
      </c>
      <c r="L30" s="200">
        <f t="shared" si="13"/>
        <v>29.282613693770571</v>
      </c>
      <c r="M30" s="200">
        <f t="shared" si="13"/>
        <v>32.491849664756792</v>
      </c>
      <c r="N30" s="200">
        <f t="shared" si="13"/>
        <v>37.845015060343783</v>
      </c>
      <c r="O30" s="200">
        <f t="shared" si="13"/>
        <v>39.176648243325623</v>
      </c>
      <c r="P30" s="200">
        <f t="shared" si="13"/>
        <v>46.487314417895895</v>
      </c>
      <c r="Q30" s="200">
        <f t="shared" si="13"/>
        <v>52.160071777398521</v>
      </c>
      <c r="R30" s="200">
        <f t="shared" si="13"/>
        <v>61.361657071803002</v>
      </c>
      <c r="S30" s="158"/>
      <c r="AD30" s="262"/>
    </row>
    <row r="31" spans="1:30" x14ac:dyDescent="0.4">
      <c r="A31" s="167"/>
      <c r="B31" s="205"/>
      <c r="C31" s="433"/>
      <c r="D31" s="207"/>
      <c r="E31" s="207"/>
      <c r="F31" s="180"/>
      <c r="G31" s="180"/>
      <c r="H31" s="180"/>
      <c r="I31" s="180"/>
      <c r="J31" s="180"/>
      <c r="K31" s="180"/>
      <c r="L31" s="180"/>
      <c r="M31" s="180"/>
      <c r="N31" s="180"/>
      <c r="O31" s="180"/>
      <c r="P31" s="180"/>
      <c r="Q31" s="180"/>
      <c r="R31" s="242"/>
      <c r="S31" s="158"/>
      <c r="AD31" s="262"/>
    </row>
    <row r="32" spans="1:30" x14ac:dyDescent="0.4">
      <c r="A32" s="167"/>
      <c r="B32" s="208" t="s">
        <v>133</v>
      </c>
      <c r="C32" s="419">
        <f>E194</f>
        <v>0</v>
      </c>
      <c r="D32" s="191">
        <f>$C32*D$30</f>
        <v>0</v>
      </c>
      <c r="E32" s="191">
        <f t="shared" ref="E32:Q34" si="14">$C32*E$30</f>
        <v>0</v>
      </c>
      <c r="F32" s="191">
        <f t="shared" si="14"/>
        <v>0</v>
      </c>
      <c r="G32" s="191">
        <f>$C32*G$30</f>
        <v>0</v>
      </c>
      <c r="H32" s="191">
        <f t="shared" si="14"/>
        <v>0</v>
      </c>
      <c r="I32" s="191">
        <f>$C32*I$30</f>
        <v>0</v>
      </c>
      <c r="J32" s="191">
        <f t="shared" si="14"/>
        <v>0</v>
      </c>
      <c r="K32" s="191">
        <f>$C32*K$30</f>
        <v>0</v>
      </c>
      <c r="L32" s="191">
        <f t="shared" si="14"/>
        <v>0</v>
      </c>
      <c r="M32" s="191">
        <f t="shared" si="14"/>
        <v>0</v>
      </c>
      <c r="N32" s="191">
        <f t="shared" si="14"/>
        <v>0</v>
      </c>
      <c r="O32" s="191">
        <f t="shared" si="14"/>
        <v>0</v>
      </c>
      <c r="P32" s="191">
        <f t="shared" si="14"/>
        <v>0</v>
      </c>
      <c r="Q32" s="191">
        <f t="shared" si="14"/>
        <v>0</v>
      </c>
      <c r="R32" s="191">
        <f>$C32*R$30</f>
        <v>0</v>
      </c>
      <c r="S32" s="158"/>
      <c r="AD32" s="262"/>
    </row>
    <row r="33" spans="1:30" x14ac:dyDescent="0.4">
      <c r="A33" s="167"/>
      <c r="B33" s="182" t="s">
        <v>134</v>
      </c>
      <c r="C33" s="419">
        <f>E195</f>
        <v>0</v>
      </c>
      <c r="D33" s="191">
        <f>$C33*D$30</f>
        <v>0</v>
      </c>
      <c r="E33" s="191">
        <f t="shared" si="14"/>
        <v>0</v>
      </c>
      <c r="F33" s="191">
        <f t="shared" si="14"/>
        <v>0</v>
      </c>
      <c r="G33" s="191">
        <f>$C33*G$30</f>
        <v>0</v>
      </c>
      <c r="H33" s="191">
        <f t="shared" si="14"/>
        <v>0</v>
      </c>
      <c r="I33" s="191">
        <f>$C33*I$30</f>
        <v>0</v>
      </c>
      <c r="J33" s="191">
        <f t="shared" si="14"/>
        <v>0</v>
      </c>
      <c r="K33" s="191">
        <f t="shared" si="14"/>
        <v>0</v>
      </c>
      <c r="L33" s="191">
        <f t="shared" si="14"/>
        <v>0</v>
      </c>
      <c r="M33" s="191">
        <f t="shared" si="14"/>
        <v>0</v>
      </c>
      <c r="N33" s="191">
        <f>$C33*N$30</f>
        <v>0</v>
      </c>
      <c r="O33" s="191">
        <f t="shared" si="14"/>
        <v>0</v>
      </c>
      <c r="P33" s="191">
        <f t="shared" si="14"/>
        <v>0</v>
      </c>
      <c r="Q33" s="191">
        <f t="shared" si="14"/>
        <v>0</v>
      </c>
      <c r="R33" s="191">
        <f>$C33*R$30</f>
        <v>0</v>
      </c>
      <c r="S33" s="158"/>
      <c r="AD33" s="262"/>
    </row>
    <row r="34" spans="1:30" x14ac:dyDescent="0.4">
      <c r="A34" s="167"/>
      <c r="B34" s="182" t="s">
        <v>135</v>
      </c>
      <c r="C34" s="419">
        <f>E196</f>
        <v>0</v>
      </c>
      <c r="D34" s="191">
        <f>$C34*D$30</f>
        <v>0</v>
      </c>
      <c r="E34" s="191">
        <f t="shared" si="14"/>
        <v>0</v>
      </c>
      <c r="F34" s="191">
        <f t="shared" si="14"/>
        <v>0</v>
      </c>
      <c r="G34" s="191">
        <f>$C34*G$30</f>
        <v>0</v>
      </c>
      <c r="H34" s="191">
        <f t="shared" si="14"/>
        <v>0</v>
      </c>
      <c r="I34" s="191">
        <f>$C34*I$30</f>
        <v>0</v>
      </c>
      <c r="J34" s="191">
        <f t="shared" si="14"/>
        <v>0</v>
      </c>
      <c r="K34" s="191">
        <f t="shared" si="14"/>
        <v>0</v>
      </c>
      <c r="L34" s="191">
        <f>$C34*L$30</f>
        <v>0</v>
      </c>
      <c r="M34" s="191">
        <f t="shared" si="14"/>
        <v>0</v>
      </c>
      <c r="N34" s="191">
        <f t="shared" si="14"/>
        <v>0</v>
      </c>
      <c r="O34" s="191">
        <f t="shared" si="14"/>
        <v>0</v>
      </c>
      <c r="P34" s="191">
        <f t="shared" si="14"/>
        <v>0</v>
      </c>
      <c r="Q34" s="191">
        <f t="shared" si="14"/>
        <v>0</v>
      </c>
      <c r="R34" s="191">
        <f>$C34*R$30</f>
        <v>0</v>
      </c>
      <c r="S34" s="158"/>
      <c r="AD34" s="262"/>
    </row>
    <row r="35" spans="1:30" x14ac:dyDescent="0.4">
      <c r="A35" s="210"/>
      <c r="B35" s="201" t="s">
        <v>136</v>
      </c>
      <c r="C35" s="420"/>
      <c r="D35" s="212">
        <f>SUM(D30,D32:D34)</f>
        <v>14.980043886383031</v>
      </c>
      <c r="E35" s="212">
        <f t="shared" ref="E35:R35" si="15">SUM(E30,E32:E34)</f>
        <v>17.69299036937706</v>
      </c>
      <c r="F35" s="212">
        <f t="shared" si="15"/>
        <v>18.696787516762161</v>
      </c>
      <c r="G35" s="212">
        <f t="shared" si="15"/>
        <v>19.33531381689626</v>
      </c>
      <c r="H35" s="212">
        <f t="shared" si="15"/>
        <v>19.33531381689626</v>
      </c>
      <c r="I35" s="212">
        <f t="shared" si="15"/>
        <v>20.547100013409732</v>
      </c>
      <c r="J35" s="212">
        <f t="shared" si="15"/>
        <v>22.98398873826649</v>
      </c>
      <c r="K35" s="212">
        <f t="shared" si="15"/>
        <v>26.672612655126176</v>
      </c>
      <c r="L35" s="212">
        <f t="shared" si="15"/>
        <v>29.282613693770571</v>
      </c>
      <c r="M35" s="212">
        <f t="shared" si="15"/>
        <v>32.491849664756792</v>
      </c>
      <c r="N35" s="212">
        <f t="shared" si="15"/>
        <v>37.845015060343783</v>
      </c>
      <c r="O35" s="212">
        <f t="shared" si="15"/>
        <v>39.176648243325623</v>
      </c>
      <c r="P35" s="212">
        <f t="shared" si="15"/>
        <v>46.487314417895895</v>
      </c>
      <c r="Q35" s="212">
        <f t="shared" si="15"/>
        <v>52.160071777398521</v>
      </c>
      <c r="R35" s="212">
        <f t="shared" si="15"/>
        <v>61.361657071803002</v>
      </c>
      <c r="S35" s="158"/>
      <c r="AD35" s="262"/>
    </row>
    <row r="36" spans="1:30" x14ac:dyDescent="0.4">
      <c r="A36" s="210"/>
      <c r="B36" s="213" t="str">
        <f>B177</f>
        <v>Opslag kosten gemeentelijke eisen</v>
      </c>
      <c r="C36" s="419">
        <f>C177</f>
        <v>0</v>
      </c>
      <c r="D36" s="204">
        <f>$C36*D$35</f>
        <v>0</v>
      </c>
      <c r="E36" s="204">
        <f t="shared" ref="E36:Q37" si="16">$C36*E$35</f>
        <v>0</v>
      </c>
      <c r="F36" s="204">
        <f t="shared" si="16"/>
        <v>0</v>
      </c>
      <c r="G36" s="204">
        <f t="shared" si="16"/>
        <v>0</v>
      </c>
      <c r="H36" s="204">
        <f>$C36*H$35</f>
        <v>0</v>
      </c>
      <c r="I36" s="204">
        <f t="shared" si="16"/>
        <v>0</v>
      </c>
      <c r="J36" s="204">
        <f t="shared" si="16"/>
        <v>0</v>
      </c>
      <c r="K36" s="204">
        <f>$C36*K$35</f>
        <v>0</v>
      </c>
      <c r="L36" s="204">
        <f t="shared" si="16"/>
        <v>0</v>
      </c>
      <c r="M36" s="204">
        <f t="shared" si="16"/>
        <v>0</v>
      </c>
      <c r="N36" s="204">
        <f t="shared" si="16"/>
        <v>0</v>
      </c>
      <c r="O36" s="204">
        <f t="shared" si="16"/>
        <v>0</v>
      </c>
      <c r="P36" s="204">
        <f t="shared" si="16"/>
        <v>0</v>
      </c>
      <c r="Q36" s="204">
        <f t="shared" si="16"/>
        <v>0</v>
      </c>
      <c r="R36" s="204">
        <f>$C36*R$35</f>
        <v>0</v>
      </c>
      <c r="S36" s="158"/>
      <c r="AD36" s="262"/>
    </row>
    <row r="37" spans="1:30" x14ac:dyDescent="0.4">
      <c r="A37" s="210"/>
      <c r="B37" s="214" t="s">
        <v>137</v>
      </c>
      <c r="C37" s="421">
        <f>C187</f>
        <v>0</v>
      </c>
      <c r="D37" s="216">
        <f>$C37*D$35</f>
        <v>0</v>
      </c>
      <c r="E37" s="216">
        <f t="shared" si="16"/>
        <v>0</v>
      </c>
      <c r="F37" s="216">
        <f t="shared" si="16"/>
        <v>0</v>
      </c>
      <c r="G37" s="216">
        <f t="shared" si="16"/>
        <v>0</v>
      </c>
      <c r="H37" s="216">
        <f>$C37*H$35</f>
        <v>0</v>
      </c>
      <c r="I37" s="216">
        <f t="shared" si="16"/>
        <v>0</v>
      </c>
      <c r="J37" s="216">
        <f t="shared" si="16"/>
        <v>0</v>
      </c>
      <c r="K37" s="216">
        <f>$C37*K$35</f>
        <v>0</v>
      </c>
      <c r="L37" s="216">
        <f t="shared" si="16"/>
        <v>0</v>
      </c>
      <c r="M37" s="216">
        <f t="shared" si="16"/>
        <v>0</v>
      </c>
      <c r="N37" s="216">
        <f t="shared" si="16"/>
        <v>0</v>
      </c>
      <c r="O37" s="216">
        <f t="shared" si="16"/>
        <v>0</v>
      </c>
      <c r="P37" s="216">
        <f t="shared" si="16"/>
        <v>0</v>
      </c>
      <c r="Q37" s="216">
        <f t="shared" si="16"/>
        <v>0</v>
      </c>
      <c r="R37" s="216">
        <f>$C37*R$35</f>
        <v>0</v>
      </c>
      <c r="S37" s="158"/>
      <c r="AD37" s="262"/>
    </row>
    <row r="38" spans="1:30" x14ac:dyDescent="0.4">
      <c r="A38" s="210"/>
      <c r="B38" s="201" t="s">
        <v>281</v>
      </c>
      <c r="C38" s="420"/>
      <c r="D38" s="212">
        <f>SUM(D35:D37)</f>
        <v>14.980043886383031</v>
      </c>
      <c r="E38" s="212">
        <f>SUM(E35:E37)</f>
        <v>17.69299036937706</v>
      </c>
      <c r="F38" s="212">
        <f t="shared" ref="F38:M38" si="17">SUM(F35:F37)</f>
        <v>18.696787516762161</v>
      </c>
      <c r="G38" s="212">
        <f t="shared" si="17"/>
        <v>19.33531381689626</v>
      </c>
      <c r="H38" s="212">
        <f t="shared" si="17"/>
        <v>19.33531381689626</v>
      </c>
      <c r="I38" s="212">
        <f t="shared" si="17"/>
        <v>20.547100013409732</v>
      </c>
      <c r="J38" s="212">
        <f t="shared" si="17"/>
        <v>22.98398873826649</v>
      </c>
      <c r="K38" s="212">
        <f t="shared" si="17"/>
        <v>26.672612655126176</v>
      </c>
      <c r="L38" s="212">
        <f t="shared" si="17"/>
        <v>29.282613693770571</v>
      </c>
      <c r="M38" s="212">
        <f t="shared" si="17"/>
        <v>32.491849664756792</v>
      </c>
      <c r="N38" s="212">
        <f t="shared" ref="N38:R38" si="18">SUM(N35:N37)</f>
        <v>37.845015060343783</v>
      </c>
      <c r="O38" s="212">
        <f t="shared" si="18"/>
        <v>39.176648243325623</v>
      </c>
      <c r="P38" s="212">
        <f t="shared" si="18"/>
        <v>46.487314417895895</v>
      </c>
      <c r="Q38" s="212">
        <f t="shared" si="18"/>
        <v>52.160071777398521</v>
      </c>
      <c r="R38" s="212">
        <f t="shared" si="18"/>
        <v>61.361657071803002</v>
      </c>
      <c r="S38" s="158"/>
      <c r="AD38" s="262"/>
    </row>
    <row r="39" spans="1:30" x14ac:dyDescent="0.4">
      <c r="A39" s="210"/>
      <c r="B39" s="217"/>
      <c r="C39" s="422"/>
      <c r="D39" s="219"/>
      <c r="E39" s="219"/>
      <c r="F39" s="219"/>
      <c r="G39" s="219"/>
      <c r="H39" s="219"/>
      <c r="I39" s="219"/>
      <c r="J39" s="219"/>
      <c r="K39" s="219"/>
      <c r="L39" s="219"/>
      <c r="M39" s="219"/>
      <c r="N39" s="219"/>
      <c r="O39" s="219"/>
      <c r="P39" s="219"/>
      <c r="Q39" s="219"/>
      <c r="R39" s="258"/>
      <c r="S39" s="158"/>
      <c r="AD39" s="262"/>
    </row>
    <row r="40" spans="1:30" x14ac:dyDescent="0.4">
      <c r="A40" s="210"/>
      <c r="B40" s="182" t="s">
        <v>282</v>
      </c>
      <c r="C40" s="444"/>
      <c r="D40" s="221">
        <f>D63</f>
        <v>0.05</v>
      </c>
      <c r="E40" s="221">
        <f t="shared" ref="E40:I40" si="19">E63</f>
        <v>0.05</v>
      </c>
      <c r="F40" s="221">
        <f t="shared" si="19"/>
        <v>0.05</v>
      </c>
      <c r="G40" s="221">
        <f t="shared" si="19"/>
        <v>0.1</v>
      </c>
      <c r="H40" s="221">
        <f t="shared" si="19"/>
        <v>0.1</v>
      </c>
      <c r="I40" s="221">
        <f t="shared" si="19"/>
        <v>0.2</v>
      </c>
      <c r="J40" s="221">
        <f t="shared" ref="J40:R40" si="20">J63</f>
        <v>0.05</v>
      </c>
      <c r="K40" s="221">
        <f t="shared" si="20"/>
        <v>0.05</v>
      </c>
      <c r="L40" s="221">
        <f t="shared" si="20"/>
        <v>0.05</v>
      </c>
      <c r="M40" s="221">
        <f t="shared" si="20"/>
        <v>0.05</v>
      </c>
      <c r="N40" s="221">
        <f t="shared" si="20"/>
        <v>0.05</v>
      </c>
      <c r="O40" s="221">
        <f t="shared" si="20"/>
        <v>0.05</v>
      </c>
      <c r="P40" s="221">
        <f t="shared" si="20"/>
        <v>0.05</v>
      </c>
      <c r="Q40" s="221">
        <f t="shared" si="20"/>
        <v>0.05</v>
      </c>
      <c r="R40" s="221">
        <f t="shared" si="20"/>
        <v>0.05</v>
      </c>
      <c r="S40" s="259"/>
      <c r="AD40" s="262"/>
    </row>
    <row r="41" spans="1:30" x14ac:dyDescent="0.4">
      <c r="A41" s="210"/>
      <c r="B41" s="222" t="s">
        <v>140</v>
      </c>
      <c r="C41" s="445"/>
      <c r="D41" s="224"/>
      <c r="E41" s="224"/>
      <c r="F41" s="224"/>
      <c r="G41" s="224"/>
      <c r="H41" s="180"/>
      <c r="I41" s="180"/>
      <c r="J41" s="180"/>
      <c r="K41" s="180"/>
      <c r="L41" s="180"/>
      <c r="M41" s="180"/>
      <c r="N41" s="180"/>
      <c r="O41" s="180"/>
      <c r="P41" s="180"/>
      <c r="Q41" s="180"/>
      <c r="R41" s="242"/>
      <c r="S41" s="260">
        <f>SUMPRODUCT(D38:R38,D40:R40)</f>
        <v>27.968062420821653</v>
      </c>
      <c r="AD41" s="262"/>
    </row>
    <row r="42" spans="1:30" x14ac:dyDescent="0.4">
      <c r="A42" s="210"/>
      <c r="B42" s="175"/>
      <c r="C42" s="446"/>
      <c r="D42" s="158"/>
      <c r="E42" s="158"/>
      <c r="F42" s="158"/>
      <c r="G42" s="158"/>
      <c r="H42" s="158"/>
      <c r="I42" s="158"/>
      <c r="J42" s="158"/>
      <c r="K42" s="158"/>
      <c r="L42" s="158"/>
      <c r="M42" s="158"/>
      <c r="N42" s="158"/>
      <c r="O42" s="158"/>
      <c r="P42" s="158"/>
      <c r="Q42" s="158"/>
      <c r="R42" s="158"/>
      <c r="S42" s="252"/>
      <c r="T42" s="158"/>
      <c r="U42" s="158"/>
      <c r="V42" s="158"/>
      <c r="W42" s="158"/>
      <c r="X42" s="158"/>
      <c r="Y42" s="158"/>
      <c r="Z42" s="158"/>
      <c r="AA42" s="158"/>
      <c r="AB42" s="158"/>
      <c r="AC42" s="158"/>
      <c r="AD42" s="262"/>
    </row>
    <row r="43" spans="1:30" x14ac:dyDescent="0.4">
      <c r="A43" s="435"/>
      <c r="B43" s="222"/>
      <c r="C43" s="445"/>
      <c r="D43" s="224"/>
      <c r="E43" s="224"/>
      <c r="F43" s="224"/>
      <c r="G43" s="224"/>
      <c r="H43" s="224"/>
      <c r="I43" s="437"/>
      <c r="J43" s="158"/>
      <c r="K43" s="158"/>
      <c r="L43" s="158"/>
      <c r="M43" s="158"/>
      <c r="N43" s="158"/>
      <c r="O43" s="158"/>
      <c r="P43" s="158"/>
      <c r="Q43" s="158"/>
      <c r="R43" s="158"/>
      <c r="S43" s="158"/>
      <c r="T43" s="158"/>
      <c r="U43" s="158"/>
      <c r="V43" s="158"/>
      <c r="W43" s="158"/>
      <c r="X43" s="158"/>
      <c r="Y43" s="158"/>
      <c r="Z43" s="158"/>
      <c r="AA43" s="158"/>
      <c r="AB43" s="158"/>
      <c r="AC43" s="158"/>
      <c r="AD43" s="262"/>
    </row>
    <row r="44" spans="1:30" x14ac:dyDescent="0.4">
      <c r="A44" s="167"/>
      <c r="B44" s="168" t="s">
        <v>141</v>
      </c>
      <c r="C44" s="374"/>
      <c r="D44" s="170"/>
      <c r="E44" s="170"/>
      <c r="F44" s="170"/>
      <c r="G44" s="170"/>
      <c r="H44" s="170"/>
      <c r="I44" s="253"/>
      <c r="J44" s="158"/>
      <c r="K44" s="158"/>
      <c r="L44" s="158"/>
      <c r="M44" s="158"/>
      <c r="N44" s="158"/>
      <c r="O44" s="158"/>
      <c r="P44" s="158"/>
      <c r="Q44" s="158"/>
      <c r="R44" s="158"/>
      <c r="S44" s="158"/>
      <c r="T44" s="158"/>
      <c r="U44" s="158"/>
      <c r="V44" s="158"/>
      <c r="W44" s="158"/>
      <c r="X44" s="158"/>
      <c r="Y44" s="158"/>
      <c r="Z44" s="158"/>
      <c r="AA44" s="158"/>
      <c r="AB44" s="158"/>
      <c r="AC44" s="158"/>
      <c r="AD44" s="262"/>
    </row>
    <row r="45" spans="1:30" x14ac:dyDescent="0.4">
      <c r="A45" s="210"/>
      <c r="B45" s="226"/>
      <c r="C45" s="447"/>
      <c r="D45" s="181" t="s">
        <v>142</v>
      </c>
      <c r="E45" s="181" t="s">
        <v>143</v>
      </c>
      <c r="F45" s="181" t="s">
        <v>144</v>
      </c>
      <c r="G45" s="181" t="s">
        <v>145</v>
      </c>
      <c r="H45" s="181" t="s">
        <v>146</v>
      </c>
      <c r="I45" s="254" t="s">
        <v>147</v>
      </c>
      <c r="J45" s="158"/>
      <c r="K45" s="158"/>
      <c r="L45" s="158"/>
      <c r="M45" s="158"/>
      <c r="N45" s="158"/>
      <c r="O45" s="158"/>
      <c r="P45" s="158"/>
      <c r="Q45" s="158"/>
      <c r="R45" s="158"/>
      <c r="S45" s="158"/>
      <c r="T45" s="158"/>
      <c r="U45" s="158"/>
      <c r="V45" s="158"/>
      <c r="W45" s="158"/>
      <c r="X45" s="158"/>
      <c r="Y45" s="158"/>
      <c r="Z45" s="158"/>
      <c r="AA45" s="158"/>
      <c r="AB45" s="158"/>
      <c r="AC45" s="158"/>
      <c r="AD45" s="262"/>
    </row>
    <row r="46" spans="1:30" x14ac:dyDescent="0.4">
      <c r="A46" s="210"/>
      <c r="B46" s="227" t="s">
        <v>283</v>
      </c>
      <c r="C46" s="424"/>
      <c r="D46" s="229">
        <f>IF(C158=0,SUMPRODUCT(D28:R28,D40:R40),SUMPRODUCT(D28:R28,D40:R40)+(C155/C158)*SUMPRODUCT(D32:R32,D40:R40))</f>
        <v>27.968062420821653</v>
      </c>
      <c r="E46" s="229">
        <f t="shared" ref="E46:I47" si="21">D46*(1+C169)</f>
        <v>27.968062420821653</v>
      </c>
      <c r="F46" s="229">
        <f t="shared" si="21"/>
        <v>27.968062420821653</v>
      </c>
      <c r="G46" s="229">
        <f t="shared" si="21"/>
        <v>27.968062420821653</v>
      </c>
      <c r="H46" s="229">
        <f t="shared" si="21"/>
        <v>27.968062420821653</v>
      </c>
      <c r="I46" s="229">
        <f t="shared" si="21"/>
        <v>27.968062420821653</v>
      </c>
      <c r="J46" s="158"/>
      <c r="K46" s="158"/>
      <c r="L46" s="158"/>
      <c r="M46" s="158"/>
      <c r="N46" s="158"/>
      <c r="O46" s="158"/>
      <c r="P46" s="158"/>
      <c r="Q46" s="158"/>
      <c r="R46" s="158"/>
      <c r="S46" s="158"/>
      <c r="T46" s="158"/>
      <c r="U46" s="158"/>
      <c r="V46" s="158"/>
      <c r="W46" s="158"/>
      <c r="X46" s="158"/>
      <c r="Y46" s="158"/>
      <c r="Z46" s="158"/>
      <c r="AA46" s="158"/>
      <c r="AB46" s="158"/>
      <c r="AC46" s="158"/>
      <c r="AD46" s="262"/>
    </row>
    <row r="47" spans="1:30" x14ac:dyDescent="0.4">
      <c r="A47" s="210"/>
      <c r="B47" s="182" t="s">
        <v>284</v>
      </c>
      <c r="C47" s="424"/>
      <c r="D47" s="191">
        <f>IF(C158=0,SUMPRODUCT(D29:R29,D40:R40)+SUMPRODUCT(D33:R33,D40:R40)+SUMPRODUCT(D34:R34,D40:R40),SUMPRODUCT(D29:R29,D40:R40)+SUMPRODUCT(D33:R33,D40:R40)+SUMPRODUCT(D34:R34,D40:R40)+((C156+C157)/C158)*SUMPRODUCT(D32:R32,D40:R40))</f>
        <v>0</v>
      </c>
      <c r="E47" s="229">
        <f t="shared" si="21"/>
        <v>0</v>
      </c>
      <c r="F47" s="229">
        <f t="shared" si="21"/>
        <v>0</v>
      </c>
      <c r="G47" s="229">
        <f t="shared" si="21"/>
        <v>0</v>
      </c>
      <c r="H47" s="229">
        <f t="shared" si="21"/>
        <v>0</v>
      </c>
      <c r="I47" s="229">
        <f t="shared" si="21"/>
        <v>0</v>
      </c>
      <c r="J47" s="158"/>
      <c r="K47" s="158"/>
      <c r="L47" s="158"/>
      <c r="M47" s="158"/>
      <c r="N47" s="158"/>
      <c r="O47" s="158"/>
      <c r="P47" s="158"/>
      <c r="Q47" s="158"/>
      <c r="R47" s="158"/>
      <c r="S47" s="158"/>
      <c r="T47" s="158"/>
      <c r="U47" s="158"/>
      <c r="V47" s="158"/>
      <c r="W47" s="158"/>
      <c r="X47" s="158"/>
      <c r="Y47" s="158"/>
      <c r="Z47" s="158"/>
      <c r="AA47" s="158"/>
      <c r="AB47" s="158"/>
      <c r="AC47" s="158"/>
      <c r="AD47" s="262"/>
    </row>
    <row r="48" spans="1:30" x14ac:dyDescent="0.4">
      <c r="A48" s="210"/>
      <c r="B48" s="201" t="s">
        <v>150</v>
      </c>
      <c r="C48" s="420"/>
      <c r="D48" s="212">
        <f>SUM(D46:D47)</f>
        <v>27.968062420821653</v>
      </c>
      <c r="E48" s="212">
        <f>SUM(E46:E47)</f>
        <v>27.968062420821653</v>
      </c>
      <c r="F48" s="212">
        <f t="shared" ref="F48:I48" si="22">SUM(F46:F47)</f>
        <v>27.968062420821653</v>
      </c>
      <c r="G48" s="212">
        <f t="shared" si="22"/>
        <v>27.968062420821653</v>
      </c>
      <c r="H48" s="212">
        <f t="shared" si="22"/>
        <v>27.968062420821653</v>
      </c>
      <c r="I48" s="212">
        <f t="shared" si="22"/>
        <v>27.968062420821653</v>
      </c>
      <c r="J48" s="158"/>
      <c r="K48" s="158"/>
      <c r="L48" s="158"/>
      <c r="M48" s="158"/>
      <c r="N48" s="158"/>
      <c r="O48" s="158"/>
      <c r="P48" s="158"/>
      <c r="Q48" s="158"/>
      <c r="R48" s="158"/>
      <c r="S48" s="158"/>
      <c r="T48" s="158"/>
      <c r="U48" s="158"/>
      <c r="V48" s="158"/>
      <c r="W48" s="158"/>
      <c r="X48" s="158"/>
      <c r="Y48" s="158"/>
      <c r="Z48" s="158"/>
      <c r="AA48" s="158"/>
      <c r="AB48" s="158"/>
      <c r="AC48" s="158"/>
      <c r="AD48" s="262"/>
    </row>
    <row r="49" spans="1:30" x14ac:dyDescent="0.4">
      <c r="A49" s="210"/>
      <c r="B49" s="230" t="s">
        <v>151</v>
      </c>
      <c r="C49" s="425">
        <f>C36+C37</f>
        <v>0</v>
      </c>
      <c r="D49" s="229">
        <f>D48*$C49</f>
        <v>0</v>
      </c>
      <c r="E49" s="229">
        <f>E48*$C49</f>
        <v>0</v>
      </c>
      <c r="F49" s="229">
        <f>F48*$C49</f>
        <v>0</v>
      </c>
      <c r="G49" s="229">
        <f>G48*$C49</f>
        <v>0</v>
      </c>
      <c r="H49" s="229">
        <f>H48*$C49</f>
        <v>0</v>
      </c>
      <c r="I49" s="229">
        <f t="shared" ref="I49" si="23">I48*$C49</f>
        <v>0</v>
      </c>
      <c r="J49" s="158"/>
      <c r="K49" s="158"/>
      <c r="L49" s="158"/>
      <c r="M49" s="158"/>
      <c r="N49" s="158"/>
      <c r="O49" s="158"/>
      <c r="P49" s="158"/>
      <c r="Q49" s="158"/>
      <c r="R49" s="158"/>
      <c r="S49" s="158"/>
      <c r="T49" s="158"/>
      <c r="U49" s="158"/>
      <c r="V49" s="158"/>
      <c r="W49" s="158"/>
      <c r="X49" s="158"/>
      <c r="Y49" s="158"/>
      <c r="Z49" s="158"/>
      <c r="AA49" s="158"/>
      <c r="AB49" s="158"/>
      <c r="AC49" s="158"/>
      <c r="AD49" s="262"/>
    </row>
    <row r="50" spans="1:30" x14ac:dyDescent="0.4">
      <c r="A50" s="210"/>
      <c r="B50" s="201" t="s">
        <v>152</v>
      </c>
      <c r="C50" s="420"/>
      <c r="D50" s="212">
        <f>SUM(D48:D49)</f>
        <v>27.968062420821653</v>
      </c>
      <c r="E50" s="212">
        <f>SUM(E48:E49)</f>
        <v>27.968062420821653</v>
      </c>
      <c r="F50" s="212">
        <f t="shared" ref="F50:I50" si="24">SUM(F48:F49)</f>
        <v>27.968062420821653</v>
      </c>
      <c r="G50" s="212">
        <f t="shared" si="24"/>
        <v>27.968062420821653</v>
      </c>
      <c r="H50" s="212">
        <f t="shared" si="24"/>
        <v>27.968062420821653</v>
      </c>
      <c r="I50" s="212">
        <f t="shared" si="24"/>
        <v>27.968062420821653</v>
      </c>
      <c r="J50" s="158"/>
      <c r="K50" s="158"/>
      <c r="L50" s="158"/>
      <c r="M50" s="158"/>
      <c r="N50" s="158"/>
      <c r="O50" s="158"/>
      <c r="P50" s="158"/>
      <c r="Q50" s="158"/>
      <c r="R50" s="158"/>
      <c r="S50" s="158"/>
      <c r="T50" s="158"/>
      <c r="U50" s="158"/>
      <c r="V50" s="158"/>
      <c r="W50" s="158"/>
      <c r="X50" s="158"/>
      <c r="Y50" s="158"/>
      <c r="Z50" s="158"/>
      <c r="AA50" s="158"/>
      <c r="AB50" s="158"/>
      <c r="AC50" s="158"/>
      <c r="AD50" s="262"/>
    </row>
    <row r="51" spans="1:30" x14ac:dyDescent="0.4">
      <c r="A51" s="210"/>
      <c r="B51" s="232"/>
      <c r="C51" s="233"/>
      <c r="D51" s="233"/>
      <c r="E51" s="233"/>
      <c r="F51" s="233"/>
      <c r="G51" s="233"/>
      <c r="H51" s="233"/>
      <c r="I51" s="233"/>
      <c r="J51" s="224"/>
      <c r="K51" s="224"/>
      <c r="L51" s="224"/>
      <c r="M51" s="224"/>
      <c r="N51" s="224"/>
      <c r="O51" s="224"/>
      <c r="P51" s="224"/>
      <c r="Q51" s="224"/>
      <c r="R51" s="224"/>
      <c r="S51" s="224"/>
      <c r="T51" s="224"/>
      <c r="U51" s="224"/>
      <c r="V51" s="224"/>
      <c r="W51" s="224"/>
      <c r="X51" s="224"/>
      <c r="Y51" s="224"/>
      <c r="Z51" s="224"/>
      <c r="AA51" s="224"/>
      <c r="AB51" s="224"/>
      <c r="AC51" s="224"/>
      <c r="AD51" s="266"/>
    </row>
    <row r="52" spans="1:30" x14ac:dyDescent="0.4">
      <c r="A52" s="234"/>
    </row>
    <row r="53" spans="1:30" x14ac:dyDescent="0.4">
      <c r="A53" s="166" t="s">
        <v>153</v>
      </c>
    </row>
    <row r="55" spans="1:30" x14ac:dyDescent="0.4">
      <c r="B55" s="168" t="s">
        <v>17</v>
      </c>
      <c r="C55" s="169"/>
      <c r="D55" s="170"/>
      <c r="E55" s="170"/>
      <c r="F55" s="170"/>
      <c r="G55" s="170"/>
      <c r="H55" s="170"/>
      <c r="I55" s="170"/>
      <c r="J55" s="170"/>
      <c r="K55" s="170"/>
      <c r="L55" s="170"/>
      <c r="M55" s="170"/>
      <c r="N55" s="170"/>
      <c r="O55" s="170"/>
      <c r="P55" s="170"/>
      <c r="Q55" s="170"/>
      <c r="R55" s="170"/>
      <c r="S55" s="170"/>
      <c r="T55" s="170"/>
      <c r="U55" s="170"/>
      <c r="V55" s="170"/>
      <c r="W55" s="253"/>
    </row>
    <row r="56" spans="1:30" x14ac:dyDescent="0.4">
      <c r="B56" s="235" t="s">
        <v>285</v>
      </c>
      <c r="C56" s="152"/>
      <c r="D56" s="152"/>
      <c r="E56" s="152"/>
      <c r="F56" s="152"/>
      <c r="G56" s="152"/>
      <c r="H56" s="152"/>
      <c r="I56" s="152"/>
      <c r="J56" s="152"/>
      <c r="K56" s="152"/>
      <c r="L56" s="152"/>
      <c r="M56" s="152"/>
      <c r="N56" s="152"/>
      <c r="O56" s="152"/>
      <c r="P56" s="152"/>
      <c r="Q56" s="152"/>
      <c r="R56" s="152"/>
      <c r="S56" s="174"/>
      <c r="T56" s="174"/>
      <c r="U56" s="174"/>
      <c r="V56" s="174"/>
      <c r="W56" s="261"/>
    </row>
    <row r="57" spans="1:30" x14ac:dyDescent="0.4">
      <c r="B57" s="236" t="s">
        <v>286</v>
      </c>
      <c r="C57" s="237"/>
      <c r="D57" s="238">
        <v>10</v>
      </c>
      <c r="E57" s="238">
        <v>15</v>
      </c>
      <c r="F57" s="238">
        <v>20</v>
      </c>
      <c r="G57" s="238">
        <v>25</v>
      </c>
      <c r="H57" s="238">
        <v>30</v>
      </c>
      <c r="I57" s="238">
        <v>35</v>
      </c>
      <c r="J57" s="238">
        <v>40</v>
      </c>
      <c r="K57" s="238">
        <v>45</v>
      </c>
      <c r="L57" s="238">
        <v>50</v>
      </c>
      <c r="M57" s="238">
        <v>55</v>
      </c>
      <c r="N57" s="238">
        <v>60</v>
      </c>
      <c r="O57" s="238">
        <v>65</v>
      </c>
      <c r="P57" s="238">
        <v>70</v>
      </c>
      <c r="Q57" s="238">
        <v>75</v>
      </c>
      <c r="R57" s="238">
        <v>80</v>
      </c>
      <c r="S57" s="178"/>
      <c r="T57" s="158"/>
      <c r="U57" s="158"/>
      <c r="V57" s="158"/>
      <c r="W57" s="262"/>
    </row>
    <row r="58" spans="1:30" x14ac:dyDescent="0.4">
      <c r="B58" s="236" t="s">
        <v>280</v>
      </c>
      <c r="C58" s="237"/>
      <c r="D58" s="238">
        <v>2</v>
      </c>
      <c r="E58" s="238">
        <v>5</v>
      </c>
      <c r="F58" s="238">
        <v>5</v>
      </c>
      <c r="G58" s="238">
        <v>5</v>
      </c>
      <c r="H58" s="238">
        <v>5</v>
      </c>
      <c r="I58" s="238">
        <v>5</v>
      </c>
      <c r="J58" s="238">
        <v>5</v>
      </c>
      <c r="K58" s="238">
        <v>5</v>
      </c>
      <c r="L58" s="238">
        <v>5</v>
      </c>
      <c r="M58" s="238">
        <v>5</v>
      </c>
      <c r="N58" s="238">
        <v>5</v>
      </c>
      <c r="O58" s="238">
        <v>5</v>
      </c>
      <c r="P58" s="238">
        <v>5</v>
      </c>
      <c r="Q58" s="238">
        <v>5</v>
      </c>
      <c r="R58" s="238">
        <v>5</v>
      </c>
      <c r="S58" s="178"/>
      <c r="T58" s="158"/>
      <c r="U58" s="158"/>
      <c r="V58" s="158"/>
      <c r="W58" s="262"/>
    </row>
    <row r="59" spans="1:30" x14ac:dyDescent="0.4">
      <c r="B59" s="239"/>
      <c r="C59" s="240"/>
      <c r="D59" s="436" t="str">
        <f>D57&amp;"_"&amp;D58</f>
        <v>10_2</v>
      </c>
      <c r="E59" s="436" t="str">
        <f t="shared" ref="E59:R59" si="25">E57&amp;"_"&amp;E58</f>
        <v>15_5</v>
      </c>
      <c r="F59" s="436" t="str">
        <f t="shared" si="25"/>
        <v>20_5</v>
      </c>
      <c r="G59" s="436" t="str">
        <f t="shared" si="25"/>
        <v>25_5</v>
      </c>
      <c r="H59" s="436" t="str">
        <f t="shared" si="25"/>
        <v>30_5</v>
      </c>
      <c r="I59" s="436" t="str">
        <f t="shared" si="25"/>
        <v>35_5</v>
      </c>
      <c r="J59" s="436" t="str">
        <f t="shared" si="25"/>
        <v>40_5</v>
      </c>
      <c r="K59" s="436" t="str">
        <f t="shared" si="25"/>
        <v>45_5</v>
      </c>
      <c r="L59" s="436" t="str">
        <f t="shared" si="25"/>
        <v>50_5</v>
      </c>
      <c r="M59" s="436" t="str">
        <f t="shared" si="25"/>
        <v>55_5</v>
      </c>
      <c r="N59" s="436" t="str">
        <f t="shared" si="25"/>
        <v>60_5</v>
      </c>
      <c r="O59" s="436" t="str">
        <f t="shared" si="25"/>
        <v>65_5</v>
      </c>
      <c r="P59" s="436" t="str">
        <f t="shared" si="25"/>
        <v>70_5</v>
      </c>
      <c r="Q59" s="436" t="str">
        <f t="shared" si="25"/>
        <v>75_5</v>
      </c>
      <c r="R59" s="436" t="str">
        <f t="shared" si="25"/>
        <v>80_5</v>
      </c>
      <c r="S59" s="263"/>
      <c r="T59" s="263"/>
      <c r="U59" s="263"/>
      <c r="V59" s="263"/>
      <c r="W59" s="264"/>
    </row>
    <row r="60" spans="1:30" x14ac:dyDescent="0.4">
      <c r="B60" s="178"/>
      <c r="C60" s="158"/>
      <c r="D60" s="152"/>
      <c r="E60" s="152"/>
      <c r="F60" s="152"/>
      <c r="G60" s="152"/>
      <c r="H60" s="152"/>
      <c r="I60" s="152"/>
      <c r="J60" s="152"/>
      <c r="K60" s="152"/>
      <c r="L60" s="152"/>
      <c r="M60" s="152"/>
      <c r="N60" s="152"/>
      <c r="O60" s="152"/>
      <c r="P60" s="152"/>
      <c r="Q60" s="152"/>
      <c r="R60" s="152"/>
      <c r="S60" s="158"/>
      <c r="T60" s="158"/>
      <c r="U60" s="158"/>
      <c r="V60" s="158"/>
      <c r="W60" s="262"/>
    </row>
    <row r="61" spans="1:30" x14ac:dyDescent="0.4">
      <c r="B61" s="179" t="s">
        <v>158</v>
      </c>
      <c r="C61" s="242"/>
      <c r="D61" s="243">
        <f>IFERROR(INDEX(CAO_VVT!$AD$15:$AD$234,MATCH('1_Kostprijs_begeleiding_VVT'!D59,CAO_VVT!$AA$15:$AA$234,0)),"")</f>
        <v>10.85</v>
      </c>
      <c r="E61" s="243">
        <f>IFERROR(INDEX(CAO_VVT!$AD$15:$AD$234,MATCH('1_Kostprijs_begeleiding_VVT'!E59,CAO_VVT!$AA$15:$AA$234,0)),"")</f>
        <v>13.22</v>
      </c>
      <c r="F61" s="243">
        <f>IFERROR(INDEX(CAO_VVT!$AD$15:$AD$234,MATCH('1_Kostprijs_begeleiding_VVT'!F59,CAO_VVT!$AA$15:$AA$234,0)),"")</f>
        <v>14.04</v>
      </c>
      <c r="G61" s="243">
        <f>IFERROR(INDEX(CAO_VVT!$AD$15:$AD$234,MATCH('1_Kostprijs_begeleiding_VVT'!G59,CAO_VVT!$AA$15:$AA$234,0)),"")</f>
        <v>14.52</v>
      </c>
      <c r="H61" s="243">
        <f>IFERROR(INDEX(CAO_VVT!$AD$15:$AD$234,MATCH('1_Kostprijs_begeleiding_VVT'!H59,CAO_VVT!$AA$15:$AA$234,0)),"")</f>
        <v>14.52</v>
      </c>
      <c r="I61" s="243">
        <f>IFERROR(INDEX(CAO_VVT!$AD$15:$AD$234,MATCH('1_Kostprijs_begeleiding_VVT'!I59,CAO_VVT!$AA$15:$AA$234,0)),"")</f>
        <v>15.43</v>
      </c>
      <c r="J61" s="243">
        <f>IFERROR(INDEX(CAO_VVT!$AD$15:$AD$234,MATCH('1_Kostprijs_begeleiding_VVT'!J59,CAO_VVT!$AA$15:$AA$234,0)),"")</f>
        <v>17.260000000000002</v>
      </c>
      <c r="K61" s="243">
        <f>IFERROR(INDEX(CAO_VVT!$AD$15:$AD$234,MATCH('1_Kostprijs_begeleiding_VVT'!K59,CAO_VVT!$AA$15:$AA$234,0)),"")</f>
        <v>20.03</v>
      </c>
      <c r="L61" s="243">
        <f>IFERROR(INDEX(CAO_VVT!$AD$15:$AD$234,MATCH('1_Kostprijs_begeleiding_VVT'!L59,CAO_VVT!$AA$15:$AA$234,0)),"")</f>
        <v>21.99</v>
      </c>
      <c r="M61" s="243">
        <f>IFERROR(INDEX(CAO_VVT!$AD$15:$AD$234,MATCH('1_Kostprijs_begeleiding_VVT'!M59,CAO_VVT!$AA$15:$AA$234,0)),"")</f>
        <v>24.4</v>
      </c>
      <c r="N61" s="243">
        <f>IFERROR(INDEX(CAO_VVT!$AD$15:$AD$234,MATCH('1_Kostprijs_begeleiding_VVT'!N59,CAO_VVT!$AA$15:$AA$234,0)),"")</f>
        <v>28.42</v>
      </c>
      <c r="O61" s="243">
        <f>IFERROR(INDEX(CAO_VVT!$AD$15:$AD$234,MATCH('1_Kostprijs_begeleiding_VVT'!O59,CAO_VVT!$AA$15:$AA$234,0)),"")</f>
        <v>29.42</v>
      </c>
      <c r="P61" s="243">
        <f>IFERROR(INDEX(CAO_VVT!$AD$15:$AD$234,MATCH('1_Kostprijs_begeleiding_VVT'!P59,CAO_VVT!$AA$15:$AA$234,0)),"")</f>
        <v>34.909999999999997</v>
      </c>
      <c r="Q61" s="243">
        <f>IFERROR(INDEX(CAO_VVT!$AD$15:$AD$234,MATCH('1_Kostprijs_begeleiding_VVT'!Q59,CAO_VVT!$AA$15:$AA$234,0)),"")</f>
        <v>39.17</v>
      </c>
      <c r="R61" s="243">
        <f>IFERROR(INDEX(CAO_VVT!$AD$15:$AD$234,MATCH('1_Kostprijs_begeleiding_VVT'!R59,CAO_VVT!$AA$15:$AA$234,0)),"")</f>
        <v>46.08</v>
      </c>
      <c r="S61" s="158"/>
      <c r="T61" s="158"/>
      <c r="U61" s="158"/>
      <c r="V61" s="158"/>
      <c r="W61" s="262"/>
    </row>
    <row r="62" spans="1:30" x14ac:dyDescent="0.4">
      <c r="B62" s="230"/>
      <c r="C62" s="224"/>
      <c r="D62" s="152"/>
      <c r="E62" s="152"/>
      <c r="F62" s="152"/>
      <c r="G62" s="152"/>
      <c r="H62" s="152"/>
      <c r="I62" s="152"/>
      <c r="J62" s="152"/>
      <c r="K62" s="152"/>
      <c r="L62" s="152"/>
      <c r="M62" s="152"/>
      <c r="N62" s="152"/>
      <c r="O62" s="152"/>
      <c r="P62" s="152"/>
      <c r="Q62" s="152"/>
      <c r="R62" s="152"/>
      <c r="S62" s="158"/>
      <c r="T62" s="158"/>
      <c r="U62" s="158"/>
      <c r="V62" s="158"/>
      <c r="W62" s="262"/>
    </row>
    <row r="63" spans="1:30" x14ac:dyDescent="0.4">
      <c r="B63" s="244" t="s">
        <v>282</v>
      </c>
      <c r="C63" s="245"/>
      <c r="D63" s="246">
        <v>0.05</v>
      </c>
      <c r="E63" s="246">
        <v>0.05</v>
      </c>
      <c r="F63" s="246">
        <v>0.05</v>
      </c>
      <c r="G63" s="246">
        <v>0.1</v>
      </c>
      <c r="H63" s="246">
        <v>0.1</v>
      </c>
      <c r="I63" s="246">
        <v>0.2</v>
      </c>
      <c r="J63" s="246">
        <v>0.05</v>
      </c>
      <c r="K63" s="246">
        <v>0.05</v>
      </c>
      <c r="L63" s="246">
        <v>0.05</v>
      </c>
      <c r="M63" s="246">
        <v>0.05</v>
      </c>
      <c r="N63" s="246">
        <v>0.05</v>
      </c>
      <c r="O63" s="246">
        <v>0.05</v>
      </c>
      <c r="P63" s="246">
        <v>0.05</v>
      </c>
      <c r="Q63" s="246">
        <v>0.05</v>
      </c>
      <c r="R63" s="246">
        <v>0.05</v>
      </c>
      <c r="S63" s="158"/>
      <c r="T63" s="158"/>
      <c r="U63" s="158"/>
      <c r="V63" s="158"/>
      <c r="W63" s="262"/>
    </row>
    <row r="64" spans="1:30" x14ac:dyDescent="0.4">
      <c r="B64" s="247" t="s">
        <v>287</v>
      </c>
      <c r="C64" s="248">
        <f>SUM(D63:R63)</f>
        <v>1.0000000000000004</v>
      </c>
      <c r="D64" s="249"/>
      <c r="E64" s="249"/>
      <c r="F64" s="249"/>
      <c r="G64" s="249"/>
      <c r="H64" s="249"/>
      <c r="I64" s="158"/>
      <c r="J64" s="158"/>
      <c r="K64" s="158"/>
      <c r="L64" s="158"/>
      <c r="M64" s="158"/>
      <c r="N64" s="158"/>
      <c r="O64" s="158"/>
      <c r="P64" s="158"/>
      <c r="Q64" s="158"/>
      <c r="R64" s="158"/>
      <c r="S64" s="158"/>
      <c r="T64" s="158"/>
      <c r="U64" s="158"/>
      <c r="V64" s="158"/>
      <c r="W64" s="262"/>
    </row>
    <row r="65" spans="2:23" x14ac:dyDescent="0.4">
      <c r="B65" s="230"/>
      <c r="C65" s="224"/>
      <c r="D65" s="152"/>
      <c r="E65" s="152"/>
      <c r="F65" s="152"/>
      <c r="G65" s="152"/>
      <c r="H65" s="152"/>
      <c r="I65" s="158"/>
      <c r="J65" s="158"/>
      <c r="K65" s="158"/>
      <c r="L65" s="158"/>
      <c r="M65" s="158"/>
      <c r="N65" s="158"/>
      <c r="O65" s="158"/>
      <c r="P65" s="158"/>
      <c r="Q65" s="158"/>
      <c r="R65" s="158"/>
      <c r="S65" s="158"/>
      <c r="T65" s="158"/>
      <c r="U65" s="158"/>
      <c r="V65" s="158"/>
      <c r="W65" s="262"/>
    </row>
    <row r="66" spans="2:23" x14ac:dyDescent="0.4">
      <c r="B66" s="182" t="s">
        <v>123</v>
      </c>
      <c r="C66" s="267">
        <v>8.3299999999999999E-2</v>
      </c>
      <c r="D66" s="268"/>
      <c r="E66" s="269" t="s">
        <v>161</v>
      </c>
      <c r="F66" s="270"/>
      <c r="G66" s="270"/>
      <c r="H66" s="270"/>
      <c r="I66" s="270"/>
      <c r="J66" s="270"/>
      <c r="K66" s="270"/>
      <c r="L66" s="270"/>
      <c r="M66" s="270"/>
      <c r="N66" s="270"/>
      <c r="O66" s="270"/>
      <c r="P66" s="270"/>
      <c r="Q66" s="270"/>
      <c r="R66" s="270"/>
      <c r="S66" s="270"/>
      <c r="T66" s="270"/>
      <c r="U66" s="270"/>
      <c r="V66" s="326"/>
      <c r="W66" s="262"/>
    </row>
    <row r="67" spans="2:23" x14ac:dyDescent="0.4">
      <c r="B67" s="230"/>
      <c r="C67" s="356"/>
      <c r="D67" s="438"/>
      <c r="E67" s="268"/>
      <c r="F67" s="268"/>
      <c r="G67" s="268"/>
      <c r="H67" s="268"/>
      <c r="I67" s="268"/>
      <c r="J67" s="268"/>
      <c r="K67" s="268"/>
      <c r="L67" s="268"/>
      <c r="M67" s="268"/>
      <c r="N67" s="268"/>
      <c r="O67" s="268"/>
      <c r="P67" s="268"/>
      <c r="Q67" s="268"/>
      <c r="R67" s="268"/>
      <c r="S67" s="268"/>
      <c r="T67" s="268"/>
      <c r="U67" s="268"/>
      <c r="V67" s="268"/>
      <c r="W67" s="262"/>
    </row>
    <row r="68" spans="2:23" x14ac:dyDescent="0.4">
      <c r="B68" s="230" t="s">
        <v>162</v>
      </c>
      <c r="C68" s="448">
        <f>2197.46/CAO_VVT!$D$9</f>
        <v>1.1701064962726304</v>
      </c>
      <c r="D68" s="268"/>
      <c r="E68" s="269" t="s">
        <v>288</v>
      </c>
      <c r="F68" s="270"/>
      <c r="G68" s="270"/>
      <c r="H68" s="270"/>
      <c r="I68" s="270"/>
      <c r="J68" s="270"/>
      <c r="K68" s="270"/>
      <c r="L68" s="270"/>
      <c r="M68" s="270"/>
      <c r="N68" s="270"/>
      <c r="O68" s="270"/>
      <c r="P68" s="270"/>
      <c r="Q68" s="270"/>
      <c r="R68" s="270"/>
      <c r="S68" s="270"/>
      <c r="T68" s="270"/>
      <c r="U68" s="270"/>
      <c r="V68" s="326"/>
      <c r="W68" s="262"/>
    </row>
    <row r="69" spans="2:23" x14ac:dyDescent="0.4">
      <c r="B69" s="230"/>
      <c r="C69" s="356"/>
      <c r="D69" s="438"/>
      <c r="E69" s="268"/>
      <c r="F69" s="268"/>
      <c r="G69" s="268"/>
      <c r="H69" s="268"/>
      <c r="I69" s="268"/>
      <c r="J69" s="268"/>
      <c r="K69" s="268"/>
      <c r="L69" s="268"/>
      <c r="M69" s="268"/>
      <c r="N69" s="268"/>
      <c r="O69" s="268"/>
      <c r="P69" s="268"/>
      <c r="Q69" s="268"/>
      <c r="R69" s="268"/>
      <c r="S69" s="268"/>
      <c r="T69" s="268"/>
      <c r="U69" s="268"/>
      <c r="V69" s="268"/>
      <c r="W69" s="262"/>
    </row>
    <row r="70" spans="2:23" x14ac:dyDescent="0.4">
      <c r="B70" s="182" t="s">
        <v>124</v>
      </c>
      <c r="C70" s="267">
        <v>0.08</v>
      </c>
      <c r="D70" s="268"/>
      <c r="E70" s="269" t="s">
        <v>164</v>
      </c>
      <c r="F70" s="270"/>
      <c r="G70" s="270"/>
      <c r="H70" s="270"/>
      <c r="I70" s="270"/>
      <c r="J70" s="270"/>
      <c r="K70" s="270"/>
      <c r="L70" s="270"/>
      <c r="M70" s="270"/>
      <c r="N70" s="270"/>
      <c r="O70" s="270"/>
      <c r="P70" s="270"/>
      <c r="Q70" s="270"/>
      <c r="R70" s="270"/>
      <c r="S70" s="270"/>
      <c r="T70" s="270"/>
      <c r="U70" s="270"/>
      <c r="V70" s="326"/>
      <c r="W70" s="262"/>
    </row>
    <row r="71" spans="2:23" x14ac:dyDescent="0.4">
      <c r="B71" s="230"/>
      <c r="C71" s="273"/>
      <c r="D71" s="438"/>
      <c r="E71" s="268"/>
      <c r="F71" s="268"/>
      <c r="G71" s="268"/>
      <c r="H71" s="268"/>
      <c r="I71" s="268"/>
      <c r="J71" s="268"/>
      <c r="K71" s="268"/>
      <c r="L71" s="268"/>
      <c r="M71" s="268"/>
      <c r="N71" s="268"/>
      <c r="O71" s="268"/>
      <c r="P71" s="268"/>
      <c r="Q71" s="268"/>
      <c r="R71" s="268"/>
      <c r="S71" s="268"/>
      <c r="T71" s="268"/>
      <c r="U71" s="268"/>
      <c r="V71" s="268"/>
      <c r="W71" s="262"/>
    </row>
    <row r="72" spans="2:23" x14ac:dyDescent="0.4">
      <c r="B72" s="230" t="s">
        <v>165</v>
      </c>
      <c r="C72" s="448">
        <f>2002.5/CAO_VVT!$D$9</f>
        <v>1.0662939297124601</v>
      </c>
      <c r="D72" s="268"/>
      <c r="E72" s="269" t="s">
        <v>289</v>
      </c>
      <c r="F72" s="270"/>
      <c r="G72" s="270"/>
      <c r="H72" s="270"/>
      <c r="I72" s="270"/>
      <c r="J72" s="270"/>
      <c r="K72" s="270"/>
      <c r="L72" s="270"/>
      <c r="M72" s="270"/>
      <c r="N72" s="270"/>
      <c r="O72" s="270"/>
      <c r="P72" s="270"/>
      <c r="Q72" s="270"/>
      <c r="R72" s="270"/>
      <c r="S72" s="270"/>
      <c r="T72" s="270"/>
      <c r="U72" s="270"/>
      <c r="V72" s="326"/>
      <c r="W72" s="262"/>
    </row>
    <row r="73" spans="2:23" x14ac:dyDescent="0.4">
      <c r="B73" s="230"/>
      <c r="C73" s="273"/>
      <c r="D73" s="268"/>
      <c r="E73" s="268"/>
      <c r="F73" s="268"/>
      <c r="G73" s="268"/>
      <c r="H73" s="268"/>
      <c r="I73" s="268"/>
      <c r="J73" s="268"/>
      <c r="K73" s="268"/>
      <c r="L73" s="268"/>
      <c r="M73" s="268"/>
      <c r="N73" s="268"/>
      <c r="O73" s="268"/>
      <c r="P73" s="268"/>
      <c r="Q73" s="268"/>
      <c r="R73" s="268"/>
      <c r="S73" s="268"/>
      <c r="T73" s="268"/>
      <c r="U73" s="268"/>
      <c r="V73" s="268"/>
      <c r="W73" s="262"/>
    </row>
    <row r="74" spans="2:23" x14ac:dyDescent="0.4">
      <c r="B74" s="182" t="s">
        <v>125</v>
      </c>
      <c r="C74" s="274"/>
      <c r="D74" s="268"/>
      <c r="E74" s="269" t="s">
        <v>168</v>
      </c>
      <c r="F74" s="270"/>
      <c r="G74" s="270"/>
      <c r="H74" s="270"/>
      <c r="I74" s="270"/>
      <c r="J74" s="270"/>
      <c r="K74" s="270"/>
      <c r="L74" s="270"/>
      <c r="M74" s="270"/>
      <c r="N74" s="270"/>
      <c r="O74" s="270"/>
      <c r="P74" s="270"/>
      <c r="Q74" s="270"/>
      <c r="R74" s="270"/>
      <c r="S74" s="270"/>
      <c r="T74" s="270"/>
      <c r="U74" s="270"/>
      <c r="V74" s="326"/>
      <c r="W74" s="262"/>
    </row>
    <row r="75" spans="2:23" x14ac:dyDescent="0.4">
      <c r="B75" s="230"/>
      <c r="C75" s="273"/>
      <c r="D75" s="268"/>
      <c r="E75" s="268"/>
      <c r="F75" s="268"/>
      <c r="G75" s="268"/>
      <c r="H75" s="268"/>
      <c r="I75" s="268"/>
      <c r="J75" s="268"/>
      <c r="K75" s="268"/>
      <c r="L75" s="268"/>
      <c r="M75" s="268"/>
      <c r="N75" s="268"/>
      <c r="O75" s="268"/>
      <c r="P75" s="268"/>
      <c r="Q75" s="268"/>
      <c r="R75" s="268"/>
      <c r="S75" s="268"/>
      <c r="T75" s="268"/>
      <c r="U75" s="268"/>
      <c r="V75" s="268"/>
      <c r="W75" s="262"/>
    </row>
    <row r="76" spans="2:23" x14ac:dyDescent="0.4">
      <c r="B76" s="182" t="s">
        <v>169</v>
      </c>
      <c r="C76" s="275"/>
      <c r="D76" s="268"/>
      <c r="E76" s="269" t="s">
        <v>170</v>
      </c>
      <c r="F76" s="270"/>
      <c r="G76" s="270"/>
      <c r="H76" s="270"/>
      <c r="I76" s="270"/>
      <c r="J76" s="270"/>
      <c r="K76" s="270"/>
      <c r="L76" s="270"/>
      <c r="M76" s="270"/>
      <c r="N76" s="270"/>
      <c r="O76" s="270"/>
      <c r="P76" s="270"/>
      <c r="Q76" s="270"/>
      <c r="R76" s="270"/>
      <c r="S76" s="270"/>
      <c r="T76" s="270"/>
      <c r="U76" s="270"/>
      <c r="V76" s="326"/>
      <c r="W76" s="262"/>
    </row>
    <row r="77" spans="2:23" x14ac:dyDescent="0.4">
      <c r="B77" s="178"/>
      <c r="C77" s="276"/>
      <c r="D77" s="268"/>
      <c r="E77" s="268"/>
      <c r="F77" s="268"/>
      <c r="G77" s="268"/>
      <c r="H77" s="268"/>
      <c r="I77" s="268"/>
      <c r="J77" s="268"/>
      <c r="K77" s="268"/>
      <c r="L77" s="268"/>
      <c r="M77" s="268"/>
      <c r="N77" s="268"/>
      <c r="O77" s="268"/>
      <c r="P77" s="268"/>
      <c r="Q77" s="268"/>
      <c r="R77" s="268"/>
      <c r="S77" s="268"/>
      <c r="T77" s="268"/>
      <c r="U77" s="268"/>
      <c r="V77" s="268"/>
      <c r="W77" s="262"/>
    </row>
    <row r="78" spans="2:23" x14ac:dyDescent="0.4">
      <c r="B78" s="236" t="s">
        <v>35</v>
      </c>
      <c r="C78" s="277"/>
      <c r="D78" s="277"/>
      <c r="E78" s="277"/>
      <c r="F78" s="277"/>
      <c r="G78" s="277"/>
      <c r="H78" s="277"/>
      <c r="I78" s="277"/>
      <c r="J78" s="277"/>
      <c r="K78" s="277"/>
      <c r="L78" s="277"/>
      <c r="M78" s="277"/>
      <c r="N78" s="277"/>
      <c r="O78" s="277"/>
      <c r="P78" s="277"/>
      <c r="Q78" s="277"/>
      <c r="R78" s="277"/>
      <c r="S78" s="277"/>
      <c r="T78" s="277"/>
      <c r="U78" s="277"/>
      <c r="V78" s="277"/>
      <c r="W78" s="327"/>
    </row>
    <row r="79" spans="2:23" x14ac:dyDescent="0.4">
      <c r="B79" s="178"/>
      <c r="C79" s="276"/>
      <c r="D79" s="278"/>
      <c r="E79" s="268"/>
      <c r="F79" s="268"/>
      <c r="G79" s="268"/>
      <c r="H79" s="268"/>
      <c r="I79" s="268"/>
      <c r="J79" s="268"/>
      <c r="K79" s="268"/>
      <c r="L79" s="268"/>
      <c r="M79" s="268"/>
      <c r="N79" s="268"/>
      <c r="O79" s="268"/>
      <c r="P79" s="268"/>
      <c r="Q79" s="268"/>
      <c r="R79" s="268"/>
      <c r="S79" s="268"/>
      <c r="T79" s="268"/>
      <c r="U79" s="268"/>
      <c r="V79" s="268"/>
      <c r="W79" s="262"/>
    </row>
    <row r="80" spans="2:23" x14ac:dyDescent="0.4">
      <c r="B80" s="182" t="s">
        <v>171</v>
      </c>
      <c r="C80" s="275" t="s">
        <v>172</v>
      </c>
      <c r="D80" s="278"/>
      <c r="E80" s="269" t="s">
        <v>173</v>
      </c>
      <c r="F80" s="270"/>
      <c r="G80" s="270"/>
      <c r="H80" s="270"/>
      <c r="I80" s="270"/>
      <c r="J80" s="270"/>
      <c r="K80" s="270"/>
      <c r="L80" s="270"/>
      <c r="M80" s="270"/>
      <c r="N80" s="270"/>
      <c r="O80" s="270"/>
      <c r="P80" s="270"/>
      <c r="Q80" s="270"/>
      <c r="R80" s="270"/>
      <c r="S80" s="270"/>
      <c r="T80" s="270"/>
      <c r="U80" s="270"/>
      <c r="V80" s="326"/>
      <c r="W80" s="262"/>
    </row>
    <row r="81" spans="2:23" x14ac:dyDescent="0.4">
      <c r="B81" s="178"/>
      <c r="C81" s="276"/>
      <c r="D81" s="278"/>
      <c r="E81" s="268"/>
      <c r="F81" s="268"/>
      <c r="G81" s="268"/>
      <c r="H81" s="268"/>
      <c r="I81" s="268"/>
      <c r="J81" s="268"/>
      <c r="K81" s="268"/>
      <c r="L81" s="268"/>
      <c r="M81" s="268"/>
      <c r="N81" s="268"/>
      <c r="O81" s="268"/>
      <c r="P81" s="268"/>
      <c r="Q81" s="268"/>
      <c r="R81" s="268"/>
      <c r="S81" s="268"/>
      <c r="T81" s="268"/>
      <c r="U81" s="268"/>
      <c r="V81" s="268"/>
      <c r="W81" s="262"/>
    </row>
    <row r="82" spans="2:23" x14ac:dyDescent="0.4">
      <c r="B82" s="279" t="s">
        <v>174</v>
      </c>
      <c r="C82" s="280" t="s">
        <v>175</v>
      </c>
      <c r="D82" s="281"/>
      <c r="E82" s="282"/>
      <c r="F82" s="282"/>
      <c r="G82" s="282"/>
      <c r="H82" s="282"/>
      <c r="I82" s="282"/>
      <c r="J82" s="282"/>
      <c r="K82" s="282"/>
      <c r="L82" s="282"/>
      <c r="M82" s="282"/>
      <c r="N82" s="282"/>
      <c r="O82" s="282"/>
      <c r="P82" s="282"/>
      <c r="Q82" s="282"/>
      <c r="R82" s="282"/>
      <c r="S82" s="282"/>
      <c r="T82" s="282"/>
      <c r="U82" s="282"/>
      <c r="V82" s="282"/>
      <c r="W82" s="328"/>
    </row>
    <row r="83" spans="2:23" x14ac:dyDescent="0.4">
      <c r="B83" s="175"/>
      <c r="C83" s="276"/>
      <c r="D83" s="278"/>
      <c r="E83" s="268"/>
      <c r="F83" s="268"/>
      <c r="G83" s="268"/>
      <c r="H83" s="268"/>
      <c r="I83" s="268"/>
      <c r="J83" s="268"/>
      <c r="K83" s="268"/>
      <c r="L83" s="268"/>
      <c r="M83" s="268"/>
      <c r="N83" s="268"/>
      <c r="O83" s="268"/>
      <c r="P83" s="268"/>
      <c r="Q83" s="268"/>
      <c r="R83" s="268"/>
      <c r="S83" s="268"/>
      <c r="T83" s="268"/>
      <c r="U83" s="268"/>
      <c r="V83" s="268"/>
      <c r="W83" s="262"/>
    </row>
    <row r="84" spans="2:23" x14ac:dyDescent="0.4">
      <c r="B84" s="283" t="s">
        <v>128</v>
      </c>
      <c r="C84" s="274"/>
      <c r="D84" s="268"/>
      <c r="E84" s="284">
        <v>0.24603174603174599</v>
      </c>
      <c r="F84" s="270" t="s">
        <v>176</v>
      </c>
      <c r="G84" s="270"/>
      <c r="H84" s="270"/>
      <c r="I84" s="270"/>
      <c r="J84" s="270"/>
      <c r="K84" s="270"/>
      <c r="L84" s="270"/>
      <c r="M84" s="270"/>
      <c r="N84" s="270"/>
      <c r="O84" s="270"/>
      <c r="P84" s="270"/>
      <c r="Q84" s="270"/>
      <c r="R84" s="270"/>
      <c r="S84" s="270"/>
      <c r="T84" s="270"/>
      <c r="U84" s="270"/>
      <c r="V84" s="326"/>
      <c r="W84" s="262"/>
    </row>
    <row r="85" spans="2:23" x14ac:dyDescent="0.4">
      <c r="B85" s="178"/>
      <c r="C85" s="276"/>
      <c r="D85" s="278"/>
      <c r="E85" s="268"/>
      <c r="F85" s="268"/>
      <c r="G85" s="268"/>
      <c r="H85" s="268"/>
      <c r="I85" s="268"/>
      <c r="J85" s="268"/>
      <c r="K85" s="268"/>
      <c r="L85" s="268"/>
      <c r="M85" s="268"/>
      <c r="N85" s="268"/>
      <c r="O85" s="268"/>
      <c r="P85" s="268"/>
      <c r="Q85" s="268"/>
      <c r="R85" s="268"/>
      <c r="S85" s="268"/>
      <c r="T85" s="268"/>
      <c r="U85" s="268"/>
      <c r="V85" s="180"/>
      <c r="W85" s="262"/>
    </row>
    <row r="86" spans="2:23" x14ac:dyDescent="0.4">
      <c r="B86" s="279" t="s">
        <v>177</v>
      </c>
      <c r="C86" s="280"/>
      <c r="D86" s="281"/>
      <c r="E86" s="282"/>
      <c r="F86" s="282"/>
      <c r="G86" s="282"/>
      <c r="H86" s="282"/>
      <c r="I86" s="282"/>
      <c r="J86" s="282"/>
      <c r="K86" s="282"/>
      <c r="L86" s="282"/>
      <c r="M86" s="282"/>
      <c r="N86" s="282"/>
      <c r="O86" s="282"/>
      <c r="P86" s="282"/>
      <c r="Q86" s="282"/>
      <c r="R86" s="282"/>
      <c r="S86" s="282"/>
      <c r="T86" s="282"/>
      <c r="U86" s="282"/>
      <c r="V86" s="329"/>
      <c r="W86" s="328"/>
    </row>
    <row r="87" spans="2:23" x14ac:dyDescent="0.4">
      <c r="B87" s="178"/>
      <c r="C87" s="276"/>
      <c r="D87" s="278"/>
      <c r="E87" s="268"/>
      <c r="F87" s="268"/>
      <c r="G87" s="268"/>
      <c r="H87" s="268"/>
      <c r="I87" s="268"/>
      <c r="J87" s="268"/>
      <c r="K87" s="268"/>
      <c r="L87" s="268"/>
      <c r="M87" s="268"/>
      <c r="N87" s="268"/>
      <c r="O87" s="268"/>
      <c r="P87" s="268"/>
      <c r="Q87" s="268"/>
      <c r="R87" s="268"/>
      <c r="S87" s="207"/>
      <c r="T87" s="207"/>
      <c r="U87" s="207"/>
      <c r="V87" s="207"/>
      <c r="W87" s="330"/>
    </row>
    <row r="88" spans="2:23" x14ac:dyDescent="0.4">
      <c r="B88" s="179" t="str">
        <f>B57</f>
        <v>Salarisschaal</v>
      </c>
      <c r="C88" s="285"/>
      <c r="D88" s="176">
        <f>IF(D61="","",D57)</f>
        <v>10</v>
      </c>
      <c r="E88" s="176">
        <f t="shared" ref="E88:R88" si="26">IF(E61="","",E57)</f>
        <v>15</v>
      </c>
      <c r="F88" s="176">
        <f t="shared" si="26"/>
        <v>20</v>
      </c>
      <c r="G88" s="176">
        <f t="shared" si="26"/>
        <v>25</v>
      </c>
      <c r="H88" s="176">
        <f t="shared" si="26"/>
        <v>30</v>
      </c>
      <c r="I88" s="176">
        <f t="shared" si="26"/>
        <v>35</v>
      </c>
      <c r="J88" s="176">
        <f t="shared" si="26"/>
        <v>40</v>
      </c>
      <c r="K88" s="176">
        <f t="shared" si="26"/>
        <v>45</v>
      </c>
      <c r="L88" s="176">
        <f t="shared" si="26"/>
        <v>50</v>
      </c>
      <c r="M88" s="176">
        <f t="shared" si="26"/>
        <v>55</v>
      </c>
      <c r="N88" s="176">
        <f t="shared" si="26"/>
        <v>60</v>
      </c>
      <c r="O88" s="176">
        <f t="shared" si="26"/>
        <v>65</v>
      </c>
      <c r="P88" s="176">
        <f t="shared" si="26"/>
        <v>70</v>
      </c>
      <c r="Q88" s="176">
        <f t="shared" si="26"/>
        <v>75</v>
      </c>
      <c r="R88" s="176">
        <f t="shared" si="26"/>
        <v>80</v>
      </c>
      <c r="S88" s="158"/>
      <c r="T88" s="158"/>
      <c r="U88" s="158"/>
      <c r="V88" s="158"/>
      <c r="W88" s="262"/>
    </row>
    <row r="89" spans="2:23" x14ac:dyDescent="0.4">
      <c r="B89" s="179" t="str">
        <f>B58</f>
        <v>Periodiek (gewogen gemiddelde)</v>
      </c>
      <c r="C89" s="285"/>
      <c r="D89" s="176">
        <f>IF(D61="","",D58)</f>
        <v>2</v>
      </c>
      <c r="E89" s="176">
        <f t="shared" ref="E89:R89" si="27">IF(E61="","",E58)</f>
        <v>5</v>
      </c>
      <c r="F89" s="176">
        <f t="shared" si="27"/>
        <v>5</v>
      </c>
      <c r="G89" s="176">
        <f t="shared" si="27"/>
        <v>5</v>
      </c>
      <c r="H89" s="176">
        <f t="shared" si="27"/>
        <v>5</v>
      </c>
      <c r="I89" s="176">
        <f t="shared" si="27"/>
        <v>5</v>
      </c>
      <c r="J89" s="176">
        <f t="shared" si="27"/>
        <v>5</v>
      </c>
      <c r="K89" s="176">
        <f t="shared" si="27"/>
        <v>5</v>
      </c>
      <c r="L89" s="176">
        <f t="shared" si="27"/>
        <v>5</v>
      </c>
      <c r="M89" s="176">
        <f t="shared" si="27"/>
        <v>5</v>
      </c>
      <c r="N89" s="176">
        <f t="shared" si="27"/>
        <v>5</v>
      </c>
      <c r="O89" s="176">
        <f t="shared" si="27"/>
        <v>5</v>
      </c>
      <c r="P89" s="176">
        <f t="shared" si="27"/>
        <v>5</v>
      </c>
      <c r="Q89" s="176">
        <f t="shared" si="27"/>
        <v>5</v>
      </c>
      <c r="R89" s="176">
        <f t="shared" si="27"/>
        <v>5</v>
      </c>
      <c r="S89" s="158"/>
      <c r="T89" s="158"/>
      <c r="U89" s="158"/>
      <c r="V89" s="158"/>
      <c r="W89" s="262"/>
    </row>
    <row r="90" spans="2:23" x14ac:dyDescent="0.4">
      <c r="B90" s="179"/>
      <c r="C90" s="286"/>
      <c r="D90" s="181"/>
      <c r="E90" s="181"/>
      <c r="F90" s="181"/>
      <c r="G90" s="181"/>
      <c r="H90" s="181"/>
      <c r="I90" s="181"/>
      <c r="J90" s="181"/>
      <c r="K90" s="181"/>
      <c r="L90" s="181"/>
      <c r="M90" s="181"/>
      <c r="N90" s="181"/>
      <c r="O90" s="181"/>
      <c r="P90" s="181"/>
      <c r="Q90" s="181"/>
      <c r="R90" s="181"/>
      <c r="S90" s="158"/>
      <c r="T90" s="158"/>
      <c r="U90" s="158"/>
      <c r="V90" s="158"/>
      <c r="W90" s="262"/>
    </row>
    <row r="91" spans="2:23" x14ac:dyDescent="0.4">
      <c r="B91" s="182" t="s">
        <v>178</v>
      </c>
      <c r="C91" s="287"/>
      <c r="D91" s="288">
        <f>IF(D61="","",D25*CAO_VVT!$D$9)</f>
        <v>24576.26</v>
      </c>
      <c r="E91" s="288">
        <f>IF(E61="","",E25*CAO_VVT!$D$9)</f>
        <v>29027.120000000003</v>
      </c>
      <c r="F91" s="288">
        <f>IF(F61="","",F25*CAO_VVT!$D$9)</f>
        <v>30673.9496</v>
      </c>
      <c r="G91" s="288">
        <f>IF(G61="","",G25*CAO_VVT!$D$9)</f>
        <v>31721.515847999999</v>
      </c>
      <c r="H91" s="288">
        <f>IF(H61="","",H25*CAO_VVT!$D$9)</f>
        <v>31721.515847999999</v>
      </c>
      <c r="I91" s="288">
        <f>IF(I61="","",I25*CAO_VVT!$D$9)</f>
        <v>33709.572282000001</v>
      </c>
      <c r="J91" s="288">
        <f>IF(J61="","",J25*CAO_VVT!$D$9)</f>
        <v>37707.531924000003</v>
      </c>
      <c r="K91" s="288">
        <f>IF(K61="","",K25*CAO_VVT!$D$9)</f>
        <v>43759.088322000003</v>
      </c>
      <c r="L91" s="288">
        <f>IF(L61="","",L25*CAO_VVT!$D$9)</f>
        <v>48041.056025999998</v>
      </c>
      <c r="M91" s="288">
        <f>IF(M61="","",M25*CAO_VVT!$D$9)</f>
        <v>53306.12855999999</v>
      </c>
      <c r="N91" s="288">
        <f>IF(N61="","",N25*CAO_VVT!$D$9)</f>
        <v>62088.531708000002</v>
      </c>
      <c r="O91" s="288">
        <f>IF(O61="","",O25*CAO_VVT!$D$9)</f>
        <v>64273.20910800001</v>
      </c>
      <c r="P91" s="288">
        <f>IF(P61="","",P25*CAO_VVT!$D$9)</f>
        <v>76267.088034</v>
      </c>
      <c r="Q91" s="288">
        <f>IF(Q61="","",Q25*CAO_VVT!$D$9)</f>
        <v>85573.813758000004</v>
      </c>
      <c r="R91" s="288">
        <f>IF(R61="","",R25*CAO_VVT!$D$9)</f>
        <v>100669.93459200001</v>
      </c>
      <c r="S91" s="158"/>
      <c r="T91" s="158"/>
      <c r="U91" s="158"/>
      <c r="V91" s="158"/>
      <c r="W91" s="262"/>
    </row>
    <row r="92" spans="2:23" x14ac:dyDescent="0.4">
      <c r="B92" s="182" t="s">
        <v>290</v>
      </c>
      <c r="C92" s="289"/>
      <c r="D92" s="290">
        <f>IF(D61="","",$C92)</f>
        <v>0</v>
      </c>
      <c r="E92" s="290">
        <f t="shared" ref="E92:R92" si="28">IF(E61="","",$C92)</f>
        <v>0</v>
      </c>
      <c r="F92" s="290">
        <f t="shared" si="28"/>
        <v>0</v>
      </c>
      <c r="G92" s="290">
        <f t="shared" si="28"/>
        <v>0</v>
      </c>
      <c r="H92" s="290">
        <f t="shared" si="28"/>
        <v>0</v>
      </c>
      <c r="I92" s="290">
        <f t="shared" si="28"/>
        <v>0</v>
      </c>
      <c r="J92" s="290">
        <f t="shared" si="28"/>
        <v>0</v>
      </c>
      <c r="K92" s="290">
        <f t="shared" si="28"/>
        <v>0</v>
      </c>
      <c r="L92" s="290">
        <f t="shared" si="28"/>
        <v>0</v>
      </c>
      <c r="M92" s="290">
        <f t="shared" si="28"/>
        <v>0</v>
      </c>
      <c r="N92" s="290">
        <f t="shared" si="28"/>
        <v>0</v>
      </c>
      <c r="O92" s="290">
        <f t="shared" si="28"/>
        <v>0</v>
      </c>
      <c r="P92" s="290">
        <f t="shared" si="28"/>
        <v>0</v>
      </c>
      <c r="Q92" s="290">
        <f t="shared" si="28"/>
        <v>0</v>
      </c>
      <c r="R92" s="290">
        <f t="shared" si="28"/>
        <v>0</v>
      </c>
      <c r="S92" s="158"/>
      <c r="T92" s="158"/>
      <c r="U92" s="158"/>
      <c r="V92" s="158"/>
      <c r="W92" s="262"/>
    </row>
    <row r="93" spans="2:23" x14ac:dyDescent="0.4">
      <c r="B93" s="182" t="s">
        <v>291</v>
      </c>
      <c r="C93" s="291"/>
      <c r="D93" s="290">
        <f>IF(D61="","",$C93)</f>
        <v>0</v>
      </c>
      <c r="E93" s="292">
        <f t="shared" ref="E93:R93" si="29">IF(E61="","",$C93)</f>
        <v>0</v>
      </c>
      <c r="F93" s="292">
        <f t="shared" si="29"/>
        <v>0</v>
      </c>
      <c r="G93" s="292">
        <f t="shared" si="29"/>
        <v>0</v>
      </c>
      <c r="H93" s="292">
        <f t="shared" si="29"/>
        <v>0</v>
      </c>
      <c r="I93" s="292">
        <f t="shared" si="29"/>
        <v>0</v>
      </c>
      <c r="J93" s="292">
        <f t="shared" si="29"/>
        <v>0</v>
      </c>
      <c r="K93" s="292">
        <f t="shared" si="29"/>
        <v>0</v>
      </c>
      <c r="L93" s="292">
        <f t="shared" si="29"/>
        <v>0</v>
      </c>
      <c r="M93" s="292">
        <f t="shared" si="29"/>
        <v>0</v>
      </c>
      <c r="N93" s="292">
        <f t="shared" si="29"/>
        <v>0</v>
      </c>
      <c r="O93" s="292">
        <f t="shared" si="29"/>
        <v>0</v>
      </c>
      <c r="P93" s="292">
        <f t="shared" si="29"/>
        <v>0</v>
      </c>
      <c r="Q93" s="292">
        <f t="shared" si="29"/>
        <v>0</v>
      </c>
      <c r="R93" s="292">
        <f t="shared" si="29"/>
        <v>0</v>
      </c>
      <c r="S93" s="158"/>
      <c r="T93" s="158"/>
      <c r="U93" s="158"/>
      <c r="V93" s="158"/>
      <c r="W93" s="262"/>
    </row>
    <row r="94" spans="2:23" x14ac:dyDescent="0.4">
      <c r="B94" s="182" t="s">
        <v>181</v>
      </c>
      <c r="C94" s="287"/>
      <c r="D94" s="288">
        <f>IF(D61="","",(D91-D93)*D92)</f>
        <v>0</v>
      </c>
      <c r="E94" s="288">
        <f t="shared" ref="E94:R94" si="30">IF(E61="","",(E91-E93)*E92)</f>
        <v>0</v>
      </c>
      <c r="F94" s="288">
        <f t="shared" si="30"/>
        <v>0</v>
      </c>
      <c r="G94" s="288">
        <f t="shared" si="30"/>
        <v>0</v>
      </c>
      <c r="H94" s="288">
        <f t="shared" si="30"/>
        <v>0</v>
      </c>
      <c r="I94" s="288">
        <f t="shared" si="30"/>
        <v>0</v>
      </c>
      <c r="J94" s="288">
        <f t="shared" si="30"/>
        <v>0</v>
      </c>
      <c r="K94" s="288">
        <f t="shared" si="30"/>
        <v>0</v>
      </c>
      <c r="L94" s="288">
        <f t="shared" si="30"/>
        <v>0</v>
      </c>
      <c r="M94" s="288">
        <f t="shared" si="30"/>
        <v>0</v>
      </c>
      <c r="N94" s="288">
        <f t="shared" si="30"/>
        <v>0</v>
      </c>
      <c r="O94" s="288">
        <f t="shared" si="30"/>
        <v>0</v>
      </c>
      <c r="P94" s="288">
        <f t="shared" si="30"/>
        <v>0</v>
      </c>
      <c r="Q94" s="288">
        <f t="shared" si="30"/>
        <v>0</v>
      </c>
      <c r="R94" s="288">
        <f t="shared" si="30"/>
        <v>0</v>
      </c>
      <c r="S94" s="158"/>
      <c r="T94" s="158"/>
      <c r="U94" s="158"/>
      <c r="V94" s="158"/>
      <c r="W94" s="262"/>
    </row>
    <row r="95" spans="2:23" x14ac:dyDescent="0.4">
      <c r="B95" s="293" t="s">
        <v>182</v>
      </c>
      <c r="C95" s="294">
        <f>Data_overig!$B$28</f>
        <v>0.5</v>
      </c>
      <c r="D95" s="295">
        <f>IF(D61="","",(D94/D91)*$C95)</f>
        <v>0</v>
      </c>
      <c r="E95" s="295">
        <f t="shared" ref="E95:R95" si="31">IF(E61="","",(E94/E91)*$C95)</f>
        <v>0</v>
      </c>
      <c r="F95" s="295">
        <f t="shared" si="31"/>
        <v>0</v>
      </c>
      <c r="G95" s="295">
        <f t="shared" si="31"/>
        <v>0</v>
      </c>
      <c r="H95" s="295">
        <f t="shared" si="31"/>
        <v>0</v>
      </c>
      <c r="I95" s="295">
        <f t="shared" si="31"/>
        <v>0</v>
      </c>
      <c r="J95" s="295">
        <f t="shared" si="31"/>
        <v>0</v>
      </c>
      <c r="K95" s="295">
        <f t="shared" si="31"/>
        <v>0</v>
      </c>
      <c r="L95" s="295">
        <f t="shared" si="31"/>
        <v>0</v>
      </c>
      <c r="M95" s="295">
        <f t="shared" si="31"/>
        <v>0</v>
      </c>
      <c r="N95" s="295">
        <f t="shared" si="31"/>
        <v>0</v>
      </c>
      <c r="O95" s="295">
        <f t="shared" si="31"/>
        <v>0</v>
      </c>
      <c r="P95" s="295">
        <f t="shared" si="31"/>
        <v>0</v>
      </c>
      <c r="Q95" s="295">
        <f t="shared" si="31"/>
        <v>0</v>
      </c>
      <c r="R95" s="295">
        <f t="shared" si="31"/>
        <v>0</v>
      </c>
      <c r="S95" s="158"/>
      <c r="T95" s="158"/>
      <c r="U95" s="158"/>
      <c r="V95" s="158"/>
      <c r="W95" s="262"/>
    </row>
    <row r="96" spans="2:23" x14ac:dyDescent="0.4">
      <c r="B96" s="182" t="s">
        <v>292</v>
      </c>
      <c r="C96" s="289"/>
      <c r="D96" s="290">
        <f>IF(D61="","",$C96)</f>
        <v>0</v>
      </c>
      <c r="E96" s="290">
        <f t="shared" ref="E96:R96" si="32">IF(E61="","",$C96)</f>
        <v>0</v>
      </c>
      <c r="F96" s="290">
        <f t="shared" si="32"/>
        <v>0</v>
      </c>
      <c r="G96" s="290">
        <f t="shared" si="32"/>
        <v>0</v>
      </c>
      <c r="H96" s="290">
        <f t="shared" si="32"/>
        <v>0</v>
      </c>
      <c r="I96" s="290">
        <f t="shared" si="32"/>
        <v>0</v>
      </c>
      <c r="J96" s="290">
        <f t="shared" si="32"/>
        <v>0</v>
      </c>
      <c r="K96" s="290">
        <f t="shared" si="32"/>
        <v>0</v>
      </c>
      <c r="L96" s="290">
        <f t="shared" si="32"/>
        <v>0</v>
      </c>
      <c r="M96" s="290">
        <f t="shared" si="32"/>
        <v>0</v>
      </c>
      <c r="N96" s="290">
        <f t="shared" si="32"/>
        <v>0</v>
      </c>
      <c r="O96" s="290">
        <f t="shared" si="32"/>
        <v>0</v>
      </c>
      <c r="P96" s="290">
        <f t="shared" si="32"/>
        <v>0</v>
      </c>
      <c r="Q96" s="290">
        <f t="shared" si="32"/>
        <v>0</v>
      </c>
      <c r="R96" s="290">
        <f t="shared" si="32"/>
        <v>0</v>
      </c>
      <c r="S96" s="158"/>
      <c r="T96" s="158"/>
      <c r="U96" s="158"/>
      <c r="V96" s="158"/>
      <c r="W96" s="262"/>
    </row>
    <row r="97" spans="2:23" x14ac:dyDescent="0.4">
      <c r="B97" s="182" t="s">
        <v>293</v>
      </c>
      <c r="C97" s="291"/>
      <c r="D97" s="292">
        <f>IF(D61="","",$C97)</f>
        <v>0</v>
      </c>
      <c r="E97" s="292">
        <f t="shared" ref="E97:R97" si="33">IF(E61="","",$C97)</f>
        <v>0</v>
      </c>
      <c r="F97" s="292">
        <f t="shared" si="33"/>
        <v>0</v>
      </c>
      <c r="G97" s="292">
        <f t="shared" si="33"/>
        <v>0</v>
      </c>
      <c r="H97" s="292">
        <f t="shared" si="33"/>
        <v>0</v>
      </c>
      <c r="I97" s="292">
        <f t="shared" si="33"/>
        <v>0</v>
      </c>
      <c r="J97" s="292">
        <f t="shared" si="33"/>
        <v>0</v>
      </c>
      <c r="K97" s="292">
        <f t="shared" si="33"/>
        <v>0</v>
      </c>
      <c r="L97" s="292">
        <f t="shared" si="33"/>
        <v>0</v>
      </c>
      <c r="M97" s="292">
        <f t="shared" si="33"/>
        <v>0</v>
      </c>
      <c r="N97" s="292">
        <f t="shared" si="33"/>
        <v>0</v>
      </c>
      <c r="O97" s="292">
        <f t="shared" si="33"/>
        <v>0</v>
      </c>
      <c r="P97" s="292">
        <f t="shared" si="33"/>
        <v>0</v>
      </c>
      <c r="Q97" s="292">
        <f t="shared" si="33"/>
        <v>0</v>
      </c>
      <c r="R97" s="292">
        <f t="shared" si="33"/>
        <v>0</v>
      </c>
      <c r="S97" s="158"/>
      <c r="T97" s="158"/>
      <c r="U97" s="158"/>
      <c r="V97" s="158"/>
      <c r="W97" s="262"/>
    </row>
    <row r="98" spans="2:23" x14ac:dyDescent="0.4">
      <c r="B98" s="296" t="s">
        <v>185</v>
      </c>
      <c r="C98" s="297"/>
      <c r="D98" s="298">
        <f>IF(D61="","",(D91-D97)*D96)</f>
        <v>0</v>
      </c>
      <c r="E98" s="298">
        <f t="shared" ref="E98:R98" si="34">IF(E61="","",(E91-E97)*E96)</f>
        <v>0</v>
      </c>
      <c r="F98" s="298">
        <f t="shared" si="34"/>
        <v>0</v>
      </c>
      <c r="G98" s="298">
        <f t="shared" si="34"/>
        <v>0</v>
      </c>
      <c r="H98" s="298">
        <f t="shared" si="34"/>
        <v>0</v>
      </c>
      <c r="I98" s="298">
        <f t="shared" si="34"/>
        <v>0</v>
      </c>
      <c r="J98" s="298">
        <f t="shared" si="34"/>
        <v>0</v>
      </c>
      <c r="K98" s="298">
        <f t="shared" si="34"/>
        <v>0</v>
      </c>
      <c r="L98" s="298">
        <f t="shared" si="34"/>
        <v>0</v>
      </c>
      <c r="M98" s="298">
        <f t="shared" si="34"/>
        <v>0</v>
      </c>
      <c r="N98" s="298">
        <f t="shared" si="34"/>
        <v>0</v>
      </c>
      <c r="O98" s="298">
        <f t="shared" si="34"/>
        <v>0</v>
      </c>
      <c r="P98" s="298">
        <f t="shared" si="34"/>
        <v>0</v>
      </c>
      <c r="Q98" s="298">
        <f t="shared" si="34"/>
        <v>0</v>
      </c>
      <c r="R98" s="298">
        <f t="shared" si="34"/>
        <v>0</v>
      </c>
      <c r="S98" s="158"/>
      <c r="T98" s="158"/>
      <c r="U98" s="158"/>
      <c r="V98" s="158"/>
      <c r="W98" s="262"/>
    </row>
    <row r="99" spans="2:23" x14ac:dyDescent="0.4">
      <c r="B99" s="293" t="s">
        <v>186</v>
      </c>
      <c r="C99" s="294">
        <f>Data_overig!$B$31</f>
        <v>0.5</v>
      </c>
      <c r="D99" s="295">
        <f>IF(D61="","",(D98/D91)*$C99)</f>
        <v>0</v>
      </c>
      <c r="E99" s="295">
        <f t="shared" ref="E99:R99" si="35">IF(E61="","",(E98/E91)*$C99)</f>
        <v>0</v>
      </c>
      <c r="F99" s="295">
        <f t="shared" si="35"/>
        <v>0</v>
      </c>
      <c r="G99" s="295">
        <f t="shared" si="35"/>
        <v>0</v>
      </c>
      <c r="H99" s="295">
        <f t="shared" si="35"/>
        <v>0</v>
      </c>
      <c r="I99" s="295">
        <f t="shared" si="35"/>
        <v>0</v>
      </c>
      <c r="J99" s="295">
        <f t="shared" si="35"/>
        <v>0</v>
      </c>
      <c r="K99" s="295">
        <f t="shared" si="35"/>
        <v>0</v>
      </c>
      <c r="L99" s="295">
        <f t="shared" si="35"/>
        <v>0</v>
      </c>
      <c r="M99" s="295">
        <f t="shared" si="35"/>
        <v>0</v>
      </c>
      <c r="N99" s="295">
        <f t="shared" si="35"/>
        <v>0</v>
      </c>
      <c r="O99" s="295">
        <f t="shared" si="35"/>
        <v>0</v>
      </c>
      <c r="P99" s="295">
        <f t="shared" si="35"/>
        <v>0</v>
      </c>
      <c r="Q99" s="295">
        <f t="shared" si="35"/>
        <v>0</v>
      </c>
      <c r="R99" s="295">
        <f t="shared" si="35"/>
        <v>0</v>
      </c>
      <c r="S99" s="158"/>
      <c r="T99" s="158"/>
      <c r="U99" s="158"/>
      <c r="V99" s="158"/>
      <c r="W99" s="262"/>
    </row>
    <row r="100" spans="2:23" x14ac:dyDescent="0.4">
      <c r="B100" s="192" t="s">
        <v>187</v>
      </c>
      <c r="C100" s="299"/>
      <c r="D100" s="300">
        <f>IF(D61="","",D99+D95)</f>
        <v>0</v>
      </c>
      <c r="E100" s="300">
        <f t="shared" ref="E100:R100" si="36">IF(E61="","",E99+E95)</f>
        <v>0</v>
      </c>
      <c r="F100" s="300">
        <f t="shared" si="36"/>
        <v>0</v>
      </c>
      <c r="G100" s="300">
        <f t="shared" si="36"/>
        <v>0</v>
      </c>
      <c r="H100" s="300">
        <f t="shared" si="36"/>
        <v>0</v>
      </c>
      <c r="I100" s="300">
        <f t="shared" si="36"/>
        <v>0</v>
      </c>
      <c r="J100" s="300">
        <f t="shared" si="36"/>
        <v>0</v>
      </c>
      <c r="K100" s="300">
        <f t="shared" si="36"/>
        <v>0</v>
      </c>
      <c r="L100" s="300">
        <f t="shared" si="36"/>
        <v>0</v>
      </c>
      <c r="M100" s="300">
        <f t="shared" si="36"/>
        <v>0</v>
      </c>
      <c r="N100" s="300">
        <f t="shared" si="36"/>
        <v>0</v>
      </c>
      <c r="O100" s="300">
        <f t="shared" si="36"/>
        <v>0</v>
      </c>
      <c r="P100" s="300">
        <f t="shared" si="36"/>
        <v>0</v>
      </c>
      <c r="Q100" s="300">
        <f t="shared" si="36"/>
        <v>0</v>
      </c>
      <c r="R100" s="300">
        <f t="shared" si="36"/>
        <v>0</v>
      </c>
      <c r="S100" s="158"/>
      <c r="T100" s="158"/>
      <c r="U100" s="158"/>
      <c r="V100" s="158"/>
      <c r="W100" s="262"/>
    </row>
    <row r="101" spans="2:23" x14ac:dyDescent="0.4">
      <c r="B101" s="178"/>
      <c r="C101" s="276"/>
      <c r="D101" s="278"/>
      <c r="E101" s="268"/>
      <c r="F101" s="268"/>
      <c r="G101" s="268"/>
      <c r="H101" s="268"/>
      <c r="I101" s="268"/>
      <c r="J101" s="268"/>
      <c r="K101" s="268"/>
      <c r="L101" s="268"/>
      <c r="M101" s="268"/>
      <c r="N101" s="268"/>
      <c r="O101" s="268"/>
      <c r="P101" s="268"/>
      <c r="Q101" s="268"/>
      <c r="R101" s="268"/>
      <c r="S101" s="158"/>
      <c r="T101" s="158"/>
      <c r="U101" s="158"/>
      <c r="V101" s="158"/>
      <c r="W101" s="262"/>
    </row>
    <row r="102" spans="2:23" x14ac:dyDescent="0.4">
      <c r="B102" s="182" t="s">
        <v>188</v>
      </c>
      <c r="C102" s="274"/>
      <c r="D102" s="278"/>
      <c r="E102" s="301">
        <v>7.5300000000000006E-2</v>
      </c>
      <c r="F102" s="36" t="s">
        <v>189</v>
      </c>
      <c r="G102" s="36"/>
      <c r="H102" s="270"/>
      <c r="I102" s="270"/>
      <c r="J102" s="270"/>
      <c r="K102" s="270"/>
      <c r="L102" s="270"/>
      <c r="M102" s="270"/>
      <c r="N102" s="270"/>
      <c r="O102" s="270"/>
      <c r="P102" s="270"/>
      <c r="Q102" s="270"/>
      <c r="R102" s="270"/>
      <c r="S102" s="270"/>
      <c r="T102" s="270"/>
      <c r="U102" s="270"/>
      <c r="V102" s="326"/>
      <c r="W102" s="262"/>
    </row>
    <row r="103" spans="2:23" x14ac:dyDescent="0.4">
      <c r="B103" s="182" t="s">
        <v>190</v>
      </c>
      <c r="C103" s="274"/>
      <c r="D103" s="278"/>
      <c r="E103" s="302" t="s">
        <v>191</v>
      </c>
      <c r="F103" s="36"/>
      <c r="G103" s="36"/>
      <c r="H103" s="270"/>
      <c r="I103" s="270"/>
      <c r="J103" s="270"/>
      <c r="K103" s="270"/>
      <c r="L103" s="270"/>
      <c r="M103" s="270"/>
      <c r="N103" s="270"/>
      <c r="O103" s="270"/>
      <c r="P103" s="270"/>
      <c r="Q103" s="270"/>
      <c r="R103" s="270"/>
      <c r="S103" s="270"/>
      <c r="T103" s="270"/>
      <c r="U103" s="270"/>
      <c r="V103" s="326"/>
      <c r="W103" s="262"/>
    </row>
    <row r="104" spans="2:23" x14ac:dyDescent="0.4">
      <c r="B104" s="182" t="s">
        <v>192</v>
      </c>
      <c r="C104" s="274"/>
      <c r="D104" s="278"/>
      <c r="E104" s="284">
        <v>7.0000000000000007E-2</v>
      </c>
      <c r="F104" s="270" t="s">
        <v>193</v>
      </c>
      <c r="G104" s="36"/>
      <c r="H104" s="270"/>
      <c r="I104" s="270"/>
      <c r="J104" s="270"/>
      <c r="K104" s="270"/>
      <c r="L104" s="270"/>
      <c r="M104" s="270"/>
      <c r="N104" s="270"/>
      <c r="O104" s="270"/>
      <c r="P104" s="270"/>
      <c r="Q104" s="270"/>
      <c r="R104" s="270"/>
      <c r="S104" s="270"/>
      <c r="T104" s="270"/>
      <c r="U104" s="270"/>
      <c r="V104" s="326"/>
      <c r="W104" s="262"/>
    </row>
    <row r="105" spans="2:23" x14ac:dyDescent="0.4">
      <c r="B105" s="182" t="s">
        <v>194</v>
      </c>
      <c r="C105" s="274"/>
      <c r="D105" s="278"/>
      <c r="E105" s="303" t="s">
        <v>195</v>
      </c>
      <c r="F105" s="36"/>
      <c r="G105" s="36"/>
      <c r="H105" s="270"/>
      <c r="I105" s="270"/>
      <c r="J105" s="270"/>
      <c r="K105" s="270"/>
      <c r="L105" s="270"/>
      <c r="M105" s="270"/>
      <c r="N105" s="270"/>
      <c r="O105" s="270"/>
      <c r="P105" s="270"/>
      <c r="Q105" s="270"/>
      <c r="R105" s="270"/>
      <c r="S105" s="270"/>
      <c r="T105" s="270"/>
      <c r="U105" s="270"/>
      <c r="V105" s="326"/>
      <c r="W105" s="262"/>
    </row>
    <row r="106" spans="2:23" x14ac:dyDescent="0.4">
      <c r="B106" s="296" t="s">
        <v>196</v>
      </c>
      <c r="C106" s="304"/>
      <c r="D106" s="278"/>
      <c r="E106" s="35" t="s">
        <v>197</v>
      </c>
      <c r="F106" s="36"/>
      <c r="G106" s="36"/>
      <c r="H106" s="270"/>
      <c r="I106" s="270"/>
      <c r="J106" s="270"/>
      <c r="K106" s="270"/>
      <c r="L106" s="270"/>
      <c r="M106" s="270"/>
      <c r="N106" s="270"/>
      <c r="O106" s="270"/>
      <c r="P106" s="270"/>
      <c r="Q106" s="270"/>
      <c r="R106" s="270"/>
      <c r="S106" s="270"/>
      <c r="T106" s="270"/>
      <c r="U106" s="270"/>
      <c r="V106" s="326"/>
      <c r="W106" s="262"/>
    </row>
    <row r="107" spans="2:23" x14ac:dyDescent="0.4">
      <c r="B107" s="192" t="s">
        <v>198</v>
      </c>
      <c r="C107" s="305">
        <f>SUM(C102:C106)</f>
        <v>0</v>
      </c>
      <c r="D107" s="278"/>
      <c r="E107" s="268"/>
      <c r="F107" s="268"/>
      <c r="G107" s="268"/>
      <c r="H107" s="268"/>
      <c r="I107" s="268"/>
      <c r="J107" s="268"/>
      <c r="K107" s="268"/>
      <c r="L107" s="268"/>
      <c r="M107" s="268"/>
      <c r="N107" s="268"/>
      <c r="O107" s="268"/>
      <c r="P107" s="268"/>
      <c r="Q107" s="268"/>
      <c r="R107" s="268"/>
      <c r="S107" s="158"/>
      <c r="T107" s="158"/>
      <c r="U107" s="158"/>
      <c r="V107" s="158"/>
      <c r="W107" s="262"/>
    </row>
    <row r="108" spans="2:23" x14ac:dyDescent="0.4">
      <c r="B108" s="178"/>
      <c r="C108" s="276"/>
      <c r="D108" s="278"/>
      <c r="E108" s="268"/>
      <c r="F108" s="268"/>
      <c r="G108" s="268"/>
      <c r="H108" s="268"/>
      <c r="I108" s="268"/>
      <c r="J108" s="268"/>
      <c r="K108" s="268"/>
      <c r="L108" s="268"/>
      <c r="M108" s="268"/>
      <c r="N108" s="268"/>
      <c r="O108" s="268"/>
      <c r="P108" s="268"/>
      <c r="Q108" s="268"/>
      <c r="R108" s="268"/>
      <c r="S108" s="158"/>
      <c r="T108" s="158"/>
      <c r="U108" s="158"/>
      <c r="V108" s="158"/>
      <c r="W108" s="262"/>
    </row>
    <row r="109" spans="2:23" x14ac:dyDescent="0.4">
      <c r="B109" s="283" t="s">
        <v>199</v>
      </c>
      <c r="C109" s="306"/>
      <c r="D109" s="307">
        <f>IF(D61="",0%,D100+$C107)</f>
        <v>0</v>
      </c>
      <c r="E109" s="307">
        <f t="shared" ref="E109:R109" si="37">IF(E61="",0%,E100+$C107)</f>
        <v>0</v>
      </c>
      <c r="F109" s="307">
        <f t="shared" si="37"/>
        <v>0</v>
      </c>
      <c r="G109" s="307">
        <f t="shared" si="37"/>
        <v>0</v>
      </c>
      <c r="H109" s="307">
        <f t="shared" si="37"/>
        <v>0</v>
      </c>
      <c r="I109" s="307">
        <f t="shared" si="37"/>
        <v>0</v>
      </c>
      <c r="J109" s="307">
        <f t="shared" si="37"/>
        <v>0</v>
      </c>
      <c r="K109" s="307">
        <f t="shared" si="37"/>
        <v>0</v>
      </c>
      <c r="L109" s="307">
        <f t="shared" si="37"/>
        <v>0</v>
      </c>
      <c r="M109" s="307">
        <f t="shared" si="37"/>
        <v>0</v>
      </c>
      <c r="N109" s="307">
        <f t="shared" si="37"/>
        <v>0</v>
      </c>
      <c r="O109" s="307">
        <f t="shared" si="37"/>
        <v>0</v>
      </c>
      <c r="P109" s="307">
        <f t="shared" si="37"/>
        <v>0</v>
      </c>
      <c r="Q109" s="307">
        <f t="shared" si="37"/>
        <v>0</v>
      </c>
      <c r="R109" s="307">
        <f t="shared" si="37"/>
        <v>0</v>
      </c>
      <c r="S109" s="158"/>
      <c r="T109" s="158"/>
      <c r="U109" s="158"/>
      <c r="V109" s="158"/>
      <c r="W109" s="262"/>
    </row>
    <row r="110" spans="2:23" x14ac:dyDescent="0.4">
      <c r="B110" s="175"/>
      <c r="C110" s="308"/>
      <c r="D110" s="309"/>
      <c r="E110" s="309"/>
      <c r="F110" s="309"/>
      <c r="G110" s="309"/>
      <c r="H110" s="309"/>
      <c r="I110" s="309"/>
      <c r="J110" s="268"/>
      <c r="K110" s="268"/>
      <c r="L110" s="268"/>
      <c r="M110" s="268"/>
      <c r="N110" s="268"/>
      <c r="O110" s="268"/>
      <c r="P110" s="268"/>
      <c r="Q110" s="268"/>
      <c r="R110" s="268"/>
      <c r="S110" s="158"/>
      <c r="T110" s="158"/>
      <c r="U110" s="158"/>
      <c r="V110" s="158"/>
      <c r="W110" s="262"/>
    </row>
    <row r="111" spans="2:23" x14ac:dyDescent="0.4">
      <c r="B111" s="236" t="s">
        <v>200</v>
      </c>
      <c r="C111" s="310"/>
      <c r="D111" s="307">
        <f>IF($C$80="Opslag",$C$84,D109)</f>
        <v>0</v>
      </c>
      <c r="E111" s="307">
        <f t="shared" ref="E111:R111" si="38">IF($C$80="Opslag",$C$84,E109)</f>
        <v>0</v>
      </c>
      <c r="F111" s="307">
        <f t="shared" si="38"/>
        <v>0</v>
      </c>
      <c r="G111" s="307">
        <f t="shared" si="38"/>
        <v>0</v>
      </c>
      <c r="H111" s="307">
        <f t="shared" si="38"/>
        <v>0</v>
      </c>
      <c r="I111" s="307">
        <f t="shared" si="38"/>
        <v>0</v>
      </c>
      <c r="J111" s="307">
        <f t="shared" si="38"/>
        <v>0</v>
      </c>
      <c r="K111" s="307">
        <f t="shared" si="38"/>
        <v>0</v>
      </c>
      <c r="L111" s="307">
        <f t="shared" si="38"/>
        <v>0</v>
      </c>
      <c r="M111" s="307">
        <f t="shared" si="38"/>
        <v>0</v>
      </c>
      <c r="N111" s="307">
        <f t="shared" si="38"/>
        <v>0</v>
      </c>
      <c r="O111" s="307">
        <f t="shared" si="38"/>
        <v>0</v>
      </c>
      <c r="P111" s="307">
        <f t="shared" si="38"/>
        <v>0</v>
      </c>
      <c r="Q111" s="307">
        <f t="shared" si="38"/>
        <v>0</v>
      </c>
      <c r="R111" s="307">
        <f t="shared" si="38"/>
        <v>0</v>
      </c>
      <c r="S111" s="158"/>
      <c r="T111" s="158"/>
      <c r="U111" s="158"/>
      <c r="V111" s="158"/>
      <c r="W111" s="262"/>
    </row>
    <row r="112" spans="2:23" x14ac:dyDescent="0.4">
      <c r="B112" s="311"/>
      <c r="C112" s="268"/>
      <c r="D112" s="268"/>
      <c r="E112" s="268"/>
      <c r="H112" s="268"/>
      <c r="I112" s="268"/>
      <c r="J112" s="268"/>
      <c r="K112" s="268"/>
      <c r="L112" s="268"/>
      <c r="M112" s="268"/>
      <c r="N112" s="268"/>
      <c r="O112" s="268"/>
      <c r="P112" s="268"/>
      <c r="Q112" s="268"/>
      <c r="R112" s="268"/>
      <c r="S112" s="224"/>
      <c r="T112" s="224"/>
      <c r="U112" s="224"/>
      <c r="V112" s="224"/>
      <c r="W112" s="266"/>
    </row>
    <row r="113" spans="1:28" x14ac:dyDescent="0.4">
      <c r="B113" s="207"/>
      <c r="C113" s="207"/>
      <c r="D113" s="207"/>
      <c r="E113" s="207"/>
      <c r="F113" s="207"/>
      <c r="G113" s="207"/>
      <c r="H113" s="207"/>
      <c r="I113" s="207"/>
      <c r="J113" s="207"/>
      <c r="K113" s="207"/>
      <c r="L113" s="207"/>
      <c r="M113" s="207"/>
      <c r="N113" s="207"/>
      <c r="O113" s="207"/>
      <c r="P113" s="207"/>
      <c r="Q113" s="207"/>
      <c r="R113" s="207"/>
      <c r="S113" s="158"/>
    </row>
    <row r="114" spans="1:28" x14ac:dyDescent="0.4">
      <c r="B114" s="168" t="s">
        <v>294</v>
      </c>
      <c r="C114" s="169"/>
      <c r="D114" s="170"/>
      <c r="E114" s="170"/>
      <c r="F114" s="170"/>
      <c r="G114" s="170"/>
      <c r="H114" s="170"/>
      <c r="I114" s="170"/>
      <c r="J114" s="170"/>
      <c r="K114" s="170"/>
      <c r="L114" s="170"/>
      <c r="M114" s="170"/>
      <c r="N114" s="170"/>
      <c r="O114" s="170"/>
      <c r="P114" s="170"/>
      <c r="Q114" s="170"/>
      <c r="R114" s="170"/>
      <c r="S114" s="170"/>
      <c r="T114" s="170"/>
      <c r="U114" s="170"/>
      <c r="V114" s="170"/>
      <c r="W114" s="253"/>
      <c r="X114" s="313"/>
      <c r="Y114" s="313"/>
      <c r="Z114" s="313"/>
      <c r="AA114" s="313"/>
      <c r="AB114" s="313"/>
    </row>
    <row r="115" spans="1:28" x14ac:dyDescent="0.4">
      <c r="B115" s="235"/>
      <c r="C115" s="158"/>
      <c r="D115" s="158"/>
      <c r="E115" s="158"/>
      <c r="F115" s="158"/>
      <c r="G115" s="158"/>
      <c r="H115" s="158"/>
      <c r="I115" s="158"/>
      <c r="J115" s="158"/>
      <c r="K115" s="158"/>
      <c r="L115" s="158"/>
      <c r="M115" s="158"/>
      <c r="N115" s="158"/>
      <c r="O115" s="158"/>
      <c r="P115" s="158"/>
      <c r="Q115" s="158"/>
      <c r="R115" s="158"/>
      <c r="S115" s="158"/>
      <c r="T115" s="158"/>
      <c r="U115" s="158"/>
      <c r="V115" s="158"/>
      <c r="W115" s="262"/>
      <c r="X115" s="313"/>
      <c r="Y115" s="313"/>
      <c r="Z115" s="313"/>
      <c r="AA115" s="313"/>
      <c r="AB115" s="313"/>
    </row>
    <row r="116" spans="1:28" x14ac:dyDescent="0.4">
      <c r="B116" s="312"/>
      <c r="C116" s="172" t="s">
        <v>295</v>
      </c>
      <c r="D116" s="172" t="s">
        <v>296</v>
      </c>
      <c r="E116" s="172" t="s">
        <v>120</v>
      </c>
      <c r="F116" s="172"/>
      <c r="G116" s="172"/>
      <c r="H116" s="172"/>
      <c r="I116" s="172"/>
      <c r="J116" s="172"/>
      <c r="K116" s="172"/>
      <c r="L116" s="172"/>
      <c r="M116" s="172"/>
      <c r="N116" s="172"/>
      <c r="O116" s="172"/>
      <c r="P116" s="172"/>
      <c r="Q116" s="172"/>
      <c r="R116" s="172"/>
      <c r="S116" s="172"/>
      <c r="T116" s="172"/>
      <c r="U116" s="172"/>
      <c r="V116" s="172"/>
      <c r="W116" s="265"/>
      <c r="X116" s="313"/>
      <c r="Y116" s="313"/>
      <c r="Z116" s="313"/>
      <c r="AA116" s="313"/>
      <c r="AB116" s="313"/>
    </row>
    <row r="117" spans="1:28" x14ac:dyDescent="0.4">
      <c r="A117" s="313"/>
      <c r="B117" s="178"/>
      <c r="C117" s="158"/>
      <c r="D117" s="158"/>
      <c r="E117" s="158"/>
      <c r="F117" s="158"/>
      <c r="G117" s="158"/>
      <c r="H117" s="158"/>
      <c r="I117" s="158"/>
      <c r="J117" s="158"/>
      <c r="K117" s="158"/>
      <c r="L117" s="158"/>
      <c r="M117" s="158"/>
      <c r="N117" s="158"/>
      <c r="O117" s="158"/>
      <c r="P117" s="158"/>
      <c r="Q117" s="158"/>
      <c r="R117" s="158"/>
      <c r="S117" s="158"/>
      <c r="T117" s="158"/>
      <c r="U117" s="158"/>
      <c r="V117" s="158"/>
      <c r="W117" s="262"/>
      <c r="X117" s="313"/>
      <c r="Y117" s="313"/>
      <c r="Z117" s="313"/>
      <c r="AA117" s="313"/>
      <c r="AB117" s="313"/>
    </row>
    <row r="118" spans="1:28" x14ac:dyDescent="0.4">
      <c r="A118" s="313"/>
      <c r="B118" s="182" t="s">
        <v>297</v>
      </c>
      <c r="C118" s="314"/>
      <c r="D118" s="314"/>
      <c r="E118" s="248">
        <f>SUM(C118:D118)</f>
        <v>0</v>
      </c>
      <c r="F118" s="158"/>
      <c r="G118" s="158"/>
      <c r="H118" s="158"/>
      <c r="I118" s="158"/>
      <c r="J118" s="158"/>
      <c r="K118" s="158"/>
      <c r="L118" s="158"/>
      <c r="M118" s="158"/>
      <c r="N118" s="158"/>
      <c r="O118" s="158"/>
      <c r="P118" s="158"/>
      <c r="Q118" s="158"/>
      <c r="R118" s="158"/>
      <c r="S118" s="158"/>
      <c r="T118" s="158"/>
      <c r="U118" s="158"/>
      <c r="V118" s="158"/>
      <c r="W118" s="262"/>
      <c r="X118" s="313"/>
      <c r="Y118" s="313"/>
      <c r="Z118" s="313"/>
      <c r="AA118" s="313"/>
      <c r="AB118" s="313"/>
    </row>
    <row r="119" spans="1:28" x14ac:dyDescent="0.4">
      <c r="A119" s="313"/>
      <c r="B119" s="230"/>
      <c r="C119" s="224"/>
      <c r="D119" s="224"/>
      <c r="E119" s="224"/>
      <c r="F119" s="224"/>
      <c r="G119" s="224"/>
      <c r="H119" s="224"/>
      <c r="I119" s="224"/>
      <c r="J119" s="224"/>
      <c r="K119" s="224"/>
      <c r="L119" s="224"/>
      <c r="M119" s="224"/>
      <c r="N119" s="224"/>
      <c r="O119" s="224"/>
      <c r="P119" s="224"/>
      <c r="Q119" s="224"/>
      <c r="R119" s="224"/>
      <c r="S119" s="224"/>
      <c r="T119" s="224"/>
      <c r="U119" s="224"/>
      <c r="V119" s="224"/>
      <c r="W119" s="266"/>
      <c r="X119" s="313"/>
      <c r="Y119" s="313"/>
      <c r="Z119" s="313"/>
      <c r="AA119" s="313"/>
      <c r="AB119" s="313"/>
    </row>
    <row r="120" spans="1:28" x14ac:dyDescent="0.4">
      <c r="A120" s="313"/>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313"/>
      <c r="Y120" s="313"/>
      <c r="Z120" s="313"/>
      <c r="AA120" s="313"/>
      <c r="AB120" s="313"/>
    </row>
    <row r="121" spans="1:28" x14ac:dyDescent="0.4">
      <c r="B121" s="168" t="s">
        <v>18</v>
      </c>
      <c r="C121" s="169"/>
      <c r="D121" s="170"/>
      <c r="E121" s="170"/>
      <c r="F121" s="170"/>
      <c r="G121" s="170"/>
      <c r="H121" s="170"/>
      <c r="I121" s="170"/>
      <c r="J121" s="170"/>
      <c r="K121" s="170"/>
      <c r="L121" s="170"/>
      <c r="M121" s="170"/>
      <c r="N121" s="170"/>
      <c r="O121" s="170"/>
      <c r="P121" s="170"/>
      <c r="Q121" s="170"/>
      <c r="R121" s="170"/>
      <c r="S121" s="170"/>
      <c r="T121" s="170"/>
      <c r="U121" s="170"/>
      <c r="V121" s="170"/>
      <c r="W121" s="253"/>
    </row>
    <row r="122" spans="1:28" x14ac:dyDescent="0.4">
      <c r="B122" s="235" t="s">
        <v>298</v>
      </c>
      <c r="C122" s="158"/>
      <c r="D122" s="158"/>
      <c r="E122" s="158"/>
      <c r="F122" s="158"/>
      <c r="G122" s="158"/>
      <c r="H122" s="158"/>
      <c r="I122" s="158"/>
      <c r="J122" s="158"/>
      <c r="K122" s="158"/>
      <c r="L122" s="158"/>
      <c r="M122" s="158"/>
      <c r="N122" s="158"/>
      <c r="O122" s="158"/>
      <c r="P122" s="158"/>
      <c r="Q122" s="158"/>
      <c r="R122" s="158"/>
      <c r="S122" s="158"/>
      <c r="T122" s="158"/>
      <c r="U122" s="158"/>
      <c r="V122" s="158"/>
      <c r="W122" s="262"/>
    </row>
    <row r="123" spans="1:28" x14ac:dyDescent="0.4">
      <c r="B123" s="312"/>
      <c r="C123" s="255"/>
      <c r="D123" s="172" t="s">
        <v>299</v>
      </c>
      <c r="E123" s="172" t="s">
        <v>299</v>
      </c>
      <c r="F123" s="172" t="s">
        <v>300</v>
      </c>
      <c r="G123" s="172" t="s">
        <v>301</v>
      </c>
      <c r="H123" s="172"/>
      <c r="I123" s="172"/>
      <c r="J123" s="172"/>
      <c r="K123" s="172"/>
      <c r="L123" s="172"/>
      <c r="M123" s="172"/>
      <c r="N123" s="172"/>
      <c r="O123" s="172"/>
      <c r="P123" s="172"/>
      <c r="Q123" s="172"/>
      <c r="R123" s="172"/>
      <c r="S123" s="172"/>
      <c r="T123" s="172"/>
      <c r="U123" s="172"/>
      <c r="V123" s="172"/>
      <c r="W123" s="265"/>
    </row>
    <row r="124" spans="1:28" x14ac:dyDescent="0.4">
      <c r="B124" s="312"/>
      <c r="C124" s="172" t="s">
        <v>202</v>
      </c>
      <c r="D124" s="172" t="s">
        <v>203</v>
      </c>
      <c r="E124" s="172" t="s">
        <v>175</v>
      </c>
      <c r="F124" s="172"/>
      <c r="G124" s="172"/>
      <c r="H124" s="172"/>
      <c r="I124" s="172"/>
      <c r="J124" s="172"/>
      <c r="K124" s="172"/>
      <c r="L124" s="172"/>
      <c r="M124" s="172"/>
      <c r="N124" s="172"/>
      <c r="O124" s="172"/>
      <c r="P124" s="172"/>
      <c r="Q124" s="172"/>
      <c r="R124" s="172"/>
      <c r="S124" s="172"/>
      <c r="T124" s="172"/>
      <c r="U124" s="172"/>
      <c r="V124" s="172"/>
      <c r="W124" s="265"/>
    </row>
    <row r="125" spans="1:28" x14ac:dyDescent="0.4">
      <c r="B125" s="178"/>
      <c r="D125" s="158"/>
      <c r="E125" s="158"/>
      <c r="F125" s="158"/>
      <c r="G125" s="158"/>
      <c r="H125" s="158"/>
      <c r="I125" s="158"/>
      <c r="J125" s="158"/>
      <c r="K125" s="158"/>
      <c r="L125" s="158"/>
      <c r="M125" s="158"/>
      <c r="N125" s="158"/>
      <c r="O125" s="158"/>
      <c r="P125" s="158"/>
      <c r="Q125" s="158"/>
      <c r="R125" s="158"/>
      <c r="S125" s="158"/>
      <c r="T125" s="158"/>
      <c r="U125" s="158"/>
      <c r="V125" s="158"/>
      <c r="W125" s="262"/>
    </row>
    <row r="126" spans="1:28" x14ac:dyDescent="0.4">
      <c r="B126" s="315" t="s">
        <v>204</v>
      </c>
      <c r="C126" s="316"/>
      <c r="D126" s="317">
        <v>1878</v>
      </c>
      <c r="E126" s="449"/>
      <c r="F126" s="158"/>
      <c r="G126" s="158"/>
      <c r="I126" s="324" t="s">
        <v>302</v>
      </c>
      <c r="J126" s="270"/>
      <c r="K126" s="270"/>
      <c r="L126" s="270"/>
      <c r="M126" s="270"/>
      <c r="N126" s="270"/>
      <c r="O126" s="270"/>
      <c r="P126" s="270"/>
      <c r="Q126" s="270"/>
      <c r="R126" s="270"/>
      <c r="S126" s="270"/>
      <c r="T126" s="270"/>
      <c r="U126" s="270"/>
      <c r="V126" s="326"/>
      <c r="W126" s="262"/>
    </row>
    <row r="127" spans="1:28" x14ac:dyDescent="0.4">
      <c r="B127" s="319" t="s">
        <v>206</v>
      </c>
      <c r="C127" s="320" t="s">
        <v>207</v>
      </c>
      <c r="D127" s="321">
        <f>D$126*E127</f>
        <v>0</v>
      </c>
      <c r="E127" s="322"/>
      <c r="F127" s="158"/>
      <c r="G127" s="158"/>
      <c r="I127" s="284">
        <v>7.3566666666666697E-2</v>
      </c>
      <c r="J127" s="270" t="s">
        <v>208</v>
      </c>
      <c r="K127" s="270"/>
      <c r="L127" s="270"/>
      <c r="M127" s="270"/>
      <c r="N127" s="270"/>
      <c r="O127" s="270"/>
      <c r="P127" s="270"/>
      <c r="Q127" s="270"/>
      <c r="R127" s="270"/>
      <c r="S127" s="270"/>
      <c r="T127" s="270"/>
      <c r="U127" s="270"/>
      <c r="V127" s="326"/>
      <c r="W127" s="262"/>
    </row>
    <row r="128" spans="1:28" x14ac:dyDescent="0.4">
      <c r="B128" s="331" t="s">
        <v>209</v>
      </c>
      <c r="C128" s="320" t="s">
        <v>207</v>
      </c>
      <c r="D128" s="332">
        <f>(144+58.4+35)</f>
        <v>237.4</v>
      </c>
      <c r="E128" s="209"/>
      <c r="F128" s="158"/>
      <c r="G128" s="158"/>
      <c r="I128" s="324" t="s">
        <v>210</v>
      </c>
      <c r="J128" s="270"/>
      <c r="K128" s="270"/>
      <c r="L128" s="270"/>
      <c r="M128" s="270"/>
      <c r="N128" s="270"/>
      <c r="O128" s="270"/>
      <c r="P128" s="270"/>
      <c r="Q128" s="270"/>
      <c r="R128" s="270"/>
      <c r="S128" s="270"/>
      <c r="T128" s="270"/>
      <c r="U128" s="270"/>
      <c r="V128" s="326"/>
      <c r="W128" s="262"/>
    </row>
    <row r="129" spans="2:23" x14ac:dyDescent="0.4">
      <c r="B129" s="319" t="s">
        <v>211</v>
      </c>
      <c r="C129" s="320" t="s">
        <v>207</v>
      </c>
      <c r="D129" s="334"/>
      <c r="E129" s="335"/>
      <c r="F129" s="158"/>
      <c r="G129" s="158"/>
      <c r="I129" s="324" t="s">
        <v>212</v>
      </c>
      <c r="J129" s="270"/>
      <c r="K129" s="270"/>
      <c r="L129" s="270"/>
      <c r="M129" s="270"/>
      <c r="N129" s="270"/>
      <c r="O129" s="270"/>
      <c r="P129" s="270"/>
      <c r="Q129" s="270"/>
      <c r="R129" s="270"/>
      <c r="S129" s="270"/>
      <c r="T129" s="270"/>
      <c r="U129" s="270"/>
      <c r="V129" s="326"/>
      <c r="W129" s="262"/>
    </row>
    <row r="130" spans="2:23" x14ac:dyDescent="0.4">
      <c r="B130" s="319" t="s">
        <v>213</v>
      </c>
      <c r="C130" s="320" t="s">
        <v>207</v>
      </c>
      <c r="D130" s="334"/>
      <c r="E130" s="228"/>
      <c r="F130" s="158"/>
      <c r="G130" s="158"/>
      <c r="I130" s="440" t="s">
        <v>214</v>
      </c>
      <c r="J130" s="270"/>
      <c r="K130" s="270"/>
      <c r="L130" s="270"/>
      <c r="M130" s="270"/>
      <c r="N130" s="270"/>
      <c r="O130" s="270"/>
      <c r="P130" s="270"/>
      <c r="Q130" s="270"/>
      <c r="R130" s="270"/>
      <c r="S130" s="270"/>
      <c r="T130" s="270"/>
      <c r="U130" s="270"/>
      <c r="V130" s="326"/>
      <c r="W130" s="262"/>
    </row>
    <row r="131" spans="2:23" x14ac:dyDescent="0.4">
      <c r="B131" s="319" t="s">
        <v>215</v>
      </c>
      <c r="C131" s="320" t="s">
        <v>207</v>
      </c>
      <c r="D131" s="321">
        <f>D$126*E131</f>
        <v>0</v>
      </c>
      <c r="E131" s="322"/>
      <c r="F131" s="158"/>
      <c r="G131" s="158"/>
      <c r="I131" s="362">
        <v>0.02</v>
      </c>
      <c r="J131" s="270" t="s">
        <v>216</v>
      </c>
      <c r="K131" s="270"/>
      <c r="L131" s="270"/>
      <c r="M131" s="270"/>
      <c r="N131" s="270"/>
      <c r="O131" s="270"/>
      <c r="P131" s="270"/>
      <c r="Q131" s="270"/>
      <c r="R131" s="270"/>
      <c r="S131" s="270"/>
      <c r="T131" s="270"/>
      <c r="U131" s="270"/>
      <c r="V131" s="326"/>
      <c r="W131" s="262"/>
    </row>
    <row r="132" spans="2:23" x14ac:dyDescent="0.4">
      <c r="B132" s="319" t="s">
        <v>217</v>
      </c>
      <c r="C132" s="320" t="s">
        <v>207</v>
      </c>
      <c r="D132" s="321">
        <f>D$126*E132</f>
        <v>0</v>
      </c>
      <c r="E132" s="322"/>
      <c r="F132" s="158"/>
      <c r="G132" s="158"/>
      <c r="I132" s="325" t="s">
        <v>303</v>
      </c>
      <c r="J132" s="270"/>
      <c r="K132" s="270"/>
      <c r="L132" s="270"/>
      <c r="M132" s="270"/>
      <c r="N132" s="270"/>
      <c r="O132" s="270"/>
      <c r="P132" s="270"/>
      <c r="Q132" s="270"/>
      <c r="R132" s="270"/>
      <c r="S132" s="270"/>
      <c r="T132" s="270"/>
      <c r="U132" s="270"/>
      <c r="V132" s="326"/>
      <c r="W132" s="262"/>
    </row>
    <row r="133" spans="2:23" x14ac:dyDescent="0.4">
      <c r="B133" s="319" t="s">
        <v>219</v>
      </c>
      <c r="C133" s="320" t="s">
        <v>207</v>
      </c>
      <c r="D133" s="321">
        <f>($C$118*F133+$D$118*G133)</f>
        <v>0</v>
      </c>
      <c r="E133" s="209"/>
      <c r="F133" s="336"/>
      <c r="G133" s="336"/>
      <c r="I133" s="35" t="s">
        <v>220</v>
      </c>
      <c r="J133" s="270"/>
      <c r="K133" s="270"/>
      <c r="L133" s="270"/>
      <c r="M133" s="270"/>
      <c r="N133" s="270"/>
      <c r="O133" s="270"/>
      <c r="P133" s="270"/>
      <c r="Q133" s="270"/>
      <c r="R133" s="270"/>
      <c r="S133" s="270"/>
      <c r="T133" s="270"/>
      <c r="U133" s="270"/>
      <c r="V133" s="326"/>
      <c r="W133" s="262"/>
    </row>
    <row r="134" spans="2:23" x14ac:dyDescent="0.4">
      <c r="B134" s="337" t="s">
        <v>221</v>
      </c>
      <c r="C134" s="320" t="s">
        <v>207</v>
      </c>
      <c r="D134" s="321">
        <f>D$126*E134</f>
        <v>0</v>
      </c>
      <c r="E134" s="322"/>
      <c r="F134" s="158"/>
      <c r="G134" s="158"/>
      <c r="I134" s="269" t="s">
        <v>222</v>
      </c>
      <c r="J134" s="270"/>
      <c r="K134" s="270"/>
      <c r="L134" s="270"/>
      <c r="M134" s="270"/>
      <c r="N134" s="270"/>
      <c r="O134" s="270"/>
      <c r="P134" s="270"/>
      <c r="Q134" s="270"/>
      <c r="R134" s="270"/>
      <c r="S134" s="270"/>
      <c r="T134" s="270"/>
      <c r="U134" s="270"/>
      <c r="V134" s="326"/>
      <c r="W134" s="262"/>
    </row>
    <row r="135" spans="2:23" x14ac:dyDescent="0.4">
      <c r="B135" s="338" t="s">
        <v>223</v>
      </c>
      <c r="C135" s="320" t="s">
        <v>207</v>
      </c>
      <c r="D135" s="339">
        <f>D$126*E135</f>
        <v>0</v>
      </c>
      <c r="E135" s="340"/>
      <c r="F135" s="158"/>
      <c r="G135" s="158"/>
      <c r="I135" s="269" t="s">
        <v>224</v>
      </c>
      <c r="J135" s="270"/>
      <c r="K135" s="270"/>
      <c r="L135" s="270"/>
      <c r="M135" s="270"/>
      <c r="N135" s="270"/>
      <c r="O135" s="270"/>
      <c r="P135" s="270"/>
      <c r="Q135" s="270"/>
      <c r="R135" s="270"/>
      <c r="S135" s="270"/>
      <c r="T135" s="270"/>
      <c r="U135" s="270"/>
      <c r="V135" s="326"/>
      <c r="W135" s="262"/>
    </row>
    <row r="136" spans="2:23" x14ac:dyDescent="0.4">
      <c r="B136" s="247" t="s">
        <v>225</v>
      </c>
      <c r="C136" s="341"/>
      <c r="D136" s="342">
        <f>D126-SUMIFS(D127:D135,C127:C135,"Ja")</f>
        <v>1640.6</v>
      </c>
      <c r="E136" s="450"/>
      <c r="F136" s="158"/>
      <c r="G136" s="158"/>
      <c r="H136" s="344"/>
      <c r="I136" s="158"/>
      <c r="J136" s="158"/>
      <c r="K136" s="158"/>
      <c r="L136" s="158"/>
      <c r="M136" s="158"/>
      <c r="N136" s="158"/>
      <c r="O136" s="158"/>
      <c r="P136" s="158"/>
      <c r="Q136" s="158"/>
      <c r="R136" s="158"/>
      <c r="S136" s="158"/>
      <c r="T136" s="158"/>
      <c r="U136" s="158"/>
      <c r="V136" s="158"/>
      <c r="W136" s="262"/>
    </row>
    <row r="137" spans="2:23" x14ac:dyDescent="0.4">
      <c r="B137" s="230"/>
      <c r="C137" s="180"/>
      <c r="D137" s="224"/>
      <c r="E137" s="224"/>
      <c r="F137" s="158"/>
      <c r="G137" s="158"/>
      <c r="H137" s="158"/>
      <c r="I137" s="158"/>
      <c r="J137" s="158"/>
      <c r="K137" s="158"/>
      <c r="L137" s="158"/>
      <c r="M137" s="158"/>
      <c r="N137" s="158"/>
      <c r="O137" s="158"/>
      <c r="P137" s="158"/>
      <c r="Q137" s="158"/>
      <c r="R137" s="158"/>
      <c r="S137" s="158"/>
      <c r="T137" s="158"/>
      <c r="U137" s="158"/>
      <c r="V137" s="158"/>
      <c r="W137" s="262"/>
    </row>
    <row r="138" spans="2:23" x14ac:dyDescent="0.4">
      <c r="B138" s="179" t="s">
        <v>226</v>
      </c>
      <c r="C138" s="242"/>
      <c r="D138" s="345">
        <f>D136/D126</f>
        <v>0.87358892438764635</v>
      </c>
      <c r="E138" s="346"/>
      <c r="F138" s="158"/>
      <c r="G138" s="158"/>
      <c r="H138" s="158"/>
      <c r="I138" s="158"/>
      <c r="J138" s="158"/>
      <c r="K138" s="158"/>
      <c r="L138" s="158"/>
      <c r="M138" s="158"/>
      <c r="N138" s="158"/>
      <c r="O138" s="158"/>
      <c r="P138" s="158"/>
      <c r="Q138" s="158"/>
      <c r="R138" s="158"/>
      <c r="S138" s="158"/>
      <c r="T138" s="158"/>
      <c r="U138" s="158"/>
      <c r="V138" s="158"/>
      <c r="W138" s="262"/>
    </row>
    <row r="139" spans="2:23" x14ac:dyDescent="0.4">
      <c r="B139" s="230"/>
      <c r="C139" s="347"/>
      <c r="D139" s="347"/>
      <c r="E139" s="224"/>
      <c r="F139" s="224"/>
      <c r="G139" s="224"/>
      <c r="H139" s="224"/>
      <c r="I139" s="224"/>
      <c r="J139" s="224"/>
      <c r="K139" s="224"/>
      <c r="L139" s="224"/>
      <c r="M139" s="224"/>
      <c r="N139" s="224"/>
      <c r="O139" s="224"/>
      <c r="P139" s="224"/>
      <c r="Q139" s="224"/>
      <c r="R139" s="224"/>
      <c r="S139" s="224"/>
      <c r="T139" s="224"/>
      <c r="U139" s="224"/>
      <c r="V139" s="224"/>
      <c r="W139" s="266"/>
    </row>
    <row r="140" spans="2:23" x14ac:dyDescent="0.4">
      <c r="B140" s="158"/>
      <c r="C140" s="348"/>
      <c r="D140" s="348"/>
      <c r="E140" s="158"/>
      <c r="F140" s="158"/>
      <c r="G140" s="158"/>
      <c r="H140" s="158"/>
      <c r="I140" s="158"/>
      <c r="J140" s="158"/>
      <c r="K140" s="158"/>
      <c r="L140" s="158"/>
      <c r="M140" s="158"/>
      <c r="N140" s="158"/>
      <c r="O140" s="158"/>
      <c r="P140" s="158"/>
      <c r="Q140" s="158"/>
      <c r="R140" s="158"/>
      <c r="S140" s="158"/>
      <c r="T140" s="158"/>
      <c r="U140" s="158"/>
      <c r="V140" s="158"/>
      <c r="W140" s="158"/>
    </row>
    <row r="141" spans="2:23" x14ac:dyDescent="0.4">
      <c r="B141" s="168" t="s">
        <v>19</v>
      </c>
      <c r="C141" s="169"/>
      <c r="D141" s="170"/>
      <c r="E141" s="170"/>
      <c r="F141" s="170"/>
      <c r="G141" s="170"/>
      <c r="H141" s="170"/>
      <c r="I141" s="170"/>
      <c r="J141" s="170"/>
      <c r="K141" s="170"/>
      <c r="L141" s="170"/>
      <c r="M141" s="170"/>
      <c r="N141" s="170"/>
      <c r="O141" s="170"/>
      <c r="P141" s="170"/>
      <c r="Q141" s="170"/>
      <c r="R141" s="170"/>
      <c r="S141" s="170"/>
      <c r="T141" s="170"/>
      <c r="U141" s="170"/>
      <c r="V141" s="170"/>
      <c r="W141" s="253"/>
    </row>
    <row r="142" spans="2:23" x14ac:dyDescent="0.4">
      <c r="B142" s="235"/>
      <c r="C142" s="350"/>
      <c r="D142" s="350"/>
      <c r="E142" s="207"/>
      <c r="F142" s="207"/>
      <c r="G142" s="207"/>
      <c r="H142" s="207"/>
      <c r="I142" s="207"/>
      <c r="J142" s="207"/>
      <c r="K142" s="207"/>
      <c r="L142" s="207"/>
      <c r="M142" s="207"/>
      <c r="N142" s="207"/>
      <c r="O142" s="207"/>
      <c r="P142" s="207"/>
      <c r="Q142" s="207"/>
      <c r="R142" s="207"/>
      <c r="S142" s="207"/>
      <c r="T142" s="207"/>
      <c r="U142" s="207"/>
      <c r="V142" s="207"/>
      <c r="W142" s="330"/>
    </row>
    <row r="143" spans="2:23" x14ac:dyDescent="0.4">
      <c r="B143" s="312"/>
      <c r="C143" s="172" t="s">
        <v>227</v>
      </c>
      <c r="D143" s="172"/>
      <c r="E143" s="172"/>
      <c r="F143" s="172"/>
      <c r="G143" s="172"/>
      <c r="H143" s="172"/>
      <c r="I143" s="172"/>
      <c r="J143" s="172"/>
      <c r="K143" s="172"/>
      <c r="L143" s="172"/>
      <c r="M143" s="172"/>
      <c r="N143" s="172"/>
      <c r="O143" s="172"/>
      <c r="P143" s="172"/>
      <c r="Q143" s="172"/>
      <c r="R143" s="172"/>
      <c r="S143" s="172"/>
      <c r="T143" s="172"/>
      <c r="U143" s="172"/>
      <c r="V143" s="172"/>
      <c r="W143" s="265"/>
    </row>
    <row r="144" spans="2:23" x14ac:dyDescent="0.4">
      <c r="B144" s="178"/>
      <c r="C144" s="348"/>
      <c r="E144" s="158"/>
      <c r="F144" s="158"/>
      <c r="G144" s="158"/>
      <c r="H144" s="158"/>
      <c r="I144" s="158"/>
      <c r="J144" s="158"/>
      <c r="K144" s="158"/>
      <c r="L144" s="158"/>
      <c r="M144" s="158"/>
      <c r="N144" s="158"/>
      <c r="O144" s="158"/>
      <c r="P144" s="158"/>
      <c r="Q144" s="158"/>
      <c r="R144" s="158"/>
      <c r="S144" s="158"/>
      <c r="T144" s="158"/>
      <c r="U144" s="158"/>
      <c r="V144" s="158"/>
      <c r="W144" s="262"/>
    </row>
    <row r="145" spans="2:23" x14ac:dyDescent="0.4">
      <c r="B145" s="182" t="s">
        <v>228</v>
      </c>
      <c r="C145" s="351"/>
      <c r="E145" s="269" t="s">
        <v>229</v>
      </c>
      <c r="F145" s="270"/>
      <c r="G145" s="270"/>
      <c r="H145" s="270"/>
      <c r="I145" s="270"/>
      <c r="J145" s="270"/>
      <c r="K145" s="270"/>
      <c r="L145" s="270"/>
      <c r="M145" s="270"/>
      <c r="N145" s="270"/>
      <c r="O145" s="270"/>
      <c r="P145" s="270"/>
      <c r="Q145" s="270"/>
      <c r="R145" s="270"/>
      <c r="S145" s="270"/>
      <c r="T145" s="270"/>
      <c r="U145" s="270"/>
      <c r="V145" s="326"/>
      <c r="W145" s="262"/>
    </row>
    <row r="146" spans="2:23" x14ac:dyDescent="0.4">
      <c r="B146" s="296" t="s">
        <v>230</v>
      </c>
      <c r="C146" s="352"/>
      <c r="E146" s="269" t="s">
        <v>231</v>
      </c>
      <c r="F146" s="270"/>
      <c r="G146" s="270"/>
      <c r="H146" s="270"/>
      <c r="I146" s="270"/>
      <c r="J146" s="270"/>
      <c r="K146" s="270"/>
      <c r="L146" s="270"/>
      <c r="M146" s="270"/>
      <c r="N146" s="270"/>
      <c r="O146" s="270"/>
      <c r="P146" s="270"/>
      <c r="Q146" s="270"/>
      <c r="R146" s="270"/>
      <c r="S146" s="270"/>
      <c r="T146" s="270"/>
      <c r="U146" s="270"/>
      <c r="V146" s="326"/>
      <c r="W146" s="262"/>
    </row>
    <row r="147" spans="2:23" x14ac:dyDescent="0.4">
      <c r="B147" s="353" t="s">
        <v>232</v>
      </c>
      <c r="C147" s="354">
        <f>SUM(C145:C146)</f>
        <v>0</v>
      </c>
      <c r="E147" s="158"/>
      <c r="F147" s="158"/>
      <c r="G147" s="158"/>
      <c r="H147" s="158"/>
      <c r="I147" s="158"/>
      <c r="J147" s="158"/>
      <c r="K147" s="158"/>
      <c r="L147" s="158"/>
      <c r="M147" s="158"/>
      <c r="N147" s="158"/>
      <c r="O147" s="158"/>
      <c r="P147" s="158"/>
      <c r="Q147" s="158"/>
      <c r="R147" s="158"/>
      <c r="S147" s="158"/>
      <c r="T147" s="158"/>
      <c r="U147" s="158"/>
      <c r="V147" s="158"/>
      <c r="W147" s="262"/>
    </row>
    <row r="148" spans="2:23" x14ac:dyDescent="0.4">
      <c r="B148" s="355"/>
      <c r="C148" s="356"/>
      <c r="D148" s="357"/>
      <c r="E148" s="224"/>
      <c r="F148" s="224"/>
      <c r="G148" s="224"/>
      <c r="H148" s="224"/>
      <c r="I148" s="224"/>
      <c r="J148" s="224"/>
      <c r="K148" s="224"/>
      <c r="L148" s="224"/>
      <c r="M148" s="224"/>
      <c r="N148" s="224"/>
      <c r="O148" s="224"/>
      <c r="P148" s="224"/>
      <c r="Q148" s="224"/>
      <c r="R148" s="224"/>
      <c r="S148" s="224"/>
      <c r="T148" s="224"/>
      <c r="U148" s="224"/>
      <c r="V148" s="224"/>
      <c r="W148" s="266"/>
    </row>
    <row r="149" spans="2:23" x14ac:dyDescent="0.4">
      <c r="B149" s="207"/>
      <c r="C149" s="207"/>
      <c r="D149" s="207"/>
      <c r="E149" s="207"/>
      <c r="F149" s="207"/>
      <c r="G149" s="207"/>
      <c r="H149" s="207"/>
      <c r="I149" s="207"/>
      <c r="J149" s="207"/>
      <c r="K149" s="207"/>
      <c r="L149" s="207"/>
      <c r="M149" s="207"/>
      <c r="N149" s="207"/>
      <c r="O149" s="207"/>
      <c r="P149" s="207"/>
      <c r="Q149" s="207"/>
      <c r="R149" s="207"/>
      <c r="S149" s="207"/>
    </row>
    <row r="150" spans="2:23" x14ac:dyDescent="0.4">
      <c r="B150" s="168" t="s">
        <v>20</v>
      </c>
      <c r="C150" s="169"/>
      <c r="D150" s="170"/>
      <c r="E150" s="170"/>
      <c r="F150" s="170"/>
      <c r="G150" s="170"/>
      <c r="H150" s="170"/>
      <c r="I150" s="170"/>
      <c r="J150" s="170"/>
      <c r="K150" s="170"/>
      <c r="L150" s="170"/>
      <c r="M150" s="170"/>
      <c r="N150" s="170"/>
      <c r="O150" s="170"/>
      <c r="P150" s="170"/>
      <c r="Q150" s="170"/>
      <c r="R150" s="170"/>
      <c r="S150" s="170"/>
      <c r="T150" s="170"/>
      <c r="U150" s="170"/>
      <c r="V150" s="170"/>
      <c r="W150" s="253"/>
    </row>
    <row r="151" spans="2:23" x14ac:dyDescent="0.4">
      <c r="B151" s="358" t="s">
        <v>233</v>
      </c>
      <c r="C151" s="348"/>
      <c r="D151" s="348"/>
      <c r="E151" s="158"/>
      <c r="F151" s="158"/>
      <c r="G151" s="158"/>
      <c r="H151" s="158"/>
      <c r="I151" s="158"/>
      <c r="J151" s="158"/>
      <c r="K151" s="158"/>
      <c r="L151" s="158"/>
      <c r="M151" s="158"/>
      <c r="N151" s="158"/>
      <c r="O151" s="158"/>
      <c r="P151" s="158"/>
      <c r="Q151" s="158"/>
      <c r="R151" s="158"/>
      <c r="S151" s="158"/>
      <c r="T151" s="158"/>
      <c r="U151" s="158"/>
      <c r="V151" s="158"/>
      <c r="W151" s="262"/>
    </row>
    <row r="152" spans="2:23" x14ac:dyDescent="0.4">
      <c r="B152" s="312"/>
      <c r="C152" s="172" t="s">
        <v>299</v>
      </c>
      <c r="D152" s="172" t="s">
        <v>300</v>
      </c>
      <c r="E152" s="172" t="s">
        <v>301</v>
      </c>
      <c r="F152" s="172"/>
      <c r="G152" s="172"/>
      <c r="H152" s="172"/>
      <c r="I152" s="172"/>
      <c r="J152" s="172"/>
      <c r="K152" s="172"/>
      <c r="L152" s="172"/>
      <c r="M152" s="172"/>
      <c r="N152" s="172"/>
      <c r="O152" s="172"/>
      <c r="P152" s="172"/>
      <c r="Q152" s="172"/>
      <c r="R152" s="172"/>
      <c r="S152" s="172"/>
      <c r="T152" s="172"/>
      <c r="U152" s="172"/>
      <c r="V152" s="172"/>
      <c r="W152" s="265"/>
    </row>
    <row r="153" spans="2:23" x14ac:dyDescent="0.4">
      <c r="B153" s="312"/>
      <c r="C153" s="172" t="s">
        <v>234</v>
      </c>
      <c r="D153" s="172" t="s">
        <v>234</v>
      </c>
      <c r="E153" s="172" t="s">
        <v>234</v>
      </c>
      <c r="F153" s="172"/>
      <c r="G153" s="172"/>
      <c r="H153" s="172"/>
      <c r="I153" s="172"/>
      <c r="J153" s="172"/>
      <c r="K153" s="172"/>
      <c r="L153" s="172"/>
      <c r="M153" s="172"/>
      <c r="N153" s="172"/>
      <c r="O153" s="172"/>
      <c r="P153" s="172"/>
      <c r="Q153" s="172"/>
      <c r="R153" s="172"/>
      <c r="S153" s="172"/>
      <c r="T153" s="172"/>
      <c r="U153" s="172"/>
      <c r="V153" s="172"/>
      <c r="W153" s="265"/>
    </row>
    <row r="154" spans="2:23" x14ac:dyDescent="0.4">
      <c r="B154" s="178"/>
      <c r="C154" s="348"/>
      <c r="D154" s="348"/>
      <c r="E154" s="158"/>
      <c r="F154" s="158"/>
      <c r="G154" s="158"/>
      <c r="H154" s="158"/>
      <c r="I154" s="158"/>
      <c r="J154" s="158"/>
      <c r="K154" s="158"/>
      <c r="L154" s="158"/>
      <c r="M154" s="158"/>
      <c r="N154" s="158"/>
      <c r="O154" s="158"/>
      <c r="P154" s="158"/>
      <c r="Q154" s="158"/>
      <c r="R154" s="158"/>
      <c r="S154" s="158"/>
      <c r="T154" s="158"/>
      <c r="U154" s="158"/>
      <c r="V154" s="158"/>
      <c r="W154" s="262"/>
    </row>
    <row r="155" spans="2:23" x14ac:dyDescent="0.4">
      <c r="B155" s="359" t="s">
        <v>235</v>
      </c>
      <c r="C155" s="360"/>
      <c r="D155" s="348"/>
      <c r="E155" s="361"/>
      <c r="F155" s="158"/>
      <c r="G155" s="362">
        <v>0.10299999999999999</v>
      </c>
      <c r="H155" s="270" t="s">
        <v>236</v>
      </c>
      <c r="I155" s="270"/>
      <c r="J155" s="270"/>
      <c r="K155" s="270"/>
      <c r="L155" s="270"/>
      <c r="M155" s="270"/>
      <c r="N155" s="270"/>
      <c r="O155" s="270"/>
      <c r="P155" s="270"/>
      <c r="Q155" s="270"/>
      <c r="R155" s="270"/>
      <c r="S155" s="270"/>
      <c r="T155" s="270"/>
      <c r="U155" s="270"/>
      <c r="V155" s="326"/>
      <c r="W155" s="262"/>
    </row>
    <row r="156" spans="2:23" x14ac:dyDescent="0.4">
      <c r="B156" s="359" t="s">
        <v>237</v>
      </c>
      <c r="C156" s="360"/>
      <c r="D156" s="348"/>
      <c r="E156" s="361"/>
      <c r="F156" s="158"/>
      <c r="G156" s="362">
        <v>1.0999999999999999E-2</v>
      </c>
      <c r="H156" s="270" t="s">
        <v>236</v>
      </c>
      <c r="I156" s="270"/>
      <c r="J156" s="270"/>
      <c r="K156" s="270"/>
      <c r="L156" s="270"/>
      <c r="M156" s="270"/>
      <c r="N156" s="270"/>
      <c r="O156" s="270"/>
      <c r="P156" s="270"/>
      <c r="Q156" s="270"/>
      <c r="R156" s="270"/>
      <c r="S156" s="270"/>
      <c r="T156" s="270"/>
      <c r="U156" s="270"/>
      <c r="V156" s="326"/>
      <c r="W156" s="262"/>
    </row>
    <row r="157" spans="2:23" x14ac:dyDescent="0.4">
      <c r="B157" s="363" t="s">
        <v>238</v>
      </c>
      <c r="C157" s="427">
        <f>($C$118*D157+$D$118*E157)</f>
        <v>0</v>
      </c>
      <c r="D157" s="365"/>
      <c r="E157" s="365"/>
      <c r="F157" s="158"/>
      <c r="G157" s="362">
        <v>5.8999999999999997E-2</v>
      </c>
      <c r="H157" s="270" t="s">
        <v>304</v>
      </c>
      <c r="I157" s="270"/>
      <c r="J157" s="270"/>
      <c r="K157" s="270"/>
      <c r="L157" s="270"/>
      <c r="M157" s="270"/>
      <c r="N157" s="270"/>
      <c r="O157" s="270"/>
      <c r="P157" s="270"/>
      <c r="Q157" s="270"/>
      <c r="R157" s="270"/>
      <c r="S157" s="270"/>
      <c r="T157" s="270"/>
      <c r="U157" s="270"/>
      <c r="V157" s="326"/>
      <c r="W157" s="262"/>
    </row>
    <row r="158" spans="2:23" x14ac:dyDescent="0.4">
      <c r="B158" s="366" t="s">
        <v>240</v>
      </c>
      <c r="C158" s="367">
        <f>SUM(C155:C157)</f>
        <v>0</v>
      </c>
      <c r="D158" s="348"/>
      <c r="E158" s="361"/>
      <c r="F158" s="158"/>
      <c r="G158" s="438"/>
      <c r="H158" s="158"/>
      <c r="I158" s="158"/>
      <c r="J158" s="158"/>
      <c r="K158" s="158"/>
      <c r="L158" s="158"/>
      <c r="M158" s="158"/>
      <c r="N158" s="158"/>
      <c r="O158" s="158"/>
      <c r="P158" s="158"/>
      <c r="Q158" s="158"/>
      <c r="R158" s="158"/>
      <c r="S158" s="158"/>
      <c r="T158" s="158"/>
      <c r="U158" s="158"/>
      <c r="V158" s="158"/>
      <c r="W158" s="262"/>
    </row>
    <row r="159" spans="2:23" x14ac:dyDescent="0.4">
      <c r="B159" s="205"/>
      <c r="C159" s="348"/>
      <c r="D159" s="348"/>
      <c r="E159" s="361"/>
      <c r="F159" s="158"/>
      <c r="G159" s="158"/>
      <c r="H159" s="158"/>
      <c r="I159" s="158"/>
      <c r="J159" s="158"/>
      <c r="K159" s="158"/>
      <c r="L159" s="158"/>
      <c r="M159" s="158"/>
      <c r="N159" s="158"/>
      <c r="O159" s="158"/>
      <c r="P159" s="158"/>
      <c r="Q159" s="158"/>
      <c r="R159" s="158"/>
      <c r="S159" s="158"/>
      <c r="T159" s="158"/>
      <c r="U159" s="158"/>
      <c r="V159" s="158"/>
      <c r="W159" s="262"/>
    </row>
    <row r="160" spans="2:23" x14ac:dyDescent="0.4">
      <c r="B160" s="182" t="s">
        <v>305</v>
      </c>
      <c r="C160" s="368">
        <f>$C$118*D160+$D$118*E160</f>
        <v>0</v>
      </c>
      <c r="D160" s="365"/>
      <c r="E160" s="365"/>
      <c r="F160" s="158"/>
      <c r="G160" s="269" t="s">
        <v>306</v>
      </c>
      <c r="H160" s="269"/>
      <c r="I160" s="270"/>
      <c r="J160" s="270"/>
      <c r="K160" s="270"/>
      <c r="L160" s="270"/>
      <c r="M160" s="270"/>
      <c r="N160" s="270"/>
      <c r="O160" s="270"/>
      <c r="P160" s="270"/>
      <c r="Q160" s="270"/>
      <c r="R160" s="270"/>
      <c r="S160" s="270"/>
      <c r="T160" s="270"/>
      <c r="U160" s="270"/>
      <c r="V160" s="326"/>
      <c r="W160" s="262"/>
    </row>
    <row r="161" spans="2:23" x14ac:dyDescent="0.4">
      <c r="B161" s="369"/>
      <c r="C161" s="348"/>
      <c r="D161" s="348"/>
      <c r="E161" s="361"/>
      <c r="F161" s="158"/>
      <c r="G161" s="158"/>
      <c r="H161" s="158"/>
      <c r="I161" s="158"/>
      <c r="J161" s="158"/>
      <c r="K161" s="158"/>
      <c r="L161" s="158"/>
      <c r="M161" s="158"/>
      <c r="N161" s="158"/>
      <c r="O161" s="158"/>
      <c r="P161" s="158"/>
      <c r="Q161" s="158"/>
      <c r="R161" s="158"/>
      <c r="S161" s="158"/>
      <c r="T161" s="158"/>
      <c r="U161" s="158"/>
      <c r="V161" s="158"/>
      <c r="W161" s="262"/>
    </row>
    <row r="162" spans="2:23" x14ac:dyDescent="0.4">
      <c r="B162" s="182" t="s">
        <v>243</v>
      </c>
      <c r="C162" s="365"/>
      <c r="D162" s="348"/>
      <c r="E162" s="361"/>
      <c r="F162" s="158"/>
      <c r="G162" s="362">
        <v>2.4E-2</v>
      </c>
      <c r="H162" s="381" t="s">
        <v>307</v>
      </c>
      <c r="I162" s="381"/>
      <c r="J162" s="381"/>
      <c r="K162" s="381"/>
      <c r="L162" s="381"/>
      <c r="M162" s="381"/>
      <c r="N162" s="381"/>
      <c r="O162" s="381"/>
      <c r="P162" s="381"/>
      <c r="Q162" s="381"/>
      <c r="R162" s="381"/>
      <c r="S162" s="381"/>
      <c r="T162" s="381"/>
      <c r="U162" s="381"/>
      <c r="V162" s="382"/>
      <c r="W162" s="262"/>
    </row>
    <row r="163" spans="2:23" x14ac:dyDescent="0.4">
      <c r="B163" s="230"/>
      <c r="C163" s="356"/>
      <c r="D163" s="347"/>
      <c r="E163" s="224"/>
      <c r="F163" s="224"/>
      <c r="G163" s="371"/>
      <c r="H163" s="371"/>
      <c r="I163" s="371"/>
      <c r="J163" s="371"/>
      <c r="K163" s="371"/>
      <c r="L163" s="371"/>
      <c r="M163" s="371"/>
      <c r="N163" s="371"/>
      <c r="O163" s="371"/>
      <c r="P163" s="371"/>
      <c r="Q163" s="371"/>
      <c r="R163" s="371"/>
      <c r="S163" s="371"/>
      <c r="T163" s="371"/>
      <c r="U163" s="371"/>
      <c r="V163" s="371"/>
      <c r="W163" s="266"/>
    </row>
    <row r="164" spans="2:23" x14ac:dyDescent="0.4">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2:23" x14ac:dyDescent="0.4">
      <c r="B165" s="168" t="s">
        <v>245</v>
      </c>
      <c r="C165" s="169"/>
      <c r="D165" s="170"/>
      <c r="E165" s="170"/>
      <c r="F165" s="170"/>
      <c r="G165" s="170"/>
      <c r="H165" s="170"/>
      <c r="I165" s="170"/>
      <c r="J165" s="170"/>
      <c r="K165" s="170"/>
      <c r="L165" s="170"/>
      <c r="M165" s="170"/>
      <c r="N165" s="170"/>
      <c r="O165" s="170"/>
      <c r="P165" s="170"/>
      <c r="Q165" s="170"/>
      <c r="R165" s="170"/>
      <c r="S165" s="170"/>
      <c r="T165" s="170"/>
      <c r="U165" s="170"/>
      <c r="V165" s="170"/>
      <c r="W165" s="253"/>
    </row>
    <row r="166" spans="2:23" x14ac:dyDescent="0.4">
      <c r="B166" s="358"/>
      <c r="C166" s="372"/>
      <c r="D166" s="372"/>
      <c r="E166" s="152"/>
      <c r="F166" s="152"/>
      <c r="G166" s="152"/>
      <c r="H166" s="152"/>
      <c r="I166" s="152"/>
      <c r="J166" s="152"/>
      <c r="K166" s="152"/>
      <c r="L166" s="152"/>
      <c r="M166" s="152"/>
      <c r="N166" s="152"/>
      <c r="O166" s="152"/>
      <c r="P166" s="152"/>
      <c r="Q166" s="152"/>
      <c r="R166" s="152"/>
      <c r="S166" s="152"/>
      <c r="T166" s="152"/>
      <c r="U166" s="152"/>
      <c r="V166" s="152"/>
      <c r="W166" s="262"/>
    </row>
    <row r="167" spans="2:23" x14ac:dyDescent="0.4">
      <c r="B167" s="312"/>
      <c r="C167" s="172" t="s">
        <v>143</v>
      </c>
      <c r="D167" s="172" t="s">
        <v>144</v>
      </c>
      <c r="E167" s="172" t="s">
        <v>145</v>
      </c>
      <c r="F167" s="172" t="s">
        <v>146</v>
      </c>
      <c r="G167" s="172" t="s">
        <v>147</v>
      </c>
      <c r="H167" s="172"/>
      <c r="I167" s="172"/>
      <c r="J167" s="172"/>
      <c r="K167" s="172"/>
      <c r="L167" s="172"/>
      <c r="M167" s="172"/>
      <c r="N167" s="172"/>
      <c r="O167" s="172"/>
      <c r="P167" s="172"/>
      <c r="Q167" s="172"/>
      <c r="R167" s="172"/>
      <c r="S167" s="172"/>
      <c r="T167" s="172"/>
      <c r="U167" s="172"/>
      <c r="V167" s="172"/>
      <c r="W167" s="265"/>
    </row>
    <row r="168" spans="2:23" x14ac:dyDescent="0.4">
      <c r="B168" s="178"/>
      <c r="C168" s="372"/>
      <c r="D168" s="372"/>
      <c r="E168" s="152"/>
      <c r="F168" s="152"/>
      <c r="G168" s="152"/>
      <c r="H168" s="152"/>
      <c r="I168" s="152"/>
      <c r="J168" s="152"/>
      <c r="K168" s="152"/>
      <c r="L168" s="152"/>
      <c r="M168" s="152"/>
      <c r="N168" s="152"/>
      <c r="O168" s="152"/>
      <c r="P168" s="152"/>
      <c r="Q168" s="152"/>
      <c r="R168" s="152"/>
      <c r="S168" s="152"/>
      <c r="T168" s="152"/>
      <c r="U168" s="152"/>
      <c r="V168" s="152"/>
      <c r="W168" s="262"/>
    </row>
    <row r="169" spans="2:23" x14ac:dyDescent="0.4">
      <c r="B169" s="182" t="s">
        <v>246</v>
      </c>
      <c r="C169" s="365"/>
      <c r="D169" s="365"/>
      <c r="E169" s="365"/>
      <c r="F169" s="365"/>
      <c r="G169" s="365"/>
      <c r="I169" s="269" t="s">
        <v>247</v>
      </c>
      <c r="J169" s="270"/>
      <c r="K169" s="270"/>
      <c r="L169" s="270"/>
      <c r="M169" s="270"/>
      <c r="N169" s="270"/>
      <c r="O169" s="270"/>
      <c r="P169" s="270"/>
      <c r="Q169" s="270"/>
      <c r="R169" s="270"/>
      <c r="S169" s="270"/>
      <c r="T169" s="270"/>
      <c r="U169" s="270"/>
      <c r="V169" s="326"/>
      <c r="W169" s="262"/>
    </row>
    <row r="170" spans="2:23" x14ac:dyDescent="0.4">
      <c r="B170" s="182" t="s">
        <v>248</v>
      </c>
      <c r="C170" s="365"/>
      <c r="D170" s="365"/>
      <c r="E170" s="365"/>
      <c r="F170" s="365"/>
      <c r="G170" s="365"/>
      <c r="I170" s="269" t="s">
        <v>249</v>
      </c>
      <c r="J170" s="270"/>
      <c r="K170" s="270"/>
      <c r="L170" s="270"/>
      <c r="M170" s="270"/>
      <c r="N170" s="270"/>
      <c r="O170" s="270"/>
      <c r="P170" s="270"/>
      <c r="Q170" s="270"/>
      <c r="R170" s="270"/>
      <c r="S170" s="270"/>
      <c r="T170" s="270"/>
      <c r="U170" s="270"/>
      <c r="V170" s="326"/>
      <c r="W170" s="262"/>
    </row>
    <row r="171" spans="2:23" x14ac:dyDescent="0.4">
      <c r="B171" s="230"/>
      <c r="C171" s="347"/>
      <c r="D171" s="347"/>
      <c r="E171" s="224"/>
      <c r="F171" s="224"/>
      <c r="G171" s="224"/>
      <c r="H171" s="224"/>
      <c r="I171" s="224"/>
      <c r="J171" s="224"/>
      <c r="K171" s="224"/>
      <c r="L171" s="224"/>
      <c r="M171" s="224"/>
      <c r="N171" s="224"/>
      <c r="O171" s="224"/>
      <c r="P171" s="224"/>
      <c r="Q171" s="224"/>
      <c r="R171" s="224"/>
      <c r="S171" s="224"/>
      <c r="T171" s="224"/>
      <c r="U171" s="224"/>
      <c r="V171" s="224"/>
      <c r="W171" s="266"/>
    </row>
    <row r="172" spans="2:23" x14ac:dyDescent="0.4">
      <c r="B172" s="207"/>
      <c r="C172" s="373"/>
      <c r="D172" s="207"/>
      <c r="E172" s="207"/>
      <c r="F172" s="207"/>
      <c r="G172" s="207"/>
      <c r="H172" s="207"/>
      <c r="I172" s="207"/>
      <c r="J172" s="207"/>
      <c r="K172" s="207"/>
      <c r="L172" s="207"/>
      <c r="M172" s="207"/>
      <c r="N172" s="207"/>
      <c r="O172" s="207"/>
      <c r="P172" s="207"/>
      <c r="Q172" s="207"/>
      <c r="R172" s="207"/>
      <c r="S172" s="207"/>
      <c r="T172" s="207"/>
      <c r="U172" s="207"/>
      <c r="V172" s="207"/>
      <c r="W172" s="207"/>
    </row>
    <row r="173" spans="2:23" x14ac:dyDescent="0.4">
      <c r="B173" s="168" t="s">
        <v>22</v>
      </c>
      <c r="C173" s="374"/>
      <c r="D173" s="170"/>
      <c r="E173" s="170"/>
      <c r="F173" s="170"/>
      <c r="G173" s="170"/>
      <c r="H173" s="170"/>
      <c r="I173" s="170"/>
      <c r="J173" s="170"/>
      <c r="K173" s="170"/>
      <c r="L173" s="170"/>
      <c r="M173" s="170"/>
      <c r="N173" s="170"/>
      <c r="O173" s="170"/>
      <c r="P173" s="170"/>
      <c r="Q173" s="170"/>
      <c r="R173" s="170"/>
      <c r="S173" s="170"/>
      <c r="T173" s="170"/>
      <c r="U173" s="170"/>
      <c r="V173" s="170"/>
      <c r="W173" s="253"/>
    </row>
    <row r="174" spans="2:23" x14ac:dyDescent="0.4">
      <c r="B174" s="358"/>
      <c r="C174" s="348"/>
      <c r="D174" s="348"/>
      <c r="E174" s="158"/>
      <c r="F174" s="158"/>
      <c r="G174" s="158"/>
      <c r="H174" s="158"/>
      <c r="I174" s="158"/>
      <c r="J174" s="158"/>
      <c r="K174" s="158"/>
      <c r="L174" s="158"/>
      <c r="M174" s="158"/>
      <c r="N174" s="158"/>
      <c r="O174" s="158"/>
      <c r="P174" s="158"/>
      <c r="Q174" s="158"/>
      <c r="R174" s="158"/>
      <c r="S174" s="158"/>
      <c r="T174" s="158"/>
      <c r="U174" s="158"/>
      <c r="V174" s="158"/>
      <c r="W174" s="262"/>
    </row>
    <row r="175" spans="2:23" x14ac:dyDescent="0.4">
      <c r="B175" s="312"/>
      <c r="C175" s="375" t="s">
        <v>175</v>
      </c>
      <c r="D175" s="172"/>
      <c r="E175" s="172"/>
      <c r="F175" s="172"/>
      <c r="G175" s="172"/>
      <c r="H175" s="172"/>
      <c r="I175" s="172"/>
      <c r="J175" s="172"/>
      <c r="K175" s="172"/>
      <c r="L175" s="172"/>
      <c r="M175" s="172"/>
      <c r="N175" s="172"/>
      <c r="O175" s="172"/>
      <c r="P175" s="172"/>
      <c r="Q175" s="172"/>
      <c r="R175" s="172"/>
      <c r="S175" s="172"/>
      <c r="T175" s="172"/>
      <c r="U175" s="172"/>
      <c r="V175" s="172"/>
      <c r="W175" s="265"/>
    </row>
    <row r="176" spans="2:23" x14ac:dyDescent="0.4">
      <c r="B176" s="178"/>
      <c r="C176" s="348"/>
      <c r="D176" s="348"/>
      <c r="E176" s="158"/>
      <c r="F176" s="158"/>
      <c r="G176" s="158"/>
      <c r="H176" s="158"/>
      <c r="I176" s="158"/>
      <c r="J176" s="158"/>
      <c r="K176" s="158"/>
      <c r="L176" s="158"/>
      <c r="M176" s="158"/>
      <c r="N176" s="158"/>
      <c r="O176" s="158"/>
      <c r="P176" s="158"/>
      <c r="Q176" s="158"/>
      <c r="R176" s="158"/>
      <c r="S176" s="158"/>
      <c r="T176" s="158"/>
      <c r="U176" s="158"/>
      <c r="V176" s="158"/>
      <c r="W176" s="262"/>
    </row>
    <row r="177" spans="2:23" x14ac:dyDescent="0.4">
      <c r="B177" s="182" t="s">
        <v>250</v>
      </c>
      <c r="C177" s="365"/>
      <c r="D177" s="348"/>
      <c r="E177" s="158"/>
      <c r="F177" s="269" t="s">
        <v>308</v>
      </c>
      <c r="G177" s="269"/>
      <c r="H177" s="270"/>
      <c r="I177" s="270"/>
      <c r="J177" s="270"/>
      <c r="K177" s="270"/>
      <c r="L177" s="270"/>
      <c r="M177" s="270"/>
      <c r="N177" s="270"/>
      <c r="O177" s="270"/>
      <c r="P177" s="270"/>
      <c r="Q177" s="270"/>
      <c r="R177" s="270"/>
      <c r="S177" s="270"/>
      <c r="T177" s="270"/>
      <c r="U177" s="270"/>
      <c r="V177" s="326"/>
      <c r="W177" s="262"/>
    </row>
    <row r="178" spans="2:23" x14ac:dyDescent="0.4">
      <c r="B178" s="230"/>
      <c r="C178" s="347"/>
      <c r="D178" s="347"/>
      <c r="E178" s="224"/>
      <c r="F178" s="224"/>
      <c r="G178" s="224"/>
      <c r="H178" s="224"/>
      <c r="I178" s="224"/>
      <c r="J178" s="224"/>
      <c r="K178" s="224"/>
      <c r="L178" s="224"/>
      <c r="M178" s="224"/>
      <c r="N178" s="224"/>
      <c r="O178" s="224"/>
      <c r="P178" s="224"/>
      <c r="Q178" s="224"/>
      <c r="R178" s="224"/>
      <c r="S178" s="224"/>
      <c r="T178" s="224"/>
      <c r="U178" s="224"/>
      <c r="V178" s="224"/>
      <c r="W178" s="266"/>
    </row>
    <row r="179" spans="2:23" x14ac:dyDescent="0.4">
      <c r="B179" s="207"/>
      <c r="C179" s="373"/>
      <c r="D179" s="207"/>
      <c r="E179" s="207"/>
      <c r="F179" s="207"/>
      <c r="G179" s="207"/>
      <c r="H179" s="207"/>
      <c r="I179" s="207"/>
      <c r="J179" s="207"/>
      <c r="K179" s="207"/>
      <c r="L179" s="207"/>
      <c r="M179" s="207"/>
      <c r="N179" s="207"/>
      <c r="O179" s="207"/>
      <c r="P179" s="207"/>
      <c r="Q179" s="207"/>
      <c r="R179" s="207"/>
      <c r="S179" s="207"/>
      <c r="T179" s="207"/>
      <c r="U179" s="207"/>
      <c r="V179" s="207"/>
      <c r="W179" s="207"/>
    </row>
    <row r="180" spans="2:23" x14ac:dyDescent="0.4">
      <c r="B180" s="168" t="s">
        <v>252</v>
      </c>
      <c r="C180" s="374"/>
      <c r="D180" s="170"/>
      <c r="E180" s="170"/>
      <c r="F180" s="170"/>
      <c r="G180" s="170"/>
      <c r="H180" s="170"/>
      <c r="I180" s="170"/>
      <c r="J180" s="170"/>
      <c r="K180" s="170"/>
      <c r="L180" s="170"/>
      <c r="M180" s="170"/>
      <c r="N180" s="170"/>
      <c r="O180" s="170"/>
      <c r="P180" s="170"/>
      <c r="Q180" s="170"/>
      <c r="R180" s="170"/>
      <c r="S180" s="170"/>
      <c r="T180" s="170"/>
      <c r="U180" s="170"/>
      <c r="V180" s="170"/>
      <c r="W180" s="253"/>
    </row>
    <row r="181" spans="2:23" x14ac:dyDescent="0.4">
      <c r="B181" s="358"/>
      <c r="C181" s="348"/>
      <c r="D181" s="348"/>
      <c r="E181" s="158"/>
      <c r="F181" s="158"/>
      <c r="G181" s="158"/>
      <c r="H181" s="158"/>
      <c r="I181" s="158"/>
      <c r="J181" s="158"/>
      <c r="K181" s="158"/>
      <c r="L181" s="158"/>
      <c r="M181" s="158"/>
      <c r="N181" s="158"/>
      <c r="O181" s="158"/>
      <c r="P181" s="158"/>
      <c r="Q181" s="158"/>
      <c r="R181" s="158"/>
      <c r="S181" s="158"/>
      <c r="T181" s="158"/>
      <c r="U181" s="158"/>
      <c r="V181" s="158"/>
      <c r="W181" s="262"/>
    </row>
    <row r="182" spans="2:23" x14ac:dyDescent="0.4">
      <c r="B182" s="312"/>
      <c r="C182" s="375" t="s">
        <v>175</v>
      </c>
      <c r="D182" s="172"/>
      <c r="E182" s="172"/>
      <c r="F182" s="172"/>
      <c r="G182" s="172"/>
      <c r="H182" s="172"/>
      <c r="I182" s="172"/>
      <c r="J182" s="172"/>
      <c r="K182" s="172"/>
      <c r="L182" s="172"/>
      <c r="M182" s="172"/>
      <c r="N182" s="172"/>
      <c r="O182" s="172"/>
      <c r="P182" s="172"/>
      <c r="Q182" s="172"/>
      <c r="R182" s="172"/>
      <c r="S182" s="172"/>
      <c r="T182" s="172"/>
      <c r="U182" s="172"/>
      <c r="V182" s="172"/>
      <c r="W182" s="265"/>
    </row>
    <row r="183" spans="2:23" x14ac:dyDescent="0.4">
      <c r="B183" s="178"/>
      <c r="C183" s="348"/>
      <c r="D183" s="348"/>
      <c r="E183" s="158"/>
      <c r="F183" s="158"/>
      <c r="G183" s="158"/>
      <c r="H183" s="158"/>
      <c r="I183" s="158"/>
      <c r="J183" s="158"/>
      <c r="K183" s="158"/>
      <c r="L183" s="158"/>
      <c r="M183" s="158"/>
      <c r="N183" s="158"/>
      <c r="O183" s="158"/>
      <c r="P183" s="158"/>
      <c r="Q183" s="158"/>
      <c r="R183" s="158"/>
      <c r="S183" s="158"/>
      <c r="T183" s="158"/>
      <c r="U183" s="158"/>
      <c r="V183" s="158"/>
      <c r="W183" s="262"/>
    </row>
    <row r="184" spans="2:23" x14ac:dyDescent="0.4">
      <c r="B184" s="182" t="s">
        <v>253</v>
      </c>
      <c r="C184" s="365"/>
      <c r="D184" s="348"/>
      <c r="E184" s="158"/>
      <c r="F184" s="269" t="s">
        <v>254</v>
      </c>
      <c r="G184" s="270"/>
      <c r="H184" s="270"/>
      <c r="I184" s="270"/>
      <c r="J184" s="270"/>
      <c r="K184" s="270"/>
      <c r="L184" s="270"/>
      <c r="M184" s="270"/>
      <c r="N184" s="270"/>
      <c r="O184" s="270"/>
      <c r="P184" s="270"/>
      <c r="Q184" s="270"/>
      <c r="R184" s="270"/>
      <c r="S184" s="270"/>
      <c r="T184" s="270"/>
      <c r="U184" s="270"/>
      <c r="V184" s="326"/>
      <c r="W184" s="262"/>
    </row>
    <row r="185" spans="2:23" x14ac:dyDescent="0.4">
      <c r="B185" s="182" t="s">
        <v>255</v>
      </c>
      <c r="C185" s="365"/>
      <c r="D185" s="348"/>
      <c r="E185" s="158"/>
      <c r="F185" s="269"/>
      <c r="G185" s="270"/>
      <c r="H185" s="270"/>
      <c r="I185" s="270"/>
      <c r="J185" s="270"/>
      <c r="K185" s="270"/>
      <c r="L185" s="270"/>
      <c r="M185" s="270"/>
      <c r="N185" s="270"/>
      <c r="O185" s="270"/>
      <c r="P185" s="270"/>
      <c r="Q185" s="270"/>
      <c r="R185" s="270"/>
      <c r="S185" s="270"/>
      <c r="T185" s="270"/>
      <c r="U185" s="270"/>
      <c r="V185" s="326"/>
      <c r="W185" s="262"/>
    </row>
    <row r="186" spans="2:23" x14ac:dyDescent="0.4">
      <c r="B186" s="182" t="s">
        <v>256</v>
      </c>
      <c r="C186" s="365"/>
      <c r="D186" s="348"/>
      <c r="E186" s="158"/>
      <c r="F186" s="269"/>
      <c r="G186" s="270"/>
      <c r="H186" s="270"/>
      <c r="I186" s="270"/>
      <c r="J186" s="270"/>
      <c r="K186" s="270"/>
      <c r="L186" s="270"/>
      <c r="M186" s="270"/>
      <c r="N186" s="270"/>
      <c r="O186" s="270"/>
      <c r="P186" s="270"/>
      <c r="Q186" s="270"/>
      <c r="R186" s="270"/>
      <c r="S186" s="270"/>
      <c r="T186" s="270"/>
      <c r="U186" s="270"/>
      <c r="V186" s="326"/>
      <c r="W186" s="262"/>
    </row>
    <row r="187" spans="2:23" x14ac:dyDescent="0.4">
      <c r="B187" s="353" t="s">
        <v>257</v>
      </c>
      <c r="C187" s="376">
        <f>SUM(C184:C186)</f>
        <v>0</v>
      </c>
      <c r="D187" s="348"/>
      <c r="E187" s="158"/>
      <c r="F187" s="158"/>
      <c r="G187" s="158"/>
      <c r="H187" s="158"/>
      <c r="I187" s="158"/>
      <c r="J187" s="158"/>
      <c r="K187" s="158"/>
      <c r="L187" s="158"/>
      <c r="M187" s="158"/>
      <c r="N187" s="158"/>
      <c r="O187" s="158"/>
      <c r="P187" s="158"/>
      <c r="Q187" s="158"/>
      <c r="R187" s="158"/>
      <c r="S187" s="158"/>
      <c r="T187" s="158"/>
      <c r="U187" s="158"/>
      <c r="V187" s="158"/>
      <c r="W187" s="262"/>
    </row>
    <row r="188" spans="2:23" x14ac:dyDescent="0.4">
      <c r="B188" s="355"/>
      <c r="C188" s="377"/>
      <c r="D188" s="347"/>
      <c r="E188" s="224"/>
      <c r="F188" s="224"/>
      <c r="G188" s="224"/>
      <c r="H188" s="224"/>
      <c r="I188" s="224"/>
      <c r="J188" s="224"/>
      <c r="K188" s="224"/>
      <c r="L188" s="224"/>
      <c r="M188" s="224"/>
      <c r="N188" s="224"/>
      <c r="O188" s="224"/>
      <c r="P188" s="224"/>
      <c r="Q188" s="224"/>
      <c r="R188" s="224"/>
      <c r="S188" s="224"/>
      <c r="T188" s="224"/>
      <c r="U188" s="224"/>
      <c r="V188" s="224"/>
      <c r="W188" s="266"/>
    </row>
    <row r="189" spans="2:23" x14ac:dyDescent="0.4">
      <c r="B189" s="378"/>
      <c r="C189" s="308"/>
      <c r="D189" s="348"/>
      <c r="E189" s="152"/>
      <c r="F189" s="152"/>
      <c r="G189" s="152"/>
      <c r="H189" s="152"/>
      <c r="I189" s="152"/>
      <c r="J189" s="152"/>
      <c r="K189" s="152"/>
      <c r="L189" s="152"/>
      <c r="M189" s="152"/>
      <c r="N189" s="152"/>
      <c r="O189" s="152"/>
      <c r="P189" s="152"/>
      <c r="Q189" s="152"/>
      <c r="R189" s="152"/>
      <c r="S189" s="152"/>
      <c r="T189" s="152"/>
      <c r="U189" s="152"/>
      <c r="V189" s="152"/>
      <c r="W189" s="158"/>
    </row>
    <row r="190" spans="2:23" x14ac:dyDescent="0.4">
      <c r="B190" s="379" t="s">
        <v>258</v>
      </c>
      <c r="C190" s="380"/>
      <c r="D190" s="380"/>
      <c r="E190" s="380"/>
      <c r="F190" s="380"/>
      <c r="G190" s="380"/>
      <c r="H190" s="380"/>
      <c r="I190" s="380"/>
      <c r="J190" s="380"/>
      <c r="K190" s="380"/>
      <c r="L190" s="380"/>
      <c r="M190" s="380"/>
      <c r="N190" s="380"/>
      <c r="O190" s="380"/>
      <c r="P190" s="380"/>
      <c r="Q190" s="380"/>
      <c r="R190" s="380"/>
      <c r="S190" s="380"/>
      <c r="T190" s="380"/>
      <c r="U190" s="380"/>
      <c r="V190" s="380"/>
      <c r="W190" s="383"/>
    </row>
    <row r="191" spans="2:23" x14ac:dyDescent="0.4">
      <c r="B191" s="178"/>
      <c r="C191" s="158"/>
      <c r="D191" s="158"/>
      <c r="E191" s="158"/>
      <c r="F191" s="158"/>
      <c r="G191" s="158"/>
      <c r="H191" s="158"/>
      <c r="I191" s="158"/>
      <c r="J191" s="158"/>
      <c r="K191" s="158"/>
      <c r="L191" s="158"/>
      <c r="M191" s="158"/>
      <c r="N191" s="158"/>
      <c r="O191" s="158"/>
      <c r="P191" s="158"/>
      <c r="Q191" s="158"/>
      <c r="R191" s="158"/>
      <c r="S191" s="158"/>
      <c r="T191" s="158"/>
      <c r="U191" s="158"/>
      <c r="V191" s="158"/>
      <c r="W191" s="262"/>
    </row>
    <row r="192" spans="2:23" ht="36" x14ac:dyDescent="0.4">
      <c r="B192" s="384" t="s">
        <v>259</v>
      </c>
      <c r="C192" s="385" t="s">
        <v>260</v>
      </c>
      <c r="D192" s="386"/>
      <c r="E192" s="387" t="s">
        <v>261</v>
      </c>
      <c r="F192" s="388"/>
      <c r="G192" s="389"/>
      <c r="H192" s="389"/>
      <c r="I192" s="389"/>
      <c r="J192" s="388"/>
      <c r="K192" s="406"/>
      <c r="L192" s="388"/>
      <c r="M192" s="385"/>
      <c r="N192" s="388"/>
      <c r="O192" s="388"/>
      <c r="P192" s="388"/>
      <c r="Q192" s="388"/>
      <c r="R192" s="388"/>
      <c r="S192" s="388"/>
      <c r="T192" s="388"/>
      <c r="U192" s="388"/>
      <c r="V192" s="388"/>
      <c r="W192" s="408"/>
    </row>
    <row r="193" spans="2:23" x14ac:dyDescent="0.4">
      <c r="B193" s="390" t="s">
        <v>262</v>
      </c>
      <c r="C193" s="391">
        <f>100%-SUM(C158,C160,C162)</f>
        <v>1</v>
      </c>
      <c r="D193" s="388"/>
      <c r="E193" s="392"/>
      <c r="F193" s="158"/>
      <c r="G193" s="251"/>
      <c r="H193" s="251"/>
      <c r="I193" s="251"/>
      <c r="J193" s="158"/>
      <c r="K193" s="428"/>
      <c r="L193" s="158"/>
      <c r="M193" s="428"/>
      <c r="N193" s="344"/>
      <c r="O193" s="344"/>
      <c r="P193" s="344"/>
      <c r="Q193" s="344"/>
      <c r="R193" s="344"/>
      <c r="S193" s="344"/>
      <c r="T193" s="344"/>
      <c r="U193" s="344"/>
      <c r="V193" s="344"/>
      <c r="W193" s="262"/>
    </row>
    <row r="194" spans="2:23" x14ac:dyDescent="0.4">
      <c r="B194" s="390" t="str">
        <f>B158</f>
        <v>Totale overheadkosten (% van totale kosten)</v>
      </c>
      <c r="C194" s="391">
        <f>C158</f>
        <v>0</v>
      </c>
      <c r="D194" s="388"/>
      <c r="E194" s="391">
        <f>C194/$C$193</f>
        <v>0</v>
      </c>
      <c r="F194" s="158"/>
      <c r="G194" s="438"/>
      <c r="H194" s="251"/>
      <c r="I194" s="251"/>
      <c r="J194" s="158"/>
      <c r="K194" s="428"/>
      <c r="L194" s="158"/>
      <c r="M194" s="428"/>
      <c r="N194" s="344"/>
      <c r="O194" s="344"/>
      <c r="P194" s="344"/>
      <c r="Q194" s="344"/>
      <c r="R194" s="344"/>
      <c r="S194" s="344"/>
      <c r="T194" s="344"/>
      <c r="U194" s="344"/>
      <c r="V194" s="344"/>
      <c r="W194" s="262"/>
    </row>
    <row r="195" spans="2:23" x14ac:dyDescent="0.4">
      <c r="B195" s="390" t="str">
        <f>B160</f>
        <v>Kosten voor vastgoed gerelateerd aan dit product (% van totale kosten)</v>
      </c>
      <c r="C195" s="391">
        <f>C160</f>
        <v>0</v>
      </c>
      <c r="D195" s="388"/>
      <c r="E195" s="391">
        <f>C195/$C$193</f>
        <v>0</v>
      </c>
      <c r="F195" s="158"/>
      <c r="G195" s="251"/>
      <c r="H195" s="251"/>
      <c r="I195" s="251"/>
      <c r="J195" s="158"/>
      <c r="K195" s="428"/>
      <c r="L195" s="158"/>
      <c r="M195" s="428"/>
      <c r="N195" s="344"/>
      <c r="O195" s="344"/>
      <c r="P195" s="344"/>
      <c r="Q195" s="344"/>
      <c r="R195" s="344"/>
      <c r="S195" s="344"/>
      <c r="T195" s="344"/>
      <c r="U195" s="344"/>
      <c r="V195" s="344"/>
      <c r="W195" s="262"/>
    </row>
    <row r="196" spans="2:23" x14ac:dyDescent="0.4">
      <c r="B196" s="390" t="str">
        <f>B162</f>
        <v>Overige personele kosten (% van totale kosten)</v>
      </c>
      <c r="C196" s="391">
        <f>C162</f>
        <v>0</v>
      </c>
      <c r="D196" s="388"/>
      <c r="E196" s="391">
        <f>C196/$C$193</f>
        <v>0</v>
      </c>
      <c r="F196" s="158"/>
      <c r="G196" s="251"/>
      <c r="H196" s="251"/>
      <c r="I196" s="251"/>
      <c r="J196" s="158"/>
      <c r="K196" s="428"/>
      <c r="L196" s="158"/>
      <c r="M196" s="428"/>
      <c r="N196" s="344"/>
      <c r="O196" s="344"/>
      <c r="P196" s="344"/>
      <c r="Q196" s="344"/>
      <c r="R196" s="344"/>
      <c r="S196" s="344"/>
      <c r="T196" s="344"/>
      <c r="U196" s="344"/>
      <c r="V196" s="344"/>
      <c r="W196" s="262"/>
    </row>
    <row r="197" spans="2:23" x14ac:dyDescent="0.4">
      <c r="B197" s="230"/>
      <c r="C197" s="224"/>
      <c r="D197" s="224"/>
      <c r="E197" s="224"/>
      <c r="F197" s="224"/>
      <c r="G197" s="224"/>
      <c r="H197" s="224"/>
      <c r="I197" s="224"/>
      <c r="J197" s="224"/>
      <c r="K197" s="224"/>
      <c r="L197" s="224"/>
      <c r="M197" s="224"/>
      <c r="N197" s="224"/>
      <c r="O197" s="224"/>
      <c r="P197" s="224"/>
      <c r="Q197" s="224"/>
      <c r="R197" s="224"/>
      <c r="S197" s="224"/>
      <c r="T197" s="224"/>
      <c r="U197" s="224"/>
      <c r="V197" s="224"/>
      <c r="W197" s="266"/>
    </row>
    <row r="233" spans="2:21" x14ac:dyDescent="0.4">
      <c r="B233" s="379" t="s">
        <v>263</v>
      </c>
      <c r="C233" s="393"/>
      <c r="D233" s="393"/>
      <c r="E233" s="393"/>
      <c r="F233" s="393"/>
      <c r="G233" s="393"/>
      <c r="H233" s="393"/>
      <c r="I233" s="393"/>
      <c r="J233" s="393"/>
      <c r="K233" s="393"/>
      <c r="L233" s="393"/>
      <c r="M233" s="393"/>
      <c r="N233" s="393"/>
      <c r="O233" s="393"/>
      <c r="P233" s="393"/>
      <c r="Q233" s="393"/>
      <c r="R233" s="393"/>
      <c r="S233" s="409"/>
    </row>
    <row r="234" spans="2:21" x14ac:dyDescent="0.4">
      <c r="B234" s="394"/>
      <c r="C234" s="395"/>
      <c r="D234" s="395"/>
      <c r="E234" s="395"/>
      <c r="F234" s="395"/>
      <c r="G234" s="395"/>
      <c r="H234" s="395"/>
      <c r="I234" s="395"/>
      <c r="J234" s="395"/>
      <c r="K234" s="395"/>
      <c r="L234" s="395"/>
      <c r="M234" s="395"/>
      <c r="N234" s="395"/>
      <c r="O234" s="395"/>
      <c r="P234" s="395"/>
      <c r="Q234" s="395"/>
      <c r="R234" s="395"/>
      <c r="S234" s="410"/>
      <c r="T234" s="152"/>
      <c r="U234" s="152"/>
    </row>
    <row r="235" spans="2:21" x14ac:dyDescent="0.4">
      <c r="B235" s="396"/>
      <c r="C235" s="240">
        <f t="shared" ref="C235:Q235" si="39">D18</f>
        <v>10</v>
      </c>
      <c r="D235" s="240">
        <f t="shared" si="39"/>
        <v>15</v>
      </c>
      <c r="E235" s="240">
        <f t="shared" si="39"/>
        <v>20</v>
      </c>
      <c r="F235" s="240">
        <f t="shared" si="39"/>
        <v>25</v>
      </c>
      <c r="G235" s="240">
        <f t="shared" si="39"/>
        <v>30</v>
      </c>
      <c r="H235" s="240">
        <f t="shared" si="39"/>
        <v>35</v>
      </c>
      <c r="I235" s="240">
        <f t="shared" si="39"/>
        <v>40</v>
      </c>
      <c r="J235" s="240">
        <f t="shared" si="39"/>
        <v>45</v>
      </c>
      <c r="K235" s="240">
        <f t="shared" si="39"/>
        <v>50</v>
      </c>
      <c r="L235" s="240">
        <f t="shared" si="39"/>
        <v>55</v>
      </c>
      <c r="M235" s="240">
        <f t="shared" si="39"/>
        <v>60</v>
      </c>
      <c r="N235" s="240">
        <f t="shared" si="39"/>
        <v>65</v>
      </c>
      <c r="O235" s="240">
        <f t="shared" si="39"/>
        <v>70</v>
      </c>
      <c r="P235" s="240">
        <f t="shared" si="39"/>
        <v>75</v>
      </c>
      <c r="Q235" s="240">
        <f t="shared" si="39"/>
        <v>80</v>
      </c>
      <c r="R235" s="240"/>
      <c r="S235" s="264"/>
    </row>
    <row r="236" spans="2:21" x14ac:dyDescent="0.4">
      <c r="B236" s="397"/>
      <c r="C236" s="240">
        <f t="shared" ref="C236:Q236" si="40">D19</f>
        <v>2</v>
      </c>
      <c r="D236" s="240">
        <f t="shared" si="40"/>
        <v>5</v>
      </c>
      <c r="E236" s="240">
        <f t="shared" si="40"/>
        <v>5</v>
      </c>
      <c r="F236" s="240">
        <f t="shared" si="40"/>
        <v>5</v>
      </c>
      <c r="G236" s="240">
        <f t="shared" si="40"/>
        <v>5</v>
      </c>
      <c r="H236" s="240">
        <f t="shared" si="40"/>
        <v>5</v>
      </c>
      <c r="I236" s="240">
        <f t="shared" si="40"/>
        <v>5</v>
      </c>
      <c r="J236" s="240">
        <f t="shared" si="40"/>
        <v>5</v>
      </c>
      <c r="K236" s="240">
        <f t="shared" si="40"/>
        <v>5</v>
      </c>
      <c r="L236" s="240">
        <f t="shared" si="40"/>
        <v>5</v>
      </c>
      <c r="M236" s="240">
        <f t="shared" si="40"/>
        <v>5</v>
      </c>
      <c r="N236" s="240">
        <f t="shared" si="40"/>
        <v>5</v>
      </c>
      <c r="O236" s="240">
        <f t="shared" si="40"/>
        <v>5</v>
      </c>
      <c r="P236" s="240">
        <f t="shared" si="40"/>
        <v>5</v>
      </c>
      <c r="Q236" s="240">
        <f t="shared" si="40"/>
        <v>5</v>
      </c>
      <c r="R236" s="240"/>
      <c r="S236" s="264"/>
    </row>
    <row r="237" spans="2:21" x14ac:dyDescent="0.4">
      <c r="B237" s="398" t="s">
        <v>122</v>
      </c>
      <c r="C237" s="399">
        <f t="shared" ref="C237:Q237" si="41">D20</f>
        <v>10.85</v>
      </c>
      <c r="D237" s="399">
        <f t="shared" si="41"/>
        <v>13.22</v>
      </c>
      <c r="E237" s="399">
        <f t="shared" si="41"/>
        <v>14.04</v>
      </c>
      <c r="F237" s="399">
        <f t="shared" si="41"/>
        <v>14.52</v>
      </c>
      <c r="G237" s="399">
        <f t="shared" si="41"/>
        <v>14.52</v>
      </c>
      <c r="H237" s="399">
        <f t="shared" si="41"/>
        <v>15.43</v>
      </c>
      <c r="I237" s="399">
        <f t="shared" si="41"/>
        <v>17.260000000000002</v>
      </c>
      <c r="J237" s="399">
        <f t="shared" si="41"/>
        <v>20.03</v>
      </c>
      <c r="K237" s="399">
        <f t="shared" si="41"/>
        <v>21.99</v>
      </c>
      <c r="L237" s="399">
        <f t="shared" si="41"/>
        <v>24.4</v>
      </c>
      <c r="M237" s="399">
        <f t="shared" si="41"/>
        <v>28.42</v>
      </c>
      <c r="N237" s="399">
        <f t="shared" si="41"/>
        <v>29.42</v>
      </c>
      <c r="O237" s="399">
        <f t="shared" si="41"/>
        <v>34.909999999999997</v>
      </c>
      <c r="P237" s="399">
        <f t="shared" si="41"/>
        <v>39.17</v>
      </c>
      <c r="Q237" s="399">
        <f t="shared" si="41"/>
        <v>46.08</v>
      </c>
      <c r="R237" s="263"/>
      <c r="S237" s="264"/>
    </row>
    <row r="238" spans="2:21" x14ac:dyDescent="0.4">
      <c r="B238" s="398" t="s">
        <v>264</v>
      </c>
      <c r="C238" s="400">
        <f t="shared" ref="C238:Q238" si="42">SUM(D21:D24)</f>
        <v>2.2364004259850905</v>
      </c>
      <c r="D238" s="400">
        <f t="shared" si="42"/>
        <v>2.2364004259850905</v>
      </c>
      <c r="E238" s="400">
        <f t="shared" si="42"/>
        <v>2.2933064962726304</v>
      </c>
      <c r="F238" s="400">
        <f t="shared" si="42"/>
        <v>2.3711159999999998</v>
      </c>
      <c r="G238" s="400">
        <f t="shared" si="42"/>
        <v>2.3711159999999998</v>
      </c>
      <c r="H238" s="400">
        <f t="shared" si="42"/>
        <v>2.5197189999999998</v>
      </c>
      <c r="I238" s="400">
        <f t="shared" si="42"/>
        <v>2.8185580000000003</v>
      </c>
      <c r="J238" s="400">
        <f t="shared" si="42"/>
        <v>3.270899</v>
      </c>
      <c r="K238" s="400">
        <f t="shared" si="42"/>
        <v>3.590967</v>
      </c>
      <c r="L238" s="400">
        <f t="shared" si="42"/>
        <v>3.9845199999999998</v>
      </c>
      <c r="M238" s="400">
        <f t="shared" si="42"/>
        <v>4.6409859999999998</v>
      </c>
      <c r="N238" s="400">
        <f t="shared" si="42"/>
        <v>4.8042860000000003</v>
      </c>
      <c r="O238" s="400">
        <f t="shared" si="42"/>
        <v>5.7008029999999996</v>
      </c>
      <c r="P238" s="400">
        <f t="shared" si="42"/>
        <v>6.3964610000000004</v>
      </c>
      <c r="Q238" s="400">
        <f t="shared" si="42"/>
        <v>7.5248639999999991</v>
      </c>
      <c r="R238" s="263"/>
      <c r="S238" s="264"/>
    </row>
    <row r="239" spans="2:21" x14ac:dyDescent="0.4">
      <c r="B239" s="398" t="s">
        <v>35</v>
      </c>
      <c r="C239" s="400">
        <f t="shared" ref="C239:Q239" si="43">D26</f>
        <v>0</v>
      </c>
      <c r="D239" s="400">
        <f t="shared" si="43"/>
        <v>0</v>
      </c>
      <c r="E239" s="400">
        <f t="shared" si="43"/>
        <v>0</v>
      </c>
      <c r="F239" s="400">
        <f t="shared" si="43"/>
        <v>0</v>
      </c>
      <c r="G239" s="400">
        <f t="shared" si="43"/>
        <v>0</v>
      </c>
      <c r="H239" s="400">
        <f t="shared" si="43"/>
        <v>0</v>
      </c>
      <c r="I239" s="400">
        <f t="shared" si="43"/>
        <v>0</v>
      </c>
      <c r="J239" s="400">
        <f t="shared" si="43"/>
        <v>0</v>
      </c>
      <c r="K239" s="400">
        <f t="shared" si="43"/>
        <v>0</v>
      </c>
      <c r="L239" s="400">
        <f t="shared" si="43"/>
        <v>0</v>
      </c>
      <c r="M239" s="400">
        <f t="shared" si="43"/>
        <v>0</v>
      </c>
      <c r="N239" s="400">
        <f t="shared" si="43"/>
        <v>0</v>
      </c>
      <c r="O239" s="400">
        <f t="shared" si="43"/>
        <v>0</v>
      </c>
      <c r="P239" s="400">
        <f t="shared" si="43"/>
        <v>0</v>
      </c>
      <c r="Q239" s="400">
        <f t="shared" si="43"/>
        <v>0</v>
      </c>
      <c r="R239" s="263"/>
      <c r="S239" s="264"/>
    </row>
    <row r="240" spans="2:21" x14ac:dyDescent="0.4">
      <c r="B240" s="401" t="s">
        <v>265</v>
      </c>
      <c r="C240" s="400">
        <f t="shared" ref="C240:Q240" si="44">D28-D27</f>
        <v>1.8936434603979411</v>
      </c>
      <c r="D240" s="400">
        <f t="shared" si="44"/>
        <v>2.2365899433919694</v>
      </c>
      <c r="E240" s="400">
        <f t="shared" si="44"/>
        <v>2.3634810204895302</v>
      </c>
      <c r="F240" s="400">
        <f t="shared" si="44"/>
        <v>2.4441978168962599</v>
      </c>
      <c r="G240" s="400">
        <f t="shared" si="44"/>
        <v>2.4441978168962599</v>
      </c>
      <c r="H240" s="400">
        <f t="shared" si="44"/>
        <v>2.5973810134097306</v>
      </c>
      <c r="I240" s="400">
        <f t="shared" si="44"/>
        <v>2.9054307382664888</v>
      </c>
      <c r="J240" s="400">
        <f t="shared" si="44"/>
        <v>3.3717136551261753</v>
      </c>
      <c r="K240" s="400">
        <f t="shared" si="44"/>
        <v>3.7016466937705736</v>
      </c>
      <c r="L240" s="400">
        <f t="shared" si="44"/>
        <v>4.1073296647567972</v>
      </c>
      <c r="M240" s="400">
        <f t="shared" si="44"/>
        <v>4.7840290603437836</v>
      </c>
      <c r="N240" s="400">
        <f t="shared" si="44"/>
        <v>4.9523622433256165</v>
      </c>
      <c r="O240" s="400">
        <f t="shared" si="44"/>
        <v>5.8765114178958981</v>
      </c>
      <c r="P240" s="400">
        <f t="shared" si="44"/>
        <v>6.5936107773985171</v>
      </c>
      <c r="Q240" s="400">
        <f t="shared" si="44"/>
        <v>7.7567930718030027</v>
      </c>
      <c r="R240" s="263"/>
      <c r="S240" s="264"/>
    </row>
    <row r="241" spans="2:19" x14ac:dyDescent="0.4">
      <c r="B241" s="401" t="s">
        <v>19</v>
      </c>
      <c r="C241" s="400">
        <f t="shared" ref="C241:Q241" si="45">D29</f>
        <v>0</v>
      </c>
      <c r="D241" s="400">
        <f t="shared" si="45"/>
        <v>0</v>
      </c>
      <c r="E241" s="400">
        <f t="shared" si="45"/>
        <v>0</v>
      </c>
      <c r="F241" s="400">
        <f t="shared" si="45"/>
        <v>0</v>
      </c>
      <c r="G241" s="400">
        <f t="shared" si="45"/>
        <v>0</v>
      </c>
      <c r="H241" s="400">
        <f t="shared" si="45"/>
        <v>0</v>
      </c>
      <c r="I241" s="400">
        <f t="shared" si="45"/>
        <v>0</v>
      </c>
      <c r="J241" s="400">
        <f t="shared" si="45"/>
        <v>0</v>
      </c>
      <c r="K241" s="400">
        <f t="shared" si="45"/>
        <v>0</v>
      </c>
      <c r="L241" s="400">
        <f t="shared" si="45"/>
        <v>0</v>
      </c>
      <c r="M241" s="400">
        <f t="shared" si="45"/>
        <v>0</v>
      </c>
      <c r="N241" s="400">
        <f t="shared" si="45"/>
        <v>0</v>
      </c>
      <c r="O241" s="400">
        <f t="shared" si="45"/>
        <v>0</v>
      </c>
      <c r="P241" s="400">
        <f t="shared" si="45"/>
        <v>0</v>
      </c>
      <c r="Q241" s="400">
        <f t="shared" si="45"/>
        <v>0</v>
      </c>
      <c r="R241" s="263"/>
      <c r="S241" s="264"/>
    </row>
    <row r="242" spans="2:19" x14ac:dyDescent="0.4">
      <c r="B242" s="398" t="s">
        <v>266</v>
      </c>
      <c r="C242" s="400">
        <f t="shared" ref="C242:Q242" si="46">SUM(D32:D34)</f>
        <v>0</v>
      </c>
      <c r="D242" s="400">
        <f t="shared" si="46"/>
        <v>0</v>
      </c>
      <c r="E242" s="400">
        <f t="shared" si="46"/>
        <v>0</v>
      </c>
      <c r="F242" s="400">
        <f t="shared" si="46"/>
        <v>0</v>
      </c>
      <c r="G242" s="400">
        <f t="shared" si="46"/>
        <v>0</v>
      </c>
      <c r="H242" s="400">
        <f t="shared" si="46"/>
        <v>0</v>
      </c>
      <c r="I242" s="400">
        <f t="shared" si="46"/>
        <v>0</v>
      </c>
      <c r="J242" s="400">
        <f t="shared" si="46"/>
        <v>0</v>
      </c>
      <c r="K242" s="400">
        <f t="shared" si="46"/>
        <v>0</v>
      </c>
      <c r="L242" s="400">
        <f t="shared" si="46"/>
        <v>0</v>
      </c>
      <c r="M242" s="400">
        <f t="shared" si="46"/>
        <v>0</v>
      </c>
      <c r="N242" s="400">
        <f t="shared" si="46"/>
        <v>0</v>
      </c>
      <c r="O242" s="400">
        <f t="shared" si="46"/>
        <v>0</v>
      </c>
      <c r="P242" s="400">
        <f t="shared" si="46"/>
        <v>0</v>
      </c>
      <c r="Q242" s="400">
        <f t="shared" si="46"/>
        <v>0</v>
      </c>
      <c r="R242" s="263"/>
      <c r="S242" s="264"/>
    </row>
    <row r="243" spans="2:19" x14ac:dyDescent="0.4">
      <c r="B243" s="401" t="s">
        <v>267</v>
      </c>
      <c r="C243" s="399">
        <f t="shared" ref="C243:Q243" si="47">D36</f>
        <v>0</v>
      </c>
      <c r="D243" s="399">
        <f t="shared" si="47"/>
        <v>0</v>
      </c>
      <c r="E243" s="399">
        <f t="shared" si="47"/>
        <v>0</v>
      </c>
      <c r="F243" s="399">
        <f t="shared" si="47"/>
        <v>0</v>
      </c>
      <c r="G243" s="399">
        <f t="shared" si="47"/>
        <v>0</v>
      </c>
      <c r="H243" s="399">
        <f t="shared" si="47"/>
        <v>0</v>
      </c>
      <c r="I243" s="399">
        <f t="shared" si="47"/>
        <v>0</v>
      </c>
      <c r="J243" s="399">
        <f t="shared" si="47"/>
        <v>0</v>
      </c>
      <c r="K243" s="399">
        <f t="shared" si="47"/>
        <v>0</v>
      </c>
      <c r="L243" s="399">
        <f t="shared" si="47"/>
        <v>0</v>
      </c>
      <c r="M243" s="399">
        <f t="shared" si="47"/>
        <v>0</v>
      </c>
      <c r="N243" s="399">
        <f t="shared" si="47"/>
        <v>0</v>
      </c>
      <c r="O243" s="399">
        <f t="shared" si="47"/>
        <v>0</v>
      </c>
      <c r="P243" s="399">
        <f t="shared" si="47"/>
        <v>0</v>
      </c>
      <c r="Q243" s="399">
        <f t="shared" si="47"/>
        <v>0</v>
      </c>
      <c r="R243" s="263"/>
      <c r="S243" s="264"/>
    </row>
    <row r="244" spans="2:19" x14ac:dyDescent="0.4">
      <c r="B244" s="398" t="s">
        <v>268</v>
      </c>
      <c r="C244" s="400">
        <f t="shared" ref="C244:Q244" si="48">D37</f>
        <v>0</v>
      </c>
      <c r="D244" s="400">
        <f t="shared" si="48"/>
        <v>0</v>
      </c>
      <c r="E244" s="400">
        <f t="shared" si="48"/>
        <v>0</v>
      </c>
      <c r="F244" s="400">
        <f t="shared" si="48"/>
        <v>0</v>
      </c>
      <c r="G244" s="400">
        <f t="shared" si="48"/>
        <v>0</v>
      </c>
      <c r="H244" s="400">
        <f t="shared" si="48"/>
        <v>0</v>
      </c>
      <c r="I244" s="400">
        <f t="shared" si="48"/>
        <v>0</v>
      </c>
      <c r="J244" s="400">
        <f t="shared" si="48"/>
        <v>0</v>
      </c>
      <c r="K244" s="400">
        <f t="shared" si="48"/>
        <v>0</v>
      </c>
      <c r="L244" s="400">
        <f t="shared" si="48"/>
        <v>0</v>
      </c>
      <c r="M244" s="400">
        <f t="shared" si="48"/>
        <v>0</v>
      </c>
      <c r="N244" s="400">
        <f t="shared" si="48"/>
        <v>0</v>
      </c>
      <c r="O244" s="400">
        <f t="shared" si="48"/>
        <v>0</v>
      </c>
      <c r="P244" s="400">
        <f t="shared" si="48"/>
        <v>0</v>
      </c>
      <c r="Q244" s="400">
        <f t="shared" si="48"/>
        <v>0</v>
      </c>
      <c r="R244" s="263"/>
      <c r="S244" s="264"/>
    </row>
    <row r="245" spans="2:19" x14ac:dyDescent="0.4">
      <c r="B245" s="398" t="s">
        <v>139</v>
      </c>
      <c r="C245" s="402">
        <f t="shared" ref="C245:Q245" si="49">D40</f>
        <v>0.05</v>
      </c>
      <c r="D245" s="402">
        <f t="shared" si="49"/>
        <v>0.05</v>
      </c>
      <c r="E245" s="402">
        <f t="shared" si="49"/>
        <v>0.05</v>
      </c>
      <c r="F245" s="402">
        <f t="shared" si="49"/>
        <v>0.1</v>
      </c>
      <c r="G245" s="402">
        <f t="shared" si="49"/>
        <v>0.1</v>
      </c>
      <c r="H245" s="402">
        <f t="shared" si="49"/>
        <v>0.2</v>
      </c>
      <c r="I245" s="402">
        <f t="shared" si="49"/>
        <v>0.05</v>
      </c>
      <c r="J245" s="402">
        <f t="shared" si="49"/>
        <v>0.05</v>
      </c>
      <c r="K245" s="402">
        <f t="shared" si="49"/>
        <v>0.05</v>
      </c>
      <c r="L245" s="402">
        <f t="shared" si="49"/>
        <v>0.05</v>
      </c>
      <c r="M245" s="402">
        <f t="shared" si="49"/>
        <v>0.05</v>
      </c>
      <c r="N245" s="402">
        <f t="shared" si="49"/>
        <v>0.05</v>
      </c>
      <c r="O245" s="402">
        <f t="shared" si="49"/>
        <v>0.05</v>
      </c>
      <c r="P245" s="402">
        <f t="shared" si="49"/>
        <v>0.05</v>
      </c>
      <c r="Q245" s="402">
        <f t="shared" si="49"/>
        <v>0.05</v>
      </c>
      <c r="R245" s="263"/>
      <c r="S245" s="263"/>
    </row>
    <row r="246" spans="2:19" x14ac:dyDescent="0.4">
      <c r="B246" s="396"/>
      <c r="C246" s="263"/>
      <c r="D246" s="263"/>
      <c r="E246" s="263"/>
      <c r="F246" s="263"/>
      <c r="G246" s="263"/>
      <c r="H246" s="263"/>
      <c r="I246" s="263"/>
      <c r="J246" s="263"/>
      <c r="K246" s="263"/>
      <c r="L246" s="263"/>
      <c r="M246" s="263"/>
      <c r="N246" s="263"/>
      <c r="O246" s="263"/>
      <c r="P246" s="263"/>
      <c r="Q246" s="263"/>
      <c r="R246" s="263"/>
      <c r="S246" s="264"/>
    </row>
    <row r="247" spans="2:19" x14ac:dyDescent="0.4">
      <c r="B247" s="396"/>
      <c r="C247" s="240" t="s">
        <v>120</v>
      </c>
      <c r="D247" s="263"/>
      <c r="E247" s="263"/>
      <c r="F247" s="263"/>
      <c r="G247" s="263"/>
      <c r="H247" s="263"/>
      <c r="I247" s="263"/>
      <c r="J247" s="263"/>
      <c r="K247" s="263"/>
      <c r="L247" s="263"/>
      <c r="M247" s="263"/>
      <c r="N247" s="263"/>
      <c r="O247" s="263"/>
      <c r="P247" s="263"/>
      <c r="Q247" s="263"/>
      <c r="R247" s="263"/>
      <c r="S247" s="264"/>
    </row>
    <row r="248" spans="2:19" x14ac:dyDescent="0.4">
      <c r="B248" s="396"/>
      <c r="C248" s="263"/>
      <c r="D248" s="263"/>
      <c r="E248" s="263"/>
      <c r="F248" s="263"/>
      <c r="G248" s="263"/>
      <c r="H248" s="263"/>
      <c r="I248" s="263"/>
      <c r="J248" s="263"/>
      <c r="K248" s="263"/>
      <c r="L248" s="263"/>
      <c r="M248" s="263"/>
      <c r="N248" s="263"/>
      <c r="O248" s="263"/>
      <c r="P248" s="263"/>
      <c r="Q248" s="263"/>
      <c r="R248" s="263"/>
      <c r="S248" s="264"/>
    </row>
    <row r="249" spans="2:19" ht="24.6" x14ac:dyDescent="0.4">
      <c r="B249" s="403" t="s">
        <v>269</v>
      </c>
      <c r="C249" s="399">
        <f>SUMPRODUCT(C237:Q237,$C$245:$Q$245)</f>
        <v>20.979500000000002</v>
      </c>
      <c r="D249" s="263"/>
      <c r="E249" s="263"/>
      <c r="F249" s="399"/>
      <c r="G249" s="263"/>
      <c r="H249" s="263"/>
      <c r="I249" s="263"/>
      <c r="J249" s="263"/>
      <c r="K249" s="263"/>
      <c r="L249" s="263"/>
      <c r="M249" s="263"/>
      <c r="N249" s="263"/>
      <c r="O249" s="263"/>
      <c r="P249" s="263"/>
      <c r="Q249" s="263"/>
      <c r="R249" s="263"/>
      <c r="S249" s="264"/>
    </row>
    <row r="250" spans="2:19" ht="36" x14ac:dyDescent="0.4">
      <c r="B250" s="403" t="s">
        <v>270</v>
      </c>
      <c r="C250" s="399">
        <f t="shared" ref="C250:C252" si="50">SUMPRODUCT(C238:Q238,$C$245:$Q$245)</f>
        <v>3.4530895674121407</v>
      </c>
      <c r="D250" s="263"/>
      <c r="E250" s="399"/>
      <c r="F250" s="263"/>
      <c r="G250" s="263"/>
      <c r="H250" s="263"/>
      <c r="I250" s="263"/>
      <c r="J250" s="263"/>
      <c r="K250" s="263"/>
      <c r="L250" s="263"/>
      <c r="M250" s="263"/>
      <c r="N250" s="263"/>
      <c r="O250" s="263"/>
      <c r="P250" s="263"/>
      <c r="Q250" s="263"/>
      <c r="R250" s="263"/>
      <c r="S250" s="264"/>
    </row>
    <row r="251" spans="2:19" ht="24.6" x14ac:dyDescent="0.4">
      <c r="B251" s="403" t="s">
        <v>271</v>
      </c>
      <c r="C251" s="399">
        <f t="shared" si="50"/>
        <v>0</v>
      </c>
      <c r="D251" s="263"/>
      <c r="E251" s="400"/>
      <c r="F251" s="263"/>
      <c r="G251" s="263"/>
      <c r="H251" s="263"/>
      <c r="I251" s="263"/>
      <c r="J251" s="263"/>
      <c r="K251" s="263"/>
      <c r="L251" s="263"/>
      <c r="M251" s="263"/>
      <c r="N251" s="263"/>
      <c r="O251" s="263"/>
      <c r="P251" s="263"/>
      <c r="Q251" s="263"/>
      <c r="R251" s="263"/>
      <c r="S251" s="264"/>
    </row>
    <row r="252" spans="2:19" ht="24.6" x14ac:dyDescent="0.4">
      <c r="B252" s="404" t="s">
        <v>272</v>
      </c>
      <c r="C252" s="399">
        <f t="shared" si="50"/>
        <v>3.5354728534095128</v>
      </c>
      <c r="D252" s="399"/>
      <c r="E252" s="263"/>
      <c r="F252" s="263"/>
      <c r="G252" s="263"/>
      <c r="H252" s="263"/>
      <c r="I252" s="263"/>
      <c r="J252" s="263"/>
      <c r="K252" s="263"/>
      <c r="L252" s="263"/>
      <c r="M252" s="263"/>
      <c r="N252" s="263"/>
      <c r="O252" s="263"/>
      <c r="P252" s="263"/>
      <c r="Q252" s="263"/>
      <c r="R252" s="263"/>
      <c r="S252" s="264"/>
    </row>
    <row r="253" spans="2:19" ht="24.6" x14ac:dyDescent="0.4">
      <c r="B253" s="405" t="s">
        <v>273</v>
      </c>
      <c r="C253" s="399">
        <f>SUM(C249:C252)</f>
        <v>27.968062420821656</v>
      </c>
      <c r="D253" s="399"/>
      <c r="E253" s="263"/>
      <c r="F253" s="263"/>
      <c r="G253" s="263"/>
      <c r="H253" s="263"/>
      <c r="I253" s="263"/>
      <c r="J253" s="263"/>
      <c r="K253" s="263"/>
      <c r="L253" s="263"/>
      <c r="M253" s="263"/>
      <c r="N253" s="263"/>
      <c r="O253" s="263"/>
      <c r="P253" s="263"/>
      <c r="Q253" s="263"/>
      <c r="R253" s="263"/>
      <c r="S253" s="264"/>
    </row>
    <row r="254" spans="2:19" x14ac:dyDescent="0.4">
      <c r="B254" s="401" t="s">
        <v>19</v>
      </c>
      <c r="C254" s="399">
        <f>SUMPRODUCT(C241:Q241,$C$245:$Q$245)</f>
        <v>0</v>
      </c>
      <c r="D254" s="263"/>
      <c r="E254" s="263"/>
      <c r="F254" s="263"/>
      <c r="G254" s="263"/>
      <c r="H254" s="263"/>
      <c r="I254" s="263"/>
      <c r="J254" s="263"/>
      <c r="K254" s="263"/>
      <c r="L254" s="263"/>
      <c r="M254" s="263"/>
      <c r="N254" s="263"/>
      <c r="O254" s="263"/>
      <c r="P254" s="263"/>
      <c r="Q254" s="263"/>
      <c r="R254" s="263"/>
      <c r="S254" s="264"/>
    </row>
    <row r="255" spans="2:19" ht="47.4" x14ac:dyDescent="0.4">
      <c r="B255" s="405" t="s">
        <v>274</v>
      </c>
      <c r="C255" s="399">
        <f>SUM(C253:C254)</f>
        <v>27.968062420821656</v>
      </c>
      <c r="D255" s="263"/>
      <c r="E255" s="263"/>
      <c r="F255" s="263"/>
      <c r="G255" s="263"/>
      <c r="H255" s="263"/>
      <c r="I255" s="263"/>
      <c r="J255" s="263"/>
      <c r="K255" s="263"/>
      <c r="L255" s="263"/>
      <c r="M255" s="263"/>
      <c r="N255" s="263"/>
      <c r="O255" s="263"/>
      <c r="P255" s="263"/>
      <c r="Q255" s="263"/>
      <c r="R255" s="263"/>
      <c r="S255" s="264"/>
    </row>
    <row r="256" spans="2:19" ht="24.6" x14ac:dyDescent="0.4">
      <c r="B256" s="403" t="s">
        <v>275</v>
      </c>
      <c r="C256" s="399">
        <f>SUMPRODUCT($C$242:$Q$242,C245:Q245)</f>
        <v>0</v>
      </c>
      <c r="D256" s="263"/>
      <c r="E256" s="263"/>
      <c r="F256" s="263"/>
      <c r="G256" s="263"/>
      <c r="H256" s="263"/>
      <c r="I256" s="263"/>
      <c r="J256" s="263"/>
      <c r="K256" s="263"/>
      <c r="L256" s="263"/>
      <c r="M256" s="263"/>
      <c r="N256" s="263"/>
      <c r="O256" s="263"/>
      <c r="P256" s="263"/>
      <c r="Q256" s="263"/>
      <c r="R256" s="263"/>
      <c r="S256" s="264"/>
    </row>
    <row r="257" spans="2:19" ht="24.6" x14ac:dyDescent="0.4">
      <c r="B257" s="403" t="s">
        <v>276</v>
      </c>
      <c r="C257" s="399">
        <f>SUM(C255:C256)</f>
        <v>27.968062420821656</v>
      </c>
      <c r="D257" s="263"/>
      <c r="E257" s="263"/>
      <c r="F257" s="263"/>
      <c r="G257" s="263"/>
      <c r="H257" s="263"/>
      <c r="I257" s="263"/>
      <c r="J257" s="263"/>
      <c r="K257" s="263"/>
      <c r="L257" s="263"/>
      <c r="M257" s="263"/>
      <c r="N257" s="263"/>
      <c r="O257" s="263"/>
      <c r="P257" s="263"/>
      <c r="Q257" s="263"/>
      <c r="R257" s="263"/>
      <c r="S257" s="264"/>
    </row>
    <row r="258" spans="2:19" ht="36" x14ac:dyDescent="0.4">
      <c r="B258" s="404" t="s">
        <v>277</v>
      </c>
      <c r="C258" s="399">
        <f>SUMPRODUCT($C$245:$Q$245,C243:Q243)</f>
        <v>0</v>
      </c>
      <c r="D258" s="263"/>
      <c r="E258" s="263"/>
      <c r="F258" s="263"/>
      <c r="G258" s="263"/>
      <c r="H258" s="263"/>
      <c r="I258" s="263"/>
      <c r="J258" s="263"/>
      <c r="K258" s="263"/>
      <c r="L258" s="263"/>
      <c r="M258" s="263"/>
      <c r="N258" s="263"/>
      <c r="O258" s="263"/>
      <c r="P258" s="263"/>
      <c r="Q258" s="263"/>
      <c r="R258" s="263"/>
      <c r="S258" s="264"/>
    </row>
    <row r="259" spans="2:19" x14ac:dyDescent="0.4">
      <c r="B259" s="398" t="s">
        <v>268</v>
      </c>
      <c r="C259" s="399">
        <f>SUMPRODUCT($C$245:$Q$245,C244:Q244)</f>
        <v>0</v>
      </c>
      <c r="D259" s="399"/>
      <c r="E259" s="263"/>
      <c r="F259" s="263"/>
      <c r="G259" s="263"/>
      <c r="H259" s="263"/>
      <c r="I259" s="263"/>
      <c r="J259" s="263"/>
      <c r="K259" s="263"/>
      <c r="L259" s="263"/>
      <c r="M259" s="263"/>
      <c r="N259" s="263"/>
      <c r="O259" s="263"/>
      <c r="P259" s="263"/>
      <c r="Q259" s="263"/>
      <c r="R259" s="263"/>
      <c r="S259" s="264"/>
    </row>
    <row r="260" spans="2:19" ht="24.6" x14ac:dyDescent="0.4">
      <c r="B260" s="404" t="s">
        <v>278</v>
      </c>
      <c r="C260" s="400">
        <f>SUM(C257:C259)</f>
        <v>27.968062420821656</v>
      </c>
      <c r="D260" s="399"/>
      <c r="E260" s="263"/>
      <c r="F260" s="263"/>
      <c r="G260" s="263"/>
      <c r="H260" s="263"/>
      <c r="I260" s="263"/>
      <c r="J260" s="263"/>
      <c r="K260" s="263"/>
      <c r="L260" s="263"/>
      <c r="M260" s="263"/>
      <c r="N260" s="263"/>
      <c r="O260" s="263"/>
      <c r="P260" s="263"/>
      <c r="Q260" s="263"/>
      <c r="R260" s="263"/>
      <c r="S260" s="264"/>
    </row>
    <row r="261" spans="2:19" x14ac:dyDescent="0.4">
      <c r="B261" s="401"/>
      <c r="C261" s="400"/>
      <c r="D261" s="399"/>
      <c r="E261" s="263"/>
      <c r="F261" s="263"/>
      <c r="G261" s="263"/>
      <c r="H261" s="263"/>
      <c r="I261" s="263"/>
      <c r="J261" s="263"/>
      <c r="K261" s="263"/>
      <c r="L261" s="263"/>
      <c r="M261" s="263"/>
      <c r="N261" s="263"/>
      <c r="O261" s="263"/>
      <c r="P261" s="263"/>
      <c r="Q261" s="263"/>
      <c r="R261" s="263"/>
      <c r="S261" s="264"/>
    </row>
    <row r="262" spans="2:19" x14ac:dyDescent="0.4">
      <c r="B262" s="401"/>
      <c r="C262" s="400"/>
      <c r="D262" s="399"/>
      <c r="E262" s="263"/>
      <c r="F262" s="263"/>
      <c r="G262" s="263"/>
      <c r="H262" s="263"/>
      <c r="I262" s="263"/>
      <c r="J262" s="263"/>
      <c r="K262" s="263"/>
      <c r="L262" s="263"/>
      <c r="M262" s="263"/>
      <c r="N262" s="263"/>
      <c r="O262" s="263"/>
      <c r="P262" s="263"/>
      <c r="Q262" s="263"/>
      <c r="R262" s="263"/>
      <c r="S262" s="264"/>
    </row>
    <row r="263" spans="2:19" x14ac:dyDescent="0.4">
      <c r="B263" s="411"/>
      <c r="C263" s="412"/>
      <c r="D263" s="412"/>
      <c r="E263" s="412"/>
      <c r="F263" s="412"/>
      <c r="G263" s="412"/>
      <c r="H263" s="412"/>
      <c r="I263" s="412"/>
      <c r="J263" s="412"/>
      <c r="K263" s="412"/>
      <c r="L263" s="412"/>
      <c r="M263" s="412"/>
      <c r="N263" s="412"/>
      <c r="O263" s="412"/>
      <c r="P263" s="412"/>
      <c r="Q263" s="412"/>
      <c r="R263" s="412"/>
      <c r="S263" s="4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59"/>
  <sheetViews>
    <sheetView topLeftCell="A139" workbookViewId="0"/>
  </sheetViews>
  <sheetFormatPr defaultRowHeight="16.8" x14ac:dyDescent="0.4"/>
  <sheetData>
    <row r="1" spans="1:30" x14ac:dyDescent="0.4">
      <c r="A1" s="153" t="s">
        <v>309</v>
      </c>
      <c r="B1" s="154"/>
    </row>
    <row r="2" spans="1:30" x14ac:dyDescent="0.4">
      <c r="A2" s="155"/>
    </row>
    <row r="3" spans="1:30" x14ac:dyDescent="0.4">
      <c r="A3" s="155"/>
      <c r="B3" s="156" t="s">
        <v>107</v>
      </c>
      <c r="C3" s="157"/>
      <c r="D3" s="158"/>
      <c r="E3" s="158"/>
      <c r="F3" s="158"/>
      <c r="J3" s="158"/>
      <c r="K3" s="250"/>
      <c r="L3" s="251"/>
      <c r="M3" s="158"/>
      <c r="N3" s="158"/>
      <c r="O3" s="158"/>
      <c r="P3" s="158"/>
      <c r="Q3" s="158"/>
      <c r="R3" s="158"/>
      <c r="S3" s="158"/>
    </row>
    <row r="4" spans="1:30" x14ac:dyDescent="0.4">
      <c r="A4" s="155"/>
      <c r="B4" s="159" t="s">
        <v>108</v>
      </c>
      <c r="C4" s="160"/>
      <c r="D4" s="158"/>
      <c r="E4" s="158"/>
      <c r="F4" s="158"/>
      <c r="J4" s="158"/>
      <c r="K4" s="251"/>
      <c r="L4" s="158"/>
      <c r="M4" s="158"/>
      <c r="N4" s="158"/>
      <c r="O4" s="158"/>
      <c r="P4" s="158"/>
      <c r="Q4" s="158"/>
      <c r="R4" s="158"/>
      <c r="S4" s="158"/>
    </row>
    <row r="5" spans="1:30" x14ac:dyDescent="0.4">
      <c r="A5" s="155"/>
      <c r="B5" s="159" t="s">
        <v>109</v>
      </c>
      <c r="C5" s="161"/>
      <c r="D5" s="158"/>
      <c r="E5" s="158"/>
      <c r="F5" s="158"/>
      <c r="J5" s="158"/>
      <c r="K5" s="251"/>
      <c r="L5" s="158"/>
      <c r="M5" s="158"/>
      <c r="N5" s="158"/>
      <c r="O5" s="158"/>
      <c r="P5" s="158"/>
      <c r="Q5" s="158"/>
      <c r="R5" s="158"/>
      <c r="S5" s="158"/>
    </row>
    <row r="6" spans="1:30" x14ac:dyDescent="0.4">
      <c r="A6" s="155"/>
      <c r="B6" s="159" t="s">
        <v>110</v>
      </c>
      <c r="C6" s="162"/>
      <c r="D6" s="158"/>
      <c r="E6" s="158"/>
      <c r="F6" s="158"/>
      <c r="J6" s="158"/>
      <c r="K6" s="251"/>
      <c r="L6" s="158"/>
      <c r="M6" s="158"/>
      <c r="N6" s="158"/>
      <c r="O6" s="158"/>
      <c r="P6" s="158"/>
      <c r="Q6" s="158"/>
      <c r="R6" s="158"/>
      <c r="S6" s="158"/>
    </row>
    <row r="7" spans="1:30" x14ac:dyDescent="0.4">
      <c r="A7" s="155"/>
      <c r="B7" s="159" t="s">
        <v>111</v>
      </c>
      <c r="C7" s="163"/>
      <c r="D7" s="158"/>
      <c r="E7" s="158"/>
      <c r="F7" s="158"/>
      <c r="J7" s="158"/>
      <c r="K7" s="251"/>
      <c r="L7" s="158"/>
      <c r="M7" s="158"/>
      <c r="N7" s="158"/>
      <c r="O7" s="158"/>
      <c r="P7" s="158"/>
      <c r="Q7" s="158"/>
      <c r="R7" s="158"/>
      <c r="S7" s="158"/>
    </row>
    <row r="8" spans="1:30" x14ac:dyDescent="0.4">
      <c r="A8" s="155"/>
      <c r="B8" s="159" t="s">
        <v>112</v>
      </c>
      <c r="C8" s="164">
        <v>1</v>
      </c>
      <c r="D8" s="158"/>
      <c r="E8" s="158"/>
      <c r="F8" s="158"/>
      <c r="J8" s="158"/>
      <c r="K8" s="308"/>
      <c r="L8" s="158"/>
      <c r="M8" s="158"/>
      <c r="N8" s="158"/>
      <c r="O8" s="158"/>
      <c r="P8" s="158"/>
      <c r="Q8" s="158"/>
      <c r="R8" s="158"/>
      <c r="S8" s="158"/>
    </row>
    <row r="9" spans="1:30" x14ac:dyDescent="0.4">
      <c r="A9" s="155"/>
      <c r="B9" s="165" t="s">
        <v>113</v>
      </c>
      <c r="C9" s="164">
        <v>0.9</v>
      </c>
      <c r="D9" s="158"/>
      <c r="E9" s="158"/>
      <c r="F9" s="158"/>
      <c r="J9" s="158"/>
      <c r="K9" s="308"/>
      <c r="L9" s="158"/>
      <c r="M9" s="158"/>
      <c r="N9" s="158"/>
      <c r="O9" s="158"/>
      <c r="P9" s="158"/>
    </row>
    <row r="10" spans="1:30" x14ac:dyDescent="0.4">
      <c r="A10" s="155"/>
      <c r="B10" s="158"/>
      <c r="C10" s="158"/>
      <c r="D10" s="158"/>
      <c r="E10" s="158"/>
      <c r="F10" s="158"/>
      <c r="J10" s="158"/>
      <c r="K10" s="158"/>
      <c r="L10" s="158"/>
      <c r="M10" s="158"/>
      <c r="N10" s="158"/>
      <c r="O10" s="158"/>
      <c r="P10" s="158"/>
    </row>
    <row r="11" spans="1:30" x14ac:dyDescent="0.4">
      <c r="A11" s="166" t="s">
        <v>114</v>
      </c>
      <c r="C11" s="166"/>
    </row>
    <row r="12" spans="1:30" x14ac:dyDescent="0.4">
      <c r="A12" s="167"/>
      <c r="C12" s="167"/>
    </row>
    <row r="13" spans="1:30" x14ac:dyDescent="0.4">
      <c r="A13" s="167"/>
      <c r="B13" s="168" t="s">
        <v>115</v>
      </c>
      <c r="C13" s="169"/>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253"/>
    </row>
    <row r="14" spans="1:30" x14ac:dyDescent="0.4">
      <c r="A14" s="167"/>
      <c r="B14" s="552" t="s">
        <v>116</v>
      </c>
      <c r="C14" s="171"/>
      <c r="D14" s="172"/>
      <c r="E14" s="172"/>
      <c r="F14" s="172"/>
      <c r="G14" s="172"/>
      <c r="H14" s="172"/>
      <c r="I14" s="172"/>
      <c r="J14" s="172"/>
      <c r="K14" s="172"/>
      <c r="L14" s="172"/>
      <c r="M14" s="172"/>
      <c r="N14" s="172"/>
      <c r="O14" s="172"/>
      <c r="P14" s="172"/>
      <c r="Q14" s="172"/>
      <c r="R14" s="172"/>
      <c r="S14" s="255"/>
      <c r="T14" s="255"/>
      <c r="U14" s="255"/>
      <c r="V14" s="255"/>
      <c r="W14" s="255"/>
      <c r="X14" s="255"/>
      <c r="Y14" s="255"/>
      <c r="Z14" s="255"/>
      <c r="AA14" s="255"/>
      <c r="AB14" s="255"/>
      <c r="AC14" s="255"/>
      <c r="AD14" s="265"/>
    </row>
    <row r="15" spans="1:30" x14ac:dyDescent="0.4">
      <c r="A15" s="167"/>
      <c r="B15" s="173"/>
      <c r="C15" s="174"/>
      <c r="D15" s="174"/>
      <c r="E15" s="174"/>
      <c r="F15" s="174"/>
      <c r="G15" s="174"/>
      <c r="H15" s="174"/>
      <c r="I15" s="174"/>
      <c r="J15" s="174"/>
      <c r="K15" s="174"/>
      <c r="L15" s="174"/>
      <c r="M15" s="174"/>
      <c r="N15" s="174"/>
      <c r="O15" s="174"/>
      <c r="P15" s="174"/>
      <c r="Q15" s="174"/>
      <c r="R15" s="174"/>
      <c r="S15" s="174"/>
      <c r="AD15" s="262"/>
    </row>
    <row r="16" spans="1:30" x14ac:dyDescent="0.4">
      <c r="A16" s="167"/>
      <c r="B16" s="175" t="s">
        <v>117</v>
      </c>
      <c r="C16" s="176" t="s">
        <v>310</v>
      </c>
      <c r="D16" s="177"/>
      <c r="E16" s="177"/>
      <c r="F16" s="158"/>
      <c r="G16" s="158"/>
      <c r="H16" s="158"/>
      <c r="I16" s="158"/>
      <c r="J16" s="158"/>
      <c r="K16" s="158"/>
      <c r="L16" s="158"/>
      <c r="M16" s="158"/>
      <c r="N16" s="158"/>
      <c r="O16" s="158"/>
      <c r="P16" s="158"/>
      <c r="Q16" s="158"/>
      <c r="R16" s="158"/>
      <c r="S16" s="158"/>
      <c r="AD16" s="262"/>
    </row>
    <row r="17" spans="1:30" x14ac:dyDescent="0.4">
      <c r="A17" s="167"/>
      <c r="B17" s="178"/>
      <c r="C17" s="158"/>
      <c r="D17" s="158"/>
      <c r="E17" s="158"/>
      <c r="F17" s="158"/>
      <c r="G17" s="158"/>
      <c r="H17" s="158"/>
      <c r="I17" s="158"/>
      <c r="J17" s="158"/>
      <c r="K17" s="158"/>
      <c r="L17" s="158"/>
      <c r="M17" s="158"/>
      <c r="N17" s="158"/>
      <c r="O17" s="158"/>
      <c r="P17" s="158"/>
      <c r="Q17" s="158"/>
      <c r="R17" s="158"/>
      <c r="S17" s="158"/>
      <c r="AD17" s="262"/>
    </row>
    <row r="18" spans="1:30" x14ac:dyDescent="0.4">
      <c r="A18" s="167"/>
      <c r="B18" s="179" t="s">
        <v>119</v>
      </c>
      <c r="C18" s="180"/>
      <c r="D18" s="181">
        <f>IF(D57="","",D57)</f>
        <v>10</v>
      </c>
      <c r="E18" s="181">
        <f t="shared" ref="E18:R18" si="0">IF(E57="","",E57)</f>
        <v>15</v>
      </c>
      <c r="F18" s="181">
        <f t="shared" si="0"/>
        <v>20</v>
      </c>
      <c r="G18" s="181">
        <f t="shared" si="0"/>
        <v>15</v>
      </c>
      <c r="H18" s="181">
        <f t="shared" si="0"/>
        <v>30</v>
      </c>
      <c r="I18" s="181">
        <f t="shared" si="0"/>
        <v>35</v>
      </c>
      <c r="J18" s="181">
        <f t="shared" si="0"/>
        <v>40</v>
      </c>
      <c r="K18" s="181">
        <f t="shared" si="0"/>
        <v>45</v>
      </c>
      <c r="L18" s="181">
        <f t="shared" si="0"/>
        <v>50</v>
      </c>
      <c r="M18" s="181">
        <f t="shared" si="0"/>
        <v>55</v>
      </c>
      <c r="N18" s="181">
        <f t="shared" si="0"/>
        <v>60</v>
      </c>
      <c r="O18" s="181">
        <f t="shared" si="0"/>
        <v>65</v>
      </c>
      <c r="P18" s="181">
        <f t="shared" si="0"/>
        <v>70</v>
      </c>
      <c r="Q18" s="181">
        <f t="shared" si="0"/>
        <v>75</v>
      </c>
      <c r="R18" s="254">
        <f t="shared" si="0"/>
        <v>80</v>
      </c>
      <c r="S18" s="241" t="s">
        <v>120</v>
      </c>
      <c r="AD18" s="262"/>
    </row>
    <row r="19" spans="1:30" x14ac:dyDescent="0.4">
      <c r="A19" s="167"/>
      <c r="B19" s="179" t="s">
        <v>280</v>
      </c>
      <c r="C19" s="180"/>
      <c r="D19" s="181">
        <f t="shared" ref="D19:R19" si="1">IF(D58="","",D58)</f>
        <v>6</v>
      </c>
      <c r="E19" s="181">
        <f t="shared" si="1"/>
        <v>6</v>
      </c>
      <c r="F19" s="181">
        <f t="shared" si="1"/>
        <v>8</v>
      </c>
      <c r="G19" s="181">
        <f t="shared" si="1"/>
        <v>5</v>
      </c>
      <c r="H19" s="181">
        <f t="shared" si="1"/>
        <v>6</v>
      </c>
      <c r="I19" s="181">
        <f t="shared" si="1"/>
        <v>6</v>
      </c>
      <c r="J19" s="181">
        <f t="shared" si="1"/>
        <v>8</v>
      </c>
      <c r="K19" s="181">
        <f t="shared" si="1"/>
        <v>6</v>
      </c>
      <c r="L19" s="181">
        <f t="shared" si="1"/>
        <v>6</v>
      </c>
      <c r="M19" s="181">
        <f t="shared" si="1"/>
        <v>6</v>
      </c>
      <c r="N19" s="181">
        <f t="shared" si="1"/>
        <v>8</v>
      </c>
      <c r="O19" s="181">
        <f t="shared" si="1"/>
        <v>8</v>
      </c>
      <c r="P19" s="181">
        <f t="shared" si="1"/>
        <v>5</v>
      </c>
      <c r="Q19" s="181">
        <f t="shared" si="1"/>
        <v>5</v>
      </c>
      <c r="R19" s="254">
        <f t="shared" si="1"/>
        <v>5</v>
      </c>
      <c r="S19" s="241"/>
      <c r="AD19" s="262"/>
    </row>
    <row r="20" spans="1:30" x14ac:dyDescent="0.4">
      <c r="A20" s="167"/>
      <c r="B20" s="182" t="s">
        <v>122</v>
      </c>
      <c r="C20" s="183"/>
      <c r="D20" s="184">
        <f>D61</f>
        <v>12.268370607028753</v>
      </c>
      <c r="E20" s="184">
        <f t="shared" ref="E20:R20" si="2">E61</f>
        <v>12.581469648562301</v>
      </c>
      <c r="F20" s="184">
        <f t="shared" si="2"/>
        <v>14.198083067092652</v>
      </c>
      <c r="G20" s="184">
        <f t="shared" si="2"/>
        <v>12.268370607028753</v>
      </c>
      <c r="H20" s="184">
        <f t="shared" si="2"/>
        <v>15.099041533546325</v>
      </c>
      <c r="I20" s="184">
        <f t="shared" si="2"/>
        <v>15.980830670926517</v>
      </c>
      <c r="J20" s="184">
        <f t="shared" si="2"/>
        <v>17.789137380191693</v>
      </c>
      <c r="K20" s="184">
        <f t="shared" si="2"/>
        <v>18.230031948881788</v>
      </c>
      <c r="L20" s="184">
        <f t="shared" si="2"/>
        <v>21.015974440894567</v>
      </c>
      <c r="M20" s="184">
        <f t="shared" si="2"/>
        <v>23.884984025559106</v>
      </c>
      <c r="N20" s="184">
        <f t="shared" si="2"/>
        <v>28.91373801916933</v>
      </c>
      <c r="O20" s="184">
        <f t="shared" si="2"/>
        <v>32.492012779552716</v>
      </c>
      <c r="P20" s="184">
        <f t="shared" si="2"/>
        <v>35.64856230031949</v>
      </c>
      <c r="Q20" s="184">
        <f t="shared" si="2"/>
        <v>41.891373801916934</v>
      </c>
      <c r="R20" s="184">
        <f t="shared" si="2"/>
        <v>49.073482428115014</v>
      </c>
      <c r="S20" s="256"/>
      <c r="AD20" s="262"/>
    </row>
    <row r="21" spans="1:30" x14ac:dyDescent="0.4">
      <c r="A21" s="167"/>
      <c r="B21" s="182" t="s">
        <v>123</v>
      </c>
      <c r="C21" s="415">
        <f>C66</f>
        <v>8.3299999999999999E-2</v>
      </c>
      <c r="D21" s="184">
        <f>IFERROR(D$20*$C21,"")</f>
        <v>1.0219552715654951</v>
      </c>
      <c r="E21" s="184">
        <f t="shared" ref="E21:R23" si="3">IFERROR(E$20*$C21,"")</f>
        <v>1.0480364217252396</v>
      </c>
      <c r="F21" s="184">
        <f t="shared" si="3"/>
        <v>1.1827003194888179</v>
      </c>
      <c r="G21" s="184">
        <f t="shared" si="3"/>
        <v>1.0219552715654951</v>
      </c>
      <c r="H21" s="184">
        <f t="shared" si="3"/>
        <v>1.257750159744409</v>
      </c>
      <c r="I21" s="184">
        <f t="shared" si="3"/>
        <v>1.3312031948881788</v>
      </c>
      <c r="J21" s="184">
        <f t="shared" si="3"/>
        <v>1.4818351437699679</v>
      </c>
      <c r="K21" s="184">
        <f t="shared" si="3"/>
        <v>1.5185616613418529</v>
      </c>
      <c r="L21" s="184">
        <f t="shared" si="3"/>
        <v>1.7506306709265174</v>
      </c>
      <c r="M21" s="184">
        <f t="shared" si="3"/>
        <v>1.9896191693290735</v>
      </c>
      <c r="N21" s="184">
        <f t="shared" si="3"/>
        <v>2.4085143769968052</v>
      </c>
      <c r="O21" s="184">
        <f t="shared" si="3"/>
        <v>2.7065846645367411</v>
      </c>
      <c r="P21" s="184">
        <f t="shared" si="3"/>
        <v>2.9695252396166136</v>
      </c>
      <c r="Q21" s="184">
        <f t="shared" si="3"/>
        <v>3.4895514376996806</v>
      </c>
      <c r="R21" s="184">
        <f t="shared" si="3"/>
        <v>4.0878210862619806</v>
      </c>
      <c r="S21" s="256"/>
      <c r="AD21" s="262"/>
    </row>
    <row r="22" spans="1:30" x14ac:dyDescent="0.4">
      <c r="A22" s="167"/>
      <c r="B22" s="182" t="s">
        <v>124</v>
      </c>
      <c r="C22" s="416">
        <f>C68</f>
        <v>0.08</v>
      </c>
      <c r="D22" s="184">
        <f>IFERROR(D$20*$C22,"")</f>
        <v>0.98146964856230035</v>
      </c>
      <c r="E22" s="184">
        <f t="shared" si="3"/>
        <v>1.0065175718849841</v>
      </c>
      <c r="F22" s="184">
        <f t="shared" si="3"/>
        <v>1.1358466453674121</v>
      </c>
      <c r="G22" s="184">
        <f t="shared" si="3"/>
        <v>0.98146964856230035</v>
      </c>
      <c r="H22" s="184">
        <f t="shared" si="3"/>
        <v>1.2079233226837061</v>
      </c>
      <c r="I22" s="184">
        <f t="shared" si="3"/>
        <v>1.2784664536741215</v>
      </c>
      <c r="J22" s="184">
        <f t="shared" si="3"/>
        <v>1.4231309904153355</v>
      </c>
      <c r="K22" s="184">
        <f t="shared" si="3"/>
        <v>1.4584025559105431</v>
      </c>
      <c r="L22" s="184">
        <f t="shared" si="3"/>
        <v>1.6812779552715653</v>
      </c>
      <c r="M22" s="184">
        <f t="shared" si="3"/>
        <v>1.9107987220447284</v>
      </c>
      <c r="N22" s="184">
        <f t="shared" si="3"/>
        <v>2.3130990415335466</v>
      </c>
      <c r="O22" s="184">
        <f t="shared" si="3"/>
        <v>2.5993610223642172</v>
      </c>
      <c r="P22" s="184">
        <f t="shared" si="3"/>
        <v>2.8518849840255593</v>
      </c>
      <c r="Q22" s="184">
        <f t="shared" si="3"/>
        <v>3.3513099041533549</v>
      </c>
      <c r="R22" s="184">
        <f t="shared" si="3"/>
        <v>3.9258785942492014</v>
      </c>
      <c r="S22" s="257"/>
      <c r="AD22" s="262"/>
    </row>
    <row r="23" spans="1:30" x14ac:dyDescent="0.4">
      <c r="A23" s="167"/>
      <c r="B23" s="187" t="s">
        <v>125</v>
      </c>
      <c r="C23" s="416">
        <f>C70</f>
        <v>0</v>
      </c>
      <c r="D23" s="188">
        <f>IFERROR(D$20*$C23,"")</f>
        <v>0</v>
      </c>
      <c r="E23" s="188">
        <f t="shared" si="3"/>
        <v>0</v>
      </c>
      <c r="F23" s="188">
        <f t="shared" si="3"/>
        <v>0</v>
      </c>
      <c r="G23" s="188">
        <f t="shared" si="3"/>
        <v>0</v>
      </c>
      <c r="H23" s="188">
        <f t="shared" si="3"/>
        <v>0</v>
      </c>
      <c r="I23" s="188">
        <f t="shared" si="3"/>
        <v>0</v>
      </c>
      <c r="J23" s="188">
        <f t="shared" si="3"/>
        <v>0</v>
      </c>
      <c r="K23" s="188">
        <f t="shared" si="3"/>
        <v>0</v>
      </c>
      <c r="L23" s="188">
        <f t="shared" si="3"/>
        <v>0</v>
      </c>
      <c r="M23" s="188">
        <f t="shared" si="3"/>
        <v>0</v>
      </c>
      <c r="N23" s="188">
        <f t="shared" si="3"/>
        <v>0</v>
      </c>
      <c r="O23" s="188">
        <f t="shared" si="3"/>
        <v>0</v>
      </c>
      <c r="P23" s="188">
        <f t="shared" si="3"/>
        <v>0</v>
      </c>
      <c r="Q23" s="188">
        <f t="shared" si="3"/>
        <v>0</v>
      </c>
      <c r="R23" s="188">
        <f t="shared" si="3"/>
        <v>0</v>
      </c>
      <c r="S23" s="257"/>
      <c r="AD23" s="262"/>
    </row>
    <row r="24" spans="1:30" x14ac:dyDescent="0.4">
      <c r="A24" s="167"/>
      <c r="B24" s="189" t="s">
        <v>126</v>
      </c>
      <c r="C24" s="429">
        <f>C72</f>
        <v>0</v>
      </c>
      <c r="D24" s="184">
        <f>IF(D20="","",$C24*D20)</f>
        <v>0</v>
      </c>
      <c r="E24" s="184">
        <f t="shared" ref="E24:R24" si="4">IF(E20="","",$C24*E20)</f>
        <v>0</v>
      </c>
      <c r="F24" s="184">
        <f t="shared" si="4"/>
        <v>0</v>
      </c>
      <c r="G24" s="184">
        <f t="shared" si="4"/>
        <v>0</v>
      </c>
      <c r="H24" s="184">
        <f t="shared" si="4"/>
        <v>0</v>
      </c>
      <c r="I24" s="184">
        <f t="shared" si="4"/>
        <v>0</v>
      </c>
      <c r="J24" s="184">
        <f t="shared" si="4"/>
        <v>0</v>
      </c>
      <c r="K24" s="184">
        <f t="shared" si="4"/>
        <v>0</v>
      </c>
      <c r="L24" s="184">
        <f t="shared" si="4"/>
        <v>0</v>
      </c>
      <c r="M24" s="184">
        <f t="shared" si="4"/>
        <v>0</v>
      </c>
      <c r="N24" s="184">
        <f t="shared" si="4"/>
        <v>0</v>
      </c>
      <c r="O24" s="184">
        <f t="shared" si="4"/>
        <v>0</v>
      </c>
      <c r="P24" s="184">
        <f t="shared" si="4"/>
        <v>0</v>
      </c>
      <c r="Q24" s="184">
        <f t="shared" si="4"/>
        <v>0</v>
      </c>
      <c r="R24" s="184">
        <f t="shared" si="4"/>
        <v>0</v>
      </c>
      <c r="S24" s="257"/>
      <c r="AD24" s="262"/>
    </row>
    <row r="25" spans="1:30" x14ac:dyDescent="0.4">
      <c r="A25" s="167"/>
      <c r="B25" s="192" t="s">
        <v>127</v>
      </c>
      <c r="C25" s="430"/>
      <c r="D25" s="194">
        <f>SUM(D20:D24)</f>
        <v>14.271795527156549</v>
      </c>
      <c r="E25" s="194">
        <f>SUM(E20:E24)</f>
        <v>14.636023642172525</v>
      </c>
      <c r="F25" s="194">
        <f>SUM(F20:F24)</f>
        <v>16.516630031948882</v>
      </c>
      <c r="G25" s="194">
        <f>SUM(G20:G24)</f>
        <v>14.271795527156549</v>
      </c>
      <c r="H25" s="194">
        <f>SUM(H20:H24)</f>
        <v>17.564715015974439</v>
      </c>
      <c r="I25" s="194">
        <f t="shared" ref="I25:R25" si="5">SUM(I20:I24)</f>
        <v>18.590500319488818</v>
      </c>
      <c r="J25" s="194">
        <f t="shared" si="5"/>
        <v>20.694103514376994</v>
      </c>
      <c r="K25" s="194">
        <f t="shared" si="5"/>
        <v>21.206996166134182</v>
      </c>
      <c r="L25" s="194">
        <f t="shared" si="5"/>
        <v>24.447883067092651</v>
      </c>
      <c r="M25" s="194">
        <f t="shared" si="5"/>
        <v>27.785401916932909</v>
      </c>
      <c r="N25" s="194">
        <f t="shared" si="5"/>
        <v>33.635351437699683</v>
      </c>
      <c r="O25" s="194">
        <f t="shared" si="5"/>
        <v>37.797958466453679</v>
      </c>
      <c r="P25" s="194">
        <f t="shared" si="5"/>
        <v>41.469972523961665</v>
      </c>
      <c r="Q25" s="194">
        <f t="shared" si="5"/>
        <v>48.732235143769969</v>
      </c>
      <c r="R25" s="194">
        <f t="shared" si="5"/>
        <v>57.087182108626195</v>
      </c>
      <c r="S25" s="256"/>
      <c r="AD25" s="262"/>
    </row>
    <row r="26" spans="1:30" x14ac:dyDescent="0.4">
      <c r="A26" s="167"/>
      <c r="B26" s="195" t="s">
        <v>128</v>
      </c>
      <c r="C26" s="431"/>
      <c r="D26" s="197">
        <f>SUM(D20:D23)*D107</f>
        <v>0</v>
      </c>
      <c r="E26" s="197">
        <f t="shared" ref="E26:R26" si="6">SUM(E20:E23)*E107</f>
        <v>0</v>
      </c>
      <c r="F26" s="197">
        <f t="shared" si="6"/>
        <v>0</v>
      </c>
      <c r="G26" s="197">
        <f t="shared" si="6"/>
        <v>0</v>
      </c>
      <c r="H26" s="197">
        <f t="shared" si="6"/>
        <v>0</v>
      </c>
      <c r="I26" s="197">
        <f t="shared" si="6"/>
        <v>0</v>
      </c>
      <c r="J26" s="197">
        <f t="shared" si="6"/>
        <v>0</v>
      </c>
      <c r="K26" s="197">
        <f t="shared" si="6"/>
        <v>0</v>
      </c>
      <c r="L26" s="197">
        <f t="shared" si="6"/>
        <v>0</v>
      </c>
      <c r="M26" s="197">
        <f t="shared" si="6"/>
        <v>0</v>
      </c>
      <c r="N26" s="197">
        <f t="shared" si="6"/>
        <v>0</v>
      </c>
      <c r="O26" s="197">
        <f t="shared" si="6"/>
        <v>0</v>
      </c>
      <c r="P26" s="197">
        <f t="shared" si="6"/>
        <v>0</v>
      </c>
      <c r="Q26" s="197">
        <f t="shared" si="6"/>
        <v>0</v>
      </c>
      <c r="R26" s="197">
        <f t="shared" si="6"/>
        <v>0</v>
      </c>
      <c r="S26" s="257"/>
      <c r="AD26" s="262"/>
    </row>
    <row r="27" spans="1:30" x14ac:dyDescent="0.4">
      <c r="A27" s="167"/>
      <c r="B27" s="198" t="s">
        <v>129</v>
      </c>
      <c r="C27" s="432"/>
      <c r="D27" s="200">
        <f t="shared" ref="D27:J27" si="7">SUM(D25:D26)</f>
        <v>14.271795527156549</v>
      </c>
      <c r="E27" s="200">
        <f t="shared" si="7"/>
        <v>14.636023642172525</v>
      </c>
      <c r="F27" s="200">
        <f t="shared" si="7"/>
        <v>16.516630031948882</v>
      </c>
      <c r="G27" s="200">
        <f t="shared" si="7"/>
        <v>14.271795527156549</v>
      </c>
      <c r="H27" s="200">
        <f t="shared" si="7"/>
        <v>17.564715015974439</v>
      </c>
      <c r="I27" s="200">
        <f t="shared" si="7"/>
        <v>18.590500319488818</v>
      </c>
      <c r="J27" s="200">
        <f t="shared" si="7"/>
        <v>20.694103514376994</v>
      </c>
      <c r="K27" s="200">
        <f t="shared" ref="K27:R27" si="8">SUM(K25:K26)</f>
        <v>21.206996166134182</v>
      </c>
      <c r="L27" s="200">
        <f t="shared" si="8"/>
        <v>24.447883067092651</v>
      </c>
      <c r="M27" s="200">
        <f t="shared" si="8"/>
        <v>27.785401916932909</v>
      </c>
      <c r="N27" s="200">
        <f t="shared" si="8"/>
        <v>33.635351437699683</v>
      </c>
      <c r="O27" s="200">
        <f t="shared" si="8"/>
        <v>37.797958466453679</v>
      </c>
      <c r="P27" s="200">
        <f t="shared" si="8"/>
        <v>41.469972523961665</v>
      </c>
      <c r="Q27" s="200">
        <f t="shared" si="8"/>
        <v>48.732235143769969</v>
      </c>
      <c r="R27" s="200">
        <f t="shared" si="8"/>
        <v>57.087182108626195</v>
      </c>
      <c r="S27" s="257"/>
      <c r="AD27" s="262"/>
    </row>
    <row r="28" spans="1:30" x14ac:dyDescent="0.4">
      <c r="A28" s="167"/>
      <c r="B28" s="201" t="s">
        <v>130</v>
      </c>
      <c r="C28" s="418">
        <f>D135</f>
        <v>0.86613418530351438</v>
      </c>
      <c r="D28" s="194">
        <f>D27/$C28</f>
        <v>16.477580228697896</v>
      </c>
      <c r="E28" s="194">
        <f>E27/$C28</f>
        <v>16.898101807451127</v>
      </c>
      <c r="F28" s="194">
        <f>F27/$C28</f>
        <v>19.069366285503506</v>
      </c>
      <c r="G28" s="194">
        <f>G27/$C28</f>
        <v>16.477580228697896</v>
      </c>
      <c r="H28" s="194">
        <f>H27/$C28</f>
        <v>20.279438583548504</v>
      </c>
      <c r="I28" s="194">
        <f t="shared" ref="I28:R28" si="9">I27/$C28</f>
        <v>21.463764662486167</v>
      </c>
      <c r="J28" s="194">
        <f t="shared" si="9"/>
        <v>23.89249133161195</v>
      </c>
      <c r="K28" s="194">
        <f t="shared" si="9"/>
        <v>24.484654371080779</v>
      </c>
      <c r="L28" s="194">
        <f t="shared" si="9"/>
        <v>28.226438214680929</v>
      </c>
      <c r="M28" s="194">
        <f t="shared" si="9"/>
        <v>32.079789007746221</v>
      </c>
      <c r="N28" s="194">
        <f t="shared" si="9"/>
        <v>38.833880486905201</v>
      </c>
      <c r="O28" s="194">
        <f t="shared" si="9"/>
        <v>43.639841386942095</v>
      </c>
      <c r="P28" s="194">
        <f t="shared" si="9"/>
        <v>47.879385466617492</v>
      </c>
      <c r="Q28" s="194">
        <f t="shared" si="9"/>
        <v>56.264070822574695</v>
      </c>
      <c r="R28" s="194">
        <f t="shared" si="9"/>
        <v>65.910320914791583</v>
      </c>
      <c r="S28" s="158"/>
      <c r="AD28" s="262"/>
    </row>
    <row r="29" spans="1:30" x14ac:dyDescent="0.4">
      <c r="A29" s="167"/>
      <c r="B29" s="203" t="s">
        <v>131</v>
      </c>
      <c r="C29" s="431"/>
      <c r="D29" s="204">
        <f>IF(D20="","",$C$144)</f>
        <v>0</v>
      </c>
      <c r="E29" s="204">
        <f t="shared" ref="E29:R29" si="10">IF(E20="","",$C$144)</f>
        <v>0</v>
      </c>
      <c r="F29" s="204">
        <f t="shared" si="10"/>
        <v>0</v>
      </c>
      <c r="G29" s="204">
        <f t="shared" si="10"/>
        <v>0</v>
      </c>
      <c r="H29" s="204">
        <f t="shared" si="10"/>
        <v>0</v>
      </c>
      <c r="I29" s="204">
        <f t="shared" si="10"/>
        <v>0</v>
      </c>
      <c r="J29" s="204">
        <f t="shared" si="10"/>
        <v>0</v>
      </c>
      <c r="K29" s="204">
        <f t="shared" si="10"/>
        <v>0</v>
      </c>
      <c r="L29" s="204">
        <f t="shared" si="10"/>
        <v>0</v>
      </c>
      <c r="M29" s="204">
        <f t="shared" si="10"/>
        <v>0</v>
      </c>
      <c r="N29" s="204">
        <f t="shared" si="10"/>
        <v>0</v>
      </c>
      <c r="O29" s="204">
        <f t="shared" si="10"/>
        <v>0</v>
      </c>
      <c r="P29" s="204">
        <f t="shared" si="10"/>
        <v>0</v>
      </c>
      <c r="Q29" s="204">
        <f t="shared" si="10"/>
        <v>0</v>
      </c>
      <c r="R29" s="204">
        <f t="shared" si="10"/>
        <v>0</v>
      </c>
      <c r="S29" s="158"/>
      <c r="AD29" s="262"/>
    </row>
    <row r="30" spans="1:30" x14ac:dyDescent="0.4">
      <c r="A30" s="167"/>
      <c r="B30" s="198" t="s">
        <v>132</v>
      </c>
      <c r="C30" s="432"/>
      <c r="D30" s="200">
        <f>SUM(D28:D29)</f>
        <v>16.477580228697896</v>
      </c>
      <c r="E30" s="200">
        <f t="shared" ref="E30:R30" si="11">SUM(E28:E29)</f>
        <v>16.898101807451127</v>
      </c>
      <c r="F30" s="200">
        <f t="shared" si="11"/>
        <v>19.069366285503506</v>
      </c>
      <c r="G30" s="200">
        <f t="shared" si="11"/>
        <v>16.477580228697896</v>
      </c>
      <c r="H30" s="200">
        <f t="shared" si="11"/>
        <v>20.279438583548504</v>
      </c>
      <c r="I30" s="200">
        <f t="shared" si="11"/>
        <v>21.463764662486167</v>
      </c>
      <c r="J30" s="200">
        <f t="shared" si="11"/>
        <v>23.89249133161195</v>
      </c>
      <c r="K30" s="200">
        <f t="shared" si="11"/>
        <v>24.484654371080779</v>
      </c>
      <c r="L30" s="200">
        <f t="shared" si="11"/>
        <v>28.226438214680929</v>
      </c>
      <c r="M30" s="200">
        <f t="shared" si="11"/>
        <v>32.079789007746221</v>
      </c>
      <c r="N30" s="200">
        <f t="shared" si="11"/>
        <v>38.833880486905201</v>
      </c>
      <c r="O30" s="200">
        <f t="shared" si="11"/>
        <v>43.639841386942095</v>
      </c>
      <c r="P30" s="200">
        <f t="shared" si="11"/>
        <v>47.879385466617492</v>
      </c>
      <c r="Q30" s="200">
        <f t="shared" si="11"/>
        <v>56.264070822574695</v>
      </c>
      <c r="R30" s="200">
        <f t="shared" si="11"/>
        <v>65.910320914791583</v>
      </c>
      <c r="S30" s="158"/>
      <c r="AD30" s="262"/>
    </row>
    <row r="31" spans="1:30" x14ac:dyDescent="0.4">
      <c r="A31" s="167"/>
      <c r="B31" s="205"/>
      <c r="C31" s="433"/>
      <c r="D31" s="207"/>
      <c r="E31" s="207"/>
      <c r="F31" s="180"/>
      <c r="G31" s="180"/>
      <c r="H31" s="180"/>
      <c r="I31" s="180"/>
      <c r="J31" s="180"/>
      <c r="K31" s="180"/>
      <c r="L31" s="180"/>
      <c r="M31" s="180"/>
      <c r="N31" s="180"/>
      <c r="O31" s="180"/>
      <c r="P31" s="180"/>
      <c r="Q31" s="180"/>
      <c r="R31" s="242"/>
      <c r="S31" s="158"/>
      <c r="AD31" s="262"/>
    </row>
    <row r="32" spans="1:30" x14ac:dyDescent="0.4">
      <c r="A32" s="167"/>
      <c r="B32" s="208" t="s">
        <v>133</v>
      </c>
      <c r="C32" s="419">
        <f>E191</f>
        <v>0</v>
      </c>
      <c r="D32" s="191">
        <f>$C32*D$30</f>
        <v>0</v>
      </c>
      <c r="E32" s="191">
        <f t="shared" ref="E32:Q34" si="12">$C32*E$30</f>
        <v>0</v>
      </c>
      <c r="F32" s="191">
        <f t="shared" si="12"/>
        <v>0</v>
      </c>
      <c r="G32" s="191">
        <f t="shared" si="12"/>
        <v>0</v>
      </c>
      <c r="H32" s="191">
        <f t="shared" si="12"/>
        <v>0</v>
      </c>
      <c r="I32" s="191">
        <f>$C32*I$30</f>
        <v>0</v>
      </c>
      <c r="J32" s="191">
        <f t="shared" si="12"/>
        <v>0</v>
      </c>
      <c r="K32" s="191">
        <f t="shared" si="12"/>
        <v>0</v>
      </c>
      <c r="L32" s="191">
        <f t="shared" si="12"/>
        <v>0</v>
      </c>
      <c r="M32" s="191">
        <f t="shared" si="12"/>
        <v>0</v>
      </c>
      <c r="N32" s="191">
        <f t="shared" si="12"/>
        <v>0</v>
      </c>
      <c r="O32" s="191">
        <f t="shared" si="12"/>
        <v>0</v>
      </c>
      <c r="P32" s="191">
        <f t="shared" si="12"/>
        <v>0</v>
      </c>
      <c r="Q32" s="191">
        <f t="shared" si="12"/>
        <v>0</v>
      </c>
      <c r="R32" s="191">
        <f>$C32*R$30</f>
        <v>0</v>
      </c>
      <c r="S32" s="158"/>
      <c r="AD32" s="262"/>
    </row>
    <row r="33" spans="1:30" x14ac:dyDescent="0.4">
      <c r="A33" s="167"/>
      <c r="B33" s="182" t="s">
        <v>134</v>
      </c>
      <c r="C33" s="419">
        <f>E192</f>
        <v>0</v>
      </c>
      <c r="D33" s="191">
        <f>$C33*D$30</f>
        <v>0</v>
      </c>
      <c r="E33" s="191">
        <f t="shared" si="12"/>
        <v>0</v>
      </c>
      <c r="F33" s="191">
        <f t="shared" si="12"/>
        <v>0</v>
      </c>
      <c r="G33" s="191">
        <f t="shared" si="12"/>
        <v>0</v>
      </c>
      <c r="H33" s="191">
        <f t="shared" si="12"/>
        <v>0</v>
      </c>
      <c r="I33" s="191">
        <f>$C33*I$30</f>
        <v>0</v>
      </c>
      <c r="J33" s="191">
        <f t="shared" si="12"/>
        <v>0</v>
      </c>
      <c r="K33" s="191">
        <f t="shared" si="12"/>
        <v>0</v>
      </c>
      <c r="L33" s="191">
        <f t="shared" si="12"/>
        <v>0</v>
      </c>
      <c r="M33" s="191">
        <f t="shared" si="12"/>
        <v>0</v>
      </c>
      <c r="N33" s="191">
        <f t="shared" si="12"/>
        <v>0</v>
      </c>
      <c r="O33" s="191">
        <f t="shared" si="12"/>
        <v>0</v>
      </c>
      <c r="P33" s="191">
        <f t="shared" si="12"/>
        <v>0</v>
      </c>
      <c r="Q33" s="191">
        <f t="shared" si="12"/>
        <v>0</v>
      </c>
      <c r="R33" s="191">
        <f>$C33*R$30</f>
        <v>0</v>
      </c>
      <c r="S33" s="158"/>
      <c r="AD33" s="262"/>
    </row>
    <row r="34" spans="1:30" x14ac:dyDescent="0.4">
      <c r="A34" s="167"/>
      <c r="B34" s="182" t="s">
        <v>135</v>
      </c>
      <c r="C34" s="419">
        <f>E193</f>
        <v>0</v>
      </c>
      <c r="D34" s="191">
        <f>$C34*D$30</f>
        <v>0</v>
      </c>
      <c r="E34" s="191">
        <f t="shared" si="12"/>
        <v>0</v>
      </c>
      <c r="F34" s="191">
        <f t="shared" si="12"/>
        <v>0</v>
      </c>
      <c r="G34" s="191">
        <f t="shared" si="12"/>
        <v>0</v>
      </c>
      <c r="H34" s="191">
        <f t="shared" si="12"/>
        <v>0</v>
      </c>
      <c r="I34" s="191">
        <f>$C34*I$30</f>
        <v>0</v>
      </c>
      <c r="J34" s="191">
        <f t="shared" si="12"/>
        <v>0</v>
      </c>
      <c r="K34" s="191">
        <f t="shared" si="12"/>
        <v>0</v>
      </c>
      <c r="L34" s="191">
        <f t="shared" si="12"/>
        <v>0</v>
      </c>
      <c r="M34" s="191">
        <f t="shared" si="12"/>
        <v>0</v>
      </c>
      <c r="N34" s="191">
        <f t="shared" si="12"/>
        <v>0</v>
      </c>
      <c r="O34" s="191">
        <f t="shared" si="12"/>
        <v>0</v>
      </c>
      <c r="P34" s="191">
        <f t="shared" si="12"/>
        <v>0</v>
      </c>
      <c r="Q34" s="191">
        <f t="shared" si="12"/>
        <v>0</v>
      </c>
      <c r="R34" s="191">
        <f>$C34*R$30</f>
        <v>0</v>
      </c>
      <c r="S34" s="158"/>
      <c r="AD34" s="262"/>
    </row>
    <row r="35" spans="1:30" x14ac:dyDescent="0.4">
      <c r="A35" s="210"/>
      <c r="B35" s="201" t="s">
        <v>136</v>
      </c>
      <c r="C35" s="420"/>
      <c r="D35" s="212">
        <f>SUM(D30,D32:D34)</f>
        <v>16.477580228697896</v>
      </c>
      <c r="E35" s="212">
        <f t="shared" ref="E35:R35" si="13">SUM(E30,E32:E34)</f>
        <v>16.898101807451127</v>
      </c>
      <c r="F35" s="212">
        <f t="shared" si="13"/>
        <v>19.069366285503506</v>
      </c>
      <c r="G35" s="212">
        <f t="shared" si="13"/>
        <v>16.477580228697896</v>
      </c>
      <c r="H35" s="212">
        <f t="shared" si="13"/>
        <v>20.279438583548504</v>
      </c>
      <c r="I35" s="212">
        <f t="shared" si="13"/>
        <v>21.463764662486167</v>
      </c>
      <c r="J35" s="212">
        <f t="shared" si="13"/>
        <v>23.89249133161195</v>
      </c>
      <c r="K35" s="212">
        <f t="shared" si="13"/>
        <v>24.484654371080779</v>
      </c>
      <c r="L35" s="212">
        <f t="shared" si="13"/>
        <v>28.226438214680929</v>
      </c>
      <c r="M35" s="212">
        <f t="shared" si="13"/>
        <v>32.079789007746221</v>
      </c>
      <c r="N35" s="212">
        <f t="shared" si="13"/>
        <v>38.833880486905201</v>
      </c>
      <c r="O35" s="212">
        <f t="shared" si="13"/>
        <v>43.639841386942095</v>
      </c>
      <c r="P35" s="212">
        <f t="shared" si="13"/>
        <v>47.879385466617492</v>
      </c>
      <c r="Q35" s="212">
        <f t="shared" si="13"/>
        <v>56.264070822574695</v>
      </c>
      <c r="R35" s="212">
        <f t="shared" si="13"/>
        <v>65.910320914791583</v>
      </c>
      <c r="S35" s="158"/>
      <c r="AD35" s="262"/>
    </row>
    <row r="36" spans="1:30" x14ac:dyDescent="0.4">
      <c r="A36" s="210"/>
      <c r="B36" s="213" t="str">
        <f>B174</f>
        <v>Opslag kosten gemeentelijke eisen</v>
      </c>
      <c r="C36" s="419">
        <f>C174</f>
        <v>0</v>
      </c>
      <c r="D36" s="204">
        <f>$C36*D$35</f>
        <v>0</v>
      </c>
      <c r="E36" s="204">
        <f t="shared" ref="E36:Q37" si="14">$C36*E$35</f>
        <v>0</v>
      </c>
      <c r="F36" s="204">
        <f t="shared" si="14"/>
        <v>0</v>
      </c>
      <c r="G36" s="204">
        <f t="shared" si="14"/>
        <v>0</v>
      </c>
      <c r="H36" s="204">
        <f>$C36*H$35</f>
        <v>0</v>
      </c>
      <c r="I36" s="204">
        <f t="shared" si="14"/>
        <v>0</v>
      </c>
      <c r="J36" s="204">
        <f t="shared" si="14"/>
        <v>0</v>
      </c>
      <c r="K36" s="204">
        <f t="shared" si="14"/>
        <v>0</v>
      </c>
      <c r="L36" s="204">
        <f t="shared" si="14"/>
        <v>0</v>
      </c>
      <c r="M36" s="204">
        <f t="shared" si="14"/>
        <v>0</v>
      </c>
      <c r="N36" s="204">
        <f t="shared" si="14"/>
        <v>0</v>
      </c>
      <c r="O36" s="204">
        <f t="shared" si="14"/>
        <v>0</v>
      </c>
      <c r="P36" s="204">
        <f t="shared" si="14"/>
        <v>0</v>
      </c>
      <c r="Q36" s="204">
        <f t="shared" si="14"/>
        <v>0</v>
      </c>
      <c r="R36" s="204">
        <f>$C36*R$35</f>
        <v>0</v>
      </c>
      <c r="S36" s="158"/>
      <c r="AD36" s="262"/>
    </row>
    <row r="37" spans="1:30" x14ac:dyDescent="0.4">
      <c r="A37" s="210"/>
      <c r="B37" s="214" t="s">
        <v>137</v>
      </c>
      <c r="C37" s="421">
        <f>C184</f>
        <v>0</v>
      </c>
      <c r="D37" s="216">
        <f>$C37*D$35</f>
        <v>0</v>
      </c>
      <c r="E37" s="216">
        <f t="shared" si="14"/>
        <v>0</v>
      </c>
      <c r="F37" s="216">
        <f t="shared" si="14"/>
        <v>0</v>
      </c>
      <c r="G37" s="216">
        <f t="shared" si="14"/>
        <v>0</v>
      </c>
      <c r="H37" s="216">
        <f>$C37*H$35</f>
        <v>0</v>
      </c>
      <c r="I37" s="216">
        <f t="shared" si="14"/>
        <v>0</v>
      </c>
      <c r="J37" s="216">
        <f t="shared" si="14"/>
        <v>0</v>
      </c>
      <c r="K37" s="216">
        <f t="shared" si="14"/>
        <v>0</v>
      </c>
      <c r="L37" s="216">
        <f t="shared" si="14"/>
        <v>0</v>
      </c>
      <c r="M37" s="216">
        <f t="shared" si="14"/>
        <v>0</v>
      </c>
      <c r="N37" s="216">
        <f t="shared" si="14"/>
        <v>0</v>
      </c>
      <c r="O37" s="216">
        <f t="shared" si="14"/>
        <v>0</v>
      </c>
      <c r="P37" s="216">
        <f t="shared" si="14"/>
        <v>0</v>
      </c>
      <c r="Q37" s="216">
        <f t="shared" si="14"/>
        <v>0</v>
      </c>
      <c r="R37" s="216">
        <f>$C37*R$35</f>
        <v>0</v>
      </c>
      <c r="S37" s="158"/>
      <c r="AD37" s="262"/>
    </row>
    <row r="38" spans="1:30" x14ac:dyDescent="0.4">
      <c r="A38" s="210"/>
      <c r="B38" s="201" t="s">
        <v>138</v>
      </c>
      <c r="C38" s="420"/>
      <c r="D38" s="212">
        <f>SUM(D35:D37)</f>
        <v>16.477580228697896</v>
      </c>
      <c r="E38" s="212">
        <f>SUM(E35:E37)</f>
        <v>16.898101807451127</v>
      </c>
      <c r="F38" s="212">
        <f>SUM(F35:F37)</f>
        <v>19.069366285503506</v>
      </c>
      <c r="G38" s="212">
        <f>SUM(G35:G37)</f>
        <v>16.477580228697896</v>
      </c>
      <c r="H38" s="212">
        <f>SUM(H35:H37)</f>
        <v>20.279438583548504</v>
      </c>
      <c r="I38" s="212">
        <f t="shared" ref="I38:L38" si="15">SUM(I35:I37)</f>
        <v>21.463764662486167</v>
      </c>
      <c r="J38" s="212">
        <f t="shared" si="15"/>
        <v>23.89249133161195</v>
      </c>
      <c r="K38" s="212">
        <f t="shared" si="15"/>
        <v>24.484654371080779</v>
      </c>
      <c r="L38" s="212">
        <f t="shared" si="15"/>
        <v>28.226438214680929</v>
      </c>
      <c r="M38" s="212">
        <f t="shared" ref="M38:R38" si="16">SUM(M35:M37)</f>
        <v>32.079789007746221</v>
      </c>
      <c r="N38" s="212">
        <f t="shared" si="16"/>
        <v>38.833880486905201</v>
      </c>
      <c r="O38" s="212">
        <f t="shared" si="16"/>
        <v>43.639841386942095</v>
      </c>
      <c r="P38" s="212">
        <f t="shared" si="16"/>
        <v>47.879385466617492</v>
      </c>
      <c r="Q38" s="212">
        <f t="shared" si="16"/>
        <v>56.264070822574695</v>
      </c>
      <c r="R38" s="212">
        <f t="shared" si="16"/>
        <v>65.910320914791583</v>
      </c>
      <c r="S38" s="158"/>
      <c r="AD38" s="262"/>
    </row>
    <row r="39" spans="1:30" x14ac:dyDescent="0.4">
      <c r="A39" s="210"/>
      <c r="B39" s="217"/>
      <c r="C39" s="422"/>
      <c r="D39" s="219"/>
      <c r="E39" s="219"/>
      <c r="F39" s="219"/>
      <c r="G39" s="219"/>
      <c r="H39" s="219"/>
      <c r="I39" s="219"/>
      <c r="J39" s="219"/>
      <c r="K39" s="219"/>
      <c r="L39" s="219"/>
      <c r="M39" s="219"/>
      <c r="N39" s="219"/>
      <c r="O39" s="219"/>
      <c r="P39" s="219"/>
      <c r="Q39" s="219"/>
      <c r="R39" s="258"/>
      <c r="S39" s="158"/>
      <c r="AD39" s="262"/>
    </row>
    <row r="40" spans="1:30" x14ac:dyDescent="0.4">
      <c r="A40" s="210"/>
      <c r="B40" s="182" t="s">
        <v>282</v>
      </c>
      <c r="C40" s="220"/>
      <c r="D40" s="221">
        <f>D63</f>
        <v>0.05</v>
      </c>
      <c r="E40" s="221">
        <f t="shared" ref="E40:I40" si="17">E63</f>
        <v>0.05</v>
      </c>
      <c r="F40" s="221">
        <f t="shared" si="17"/>
        <v>0.05</v>
      </c>
      <c r="G40" s="221">
        <f t="shared" si="17"/>
        <v>0.1</v>
      </c>
      <c r="H40" s="221">
        <f t="shared" si="17"/>
        <v>0.1</v>
      </c>
      <c r="I40" s="221">
        <f t="shared" si="17"/>
        <v>0.2</v>
      </c>
      <c r="J40" s="221">
        <f t="shared" ref="J40:R40" si="18">J63</f>
        <v>0.05</v>
      </c>
      <c r="K40" s="221">
        <f t="shared" si="18"/>
        <v>0.05</v>
      </c>
      <c r="L40" s="221">
        <f t="shared" si="18"/>
        <v>0.05</v>
      </c>
      <c r="M40" s="221">
        <f t="shared" si="18"/>
        <v>0.05</v>
      </c>
      <c r="N40" s="221">
        <f t="shared" si="18"/>
        <v>0.05</v>
      </c>
      <c r="O40" s="221">
        <f t="shared" si="18"/>
        <v>0.05</v>
      </c>
      <c r="P40" s="221">
        <f t="shared" si="18"/>
        <v>0.05</v>
      </c>
      <c r="Q40" s="221">
        <f t="shared" si="18"/>
        <v>0.05</v>
      </c>
      <c r="R40" s="221">
        <f t="shared" si="18"/>
        <v>0.05</v>
      </c>
      <c r="S40" s="259"/>
      <c r="AD40" s="262"/>
    </row>
    <row r="41" spans="1:30" x14ac:dyDescent="0.4">
      <c r="A41" s="210"/>
      <c r="B41" s="222" t="s">
        <v>140</v>
      </c>
      <c r="C41" s="223"/>
      <c r="D41" s="224"/>
      <c r="E41" s="224"/>
      <c r="F41" s="224"/>
      <c r="G41" s="224"/>
      <c r="H41" s="180"/>
      <c r="I41" s="180"/>
      <c r="J41" s="180"/>
      <c r="K41" s="180"/>
      <c r="L41" s="180"/>
      <c r="M41" s="180"/>
      <c r="N41" s="180"/>
      <c r="O41" s="180"/>
      <c r="P41" s="180"/>
      <c r="Q41" s="180"/>
      <c r="R41" s="242"/>
      <c r="S41" s="260">
        <f>SUMPRODUCT(D38:R38,D40:R40)</f>
        <v>28.651250829952044</v>
      </c>
      <c r="AD41" s="262"/>
    </row>
    <row r="42" spans="1:30" x14ac:dyDescent="0.4">
      <c r="A42" s="210"/>
      <c r="B42" s="434"/>
      <c r="C42" s="206"/>
      <c r="D42" s="207"/>
      <c r="E42" s="207"/>
      <c r="F42" s="207"/>
      <c r="G42" s="207"/>
      <c r="H42" s="207"/>
      <c r="I42" s="207"/>
      <c r="J42" s="158"/>
      <c r="K42" s="158"/>
      <c r="L42" s="158"/>
      <c r="M42" s="158"/>
      <c r="N42" s="158"/>
      <c r="O42" s="158"/>
      <c r="P42" s="158"/>
      <c r="Q42" s="158"/>
      <c r="R42" s="158"/>
      <c r="S42" s="252"/>
      <c r="T42" s="158"/>
      <c r="U42" s="158"/>
      <c r="V42" s="158"/>
      <c r="W42" s="158"/>
      <c r="X42" s="158"/>
      <c r="Y42" s="158"/>
      <c r="Z42" s="158"/>
      <c r="AA42" s="158"/>
      <c r="AB42" s="158"/>
      <c r="AC42" s="158"/>
      <c r="AD42" s="262"/>
    </row>
    <row r="43" spans="1:30" x14ac:dyDescent="0.4">
      <c r="A43" s="435"/>
      <c r="B43" s="222"/>
      <c r="C43" s="223"/>
      <c r="D43" s="224"/>
      <c r="E43" s="224"/>
      <c r="F43" s="224"/>
      <c r="G43" s="224"/>
      <c r="H43" s="224"/>
      <c r="I43" s="437"/>
      <c r="J43" s="158"/>
      <c r="K43" s="158"/>
      <c r="L43" s="158"/>
      <c r="M43" s="158"/>
      <c r="N43" s="158"/>
      <c r="O43" s="158"/>
      <c r="P43" s="158"/>
      <c r="Q43" s="158"/>
      <c r="R43" s="158"/>
      <c r="S43" s="158"/>
      <c r="T43" s="158"/>
      <c r="U43" s="158"/>
      <c r="V43" s="158"/>
      <c r="W43" s="158"/>
      <c r="X43" s="158"/>
      <c r="Y43" s="158"/>
      <c r="Z43" s="158"/>
      <c r="AA43" s="158"/>
      <c r="AB43" s="158"/>
      <c r="AC43" s="158"/>
      <c r="AD43" s="262"/>
    </row>
    <row r="44" spans="1:30" x14ac:dyDescent="0.4">
      <c r="A44" s="167"/>
      <c r="B44" s="168" t="s">
        <v>141</v>
      </c>
      <c r="C44" s="169"/>
      <c r="D44" s="170"/>
      <c r="E44" s="170"/>
      <c r="F44" s="170"/>
      <c r="G44" s="170"/>
      <c r="H44" s="170"/>
      <c r="I44" s="253"/>
      <c r="J44" s="158"/>
      <c r="K44" s="158"/>
      <c r="L44" s="158"/>
      <c r="M44" s="158"/>
      <c r="N44" s="158"/>
      <c r="O44" s="158"/>
      <c r="P44" s="158"/>
      <c r="Q44" s="158"/>
      <c r="R44" s="158"/>
      <c r="S44" s="158"/>
      <c r="T44" s="158"/>
      <c r="U44" s="158"/>
      <c r="V44" s="158"/>
      <c r="W44" s="158"/>
      <c r="X44" s="158"/>
      <c r="Y44" s="158"/>
      <c r="Z44" s="158"/>
      <c r="AA44" s="158"/>
      <c r="AB44" s="158"/>
      <c r="AC44" s="158"/>
      <c r="AD44" s="262"/>
    </row>
    <row r="45" spans="1:30" x14ac:dyDescent="0.4">
      <c r="A45" s="210"/>
      <c r="B45" s="226"/>
      <c r="C45" s="180"/>
      <c r="D45" s="181" t="s">
        <v>142</v>
      </c>
      <c r="E45" s="181" t="s">
        <v>143</v>
      </c>
      <c r="F45" s="181" t="s">
        <v>144</v>
      </c>
      <c r="G45" s="181" t="s">
        <v>145</v>
      </c>
      <c r="H45" s="181" t="s">
        <v>146</v>
      </c>
      <c r="I45" s="254" t="s">
        <v>147</v>
      </c>
      <c r="J45" s="252"/>
      <c r="K45" s="158"/>
      <c r="L45" s="158"/>
      <c r="M45" s="158"/>
      <c r="N45" s="158"/>
      <c r="O45" s="158"/>
      <c r="P45" s="158"/>
      <c r="Q45" s="158"/>
      <c r="R45" s="158"/>
      <c r="S45" s="158"/>
      <c r="T45" s="158"/>
      <c r="U45" s="158"/>
      <c r="V45" s="158"/>
      <c r="W45" s="158"/>
      <c r="X45" s="158"/>
      <c r="Y45" s="158"/>
      <c r="Z45" s="158"/>
      <c r="AA45" s="158"/>
      <c r="AB45" s="158"/>
      <c r="AC45" s="158"/>
      <c r="AD45" s="262"/>
    </row>
    <row r="46" spans="1:30" x14ac:dyDescent="0.4">
      <c r="A46" s="210"/>
      <c r="B46" s="227" t="s">
        <v>283</v>
      </c>
      <c r="C46" s="424"/>
      <c r="D46" s="229">
        <f>IF(C155=0,SUMPRODUCT(D28:R28,D40:R40),SUMPRODUCT(D28:R28,D40:R40)+(C152/C155)*SUMPRODUCT(D32:R32,D40:R40))</f>
        <v>28.651250829952044</v>
      </c>
      <c r="E46" s="229">
        <f>D46*(1+C166)</f>
        <v>28.651250829952044</v>
      </c>
      <c r="F46" s="229">
        <f>E46*(1+D166)</f>
        <v>28.651250829952044</v>
      </c>
      <c r="G46" s="229">
        <f t="shared" ref="E46:I47" si="19">F46*(1+E166)</f>
        <v>28.651250829952044</v>
      </c>
      <c r="H46" s="229">
        <f t="shared" si="19"/>
        <v>28.651250829952044</v>
      </c>
      <c r="I46" s="229">
        <f t="shared" si="19"/>
        <v>28.651250829952044</v>
      </c>
      <c r="J46" s="252"/>
      <c r="K46" s="426"/>
      <c r="L46" s="158"/>
      <c r="M46" s="158"/>
      <c r="N46" s="158"/>
      <c r="O46" s="158"/>
      <c r="P46" s="158"/>
      <c r="Q46" s="158"/>
      <c r="R46" s="158"/>
      <c r="S46" s="158"/>
      <c r="T46" s="158"/>
      <c r="U46" s="158"/>
      <c r="V46" s="158"/>
      <c r="W46" s="158"/>
      <c r="X46" s="158"/>
      <c r="Y46" s="158"/>
      <c r="Z46" s="158"/>
      <c r="AA46" s="158"/>
      <c r="AB46" s="158"/>
      <c r="AC46" s="158"/>
      <c r="AD46" s="262"/>
    </row>
    <row r="47" spans="1:30" x14ac:dyDescent="0.4">
      <c r="A47" s="210"/>
      <c r="B47" s="182" t="s">
        <v>284</v>
      </c>
      <c r="C47" s="424"/>
      <c r="D47" s="191">
        <f>IF(C155=0,SUMPRODUCT(D29:R29,D40:R40)+SUMPRODUCT(D33:R33,D40:R40)+SUMPRODUCT(D34:R34,D40:R40),SUMPRODUCT(D29:R29,D40:R40)+SUMPRODUCT(D33:R33,D40:R40)+SUMPRODUCT(D34:R34,D40:R40)+((C153+C154)/C155)*SUMPRODUCT(D32:R32,D40:R40))</f>
        <v>0</v>
      </c>
      <c r="E47" s="229">
        <f t="shared" si="19"/>
        <v>0</v>
      </c>
      <c r="F47" s="229">
        <f t="shared" si="19"/>
        <v>0</v>
      </c>
      <c r="G47" s="229">
        <f t="shared" si="19"/>
        <v>0</v>
      </c>
      <c r="H47" s="229">
        <f t="shared" si="19"/>
        <v>0</v>
      </c>
      <c r="I47" s="229">
        <f>H47*(1+G167)</f>
        <v>0</v>
      </c>
      <c r="J47" s="252"/>
      <c r="K47" s="158"/>
      <c r="L47" s="158"/>
      <c r="M47" s="158"/>
      <c r="N47" s="158"/>
      <c r="O47" s="158"/>
      <c r="P47" s="158"/>
      <c r="Q47" s="158"/>
      <c r="R47" s="158"/>
      <c r="S47" s="158"/>
      <c r="T47" s="158"/>
      <c r="U47" s="158"/>
      <c r="V47" s="158"/>
      <c r="W47" s="158"/>
      <c r="X47" s="158"/>
      <c r="Y47" s="158"/>
      <c r="Z47" s="158"/>
      <c r="AA47" s="158"/>
      <c r="AB47" s="158"/>
      <c r="AC47" s="158"/>
      <c r="AD47" s="262"/>
    </row>
    <row r="48" spans="1:30" x14ac:dyDescent="0.4">
      <c r="A48" s="210"/>
      <c r="B48" s="201" t="s">
        <v>150</v>
      </c>
      <c r="C48" s="420"/>
      <c r="D48" s="212">
        <f>SUM(D46:D47)</f>
        <v>28.651250829952044</v>
      </c>
      <c r="E48" s="212">
        <f t="shared" ref="E48:I48" si="20">SUM(E46:E47)</f>
        <v>28.651250829952044</v>
      </c>
      <c r="F48" s="212">
        <f t="shared" si="20"/>
        <v>28.651250829952044</v>
      </c>
      <c r="G48" s="212">
        <f t="shared" si="20"/>
        <v>28.651250829952044</v>
      </c>
      <c r="H48" s="212">
        <f t="shared" si="20"/>
        <v>28.651250829952044</v>
      </c>
      <c r="I48" s="212">
        <f t="shared" si="20"/>
        <v>28.651250829952044</v>
      </c>
      <c r="J48" s="158"/>
      <c r="K48" s="158"/>
      <c r="L48" s="158"/>
      <c r="M48" s="158"/>
      <c r="N48" s="158"/>
      <c r="O48" s="158"/>
      <c r="P48" s="158"/>
      <c r="Q48" s="158"/>
      <c r="R48" s="158"/>
      <c r="S48" s="158"/>
      <c r="T48" s="158"/>
      <c r="U48" s="158"/>
      <c r="V48" s="158"/>
      <c r="W48" s="158"/>
      <c r="X48" s="158"/>
      <c r="Y48" s="158"/>
      <c r="Z48" s="158"/>
      <c r="AA48" s="158"/>
      <c r="AB48" s="158"/>
      <c r="AC48" s="158"/>
      <c r="AD48" s="262"/>
    </row>
    <row r="49" spans="1:30" x14ac:dyDescent="0.4">
      <c r="A49" s="210"/>
      <c r="B49" s="230" t="s">
        <v>151</v>
      </c>
      <c r="C49" s="425">
        <f>C36+C37</f>
        <v>0</v>
      </c>
      <c r="D49" s="229">
        <f>D48*$C49</f>
        <v>0</v>
      </c>
      <c r="E49" s="229">
        <f>E48*$C49</f>
        <v>0</v>
      </c>
      <c r="F49" s="229">
        <f>F48*$C49</f>
        <v>0</v>
      </c>
      <c r="G49" s="229">
        <f t="shared" ref="G49:I49" si="21">G48*$C49</f>
        <v>0</v>
      </c>
      <c r="H49" s="229">
        <f t="shared" si="21"/>
        <v>0</v>
      </c>
      <c r="I49" s="229">
        <f t="shared" si="21"/>
        <v>0</v>
      </c>
      <c r="J49" s="158"/>
      <c r="K49" s="158"/>
      <c r="L49" s="158"/>
      <c r="M49" s="158"/>
      <c r="N49" s="158"/>
      <c r="O49" s="158"/>
      <c r="P49" s="158"/>
      <c r="Q49" s="158"/>
      <c r="R49" s="158"/>
      <c r="S49" s="158"/>
      <c r="T49" s="158"/>
      <c r="U49" s="158"/>
      <c r="V49" s="158"/>
      <c r="W49" s="158"/>
      <c r="X49" s="158"/>
      <c r="Y49" s="158"/>
      <c r="Z49" s="158"/>
      <c r="AA49" s="158"/>
      <c r="AB49" s="158"/>
      <c r="AC49" s="158"/>
      <c r="AD49" s="262"/>
    </row>
    <row r="50" spans="1:30" x14ac:dyDescent="0.4">
      <c r="A50" s="210"/>
      <c r="B50" s="201" t="s">
        <v>152</v>
      </c>
      <c r="C50" s="420"/>
      <c r="D50" s="212">
        <f>SUM(D48:D49)</f>
        <v>28.651250829952044</v>
      </c>
      <c r="E50" s="212">
        <f t="shared" ref="E50:I50" si="22">SUM(E48:E49)</f>
        <v>28.651250829952044</v>
      </c>
      <c r="F50" s="212">
        <f t="shared" si="22"/>
        <v>28.651250829952044</v>
      </c>
      <c r="G50" s="212">
        <f t="shared" si="22"/>
        <v>28.651250829952044</v>
      </c>
      <c r="H50" s="212">
        <f t="shared" si="22"/>
        <v>28.651250829952044</v>
      </c>
      <c r="I50" s="212">
        <f t="shared" si="22"/>
        <v>28.651250829952044</v>
      </c>
      <c r="J50" s="158"/>
      <c r="K50" s="158"/>
      <c r="L50" s="158"/>
      <c r="M50" s="158"/>
      <c r="N50" s="158"/>
      <c r="O50" s="158"/>
      <c r="P50" s="158"/>
      <c r="Q50" s="158"/>
      <c r="R50" s="158"/>
      <c r="S50" s="158"/>
      <c r="T50" s="158"/>
      <c r="U50" s="158"/>
      <c r="V50" s="158"/>
      <c r="W50" s="158"/>
      <c r="X50" s="158"/>
      <c r="Y50" s="158"/>
      <c r="Z50" s="158"/>
      <c r="AA50" s="158"/>
      <c r="AB50" s="158"/>
      <c r="AC50" s="158"/>
      <c r="AD50" s="262"/>
    </row>
    <row r="51" spans="1:30" x14ac:dyDescent="0.4">
      <c r="A51" s="210"/>
      <c r="B51" s="232"/>
      <c r="C51" s="233"/>
      <c r="D51" s="233"/>
      <c r="E51" s="233"/>
      <c r="F51" s="233"/>
      <c r="G51" s="233"/>
      <c r="H51" s="233"/>
      <c r="I51" s="233"/>
      <c r="J51" s="224"/>
      <c r="K51" s="224"/>
      <c r="L51" s="224"/>
      <c r="M51" s="224"/>
      <c r="N51" s="224"/>
      <c r="O51" s="224"/>
      <c r="P51" s="224"/>
      <c r="Q51" s="224"/>
      <c r="R51" s="224"/>
      <c r="S51" s="224"/>
      <c r="T51" s="224"/>
      <c r="U51" s="224"/>
      <c r="V51" s="224"/>
      <c r="W51" s="224"/>
      <c r="X51" s="224"/>
      <c r="Y51" s="224"/>
      <c r="Z51" s="224"/>
      <c r="AA51" s="224"/>
      <c r="AB51" s="224"/>
      <c r="AC51" s="224"/>
      <c r="AD51" s="266"/>
    </row>
    <row r="52" spans="1:30" x14ac:dyDescent="0.4">
      <c r="A52" s="234"/>
    </row>
    <row r="53" spans="1:30" x14ac:dyDescent="0.4">
      <c r="A53" s="166" t="s">
        <v>153</v>
      </c>
    </row>
    <row r="55" spans="1:30" x14ac:dyDescent="0.4">
      <c r="B55" s="168" t="s">
        <v>17</v>
      </c>
      <c r="C55" s="169"/>
      <c r="D55" s="170"/>
      <c r="E55" s="170"/>
      <c r="F55" s="170"/>
      <c r="G55" s="170"/>
      <c r="H55" s="170"/>
      <c r="I55" s="170"/>
      <c r="J55" s="170"/>
      <c r="K55" s="170"/>
      <c r="L55" s="170"/>
      <c r="M55" s="170"/>
      <c r="N55" s="170"/>
      <c r="O55" s="170"/>
      <c r="P55" s="170"/>
      <c r="Q55" s="170"/>
      <c r="R55" s="170"/>
      <c r="S55" s="170"/>
      <c r="T55" s="170"/>
      <c r="U55" s="170"/>
      <c r="V55" s="170"/>
      <c r="W55" s="170"/>
      <c r="X55" s="253"/>
    </row>
    <row r="56" spans="1:30" x14ac:dyDescent="0.4">
      <c r="B56" s="235" t="s">
        <v>311</v>
      </c>
      <c r="C56" s="152"/>
      <c r="D56" s="152"/>
      <c r="E56" s="152"/>
      <c r="F56" s="152"/>
      <c r="G56" s="152"/>
      <c r="H56" s="152"/>
      <c r="I56" s="152"/>
      <c r="J56" s="152"/>
      <c r="K56" s="152"/>
      <c r="L56" s="152"/>
      <c r="M56" s="152"/>
      <c r="N56" s="152"/>
      <c r="O56" s="152"/>
      <c r="P56" s="152"/>
      <c r="Q56" s="152"/>
      <c r="R56" s="152"/>
      <c r="S56" s="174"/>
      <c r="T56" s="174"/>
      <c r="U56" s="174"/>
      <c r="V56" s="174"/>
      <c r="W56" s="174"/>
      <c r="X56" s="261"/>
    </row>
    <row r="57" spans="1:30" x14ac:dyDescent="0.4">
      <c r="B57" s="236" t="s">
        <v>286</v>
      </c>
      <c r="C57" s="237"/>
      <c r="D57" s="238">
        <v>10</v>
      </c>
      <c r="E57" s="238">
        <v>15</v>
      </c>
      <c r="F57" s="238">
        <v>20</v>
      </c>
      <c r="G57" s="238">
        <v>15</v>
      </c>
      <c r="H57" s="238">
        <v>30</v>
      </c>
      <c r="I57" s="238">
        <v>35</v>
      </c>
      <c r="J57" s="238">
        <v>40</v>
      </c>
      <c r="K57" s="238">
        <v>45</v>
      </c>
      <c r="L57" s="238">
        <v>50</v>
      </c>
      <c r="M57" s="238">
        <v>55</v>
      </c>
      <c r="N57" s="238">
        <v>60</v>
      </c>
      <c r="O57" s="238">
        <v>65</v>
      </c>
      <c r="P57" s="238">
        <v>70</v>
      </c>
      <c r="Q57" s="238">
        <v>75</v>
      </c>
      <c r="R57" s="238">
        <v>80</v>
      </c>
      <c r="S57" s="178"/>
      <c r="T57" s="158"/>
      <c r="U57" s="158"/>
      <c r="V57" s="158"/>
      <c r="W57" s="158"/>
      <c r="X57" s="262"/>
    </row>
    <row r="58" spans="1:30" x14ac:dyDescent="0.4">
      <c r="B58" s="236" t="s">
        <v>280</v>
      </c>
      <c r="C58" s="237"/>
      <c r="D58" s="238">
        <v>6</v>
      </c>
      <c r="E58" s="238">
        <v>6</v>
      </c>
      <c r="F58" s="238">
        <v>8</v>
      </c>
      <c r="G58" s="238">
        <v>5</v>
      </c>
      <c r="H58" s="238">
        <v>6</v>
      </c>
      <c r="I58" s="238">
        <v>6</v>
      </c>
      <c r="J58" s="238">
        <v>8</v>
      </c>
      <c r="K58" s="238">
        <v>6</v>
      </c>
      <c r="L58" s="238">
        <v>6</v>
      </c>
      <c r="M58" s="238">
        <v>6</v>
      </c>
      <c r="N58" s="238">
        <v>8</v>
      </c>
      <c r="O58" s="238">
        <v>8</v>
      </c>
      <c r="P58" s="238">
        <v>5</v>
      </c>
      <c r="Q58" s="238">
        <v>5</v>
      </c>
      <c r="R58" s="238">
        <v>5</v>
      </c>
      <c r="S58" s="178"/>
      <c r="T58" s="158"/>
      <c r="U58" s="158"/>
      <c r="V58" s="158"/>
      <c r="W58" s="158"/>
      <c r="X58" s="262"/>
    </row>
    <row r="59" spans="1:30" x14ac:dyDescent="0.4">
      <c r="B59" s="239"/>
      <c r="C59" s="240"/>
      <c r="D59" s="436" t="str">
        <f>D57&amp;"_"&amp;D58</f>
        <v>10_6</v>
      </c>
      <c r="E59" s="436" t="str">
        <f t="shared" ref="E59:R59" si="23">E57&amp;"_"&amp;E58</f>
        <v>15_6</v>
      </c>
      <c r="F59" s="436" t="str">
        <f t="shared" si="23"/>
        <v>20_8</v>
      </c>
      <c r="G59" s="436" t="str">
        <f t="shared" si="23"/>
        <v>15_5</v>
      </c>
      <c r="H59" s="436" t="str">
        <f t="shared" si="23"/>
        <v>30_6</v>
      </c>
      <c r="I59" s="436" t="str">
        <f t="shared" si="23"/>
        <v>35_6</v>
      </c>
      <c r="J59" s="436" t="str">
        <f t="shared" si="23"/>
        <v>40_8</v>
      </c>
      <c r="K59" s="436" t="str">
        <f t="shared" si="23"/>
        <v>45_6</v>
      </c>
      <c r="L59" s="436" t="str">
        <f t="shared" si="23"/>
        <v>50_6</v>
      </c>
      <c r="M59" s="436" t="str">
        <f t="shared" si="23"/>
        <v>55_6</v>
      </c>
      <c r="N59" s="436" t="str">
        <f t="shared" si="23"/>
        <v>60_8</v>
      </c>
      <c r="O59" s="436" t="str">
        <f t="shared" si="23"/>
        <v>65_8</v>
      </c>
      <c r="P59" s="436" t="str">
        <f t="shared" si="23"/>
        <v>70_5</v>
      </c>
      <c r="Q59" s="436" t="str">
        <f t="shared" si="23"/>
        <v>75_5</v>
      </c>
      <c r="R59" s="436" t="str">
        <f t="shared" si="23"/>
        <v>80_5</v>
      </c>
      <c r="S59" s="263"/>
      <c r="T59" s="263"/>
      <c r="U59" s="263"/>
      <c r="V59" s="263"/>
      <c r="W59" s="263"/>
      <c r="X59" s="264"/>
    </row>
    <row r="60" spans="1:30" x14ac:dyDescent="0.4">
      <c r="B60" s="178"/>
      <c r="C60" s="158"/>
      <c r="D60" s="152"/>
      <c r="E60" s="152"/>
      <c r="F60" s="152"/>
      <c r="G60" s="152"/>
      <c r="H60" s="152"/>
      <c r="I60" s="152"/>
      <c r="J60" s="152"/>
      <c r="K60" s="152"/>
      <c r="L60" s="152"/>
      <c r="M60" s="152"/>
      <c r="N60" s="152"/>
      <c r="O60" s="152"/>
      <c r="P60" s="152"/>
      <c r="Q60" s="152"/>
      <c r="R60" s="152"/>
      <c r="S60" s="158"/>
      <c r="T60" s="158"/>
      <c r="U60" s="158"/>
      <c r="V60" s="158"/>
      <c r="W60" s="158"/>
      <c r="X60" s="262"/>
    </row>
    <row r="61" spans="1:30" x14ac:dyDescent="0.4">
      <c r="B61" s="179" t="s">
        <v>158</v>
      </c>
      <c r="C61" s="242"/>
      <c r="D61" s="243">
        <f>IFERROR(INDEX(CAO_GHZ!$AD$16:$AD$224,MATCH('1_Kostprijs_begeleiding_GHZ'!D59,CAO_GHZ!$Z$16:$Z$224,0)),"")</f>
        <v>12.268370607028753</v>
      </c>
      <c r="E61" s="243">
        <f>IFERROR(INDEX(CAO_GHZ!$AD$16:$AD$224,MATCH('1_Kostprijs_begeleiding_GHZ'!E59,CAO_GHZ!$Z$16:$Z$224,0)),"")</f>
        <v>12.581469648562301</v>
      </c>
      <c r="F61" s="243">
        <f>IFERROR(INDEX(CAO_GHZ!$AD$16:$AD$224,MATCH('1_Kostprijs_begeleiding_GHZ'!F59,CAO_GHZ!$Z$16:$Z$224,0)),"")</f>
        <v>14.198083067092652</v>
      </c>
      <c r="G61" s="243">
        <f>IFERROR(INDEX(CAO_GHZ!$AD$16:$AD$224,MATCH('1_Kostprijs_begeleiding_GHZ'!G59,CAO_GHZ!$Z$16:$Z$224,0)),"")</f>
        <v>12.268370607028753</v>
      </c>
      <c r="H61" s="243">
        <f>IFERROR(INDEX(CAO_GHZ!$AD$16:$AD$224,MATCH('1_Kostprijs_begeleiding_GHZ'!H59,CAO_GHZ!$Z$16:$Z$224,0)),"")</f>
        <v>15.099041533546325</v>
      </c>
      <c r="I61" s="243">
        <f>IFERROR(INDEX(CAO_GHZ!$AD$16:$AD$224,MATCH('1_Kostprijs_begeleiding_GHZ'!I59,CAO_GHZ!$Z$16:$Z$224,0)),"")</f>
        <v>15.980830670926517</v>
      </c>
      <c r="J61" s="243">
        <f>IFERROR(INDEX(CAO_GHZ!$AD$16:$AD$224,MATCH('1_Kostprijs_begeleiding_GHZ'!J59,CAO_GHZ!$Z$16:$Z$224,0)),"")</f>
        <v>17.789137380191693</v>
      </c>
      <c r="K61" s="243">
        <f>IFERROR(INDEX(CAO_GHZ!$AD$16:$AD$224,MATCH('1_Kostprijs_begeleiding_GHZ'!K59,CAO_GHZ!$Z$16:$Z$224,0)),"")</f>
        <v>18.230031948881788</v>
      </c>
      <c r="L61" s="243">
        <f>IFERROR(INDEX(CAO_GHZ!$AD$16:$AD$224,MATCH('1_Kostprijs_begeleiding_GHZ'!L59,CAO_GHZ!$Z$16:$Z$224,0)),"")</f>
        <v>21.015974440894567</v>
      </c>
      <c r="M61" s="243">
        <f>IFERROR(INDEX(CAO_GHZ!$AD$16:$AD$224,MATCH('1_Kostprijs_begeleiding_GHZ'!M59,CAO_GHZ!$Z$16:$Z$224,0)),"")</f>
        <v>23.884984025559106</v>
      </c>
      <c r="N61" s="243">
        <f>IFERROR(INDEX(CAO_GHZ!$AD$16:$AD$224,MATCH('1_Kostprijs_begeleiding_GHZ'!N59,CAO_GHZ!$Z$16:$Z$224,0)),"")</f>
        <v>28.91373801916933</v>
      </c>
      <c r="O61" s="243">
        <f>IFERROR(INDEX(CAO_GHZ!$AD$16:$AD$224,MATCH('1_Kostprijs_begeleiding_GHZ'!O59,CAO_GHZ!$Z$16:$Z$224,0)),"")</f>
        <v>32.492012779552716</v>
      </c>
      <c r="P61" s="243">
        <f>IFERROR(INDEX(CAO_GHZ!$AD$16:$AD$224,MATCH('1_Kostprijs_begeleiding_GHZ'!P59,CAO_GHZ!$Z$16:$Z$224,0)),"")</f>
        <v>35.64856230031949</v>
      </c>
      <c r="Q61" s="243">
        <f>IFERROR(INDEX(CAO_GHZ!$AD$16:$AD$224,MATCH('1_Kostprijs_begeleiding_GHZ'!Q59,CAO_GHZ!$Z$16:$Z$224,0)),"")</f>
        <v>41.891373801916934</v>
      </c>
      <c r="R61" s="243">
        <f>IFERROR(INDEX(CAO_GHZ!$AD$16:$AD$224,MATCH('1_Kostprijs_begeleiding_GHZ'!R59,CAO_GHZ!$Z$16:$Z$224,0)),"")</f>
        <v>49.073482428115014</v>
      </c>
      <c r="S61" s="158"/>
      <c r="T61" s="158"/>
      <c r="U61" s="158"/>
      <c r="V61" s="158"/>
      <c r="W61" s="158"/>
      <c r="X61" s="262"/>
    </row>
    <row r="62" spans="1:30" x14ac:dyDescent="0.4">
      <c r="B62" s="230"/>
      <c r="C62" s="224"/>
      <c r="D62" s="152"/>
      <c r="E62" s="152"/>
      <c r="F62" s="152"/>
      <c r="G62" s="152"/>
      <c r="H62" s="152"/>
      <c r="I62" s="152"/>
      <c r="J62" s="152"/>
      <c r="K62" s="152"/>
      <c r="L62" s="152"/>
      <c r="M62" s="152"/>
      <c r="N62" s="152"/>
      <c r="O62" s="152"/>
      <c r="P62" s="152"/>
      <c r="Q62" s="152"/>
      <c r="R62" s="152"/>
      <c r="S62" s="158"/>
      <c r="T62" s="158"/>
      <c r="U62" s="158"/>
      <c r="V62" s="158"/>
      <c r="W62" s="158"/>
      <c r="X62" s="262"/>
    </row>
    <row r="63" spans="1:30" x14ac:dyDescent="0.4">
      <c r="B63" s="244" t="s">
        <v>282</v>
      </c>
      <c r="C63" s="245"/>
      <c r="D63" s="246">
        <v>0.05</v>
      </c>
      <c r="E63" s="246">
        <v>0.05</v>
      </c>
      <c r="F63" s="246">
        <v>0.05</v>
      </c>
      <c r="G63" s="246">
        <v>0.1</v>
      </c>
      <c r="H63" s="246">
        <v>0.1</v>
      </c>
      <c r="I63" s="246">
        <v>0.2</v>
      </c>
      <c r="J63" s="246">
        <v>0.05</v>
      </c>
      <c r="K63" s="246">
        <v>0.05</v>
      </c>
      <c r="L63" s="246">
        <v>0.05</v>
      </c>
      <c r="M63" s="246">
        <v>0.05</v>
      </c>
      <c r="N63" s="246">
        <v>0.05</v>
      </c>
      <c r="O63" s="246">
        <v>0.05</v>
      </c>
      <c r="P63" s="246">
        <v>0.05</v>
      </c>
      <c r="Q63" s="246">
        <v>0.05</v>
      </c>
      <c r="R63" s="246">
        <v>0.05</v>
      </c>
      <c r="S63" s="158"/>
      <c r="T63" s="158"/>
      <c r="U63" s="158"/>
      <c r="V63" s="158"/>
      <c r="W63" s="158"/>
      <c r="X63" s="262"/>
    </row>
    <row r="64" spans="1:30" x14ac:dyDescent="0.4">
      <c r="B64" s="247" t="s">
        <v>287</v>
      </c>
      <c r="C64" s="248">
        <f>SUM(D63:R63)</f>
        <v>1.0000000000000004</v>
      </c>
      <c r="D64" s="249"/>
      <c r="E64" s="249"/>
      <c r="F64" s="249"/>
      <c r="G64" s="249"/>
      <c r="H64" s="249"/>
      <c r="I64" s="158"/>
      <c r="J64" s="158"/>
      <c r="K64" s="158"/>
      <c r="L64" s="158"/>
      <c r="M64" s="158"/>
      <c r="N64" s="158"/>
      <c r="O64" s="158"/>
      <c r="P64" s="158"/>
      <c r="Q64" s="158"/>
      <c r="R64" s="158"/>
      <c r="S64" s="158"/>
      <c r="T64" s="158"/>
      <c r="U64" s="158"/>
      <c r="V64" s="158"/>
      <c r="W64" s="158"/>
      <c r="X64" s="262"/>
    </row>
    <row r="65" spans="2:24" x14ac:dyDescent="0.4">
      <c r="B65" s="230"/>
      <c r="C65" s="224"/>
      <c r="D65" s="152"/>
      <c r="E65" s="152"/>
      <c r="F65" s="152"/>
      <c r="G65" s="152"/>
      <c r="H65" s="152"/>
      <c r="I65" s="158"/>
      <c r="J65" s="158"/>
      <c r="K65" s="158"/>
      <c r="L65" s="158"/>
      <c r="M65" s="158"/>
      <c r="N65" s="158"/>
      <c r="O65" s="158"/>
      <c r="P65" s="158"/>
      <c r="Q65" s="158"/>
      <c r="R65" s="158"/>
      <c r="S65" s="158"/>
      <c r="T65" s="158"/>
      <c r="U65" s="158"/>
      <c r="V65" s="158"/>
      <c r="W65" s="158"/>
      <c r="X65" s="262"/>
    </row>
    <row r="66" spans="2:24" x14ac:dyDescent="0.4">
      <c r="B66" s="182" t="s">
        <v>123</v>
      </c>
      <c r="C66" s="267">
        <v>8.3299999999999999E-2</v>
      </c>
      <c r="D66" s="268"/>
      <c r="E66" s="269" t="s">
        <v>312</v>
      </c>
      <c r="F66" s="270"/>
      <c r="G66" s="270"/>
      <c r="H66" s="270"/>
      <c r="I66" s="270"/>
      <c r="J66" s="270"/>
      <c r="K66" s="270"/>
      <c r="L66" s="270"/>
      <c r="M66" s="270"/>
      <c r="N66" s="270"/>
      <c r="O66" s="270"/>
      <c r="P66" s="270"/>
      <c r="Q66" s="270"/>
      <c r="R66" s="270"/>
      <c r="S66" s="270"/>
      <c r="T66" s="270"/>
      <c r="U66" s="270"/>
      <c r="V66" s="270"/>
      <c r="W66" s="326"/>
      <c r="X66" s="262"/>
    </row>
    <row r="67" spans="2:24" x14ac:dyDescent="0.4">
      <c r="B67" s="230"/>
      <c r="C67" s="271"/>
      <c r="D67" s="438"/>
      <c r="E67" s="268"/>
      <c r="F67" s="268"/>
      <c r="G67" s="268"/>
      <c r="H67" s="268"/>
      <c r="I67" s="268"/>
      <c r="J67" s="268"/>
      <c r="K67" s="268"/>
      <c r="L67" s="268"/>
      <c r="M67" s="268"/>
      <c r="N67" s="268"/>
      <c r="O67" s="268"/>
      <c r="P67" s="268"/>
      <c r="Q67" s="268"/>
      <c r="R67" s="268"/>
      <c r="S67" s="268"/>
      <c r="T67" s="268"/>
      <c r="U67" s="268"/>
      <c r="V67" s="268"/>
      <c r="W67" s="268"/>
      <c r="X67" s="262"/>
    </row>
    <row r="68" spans="2:24" x14ac:dyDescent="0.4">
      <c r="B68" s="182" t="s">
        <v>124</v>
      </c>
      <c r="C68" s="267">
        <v>0.08</v>
      </c>
      <c r="D68" s="268"/>
      <c r="E68" s="269" t="s">
        <v>313</v>
      </c>
      <c r="F68" s="270"/>
      <c r="G68" s="270"/>
      <c r="H68" s="270"/>
      <c r="I68" s="270"/>
      <c r="J68" s="270"/>
      <c r="K68" s="270"/>
      <c r="L68" s="270"/>
      <c r="M68" s="270"/>
      <c r="N68" s="270"/>
      <c r="O68" s="270"/>
      <c r="P68" s="270"/>
      <c r="Q68" s="270"/>
      <c r="R68" s="270"/>
      <c r="S68" s="270"/>
      <c r="T68" s="270"/>
      <c r="U68" s="270"/>
      <c r="V68" s="270"/>
      <c r="W68" s="326"/>
      <c r="X68" s="262"/>
    </row>
    <row r="69" spans="2:24" x14ac:dyDescent="0.4">
      <c r="B69" s="230"/>
      <c r="C69" s="273"/>
      <c r="D69" s="438"/>
      <c r="E69" s="158"/>
      <c r="F69" s="158"/>
      <c r="G69" s="158"/>
      <c r="H69" s="158"/>
      <c r="I69" s="158"/>
      <c r="J69" s="158"/>
      <c r="K69" s="158"/>
      <c r="L69" s="158"/>
      <c r="M69" s="158"/>
      <c r="N69" s="158"/>
      <c r="O69" s="158"/>
      <c r="P69" s="158"/>
      <c r="Q69" s="158"/>
      <c r="R69" s="158"/>
      <c r="S69" s="268"/>
      <c r="T69" s="268"/>
      <c r="U69" s="268"/>
      <c r="V69" s="268"/>
      <c r="W69" s="268"/>
      <c r="X69" s="262"/>
    </row>
    <row r="70" spans="2:24" x14ac:dyDescent="0.4">
      <c r="B70" s="182" t="s">
        <v>125</v>
      </c>
      <c r="C70" s="274"/>
      <c r="D70" s="268"/>
      <c r="E70" s="269" t="s">
        <v>168</v>
      </c>
      <c r="F70" s="270"/>
      <c r="G70" s="270"/>
      <c r="H70" s="270"/>
      <c r="I70" s="270"/>
      <c r="J70" s="270"/>
      <c r="K70" s="270"/>
      <c r="L70" s="270"/>
      <c r="M70" s="270"/>
      <c r="N70" s="270"/>
      <c r="O70" s="270"/>
      <c r="P70" s="270"/>
      <c r="Q70" s="270"/>
      <c r="R70" s="270"/>
      <c r="S70" s="270"/>
      <c r="T70" s="270"/>
      <c r="U70" s="270"/>
      <c r="V70" s="270"/>
      <c r="W70" s="326"/>
      <c r="X70" s="262"/>
    </row>
    <row r="71" spans="2:24" x14ac:dyDescent="0.4">
      <c r="B71" s="230"/>
      <c r="C71" s="273"/>
      <c r="D71" s="268"/>
      <c r="E71" s="268"/>
      <c r="F71" s="268"/>
      <c r="G71" s="268"/>
      <c r="H71" s="268"/>
      <c r="I71" s="268"/>
      <c r="J71" s="268"/>
      <c r="K71" s="268"/>
      <c r="L71" s="268"/>
      <c r="M71" s="268"/>
      <c r="N71" s="268"/>
      <c r="O71" s="268"/>
      <c r="P71" s="268"/>
      <c r="Q71" s="268"/>
      <c r="R71" s="268"/>
      <c r="S71" s="268"/>
      <c r="T71" s="268"/>
      <c r="U71" s="268"/>
      <c r="V71" s="268"/>
      <c r="W71" s="268"/>
      <c r="X71" s="262"/>
    </row>
    <row r="72" spans="2:24" x14ac:dyDescent="0.4">
      <c r="B72" s="182" t="s">
        <v>314</v>
      </c>
      <c r="C72" s="274"/>
      <c r="D72" s="268"/>
      <c r="E72" s="269" t="s">
        <v>315</v>
      </c>
      <c r="F72" s="270"/>
      <c r="G72" s="270"/>
      <c r="H72" s="270"/>
      <c r="I72" s="270"/>
      <c r="J72" s="270"/>
      <c r="K72" s="270"/>
      <c r="L72" s="270"/>
      <c r="M72" s="270"/>
      <c r="N72" s="270"/>
      <c r="O72" s="270"/>
      <c r="P72" s="270"/>
      <c r="Q72" s="270"/>
      <c r="R72" s="270"/>
      <c r="S72" s="270"/>
      <c r="T72" s="270"/>
      <c r="U72" s="270"/>
      <c r="V72" s="270"/>
      <c r="W72" s="326"/>
      <c r="X72" s="262"/>
    </row>
    <row r="73" spans="2:24" x14ac:dyDescent="0.4">
      <c r="B73" s="178"/>
      <c r="C73" s="276"/>
      <c r="D73" s="268"/>
      <c r="E73" s="268"/>
      <c r="F73" s="268"/>
      <c r="G73" s="268"/>
      <c r="H73" s="268"/>
      <c r="I73" s="268"/>
      <c r="J73" s="268"/>
      <c r="K73" s="268"/>
      <c r="L73" s="268"/>
      <c r="M73" s="268"/>
      <c r="N73" s="439"/>
      <c r="O73" s="268"/>
      <c r="P73" s="268"/>
      <c r="Q73" s="268"/>
      <c r="R73" s="268"/>
      <c r="S73" s="268"/>
      <c r="T73" s="268"/>
      <c r="U73" s="268"/>
      <c r="V73" s="268"/>
      <c r="W73" s="268"/>
      <c r="X73" s="262"/>
    </row>
    <row r="74" spans="2:24" x14ac:dyDescent="0.4">
      <c r="B74" s="236" t="s">
        <v>35</v>
      </c>
      <c r="C74" s="277"/>
      <c r="D74" s="277"/>
      <c r="E74" s="277"/>
      <c r="F74" s="277"/>
      <c r="G74" s="277"/>
      <c r="H74" s="277"/>
      <c r="I74" s="277"/>
      <c r="J74" s="277"/>
      <c r="K74" s="277"/>
      <c r="L74" s="277"/>
      <c r="M74" s="277"/>
      <c r="N74" s="277"/>
      <c r="O74" s="277"/>
      <c r="P74" s="277"/>
      <c r="Q74" s="277"/>
      <c r="R74" s="282"/>
      <c r="S74" s="277"/>
      <c r="T74" s="277"/>
      <c r="U74" s="277"/>
      <c r="V74" s="277"/>
      <c r="W74" s="277"/>
      <c r="X74" s="327"/>
    </row>
    <row r="75" spans="2:24" x14ac:dyDescent="0.4">
      <c r="B75" s="178"/>
      <c r="C75" s="276"/>
      <c r="D75" s="278"/>
      <c r="E75" s="268"/>
      <c r="F75" s="268"/>
      <c r="G75" s="268"/>
      <c r="H75" s="268"/>
      <c r="I75" s="268"/>
      <c r="J75" s="268"/>
      <c r="K75" s="268"/>
      <c r="L75" s="268"/>
      <c r="M75" s="268"/>
      <c r="N75" s="268"/>
      <c r="O75" s="268"/>
      <c r="P75" s="268"/>
      <c r="Q75" s="268"/>
      <c r="R75" s="268"/>
      <c r="S75" s="268"/>
      <c r="T75" s="268"/>
      <c r="U75" s="268"/>
      <c r="V75" s="268"/>
      <c r="W75" s="268"/>
      <c r="X75" s="262"/>
    </row>
    <row r="76" spans="2:24" x14ac:dyDescent="0.4">
      <c r="B76" s="182" t="s">
        <v>171</v>
      </c>
      <c r="C76" s="275" t="s">
        <v>172</v>
      </c>
      <c r="D76" s="278"/>
      <c r="E76" s="269" t="s">
        <v>173</v>
      </c>
      <c r="F76" s="270"/>
      <c r="G76" s="270"/>
      <c r="H76" s="270"/>
      <c r="I76" s="270"/>
      <c r="J76" s="270"/>
      <c r="K76" s="270"/>
      <c r="L76" s="270"/>
      <c r="M76" s="270"/>
      <c r="N76" s="270"/>
      <c r="O76" s="270"/>
      <c r="P76" s="270"/>
      <c r="Q76" s="270"/>
      <c r="R76" s="270"/>
      <c r="S76" s="270"/>
      <c r="T76" s="270"/>
      <c r="U76" s="270"/>
      <c r="V76" s="270"/>
      <c r="W76" s="326"/>
      <c r="X76" s="262"/>
    </row>
    <row r="77" spans="2:24" x14ac:dyDescent="0.4">
      <c r="B77" s="178"/>
      <c r="C77" s="276"/>
      <c r="D77" s="278"/>
      <c r="E77" s="268"/>
      <c r="F77" s="268"/>
      <c r="G77" s="268"/>
      <c r="H77" s="268"/>
      <c r="I77" s="268"/>
      <c r="J77" s="268"/>
      <c r="K77" s="268"/>
      <c r="L77" s="268"/>
      <c r="M77" s="268"/>
      <c r="N77" s="268"/>
      <c r="O77" s="268"/>
      <c r="P77" s="268"/>
      <c r="Q77" s="268"/>
      <c r="R77" s="268"/>
      <c r="S77" s="268"/>
      <c r="T77" s="268"/>
      <c r="U77" s="268"/>
      <c r="V77" s="268"/>
      <c r="W77" s="268"/>
      <c r="X77" s="262"/>
    </row>
    <row r="78" spans="2:24" x14ac:dyDescent="0.4">
      <c r="B78" s="279" t="s">
        <v>174</v>
      </c>
      <c r="C78" s="280" t="s">
        <v>175</v>
      </c>
      <c r="D78" s="281"/>
      <c r="E78" s="282"/>
      <c r="F78" s="282"/>
      <c r="G78" s="282"/>
      <c r="H78" s="282"/>
      <c r="I78" s="282"/>
      <c r="J78" s="282"/>
      <c r="K78" s="282"/>
      <c r="L78" s="282"/>
      <c r="M78" s="282"/>
      <c r="N78" s="282"/>
      <c r="O78" s="282"/>
      <c r="P78" s="282"/>
      <c r="Q78" s="282"/>
      <c r="R78" s="282"/>
      <c r="S78" s="277"/>
      <c r="T78" s="277"/>
      <c r="U78" s="277"/>
      <c r="V78" s="277"/>
      <c r="W78" s="277"/>
      <c r="X78" s="327"/>
    </row>
    <row r="79" spans="2:24" x14ac:dyDescent="0.4">
      <c r="B79" s="175"/>
      <c r="C79" s="276"/>
      <c r="D79" s="278"/>
      <c r="E79" s="268"/>
      <c r="F79" s="268"/>
      <c r="G79" s="268"/>
      <c r="H79" s="268"/>
      <c r="I79" s="268"/>
      <c r="J79" s="268"/>
      <c r="K79" s="268"/>
      <c r="L79" s="268"/>
      <c r="M79" s="268"/>
      <c r="N79" s="268"/>
      <c r="O79" s="268"/>
      <c r="P79" s="268"/>
      <c r="Q79" s="268"/>
      <c r="R79" s="268"/>
      <c r="S79" s="268"/>
      <c r="T79" s="268"/>
      <c r="U79" s="268"/>
      <c r="V79" s="268"/>
      <c r="W79" s="268"/>
      <c r="X79" s="262"/>
    </row>
    <row r="80" spans="2:24" x14ac:dyDescent="0.4">
      <c r="B80" s="283" t="s">
        <v>128</v>
      </c>
      <c r="C80" s="274"/>
      <c r="D80" s="268"/>
      <c r="E80" s="284">
        <v>0.24701195219123501</v>
      </c>
      <c r="F80" s="270" t="s">
        <v>316</v>
      </c>
      <c r="G80" s="270"/>
      <c r="H80" s="270"/>
      <c r="I80" s="270"/>
      <c r="J80" s="270"/>
      <c r="K80" s="270"/>
      <c r="L80" s="270"/>
      <c r="M80" s="270"/>
      <c r="N80" s="270"/>
      <c r="O80" s="270"/>
      <c r="P80" s="270"/>
      <c r="Q80" s="270"/>
      <c r="R80" s="270"/>
      <c r="S80" s="270"/>
      <c r="T80" s="270"/>
      <c r="U80" s="270"/>
      <c r="V80" s="270"/>
      <c r="W80" s="326"/>
      <c r="X80" s="262"/>
    </row>
    <row r="81" spans="2:24" x14ac:dyDescent="0.4">
      <c r="B81" s="178"/>
      <c r="C81" s="276"/>
      <c r="D81" s="278"/>
      <c r="E81" s="268"/>
      <c r="F81" s="268"/>
      <c r="G81" s="268"/>
      <c r="H81" s="268"/>
      <c r="I81" s="268"/>
      <c r="J81" s="268"/>
      <c r="K81" s="268"/>
      <c r="L81" s="268"/>
      <c r="M81" s="268"/>
      <c r="N81" s="268"/>
      <c r="O81" s="268"/>
      <c r="P81" s="268"/>
      <c r="Q81" s="268"/>
      <c r="R81" s="268"/>
      <c r="S81" s="268"/>
      <c r="T81" s="268"/>
      <c r="U81" s="268"/>
      <c r="V81" s="268"/>
      <c r="W81" s="268"/>
      <c r="X81" s="262"/>
    </row>
    <row r="82" spans="2:24" x14ac:dyDescent="0.4">
      <c r="B82" s="279" t="s">
        <v>177</v>
      </c>
      <c r="C82" s="280"/>
      <c r="D82" s="281"/>
      <c r="E82" s="282"/>
      <c r="F82" s="282"/>
      <c r="G82" s="282"/>
      <c r="H82" s="282"/>
      <c r="I82" s="282"/>
      <c r="J82" s="282"/>
      <c r="K82" s="282"/>
      <c r="L82" s="282"/>
      <c r="M82" s="282"/>
      <c r="N82" s="282"/>
      <c r="O82" s="282"/>
      <c r="P82" s="282"/>
      <c r="Q82" s="282"/>
      <c r="R82" s="282"/>
      <c r="S82" s="282"/>
      <c r="T82" s="282"/>
      <c r="U82" s="282"/>
      <c r="V82" s="282"/>
      <c r="W82" s="282"/>
      <c r="X82" s="328"/>
    </row>
    <row r="83" spans="2:24" x14ac:dyDescent="0.4">
      <c r="B83" s="178"/>
      <c r="C83" s="276"/>
      <c r="D83" s="278"/>
      <c r="E83" s="268"/>
      <c r="F83" s="268"/>
      <c r="G83" s="268"/>
      <c r="H83" s="268"/>
      <c r="I83" s="268"/>
      <c r="J83" s="268"/>
      <c r="K83" s="268"/>
      <c r="L83" s="268"/>
      <c r="M83" s="268"/>
      <c r="N83" s="268"/>
      <c r="O83" s="268"/>
      <c r="P83" s="268"/>
      <c r="Q83" s="268"/>
      <c r="R83" s="268"/>
      <c r="S83" s="268"/>
      <c r="T83" s="268"/>
      <c r="U83" s="268"/>
      <c r="V83" s="268"/>
      <c r="W83" s="268"/>
      <c r="X83" s="262"/>
    </row>
    <row r="84" spans="2:24" x14ac:dyDescent="0.4">
      <c r="B84" s="179" t="str">
        <f>B57</f>
        <v>Salarisschaal</v>
      </c>
      <c r="C84" s="285"/>
      <c r="D84" s="176">
        <f>IF(D61="","",D57)</f>
        <v>10</v>
      </c>
      <c r="E84" s="176">
        <f t="shared" ref="E84:R84" si="24">IF(E61="","",E57)</f>
        <v>15</v>
      </c>
      <c r="F84" s="176">
        <f t="shared" si="24"/>
        <v>20</v>
      </c>
      <c r="G84" s="176">
        <v>25</v>
      </c>
      <c r="H84" s="176">
        <f t="shared" si="24"/>
        <v>30</v>
      </c>
      <c r="I84" s="176">
        <f t="shared" si="24"/>
        <v>35</v>
      </c>
      <c r="J84" s="176">
        <f t="shared" si="24"/>
        <v>40</v>
      </c>
      <c r="K84" s="176">
        <f t="shared" si="24"/>
        <v>45</v>
      </c>
      <c r="L84" s="176">
        <f t="shared" si="24"/>
        <v>50</v>
      </c>
      <c r="M84" s="176">
        <f t="shared" si="24"/>
        <v>55</v>
      </c>
      <c r="N84" s="176">
        <f t="shared" si="24"/>
        <v>60</v>
      </c>
      <c r="O84" s="176">
        <f t="shared" si="24"/>
        <v>65</v>
      </c>
      <c r="P84" s="176">
        <f t="shared" si="24"/>
        <v>70</v>
      </c>
      <c r="Q84" s="176">
        <f t="shared" si="24"/>
        <v>75</v>
      </c>
      <c r="R84" s="176">
        <f t="shared" si="24"/>
        <v>80</v>
      </c>
      <c r="S84" s="178"/>
      <c r="T84" s="158"/>
      <c r="U84" s="158"/>
      <c r="V84" s="158"/>
      <c r="W84" s="158"/>
      <c r="X84" s="262"/>
    </row>
    <row r="85" spans="2:24" x14ac:dyDescent="0.4">
      <c r="B85" s="179" t="str">
        <f>B58</f>
        <v>Periodiek (gewogen gemiddelde)</v>
      </c>
      <c r="C85" s="285"/>
      <c r="D85" s="176">
        <f>IF(D61="","",D58)</f>
        <v>6</v>
      </c>
      <c r="E85" s="176">
        <f t="shared" ref="E85:R85" si="25">IF(E61="","",E58)</f>
        <v>6</v>
      </c>
      <c r="F85" s="176">
        <f t="shared" si="25"/>
        <v>8</v>
      </c>
      <c r="G85" s="176">
        <f t="shared" si="25"/>
        <v>5</v>
      </c>
      <c r="H85" s="176">
        <f t="shared" si="25"/>
        <v>6</v>
      </c>
      <c r="I85" s="176">
        <f t="shared" si="25"/>
        <v>6</v>
      </c>
      <c r="J85" s="176">
        <f t="shared" si="25"/>
        <v>8</v>
      </c>
      <c r="K85" s="176">
        <f t="shared" si="25"/>
        <v>6</v>
      </c>
      <c r="L85" s="176">
        <f t="shared" si="25"/>
        <v>6</v>
      </c>
      <c r="M85" s="176">
        <f t="shared" si="25"/>
        <v>6</v>
      </c>
      <c r="N85" s="176">
        <f t="shared" si="25"/>
        <v>8</v>
      </c>
      <c r="O85" s="176">
        <f t="shared" si="25"/>
        <v>8</v>
      </c>
      <c r="P85" s="176">
        <f t="shared" si="25"/>
        <v>5</v>
      </c>
      <c r="Q85" s="176">
        <f t="shared" si="25"/>
        <v>5</v>
      </c>
      <c r="R85" s="176">
        <f t="shared" si="25"/>
        <v>5</v>
      </c>
      <c r="S85" s="268"/>
      <c r="T85" s="268"/>
      <c r="U85" s="268"/>
      <c r="V85" s="268"/>
      <c r="W85" s="158"/>
      <c r="X85" s="262"/>
    </row>
    <row r="86" spans="2:24" x14ac:dyDescent="0.4">
      <c r="B86" s="179"/>
      <c r="C86" s="286"/>
      <c r="D86" s="181"/>
      <c r="E86" s="181"/>
      <c r="F86" s="181"/>
      <c r="G86" s="181"/>
      <c r="H86" s="181"/>
      <c r="I86" s="181"/>
      <c r="J86" s="181"/>
      <c r="K86" s="181"/>
      <c r="L86" s="181"/>
      <c r="M86" s="181"/>
      <c r="N86" s="181"/>
      <c r="O86" s="181"/>
      <c r="P86" s="181"/>
      <c r="Q86" s="181"/>
      <c r="R86" s="181"/>
      <c r="S86" s="268"/>
      <c r="T86" s="268"/>
      <c r="U86" s="268"/>
      <c r="V86" s="268"/>
      <c r="W86" s="158"/>
      <c r="X86" s="262"/>
    </row>
    <row r="87" spans="2:24" x14ac:dyDescent="0.4">
      <c r="B87" s="182" t="s">
        <v>178</v>
      </c>
      <c r="C87" s="287"/>
      <c r="D87" s="288">
        <f>IF(D61="","",D25*CAO_GHZ!$D$9)</f>
        <v>26802.431999999997</v>
      </c>
      <c r="E87" s="288">
        <f>IF(E61="","",E25*CAO_GHZ!$D$9)</f>
        <v>27486.452400000002</v>
      </c>
      <c r="F87" s="288">
        <f>IF(F61="","",F25*CAO_GHZ!$D$9)</f>
        <v>31018.231200000002</v>
      </c>
      <c r="G87" s="288">
        <f>IF(G61="","",G25*CAO_GHZ!$D$9)</f>
        <v>26802.431999999997</v>
      </c>
      <c r="H87" s="288">
        <f>IF(H61="","",H25*CAO_GHZ!$D$9)</f>
        <v>32986.534799999994</v>
      </c>
      <c r="I87" s="288">
        <f>IF(I61="","",I25*CAO_GHZ!$D$9)</f>
        <v>34912.959600000002</v>
      </c>
      <c r="J87" s="288">
        <f>IF(J61="","",J25*CAO_GHZ!$D$9)</f>
        <v>38863.526399999995</v>
      </c>
      <c r="K87" s="288">
        <f>IF(K61="","",K25*CAO_GHZ!$D$9)</f>
        <v>39826.738799999992</v>
      </c>
      <c r="L87" s="288">
        <f>IF(L61="","",L25*CAO_GHZ!$D$9)</f>
        <v>45913.124400000001</v>
      </c>
      <c r="M87" s="288">
        <f>IF(M61="","",M25*CAO_GHZ!$D$9)</f>
        <v>52180.984800000006</v>
      </c>
      <c r="N87" s="288">
        <f>IF(N61="","",N25*CAO_GHZ!$D$9)</f>
        <v>63167.19</v>
      </c>
      <c r="O87" s="288">
        <f>IF(O61="","",O25*CAO_GHZ!$D$9)</f>
        <v>70984.566000000006</v>
      </c>
      <c r="P87" s="288">
        <f>IF(P61="","",P25*CAO_GHZ!$D$9)</f>
        <v>77880.608400000012</v>
      </c>
      <c r="Q87" s="288">
        <f>IF(Q61="","",Q25*CAO_GHZ!$D$9)</f>
        <v>91519.137600000002</v>
      </c>
      <c r="R87" s="288">
        <f>IF(R61="","",R25*CAO_GHZ!$D$9)</f>
        <v>107209.72799999999</v>
      </c>
      <c r="S87" s="158"/>
      <c r="T87" s="158"/>
      <c r="U87" s="158"/>
      <c r="V87" s="158"/>
      <c r="W87" s="158"/>
      <c r="X87" s="262"/>
    </row>
    <row r="88" spans="2:24" x14ac:dyDescent="0.4">
      <c r="B88" s="182" t="s">
        <v>290</v>
      </c>
      <c r="C88" s="289"/>
      <c r="D88" s="290">
        <f>IF(D61="","",$C88)</f>
        <v>0</v>
      </c>
      <c r="E88" s="290">
        <f t="shared" ref="E88:R88" si="26">IF(E61="","",$C88)</f>
        <v>0</v>
      </c>
      <c r="F88" s="290">
        <f t="shared" si="26"/>
        <v>0</v>
      </c>
      <c r="G88" s="290">
        <f t="shared" si="26"/>
        <v>0</v>
      </c>
      <c r="H88" s="290">
        <f t="shared" si="26"/>
        <v>0</v>
      </c>
      <c r="I88" s="290">
        <f t="shared" si="26"/>
        <v>0</v>
      </c>
      <c r="J88" s="290">
        <f t="shared" si="26"/>
        <v>0</v>
      </c>
      <c r="K88" s="290">
        <f t="shared" si="26"/>
        <v>0</v>
      </c>
      <c r="L88" s="290">
        <f t="shared" si="26"/>
        <v>0</v>
      </c>
      <c r="M88" s="290">
        <f t="shared" si="26"/>
        <v>0</v>
      </c>
      <c r="N88" s="290">
        <f t="shared" si="26"/>
        <v>0</v>
      </c>
      <c r="O88" s="290">
        <f t="shared" si="26"/>
        <v>0</v>
      </c>
      <c r="P88" s="290">
        <f t="shared" si="26"/>
        <v>0</v>
      </c>
      <c r="Q88" s="290">
        <f t="shared" si="26"/>
        <v>0</v>
      </c>
      <c r="R88" s="290">
        <f t="shared" si="26"/>
        <v>0</v>
      </c>
      <c r="S88" s="158"/>
      <c r="T88" s="158"/>
      <c r="U88" s="158"/>
      <c r="V88" s="158"/>
      <c r="W88" s="158"/>
      <c r="X88" s="262"/>
    </row>
    <row r="89" spans="2:24" x14ac:dyDescent="0.4">
      <c r="B89" s="182" t="s">
        <v>291</v>
      </c>
      <c r="C89" s="291"/>
      <c r="D89" s="292">
        <f>IF(D61="","",$C89)</f>
        <v>0</v>
      </c>
      <c r="E89" s="292">
        <f t="shared" ref="E89:R89" si="27">IF(E61="","",$C89)</f>
        <v>0</v>
      </c>
      <c r="F89" s="292">
        <f t="shared" si="27"/>
        <v>0</v>
      </c>
      <c r="G89" s="292">
        <f t="shared" si="27"/>
        <v>0</v>
      </c>
      <c r="H89" s="292">
        <f t="shared" si="27"/>
        <v>0</v>
      </c>
      <c r="I89" s="292">
        <f t="shared" si="27"/>
        <v>0</v>
      </c>
      <c r="J89" s="292">
        <f t="shared" si="27"/>
        <v>0</v>
      </c>
      <c r="K89" s="292">
        <f t="shared" si="27"/>
        <v>0</v>
      </c>
      <c r="L89" s="292">
        <f t="shared" si="27"/>
        <v>0</v>
      </c>
      <c r="M89" s="292">
        <f t="shared" si="27"/>
        <v>0</v>
      </c>
      <c r="N89" s="292">
        <f t="shared" si="27"/>
        <v>0</v>
      </c>
      <c r="O89" s="292">
        <f t="shared" si="27"/>
        <v>0</v>
      </c>
      <c r="P89" s="292">
        <f t="shared" si="27"/>
        <v>0</v>
      </c>
      <c r="Q89" s="292">
        <f t="shared" si="27"/>
        <v>0</v>
      </c>
      <c r="R89" s="292">
        <f t="shared" si="27"/>
        <v>0</v>
      </c>
      <c r="S89" s="158"/>
      <c r="T89" s="158"/>
      <c r="U89" s="158"/>
      <c r="V89" s="158"/>
      <c r="W89" s="158"/>
      <c r="X89" s="262"/>
    </row>
    <row r="90" spans="2:24" x14ac:dyDescent="0.4">
      <c r="B90" s="182" t="s">
        <v>181</v>
      </c>
      <c r="C90" s="287"/>
      <c r="D90" s="288">
        <f>IF(D61="","",(D87-D89)*D88)</f>
        <v>0</v>
      </c>
      <c r="E90" s="288">
        <f t="shared" ref="E90:R90" si="28">IF(E61="","",(E87-E89)*E88)</f>
        <v>0</v>
      </c>
      <c r="F90" s="288">
        <f t="shared" si="28"/>
        <v>0</v>
      </c>
      <c r="G90" s="288">
        <f t="shared" si="28"/>
        <v>0</v>
      </c>
      <c r="H90" s="288">
        <f t="shared" si="28"/>
        <v>0</v>
      </c>
      <c r="I90" s="288">
        <f t="shared" si="28"/>
        <v>0</v>
      </c>
      <c r="J90" s="288">
        <f t="shared" si="28"/>
        <v>0</v>
      </c>
      <c r="K90" s="288">
        <f t="shared" si="28"/>
        <v>0</v>
      </c>
      <c r="L90" s="288">
        <f t="shared" si="28"/>
        <v>0</v>
      </c>
      <c r="M90" s="288">
        <f t="shared" si="28"/>
        <v>0</v>
      </c>
      <c r="N90" s="288">
        <f t="shared" si="28"/>
        <v>0</v>
      </c>
      <c r="O90" s="288">
        <f t="shared" si="28"/>
        <v>0</v>
      </c>
      <c r="P90" s="288">
        <f t="shared" si="28"/>
        <v>0</v>
      </c>
      <c r="Q90" s="288">
        <f t="shared" si="28"/>
        <v>0</v>
      </c>
      <c r="R90" s="288">
        <f t="shared" si="28"/>
        <v>0</v>
      </c>
      <c r="S90" s="158"/>
      <c r="T90" s="158"/>
      <c r="U90" s="158"/>
      <c r="V90" s="158"/>
      <c r="W90" s="158"/>
      <c r="X90" s="262"/>
    </row>
    <row r="91" spans="2:24" x14ac:dyDescent="0.4">
      <c r="B91" s="293" t="s">
        <v>182</v>
      </c>
      <c r="C91" s="294">
        <f>Data_overig!B38</f>
        <v>0.5</v>
      </c>
      <c r="D91" s="295">
        <f>IF(D61="","",(D90/D87)*$C91)</f>
        <v>0</v>
      </c>
      <c r="E91" s="295">
        <f t="shared" ref="E91:R91" si="29">IF(E61="","",(E90/E87)*$C91)</f>
        <v>0</v>
      </c>
      <c r="F91" s="295">
        <f t="shared" si="29"/>
        <v>0</v>
      </c>
      <c r="G91" s="295">
        <f t="shared" si="29"/>
        <v>0</v>
      </c>
      <c r="H91" s="295">
        <f t="shared" si="29"/>
        <v>0</v>
      </c>
      <c r="I91" s="295">
        <f t="shared" si="29"/>
        <v>0</v>
      </c>
      <c r="J91" s="295">
        <f t="shared" si="29"/>
        <v>0</v>
      </c>
      <c r="K91" s="295">
        <f t="shared" si="29"/>
        <v>0</v>
      </c>
      <c r="L91" s="295">
        <f t="shared" si="29"/>
        <v>0</v>
      </c>
      <c r="M91" s="295">
        <f t="shared" si="29"/>
        <v>0</v>
      </c>
      <c r="N91" s="295">
        <f t="shared" si="29"/>
        <v>0</v>
      </c>
      <c r="O91" s="295">
        <f t="shared" si="29"/>
        <v>0</v>
      </c>
      <c r="P91" s="295">
        <f t="shared" si="29"/>
        <v>0</v>
      </c>
      <c r="Q91" s="295">
        <f t="shared" si="29"/>
        <v>0</v>
      </c>
      <c r="R91" s="295">
        <f t="shared" si="29"/>
        <v>0</v>
      </c>
      <c r="S91" s="158"/>
      <c r="T91" s="158"/>
      <c r="U91" s="158"/>
      <c r="V91" s="158"/>
      <c r="W91" s="158"/>
      <c r="X91" s="262"/>
    </row>
    <row r="92" spans="2:24" x14ac:dyDescent="0.4">
      <c r="B92" s="182" t="s">
        <v>292</v>
      </c>
      <c r="C92" s="289"/>
      <c r="D92" s="290">
        <f>IF(D61="","",$C92)</f>
        <v>0</v>
      </c>
      <c r="E92" s="290">
        <f t="shared" ref="E92:R92" si="30">IF(E61="","",$C92)</f>
        <v>0</v>
      </c>
      <c r="F92" s="290">
        <f t="shared" si="30"/>
        <v>0</v>
      </c>
      <c r="G92" s="290">
        <f t="shared" si="30"/>
        <v>0</v>
      </c>
      <c r="H92" s="290">
        <f t="shared" si="30"/>
        <v>0</v>
      </c>
      <c r="I92" s="290">
        <f t="shared" si="30"/>
        <v>0</v>
      </c>
      <c r="J92" s="290">
        <f t="shared" si="30"/>
        <v>0</v>
      </c>
      <c r="K92" s="290">
        <f t="shared" si="30"/>
        <v>0</v>
      </c>
      <c r="L92" s="290">
        <f t="shared" si="30"/>
        <v>0</v>
      </c>
      <c r="M92" s="290">
        <f t="shared" si="30"/>
        <v>0</v>
      </c>
      <c r="N92" s="290">
        <f t="shared" si="30"/>
        <v>0</v>
      </c>
      <c r="O92" s="290">
        <f t="shared" si="30"/>
        <v>0</v>
      </c>
      <c r="P92" s="290">
        <f t="shared" si="30"/>
        <v>0</v>
      </c>
      <c r="Q92" s="290">
        <f t="shared" si="30"/>
        <v>0</v>
      </c>
      <c r="R92" s="290">
        <f t="shared" si="30"/>
        <v>0</v>
      </c>
      <c r="S92" s="158"/>
      <c r="T92" s="158"/>
      <c r="U92" s="158"/>
      <c r="V92" s="158"/>
      <c r="W92" s="158"/>
      <c r="X92" s="262"/>
    </row>
    <row r="93" spans="2:24" x14ac:dyDescent="0.4">
      <c r="B93" s="182" t="s">
        <v>293</v>
      </c>
      <c r="C93" s="291"/>
      <c r="D93" s="292">
        <f>IF(D61="","",$C93)</f>
        <v>0</v>
      </c>
      <c r="E93" s="292">
        <f t="shared" ref="E93:R93" si="31">IF(E61="","",$C93)</f>
        <v>0</v>
      </c>
      <c r="F93" s="292">
        <f t="shared" si="31"/>
        <v>0</v>
      </c>
      <c r="G93" s="292">
        <f t="shared" si="31"/>
        <v>0</v>
      </c>
      <c r="H93" s="292">
        <f t="shared" si="31"/>
        <v>0</v>
      </c>
      <c r="I93" s="292">
        <f t="shared" si="31"/>
        <v>0</v>
      </c>
      <c r="J93" s="292">
        <f t="shared" si="31"/>
        <v>0</v>
      </c>
      <c r="K93" s="292">
        <f t="shared" si="31"/>
        <v>0</v>
      </c>
      <c r="L93" s="292">
        <f t="shared" si="31"/>
        <v>0</v>
      </c>
      <c r="M93" s="292">
        <f t="shared" si="31"/>
        <v>0</v>
      </c>
      <c r="N93" s="292">
        <f t="shared" si="31"/>
        <v>0</v>
      </c>
      <c r="O93" s="292">
        <f t="shared" si="31"/>
        <v>0</v>
      </c>
      <c r="P93" s="292">
        <f t="shared" si="31"/>
        <v>0</v>
      </c>
      <c r="Q93" s="292">
        <f t="shared" si="31"/>
        <v>0</v>
      </c>
      <c r="R93" s="292">
        <f t="shared" si="31"/>
        <v>0</v>
      </c>
      <c r="S93" s="158"/>
      <c r="T93" s="158"/>
      <c r="U93" s="158"/>
      <c r="V93" s="158"/>
      <c r="W93" s="158"/>
      <c r="X93" s="262"/>
    </row>
    <row r="94" spans="2:24" x14ac:dyDescent="0.4">
      <c r="B94" s="296" t="s">
        <v>185</v>
      </c>
      <c r="C94" s="297"/>
      <c r="D94" s="298">
        <f>IF(D61="","",(D87-D93)*D92)</f>
        <v>0</v>
      </c>
      <c r="E94" s="298">
        <f t="shared" ref="E94:R94" si="32">IF(E61="","",(E87-E93)*E92)</f>
        <v>0</v>
      </c>
      <c r="F94" s="298">
        <f t="shared" si="32"/>
        <v>0</v>
      </c>
      <c r="G94" s="298">
        <f t="shared" si="32"/>
        <v>0</v>
      </c>
      <c r="H94" s="298">
        <f t="shared" si="32"/>
        <v>0</v>
      </c>
      <c r="I94" s="298">
        <f t="shared" si="32"/>
        <v>0</v>
      </c>
      <c r="J94" s="298">
        <f t="shared" si="32"/>
        <v>0</v>
      </c>
      <c r="K94" s="298">
        <f t="shared" si="32"/>
        <v>0</v>
      </c>
      <c r="L94" s="298">
        <f t="shared" si="32"/>
        <v>0</v>
      </c>
      <c r="M94" s="298">
        <f t="shared" si="32"/>
        <v>0</v>
      </c>
      <c r="N94" s="298">
        <f t="shared" si="32"/>
        <v>0</v>
      </c>
      <c r="O94" s="298">
        <f t="shared" si="32"/>
        <v>0</v>
      </c>
      <c r="P94" s="298">
        <f t="shared" si="32"/>
        <v>0</v>
      </c>
      <c r="Q94" s="298">
        <f t="shared" si="32"/>
        <v>0</v>
      </c>
      <c r="R94" s="298">
        <f t="shared" si="32"/>
        <v>0</v>
      </c>
      <c r="S94" s="158"/>
      <c r="T94" s="158"/>
      <c r="U94" s="158"/>
      <c r="V94" s="158"/>
      <c r="W94" s="158"/>
      <c r="X94" s="262"/>
    </row>
    <row r="95" spans="2:24" x14ac:dyDescent="0.4">
      <c r="B95" s="293" t="s">
        <v>186</v>
      </c>
      <c r="C95" s="294">
        <f>Data_overig!B41</f>
        <v>0.5</v>
      </c>
      <c r="D95" s="295">
        <f>IF(D61="","",(D94/D87)*$C95)</f>
        <v>0</v>
      </c>
      <c r="E95" s="295">
        <f t="shared" ref="E95:R95" si="33">IF(E61="","",(E94/E87)*$C95)</f>
        <v>0</v>
      </c>
      <c r="F95" s="295">
        <f t="shared" si="33"/>
        <v>0</v>
      </c>
      <c r="G95" s="295">
        <f t="shared" si="33"/>
        <v>0</v>
      </c>
      <c r="H95" s="295">
        <f t="shared" si="33"/>
        <v>0</v>
      </c>
      <c r="I95" s="295">
        <f t="shared" si="33"/>
        <v>0</v>
      </c>
      <c r="J95" s="295">
        <f t="shared" si="33"/>
        <v>0</v>
      </c>
      <c r="K95" s="295">
        <f t="shared" si="33"/>
        <v>0</v>
      </c>
      <c r="L95" s="295">
        <f t="shared" si="33"/>
        <v>0</v>
      </c>
      <c r="M95" s="295">
        <f t="shared" si="33"/>
        <v>0</v>
      </c>
      <c r="N95" s="295">
        <f t="shared" si="33"/>
        <v>0</v>
      </c>
      <c r="O95" s="295">
        <f t="shared" si="33"/>
        <v>0</v>
      </c>
      <c r="P95" s="295">
        <f t="shared" si="33"/>
        <v>0</v>
      </c>
      <c r="Q95" s="295">
        <f t="shared" si="33"/>
        <v>0</v>
      </c>
      <c r="R95" s="295">
        <f t="shared" si="33"/>
        <v>0</v>
      </c>
      <c r="S95" s="158"/>
      <c r="T95" s="158"/>
      <c r="U95" s="158"/>
      <c r="V95" s="158"/>
      <c r="W95" s="158"/>
      <c r="X95" s="262"/>
    </row>
    <row r="96" spans="2:24" x14ac:dyDescent="0.4">
      <c r="B96" s="192" t="s">
        <v>187</v>
      </c>
      <c r="C96" s="299"/>
      <c r="D96" s="300">
        <f>IF(D61="","",D95+D91)</f>
        <v>0</v>
      </c>
      <c r="E96" s="300">
        <f t="shared" ref="E96:R96" si="34">IF(E61="","",E95+E91)</f>
        <v>0</v>
      </c>
      <c r="F96" s="300">
        <f t="shared" si="34"/>
        <v>0</v>
      </c>
      <c r="G96" s="300">
        <f t="shared" si="34"/>
        <v>0</v>
      </c>
      <c r="H96" s="300">
        <f t="shared" si="34"/>
        <v>0</v>
      </c>
      <c r="I96" s="300">
        <f t="shared" si="34"/>
        <v>0</v>
      </c>
      <c r="J96" s="300">
        <f t="shared" si="34"/>
        <v>0</v>
      </c>
      <c r="K96" s="300">
        <f t="shared" si="34"/>
        <v>0</v>
      </c>
      <c r="L96" s="300">
        <f t="shared" si="34"/>
        <v>0</v>
      </c>
      <c r="M96" s="300">
        <f t="shared" si="34"/>
        <v>0</v>
      </c>
      <c r="N96" s="300">
        <f t="shared" si="34"/>
        <v>0</v>
      </c>
      <c r="O96" s="300">
        <f t="shared" si="34"/>
        <v>0</v>
      </c>
      <c r="P96" s="300">
        <f t="shared" si="34"/>
        <v>0</v>
      </c>
      <c r="Q96" s="300">
        <f t="shared" si="34"/>
        <v>0</v>
      </c>
      <c r="R96" s="300">
        <f t="shared" si="34"/>
        <v>0</v>
      </c>
      <c r="S96" s="158"/>
      <c r="T96" s="158"/>
      <c r="U96" s="158"/>
      <c r="V96" s="158"/>
      <c r="W96" s="158"/>
      <c r="X96" s="262"/>
    </row>
    <row r="97" spans="2:28" x14ac:dyDescent="0.4">
      <c r="B97" s="178"/>
      <c r="C97" s="276"/>
      <c r="D97" s="278"/>
      <c r="E97" s="268"/>
      <c r="F97" s="268"/>
      <c r="G97" s="268"/>
      <c r="H97" s="268"/>
      <c r="I97" s="268"/>
      <c r="J97" s="268"/>
      <c r="K97" s="268"/>
      <c r="L97" s="268"/>
      <c r="M97" s="268"/>
      <c r="N97" s="268"/>
      <c r="O97" s="268"/>
      <c r="P97" s="268"/>
      <c r="Q97" s="268"/>
      <c r="R97" s="268"/>
      <c r="S97" s="158"/>
      <c r="T97" s="158"/>
      <c r="U97" s="158"/>
      <c r="V97" s="158"/>
      <c r="W97" s="158"/>
      <c r="X97" s="262"/>
    </row>
    <row r="98" spans="2:28" x14ac:dyDescent="0.4">
      <c r="B98" s="182" t="s">
        <v>188</v>
      </c>
      <c r="C98" s="274"/>
      <c r="D98" s="278"/>
      <c r="E98" s="301">
        <v>7.5300000000000006E-2</v>
      </c>
      <c r="F98" s="36" t="s">
        <v>189</v>
      </c>
      <c r="G98" s="36"/>
      <c r="H98" s="270"/>
      <c r="I98" s="270"/>
      <c r="J98" s="270"/>
      <c r="K98" s="270"/>
      <c r="L98" s="270"/>
      <c r="M98" s="270"/>
      <c r="N98" s="270"/>
      <c r="O98" s="270"/>
      <c r="P98" s="270"/>
      <c r="Q98" s="270"/>
      <c r="R98" s="270"/>
      <c r="S98" s="270"/>
      <c r="T98" s="270"/>
      <c r="U98" s="270"/>
      <c r="V98" s="270"/>
      <c r="W98" s="326"/>
      <c r="X98" s="262"/>
    </row>
    <row r="99" spans="2:28" x14ac:dyDescent="0.4">
      <c r="B99" s="182" t="s">
        <v>190</v>
      </c>
      <c r="C99" s="274"/>
      <c r="D99" s="278"/>
      <c r="E99" s="302" t="s">
        <v>191</v>
      </c>
      <c r="F99" s="36"/>
      <c r="G99" s="36"/>
      <c r="H99" s="270"/>
      <c r="I99" s="270"/>
      <c r="J99" s="270"/>
      <c r="K99" s="270"/>
      <c r="L99" s="270"/>
      <c r="M99" s="270"/>
      <c r="N99" s="270"/>
      <c r="O99" s="270"/>
      <c r="P99" s="270"/>
      <c r="Q99" s="270"/>
      <c r="R99" s="270"/>
      <c r="S99" s="270"/>
      <c r="T99" s="270"/>
      <c r="U99" s="270"/>
      <c r="V99" s="270"/>
      <c r="W99" s="326"/>
      <c r="X99" s="262"/>
    </row>
    <row r="100" spans="2:28" x14ac:dyDescent="0.4">
      <c r="B100" s="182" t="s">
        <v>192</v>
      </c>
      <c r="C100" s="274"/>
      <c r="D100" s="278"/>
      <c r="E100" s="284">
        <v>7.0000000000000007E-2</v>
      </c>
      <c r="F100" s="270" t="s">
        <v>193</v>
      </c>
      <c r="G100" s="36"/>
      <c r="H100" s="270"/>
      <c r="I100" s="270"/>
      <c r="J100" s="270"/>
      <c r="K100" s="270"/>
      <c r="L100" s="270"/>
      <c r="M100" s="270"/>
      <c r="N100" s="270"/>
      <c r="O100" s="270"/>
      <c r="P100" s="270"/>
      <c r="Q100" s="270"/>
      <c r="R100" s="270"/>
      <c r="S100" s="270"/>
      <c r="T100" s="270"/>
      <c r="U100" s="270"/>
      <c r="V100" s="270"/>
      <c r="W100" s="326"/>
      <c r="X100" s="262"/>
    </row>
    <row r="101" spans="2:28" x14ac:dyDescent="0.4">
      <c r="B101" s="182" t="s">
        <v>194</v>
      </c>
      <c r="C101" s="274"/>
      <c r="D101" s="278"/>
      <c r="E101" s="303" t="s">
        <v>195</v>
      </c>
      <c r="F101" s="36"/>
      <c r="G101" s="36"/>
      <c r="H101" s="270"/>
      <c r="I101" s="270"/>
      <c r="J101" s="270"/>
      <c r="K101" s="270"/>
      <c r="L101" s="270"/>
      <c r="M101" s="270"/>
      <c r="N101" s="270"/>
      <c r="O101" s="270"/>
      <c r="P101" s="270"/>
      <c r="Q101" s="270"/>
      <c r="R101" s="270"/>
      <c r="S101" s="270"/>
      <c r="T101" s="270"/>
      <c r="U101" s="270"/>
      <c r="V101" s="270"/>
      <c r="W101" s="326"/>
      <c r="X101" s="262"/>
    </row>
    <row r="102" spans="2:28" x14ac:dyDescent="0.4">
      <c r="B102" s="296" t="s">
        <v>196</v>
      </c>
      <c r="C102" s="304"/>
      <c r="D102" s="278"/>
      <c r="E102" s="35" t="s">
        <v>197</v>
      </c>
      <c r="F102" s="36"/>
      <c r="G102" s="36"/>
      <c r="H102" s="270"/>
      <c r="I102" s="270"/>
      <c r="J102" s="270"/>
      <c r="K102" s="270"/>
      <c r="L102" s="270"/>
      <c r="M102" s="270"/>
      <c r="N102" s="270"/>
      <c r="O102" s="270"/>
      <c r="P102" s="270"/>
      <c r="Q102" s="270"/>
      <c r="R102" s="270"/>
      <c r="S102" s="270"/>
      <c r="T102" s="270"/>
      <c r="U102" s="270"/>
      <c r="V102" s="270"/>
      <c r="W102" s="326"/>
      <c r="X102" s="262"/>
    </row>
    <row r="103" spans="2:28" x14ac:dyDescent="0.4">
      <c r="B103" s="192" t="s">
        <v>198</v>
      </c>
      <c r="C103" s="305">
        <f>SUM(C98:C102)</f>
        <v>0</v>
      </c>
      <c r="D103" s="278"/>
      <c r="E103" s="268"/>
      <c r="F103" s="268"/>
      <c r="G103" s="268"/>
      <c r="H103" s="268"/>
      <c r="I103" s="268"/>
      <c r="J103" s="268"/>
      <c r="K103" s="268"/>
      <c r="L103" s="268"/>
      <c r="M103" s="268"/>
      <c r="N103" s="268"/>
      <c r="O103" s="268"/>
      <c r="P103" s="268"/>
      <c r="Q103" s="268"/>
      <c r="R103" s="268"/>
      <c r="S103" s="158"/>
      <c r="T103" s="158"/>
      <c r="U103" s="158"/>
      <c r="V103" s="158"/>
      <c r="W103" s="158"/>
      <c r="X103" s="262"/>
    </row>
    <row r="104" spans="2:28" x14ac:dyDescent="0.4">
      <c r="B104" s="178"/>
      <c r="C104" s="276"/>
      <c r="D104" s="278"/>
      <c r="E104" s="268"/>
      <c r="F104" s="268"/>
      <c r="G104" s="268"/>
      <c r="H104" s="268"/>
      <c r="I104" s="268"/>
      <c r="J104" s="268"/>
      <c r="K104" s="268"/>
      <c r="L104" s="268"/>
      <c r="M104" s="268"/>
      <c r="N104" s="268"/>
      <c r="O104" s="268"/>
      <c r="P104" s="268"/>
      <c r="Q104" s="268"/>
      <c r="R104" s="268"/>
      <c r="S104" s="158"/>
      <c r="T104" s="158"/>
      <c r="U104" s="158"/>
      <c r="V104" s="158"/>
      <c r="W104" s="158"/>
      <c r="X104" s="262"/>
    </row>
    <row r="105" spans="2:28" x14ac:dyDescent="0.4">
      <c r="B105" s="283" t="s">
        <v>199</v>
      </c>
      <c r="C105" s="306"/>
      <c r="D105" s="307">
        <f>IF(D61="",0%,D96+$C103)</f>
        <v>0</v>
      </c>
      <c r="E105" s="307">
        <f t="shared" ref="E105:R105" si="35">IF(E61="",0%,E96+$C103)</f>
        <v>0</v>
      </c>
      <c r="F105" s="307">
        <f t="shared" si="35"/>
        <v>0</v>
      </c>
      <c r="G105" s="307">
        <f t="shared" si="35"/>
        <v>0</v>
      </c>
      <c r="H105" s="307">
        <f t="shared" si="35"/>
        <v>0</v>
      </c>
      <c r="I105" s="307">
        <f t="shared" si="35"/>
        <v>0</v>
      </c>
      <c r="J105" s="307">
        <f t="shared" si="35"/>
        <v>0</v>
      </c>
      <c r="K105" s="307">
        <f t="shared" si="35"/>
        <v>0</v>
      </c>
      <c r="L105" s="307">
        <f t="shared" si="35"/>
        <v>0</v>
      </c>
      <c r="M105" s="307">
        <f t="shared" si="35"/>
        <v>0</v>
      </c>
      <c r="N105" s="307">
        <f t="shared" si="35"/>
        <v>0</v>
      </c>
      <c r="O105" s="307">
        <f t="shared" si="35"/>
        <v>0</v>
      </c>
      <c r="P105" s="307">
        <f t="shared" si="35"/>
        <v>0</v>
      </c>
      <c r="Q105" s="307">
        <f t="shared" si="35"/>
        <v>0</v>
      </c>
      <c r="R105" s="307">
        <f t="shared" si="35"/>
        <v>0</v>
      </c>
      <c r="S105" s="158"/>
      <c r="T105" s="158"/>
      <c r="U105" s="158"/>
      <c r="V105" s="158"/>
      <c r="W105" s="158"/>
      <c r="X105" s="262"/>
    </row>
    <row r="106" spans="2:28" x14ac:dyDescent="0.4">
      <c r="B106" s="175"/>
      <c r="C106" s="308"/>
      <c r="D106" s="309"/>
      <c r="E106" s="309"/>
      <c r="F106" s="309"/>
      <c r="G106" s="309"/>
      <c r="H106" s="309"/>
      <c r="I106" s="309"/>
      <c r="J106" s="268"/>
      <c r="K106" s="268"/>
      <c r="L106" s="268"/>
      <c r="M106" s="268"/>
      <c r="N106" s="268"/>
      <c r="O106" s="268"/>
      <c r="P106" s="268"/>
      <c r="Q106" s="268"/>
      <c r="R106" s="268"/>
      <c r="S106" s="158"/>
      <c r="T106" s="158"/>
      <c r="U106" s="158"/>
      <c r="V106" s="158"/>
      <c r="W106" s="158"/>
      <c r="X106" s="262"/>
    </row>
    <row r="107" spans="2:28" x14ac:dyDescent="0.4">
      <c r="B107" s="236" t="s">
        <v>200</v>
      </c>
      <c r="C107" s="310"/>
      <c r="D107" s="307">
        <f>IF($C$76="Opslag",$C$80,D105)</f>
        <v>0</v>
      </c>
      <c r="E107" s="307">
        <f t="shared" ref="E107:R107" si="36">IF($C$76="Opslag",$C$80,E105)</f>
        <v>0</v>
      </c>
      <c r="F107" s="307">
        <f t="shared" si="36"/>
        <v>0</v>
      </c>
      <c r="G107" s="307">
        <f t="shared" si="36"/>
        <v>0</v>
      </c>
      <c r="H107" s="307">
        <f t="shared" si="36"/>
        <v>0</v>
      </c>
      <c r="I107" s="307">
        <f t="shared" si="36"/>
        <v>0</v>
      </c>
      <c r="J107" s="307">
        <f t="shared" si="36"/>
        <v>0</v>
      </c>
      <c r="K107" s="307">
        <f t="shared" si="36"/>
        <v>0</v>
      </c>
      <c r="L107" s="307">
        <f t="shared" si="36"/>
        <v>0</v>
      </c>
      <c r="M107" s="307">
        <f t="shared" si="36"/>
        <v>0</v>
      </c>
      <c r="N107" s="307">
        <f t="shared" si="36"/>
        <v>0</v>
      </c>
      <c r="O107" s="307">
        <f t="shared" si="36"/>
        <v>0</v>
      </c>
      <c r="P107" s="307">
        <f t="shared" si="36"/>
        <v>0</v>
      </c>
      <c r="Q107" s="307">
        <f t="shared" si="36"/>
        <v>0</v>
      </c>
      <c r="R107" s="307">
        <f t="shared" si="36"/>
        <v>0</v>
      </c>
      <c r="S107" s="158"/>
      <c r="T107" s="158"/>
      <c r="U107" s="158"/>
      <c r="V107" s="158"/>
      <c r="W107" s="158"/>
      <c r="X107" s="262"/>
    </row>
    <row r="108" spans="2:28" x14ac:dyDescent="0.4">
      <c r="B108" s="311"/>
      <c r="C108" s="268"/>
      <c r="D108" s="268"/>
      <c r="E108" s="268"/>
      <c r="H108" s="268"/>
      <c r="I108" s="268"/>
      <c r="J108" s="268"/>
      <c r="K108" s="268"/>
      <c r="L108" s="268"/>
      <c r="M108" s="268"/>
      <c r="N108" s="268"/>
      <c r="O108" s="268"/>
      <c r="P108" s="268"/>
      <c r="Q108" s="268"/>
      <c r="R108" s="268"/>
      <c r="S108" s="224"/>
      <c r="T108" s="224"/>
      <c r="U108" s="224"/>
      <c r="V108" s="224"/>
      <c r="W108" s="224"/>
      <c r="X108" s="266"/>
    </row>
    <row r="109" spans="2:28" x14ac:dyDescent="0.4">
      <c r="B109" s="207"/>
      <c r="C109" s="207"/>
      <c r="D109" s="207"/>
      <c r="E109" s="207"/>
      <c r="F109" s="207"/>
      <c r="G109" s="207"/>
      <c r="H109" s="207"/>
      <c r="I109" s="207"/>
      <c r="J109" s="207"/>
      <c r="K109" s="207"/>
      <c r="L109" s="207"/>
      <c r="M109" s="207"/>
      <c r="N109" s="207"/>
      <c r="O109" s="207"/>
      <c r="P109" s="207"/>
      <c r="Q109" s="207"/>
      <c r="R109" s="207"/>
      <c r="S109" s="158"/>
      <c r="T109" s="158"/>
      <c r="U109" s="158"/>
      <c r="V109" s="158"/>
      <c r="W109" s="224"/>
    </row>
    <row r="110" spans="2:28" x14ac:dyDescent="0.4">
      <c r="B110" s="168" t="s">
        <v>294</v>
      </c>
      <c r="C110" s="169"/>
      <c r="D110" s="170"/>
      <c r="E110" s="170"/>
      <c r="F110" s="170"/>
      <c r="G110" s="170"/>
      <c r="H110" s="170"/>
      <c r="I110" s="170"/>
      <c r="J110" s="170"/>
      <c r="K110" s="170"/>
      <c r="L110" s="170"/>
      <c r="M110" s="170"/>
      <c r="N110" s="170"/>
      <c r="O110" s="170"/>
      <c r="P110" s="170"/>
      <c r="Q110" s="170"/>
      <c r="R110" s="170"/>
      <c r="S110" s="170"/>
      <c r="T110" s="170"/>
      <c r="U110" s="170"/>
      <c r="V110" s="170"/>
      <c r="W110" s="170"/>
      <c r="X110" s="253"/>
      <c r="Y110" s="313"/>
      <c r="Z110" s="313"/>
      <c r="AA110" s="313"/>
      <c r="AB110" s="313"/>
    </row>
    <row r="111" spans="2:28" x14ac:dyDescent="0.4">
      <c r="B111" s="235"/>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262"/>
      <c r="Y111" s="313"/>
      <c r="Z111" s="313"/>
      <c r="AA111" s="313"/>
      <c r="AB111" s="313"/>
    </row>
    <row r="112" spans="2:28" x14ac:dyDescent="0.4">
      <c r="B112" s="312"/>
      <c r="C112" s="172" t="s">
        <v>295</v>
      </c>
      <c r="D112" s="172" t="s">
        <v>296</v>
      </c>
      <c r="E112" s="172" t="s">
        <v>120</v>
      </c>
      <c r="F112" s="172"/>
      <c r="G112" s="172"/>
      <c r="H112" s="172"/>
      <c r="I112" s="172"/>
      <c r="J112" s="172"/>
      <c r="K112" s="172"/>
      <c r="L112" s="172"/>
      <c r="M112" s="172"/>
      <c r="N112" s="172"/>
      <c r="O112" s="172"/>
      <c r="P112" s="172"/>
      <c r="Q112" s="172"/>
      <c r="R112" s="172"/>
      <c r="S112" s="172"/>
      <c r="T112" s="172"/>
      <c r="U112" s="172"/>
      <c r="V112" s="172"/>
      <c r="W112" s="172"/>
      <c r="X112" s="265"/>
      <c r="Y112" s="313"/>
      <c r="Z112" s="313"/>
      <c r="AA112" s="313"/>
      <c r="AB112" s="313"/>
    </row>
    <row r="113" spans="1:28" x14ac:dyDescent="0.4">
      <c r="A113" s="313"/>
      <c r="B113" s="17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262"/>
      <c r="Y113" s="313"/>
      <c r="Z113" s="313"/>
      <c r="AA113" s="313"/>
      <c r="AB113" s="313"/>
    </row>
    <row r="114" spans="1:28" x14ac:dyDescent="0.4">
      <c r="A114" s="313"/>
      <c r="B114" s="182" t="s">
        <v>297</v>
      </c>
      <c r="C114" s="314"/>
      <c r="D114" s="314"/>
      <c r="E114" s="248">
        <f>SUM(C114:D114)</f>
        <v>0</v>
      </c>
      <c r="F114" s="158"/>
      <c r="G114" s="158"/>
      <c r="H114" s="269"/>
      <c r="I114" s="270"/>
      <c r="J114" s="270"/>
      <c r="K114" s="270"/>
      <c r="L114" s="270"/>
      <c r="M114" s="270"/>
      <c r="N114" s="270"/>
      <c r="O114" s="270"/>
      <c r="P114" s="270"/>
      <c r="Q114" s="270"/>
      <c r="R114" s="270"/>
      <c r="S114" s="270"/>
      <c r="T114" s="270"/>
      <c r="U114" s="270"/>
      <c r="V114" s="270"/>
      <c r="W114" s="326"/>
      <c r="X114" s="262"/>
      <c r="Y114" s="313"/>
      <c r="Z114" s="313"/>
      <c r="AA114" s="313"/>
      <c r="AB114" s="313"/>
    </row>
    <row r="115" spans="1:28" x14ac:dyDescent="0.4">
      <c r="A115" s="313"/>
      <c r="B115" s="230"/>
      <c r="C115" s="224"/>
      <c r="D115" s="224"/>
      <c r="E115" s="224"/>
      <c r="F115" s="224"/>
      <c r="G115" s="224"/>
      <c r="H115" s="224"/>
      <c r="I115" s="224"/>
      <c r="J115" s="224"/>
      <c r="K115" s="224"/>
      <c r="L115" s="224"/>
      <c r="M115" s="224"/>
      <c r="N115" s="224"/>
      <c r="O115" s="224"/>
      <c r="P115" s="224"/>
      <c r="Q115" s="224"/>
      <c r="R115" s="224"/>
      <c r="S115" s="224"/>
      <c r="T115" s="224"/>
      <c r="U115" s="224"/>
      <c r="V115" s="224"/>
      <c r="W115" s="224"/>
      <c r="X115" s="266"/>
      <c r="Y115" s="313"/>
      <c r="Z115" s="313"/>
      <c r="AA115" s="313"/>
      <c r="AB115" s="313"/>
    </row>
    <row r="116" spans="1:28" x14ac:dyDescent="0.4">
      <c r="A116" s="313"/>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313"/>
      <c r="Z116" s="313"/>
      <c r="AA116" s="313"/>
      <c r="AB116" s="313"/>
    </row>
    <row r="117" spans="1:28" x14ac:dyDescent="0.4">
      <c r="B117" s="168" t="s">
        <v>18</v>
      </c>
      <c r="C117" s="169"/>
      <c r="D117" s="170"/>
      <c r="E117" s="170"/>
      <c r="F117" s="170"/>
      <c r="G117" s="170"/>
      <c r="H117" s="170"/>
      <c r="I117" s="170"/>
      <c r="J117" s="170"/>
      <c r="K117" s="170"/>
      <c r="L117" s="170"/>
      <c r="M117" s="170"/>
      <c r="N117" s="170"/>
      <c r="O117" s="170"/>
      <c r="P117" s="170"/>
      <c r="Q117" s="170"/>
      <c r="R117" s="170"/>
      <c r="S117" s="170"/>
      <c r="T117" s="170"/>
      <c r="U117" s="170"/>
      <c r="V117" s="170"/>
      <c r="W117" s="170"/>
      <c r="X117" s="253"/>
    </row>
    <row r="118" spans="1:28" x14ac:dyDescent="0.4">
      <c r="B118" s="235" t="s">
        <v>317</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262"/>
    </row>
    <row r="119" spans="1:28" x14ac:dyDescent="0.4">
      <c r="B119" s="312"/>
      <c r="C119" s="255"/>
      <c r="D119" s="172" t="s">
        <v>299</v>
      </c>
      <c r="E119" s="172" t="s">
        <v>299</v>
      </c>
      <c r="F119" s="172" t="s">
        <v>300</v>
      </c>
      <c r="G119" s="172" t="s">
        <v>301</v>
      </c>
      <c r="H119" s="172"/>
      <c r="I119" s="172"/>
      <c r="J119" s="172"/>
      <c r="K119" s="172"/>
      <c r="L119" s="172"/>
      <c r="M119" s="172"/>
      <c r="N119" s="172"/>
      <c r="O119" s="172"/>
      <c r="P119" s="172"/>
      <c r="Q119" s="172"/>
      <c r="R119" s="172"/>
      <c r="S119" s="172"/>
      <c r="T119" s="172"/>
      <c r="U119" s="172"/>
      <c r="V119" s="172"/>
      <c r="W119" s="172"/>
      <c r="X119" s="265"/>
    </row>
    <row r="120" spans="1:28" x14ac:dyDescent="0.4">
      <c r="B120" s="312"/>
      <c r="C120" s="172" t="s">
        <v>202</v>
      </c>
      <c r="D120" s="172" t="s">
        <v>203</v>
      </c>
      <c r="E120" s="172" t="s">
        <v>175</v>
      </c>
      <c r="F120" s="172"/>
      <c r="G120" s="172"/>
      <c r="H120" s="172"/>
      <c r="I120" s="172"/>
      <c r="J120" s="172"/>
      <c r="K120" s="172"/>
      <c r="L120" s="172"/>
      <c r="M120" s="172"/>
      <c r="N120" s="172"/>
      <c r="O120" s="172"/>
      <c r="P120" s="172"/>
      <c r="Q120" s="172"/>
      <c r="R120" s="172"/>
      <c r="S120" s="172"/>
      <c r="T120" s="172"/>
      <c r="U120" s="172"/>
      <c r="V120" s="172"/>
      <c r="W120" s="172"/>
      <c r="X120" s="265"/>
    </row>
    <row r="121" spans="1:28" x14ac:dyDescent="0.4">
      <c r="B121" s="178"/>
      <c r="D121" s="158"/>
      <c r="E121" s="158"/>
      <c r="F121" s="158"/>
      <c r="G121" s="158"/>
      <c r="H121" s="158"/>
      <c r="I121" s="158"/>
      <c r="J121" s="158"/>
      <c r="K121" s="158"/>
      <c r="L121" s="158"/>
      <c r="M121" s="158"/>
      <c r="N121" s="158"/>
      <c r="O121" s="158"/>
      <c r="P121" s="158"/>
      <c r="Q121" s="158"/>
      <c r="R121" s="158"/>
      <c r="S121" s="158"/>
      <c r="T121" s="158"/>
      <c r="U121" s="158"/>
      <c r="V121" s="158"/>
      <c r="W121" s="158"/>
      <c r="X121" s="262"/>
    </row>
    <row r="122" spans="1:28" x14ac:dyDescent="0.4">
      <c r="B122" s="315" t="s">
        <v>204</v>
      </c>
      <c r="C122" s="316"/>
      <c r="D122" s="317">
        <v>1878</v>
      </c>
      <c r="E122" s="318"/>
      <c r="F122" s="158"/>
      <c r="G122" s="158"/>
      <c r="H122" s="158"/>
      <c r="I122" s="324" t="s">
        <v>318</v>
      </c>
      <c r="J122" s="270"/>
      <c r="K122" s="270"/>
      <c r="L122" s="270"/>
      <c r="M122" s="270"/>
      <c r="N122" s="270"/>
      <c r="O122" s="270"/>
      <c r="P122" s="270"/>
      <c r="Q122" s="270"/>
      <c r="R122" s="270"/>
      <c r="S122" s="270"/>
      <c r="T122" s="270"/>
      <c r="U122" s="270"/>
      <c r="V122" s="270"/>
      <c r="W122" s="326"/>
      <c r="X122" s="262"/>
    </row>
    <row r="123" spans="1:28" x14ac:dyDescent="0.4">
      <c r="B123" s="319" t="s">
        <v>206</v>
      </c>
      <c r="C123" s="320" t="s">
        <v>207</v>
      </c>
      <c r="D123" s="321">
        <f>D$122*E123</f>
        <v>0</v>
      </c>
      <c r="E123" s="322"/>
      <c r="F123" s="158"/>
      <c r="G123" s="158"/>
      <c r="H123" s="158"/>
      <c r="I123" s="284">
        <f>(6.28%+6.38%+7.08%)/3</f>
        <v>6.5799999999999997E-2</v>
      </c>
      <c r="J123" s="270" t="s">
        <v>319</v>
      </c>
      <c r="K123" s="270"/>
      <c r="L123" s="270"/>
      <c r="M123" s="270"/>
      <c r="N123" s="270"/>
      <c r="O123" s="270"/>
      <c r="P123" s="270"/>
      <c r="Q123" s="270"/>
      <c r="R123" s="270"/>
      <c r="S123" s="270"/>
      <c r="T123" s="270"/>
      <c r="U123" s="270"/>
      <c r="V123" s="270"/>
      <c r="W123" s="326"/>
      <c r="X123" s="262"/>
    </row>
    <row r="124" spans="1:28" x14ac:dyDescent="0.4">
      <c r="B124" s="319" t="s">
        <v>320</v>
      </c>
      <c r="C124" s="320" t="s">
        <v>207</v>
      </c>
      <c r="D124" s="323">
        <f>7*7.2</f>
        <v>50.4</v>
      </c>
      <c r="E124" s="231"/>
      <c r="F124" s="158"/>
      <c r="G124" s="158"/>
      <c r="H124" s="158"/>
      <c r="I124" s="325" t="s">
        <v>321</v>
      </c>
      <c r="J124" s="270"/>
      <c r="K124" s="270"/>
      <c r="L124" s="270"/>
      <c r="M124" s="270"/>
      <c r="N124" s="270"/>
      <c r="O124" s="270"/>
      <c r="P124" s="270"/>
      <c r="Q124" s="270"/>
      <c r="R124" s="270"/>
      <c r="S124" s="270"/>
      <c r="T124" s="270"/>
      <c r="U124" s="270"/>
      <c r="V124" s="270"/>
      <c r="W124" s="326"/>
      <c r="X124" s="262"/>
    </row>
    <row r="125" spans="1:28" x14ac:dyDescent="0.4">
      <c r="B125" s="331" t="s">
        <v>209</v>
      </c>
      <c r="C125" s="320" t="s">
        <v>207</v>
      </c>
      <c r="D125" s="332">
        <f>1*144+57</f>
        <v>201</v>
      </c>
      <c r="E125" s="333"/>
      <c r="F125" s="158"/>
      <c r="G125" s="158"/>
      <c r="H125" s="158"/>
      <c r="I125" s="324" t="s">
        <v>322</v>
      </c>
      <c r="J125" s="270"/>
      <c r="K125" s="270"/>
      <c r="L125" s="270"/>
      <c r="M125" s="270"/>
      <c r="N125" s="270"/>
      <c r="O125" s="270"/>
      <c r="P125" s="270"/>
      <c r="Q125" s="270"/>
      <c r="R125" s="270"/>
      <c r="S125" s="270"/>
      <c r="T125" s="270"/>
      <c r="U125" s="270"/>
      <c r="V125" s="270"/>
      <c r="W125" s="326"/>
      <c r="X125" s="262"/>
    </row>
    <row r="126" spans="1:28" x14ac:dyDescent="0.4">
      <c r="B126" s="319" t="s">
        <v>211</v>
      </c>
      <c r="C126" s="320" t="s">
        <v>207</v>
      </c>
      <c r="D126" s="334"/>
      <c r="E126" s="231"/>
      <c r="F126" s="158"/>
      <c r="G126" s="158"/>
      <c r="H126" s="158"/>
      <c r="I126" s="324" t="s">
        <v>323</v>
      </c>
      <c r="J126" s="270"/>
      <c r="K126" s="270"/>
      <c r="L126" s="270"/>
      <c r="M126" s="270"/>
      <c r="N126" s="270"/>
      <c r="O126" s="270"/>
      <c r="P126" s="270"/>
      <c r="Q126" s="270"/>
      <c r="R126" s="270"/>
      <c r="S126" s="270"/>
      <c r="T126" s="270"/>
      <c r="U126" s="270"/>
      <c r="V126" s="270"/>
      <c r="W126" s="326"/>
      <c r="X126" s="262"/>
    </row>
    <row r="127" spans="1:28" x14ac:dyDescent="0.4">
      <c r="B127" s="319" t="s">
        <v>213</v>
      </c>
      <c r="C127" s="320" t="s">
        <v>207</v>
      </c>
      <c r="D127" s="334"/>
      <c r="E127" s="228"/>
      <c r="F127" s="158"/>
      <c r="G127" s="158"/>
      <c r="H127" s="158"/>
      <c r="I127" s="440" t="s">
        <v>214</v>
      </c>
      <c r="J127" s="270"/>
      <c r="K127" s="270"/>
      <c r="L127" s="270"/>
      <c r="M127" s="270"/>
      <c r="N127" s="270"/>
      <c r="O127" s="270"/>
      <c r="P127" s="270"/>
      <c r="Q127" s="270"/>
      <c r="R127" s="270"/>
      <c r="S127" s="270"/>
      <c r="T127" s="270"/>
      <c r="U127" s="270"/>
      <c r="V127" s="270"/>
      <c r="W127" s="326"/>
      <c r="X127" s="262"/>
    </row>
    <row r="128" spans="1:28" x14ac:dyDescent="0.4">
      <c r="B128" s="319" t="s">
        <v>215</v>
      </c>
      <c r="C128" s="320" t="s">
        <v>207</v>
      </c>
      <c r="D128" s="321">
        <f>D$122*E128</f>
        <v>0</v>
      </c>
      <c r="E128" s="322"/>
      <c r="F128" s="158"/>
      <c r="G128" s="158"/>
      <c r="H128" s="158"/>
      <c r="I128" s="362">
        <v>0.02</v>
      </c>
      <c r="J128" s="270" t="s">
        <v>324</v>
      </c>
      <c r="K128" s="270"/>
      <c r="L128" s="270"/>
      <c r="M128" s="270"/>
      <c r="N128" s="270"/>
      <c r="O128" s="270"/>
      <c r="P128" s="270"/>
      <c r="Q128" s="270"/>
      <c r="R128" s="270"/>
      <c r="S128" s="270"/>
      <c r="T128" s="270"/>
      <c r="U128" s="270"/>
      <c r="V128" s="270"/>
      <c r="W128" s="326"/>
      <c r="X128" s="262"/>
    </row>
    <row r="129" spans="2:24" x14ac:dyDescent="0.4">
      <c r="B129" s="319" t="s">
        <v>217</v>
      </c>
      <c r="C129" s="320" t="s">
        <v>207</v>
      </c>
      <c r="D129" s="321">
        <f>D$122*E129</f>
        <v>0</v>
      </c>
      <c r="E129" s="322"/>
      <c r="F129" s="158"/>
      <c r="G129" s="158"/>
      <c r="H129" s="158"/>
      <c r="I129" s="325" t="s">
        <v>303</v>
      </c>
      <c r="J129" s="270"/>
      <c r="K129" s="270"/>
      <c r="L129" s="270"/>
      <c r="M129" s="270"/>
      <c r="N129" s="270"/>
      <c r="O129" s="270"/>
      <c r="P129" s="270"/>
      <c r="Q129" s="270"/>
      <c r="R129" s="270"/>
      <c r="S129" s="270"/>
      <c r="T129" s="270"/>
      <c r="U129" s="270"/>
      <c r="V129" s="270"/>
      <c r="W129" s="326"/>
      <c r="X129" s="262"/>
    </row>
    <row r="130" spans="2:24" x14ac:dyDescent="0.4">
      <c r="B130" s="319" t="s">
        <v>219</v>
      </c>
      <c r="C130" s="320" t="s">
        <v>207</v>
      </c>
      <c r="D130" s="321">
        <f>(C114*F130+D114*G130)</f>
        <v>0</v>
      </c>
      <c r="E130" s="209"/>
      <c r="F130" s="336"/>
      <c r="G130" s="336"/>
      <c r="I130" s="35" t="s">
        <v>220</v>
      </c>
      <c r="J130" s="270"/>
      <c r="K130" s="270"/>
      <c r="L130" s="270"/>
      <c r="M130" s="270"/>
      <c r="N130" s="270"/>
      <c r="O130" s="270"/>
      <c r="P130" s="270"/>
      <c r="Q130" s="270"/>
      <c r="R130" s="270"/>
      <c r="S130" s="270"/>
      <c r="T130" s="270"/>
      <c r="U130" s="270"/>
      <c r="V130" s="270"/>
      <c r="W130" s="326"/>
      <c r="X130" s="262"/>
    </row>
    <row r="131" spans="2:24" x14ac:dyDescent="0.4">
      <c r="B131" s="337" t="s">
        <v>221</v>
      </c>
      <c r="C131" s="320" t="s">
        <v>207</v>
      </c>
      <c r="D131" s="321">
        <f>D$122*E131</f>
        <v>0</v>
      </c>
      <c r="E131" s="322"/>
      <c r="F131" s="158"/>
      <c r="G131" s="158"/>
      <c r="H131" s="158"/>
      <c r="I131" s="269" t="s">
        <v>222</v>
      </c>
      <c r="J131" s="270"/>
      <c r="K131" s="270"/>
      <c r="L131" s="270"/>
      <c r="M131" s="270"/>
      <c r="N131" s="270"/>
      <c r="O131" s="270"/>
      <c r="P131" s="270"/>
      <c r="Q131" s="270"/>
      <c r="R131" s="270"/>
      <c r="S131" s="270"/>
      <c r="T131" s="270"/>
      <c r="U131" s="270"/>
      <c r="V131" s="270"/>
      <c r="W131" s="326"/>
      <c r="X131" s="262"/>
    </row>
    <row r="132" spans="2:24" x14ac:dyDescent="0.4">
      <c r="B132" s="338" t="s">
        <v>223</v>
      </c>
      <c r="C132" s="320" t="s">
        <v>207</v>
      </c>
      <c r="D132" s="339">
        <f>D$122*E132</f>
        <v>0</v>
      </c>
      <c r="E132" s="340"/>
      <c r="F132" s="158"/>
      <c r="G132" s="158"/>
      <c r="H132" s="158"/>
      <c r="I132" s="269" t="s">
        <v>224</v>
      </c>
      <c r="J132" s="270"/>
      <c r="K132" s="270"/>
      <c r="L132" s="270"/>
      <c r="M132" s="270"/>
      <c r="N132" s="270"/>
      <c r="O132" s="270"/>
      <c r="P132" s="270"/>
      <c r="Q132" s="270"/>
      <c r="R132" s="270"/>
      <c r="S132" s="270"/>
      <c r="T132" s="270"/>
      <c r="U132" s="270"/>
      <c r="V132" s="270"/>
      <c r="W132" s="326"/>
      <c r="X132" s="262"/>
    </row>
    <row r="133" spans="2:24" x14ac:dyDescent="0.4">
      <c r="B133" s="247" t="s">
        <v>225</v>
      </c>
      <c r="C133" s="341"/>
      <c r="D133" s="342">
        <f>D122-SUMIFS(D123:D132,C123:C132,"Ja")</f>
        <v>1626.6</v>
      </c>
      <c r="E133" s="343"/>
      <c r="F133" s="158"/>
      <c r="G133" s="158"/>
      <c r="H133" s="158"/>
      <c r="I133" s="158"/>
      <c r="J133" s="158"/>
      <c r="K133" s="158"/>
      <c r="L133" s="158"/>
      <c r="M133" s="158"/>
      <c r="N133" s="158"/>
      <c r="O133" s="158"/>
      <c r="P133" s="158"/>
      <c r="Q133" s="158"/>
      <c r="R133" s="158"/>
      <c r="S133" s="158"/>
      <c r="T133" s="158"/>
      <c r="U133" s="158"/>
      <c r="V133" s="158"/>
      <c r="W133" s="158"/>
      <c r="X133" s="262"/>
    </row>
    <row r="134" spans="2:24" x14ac:dyDescent="0.4">
      <c r="B134" s="230"/>
      <c r="C134" s="180"/>
      <c r="D134" s="224"/>
      <c r="E134" s="224"/>
      <c r="F134" s="158"/>
      <c r="G134" s="158"/>
      <c r="H134" s="158"/>
      <c r="I134" s="158"/>
      <c r="J134" s="158"/>
      <c r="K134" s="158"/>
      <c r="L134" s="158"/>
      <c r="M134" s="158"/>
      <c r="N134" s="158"/>
      <c r="O134" s="158"/>
      <c r="P134" s="158"/>
      <c r="Q134" s="158"/>
      <c r="R134" s="158"/>
      <c r="S134" s="158"/>
      <c r="T134" s="158"/>
      <c r="U134" s="158"/>
      <c r="V134" s="158"/>
      <c r="W134" s="158"/>
      <c r="X134" s="262"/>
    </row>
    <row r="135" spans="2:24" x14ac:dyDescent="0.4">
      <c r="B135" s="179" t="s">
        <v>226</v>
      </c>
      <c r="C135" s="242"/>
      <c r="D135" s="345">
        <f>D133/D122</f>
        <v>0.86613418530351438</v>
      </c>
      <c r="E135" s="346"/>
      <c r="F135" s="158"/>
      <c r="G135" s="158"/>
      <c r="H135" s="158"/>
      <c r="I135" s="158"/>
      <c r="J135" s="158"/>
      <c r="K135" s="158"/>
      <c r="L135" s="158"/>
      <c r="M135" s="158"/>
      <c r="N135" s="158"/>
      <c r="O135" s="158"/>
      <c r="P135" s="158"/>
      <c r="Q135" s="158"/>
      <c r="R135" s="158"/>
      <c r="S135" s="158"/>
      <c r="T135" s="158"/>
      <c r="U135" s="158"/>
      <c r="V135" s="158"/>
      <c r="W135" s="158"/>
      <c r="X135" s="262"/>
    </row>
    <row r="136" spans="2:24" x14ac:dyDescent="0.4">
      <c r="B136" s="230"/>
      <c r="C136" s="347"/>
      <c r="D136" s="347"/>
      <c r="E136" s="224"/>
      <c r="F136" s="224"/>
      <c r="G136" s="224"/>
      <c r="H136" s="224"/>
      <c r="I136" s="224"/>
      <c r="J136" s="224"/>
      <c r="K136" s="224"/>
      <c r="L136" s="224"/>
      <c r="M136" s="224"/>
      <c r="N136" s="224"/>
      <c r="O136" s="224"/>
      <c r="P136" s="224"/>
      <c r="Q136" s="224"/>
      <c r="R136" s="224"/>
      <c r="S136" s="224"/>
      <c r="T136" s="224"/>
      <c r="U136" s="224"/>
      <c r="V136" s="224"/>
      <c r="W136" s="224"/>
      <c r="X136" s="266"/>
    </row>
    <row r="137" spans="2:24" x14ac:dyDescent="0.4">
      <c r="B137" s="158"/>
      <c r="C137" s="348"/>
      <c r="D137" s="348"/>
      <c r="E137" s="158"/>
      <c r="F137" s="158"/>
      <c r="G137" s="158"/>
      <c r="H137" s="158"/>
      <c r="I137" s="158"/>
      <c r="J137" s="158"/>
      <c r="K137" s="158"/>
      <c r="L137" s="158"/>
      <c r="M137" s="158"/>
      <c r="N137" s="158"/>
      <c r="O137" s="158"/>
      <c r="P137" s="158"/>
      <c r="Q137" s="158"/>
      <c r="R137" s="158"/>
      <c r="S137" s="158"/>
      <c r="T137" s="158"/>
      <c r="U137" s="158"/>
      <c r="V137" s="158"/>
      <c r="W137" s="158"/>
      <c r="X137" s="158"/>
    </row>
    <row r="138" spans="2:24" x14ac:dyDescent="0.4">
      <c r="B138" s="168" t="s">
        <v>19</v>
      </c>
      <c r="C138" s="169"/>
      <c r="D138" s="170"/>
      <c r="E138" s="170"/>
      <c r="F138" s="170"/>
      <c r="G138" s="170"/>
      <c r="H138" s="170"/>
      <c r="I138" s="170"/>
      <c r="J138" s="170"/>
      <c r="K138" s="170"/>
      <c r="L138" s="170"/>
      <c r="M138" s="170"/>
      <c r="N138" s="170"/>
      <c r="O138" s="170"/>
      <c r="P138" s="170"/>
      <c r="Q138" s="170"/>
      <c r="R138" s="170"/>
      <c r="S138" s="170"/>
      <c r="T138" s="170"/>
      <c r="U138" s="170"/>
      <c r="V138" s="170"/>
      <c r="W138" s="170"/>
      <c r="X138" s="253"/>
    </row>
    <row r="139" spans="2:24" x14ac:dyDescent="0.4">
      <c r="B139" s="349"/>
      <c r="C139" s="350"/>
      <c r="D139" s="350"/>
      <c r="E139" s="207"/>
      <c r="F139" s="207"/>
      <c r="G139" s="207"/>
      <c r="H139" s="207"/>
      <c r="I139" s="207"/>
      <c r="J139" s="207"/>
      <c r="K139" s="207"/>
      <c r="L139" s="207"/>
      <c r="M139" s="207"/>
      <c r="N139" s="207"/>
      <c r="O139" s="207"/>
      <c r="P139" s="207"/>
      <c r="Q139" s="207"/>
      <c r="R139" s="207"/>
      <c r="S139" s="207"/>
      <c r="T139" s="207"/>
      <c r="U139" s="207"/>
      <c r="V139" s="207"/>
      <c r="W139" s="207"/>
      <c r="X139" s="330"/>
    </row>
    <row r="140" spans="2:24" x14ac:dyDescent="0.4">
      <c r="B140" s="312"/>
      <c r="C140" s="172" t="s">
        <v>227</v>
      </c>
      <c r="D140" s="172"/>
      <c r="E140" s="172"/>
      <c r="F140" s="172"/>
      <c r="G140" s="172"/>
      <c r="H140" s="172"/>
      <c r="I140" s="172"/>
      <c r="J140" s="172"/>
      <c r="K140" s="172"/>
      <c r="L140" s="172"/>
      <c r="M140" s="172"/>
      <c r="N140" s="172"/>
      <c r="O140" s="172"/>
      <c r="P140" s="172"/>
      <c r="Q140" s="172"/>
      <c r="R140" s="172"/>
      <c r="S140" s="172"/>
      <c r="T140" s="172"/>
      <c r="U140" s="172"/>
      <c r="V140" s="172"/>
      <c r="W140" s="172"/>
      <c r="X140" s="265"/>
    </row>
    <row r="141" spans="2:24" x14ac:dyDescent="0.4">
      <c r="B141" s="178"/>
      <c r="C141" s="348"/>
      <c r="E141" s="158"/>
      <c r="F141" s="158"/>
      <c r="G141" s="158"/>
      <c r="H141" s="158"/>
      <c r="I141" s="158"/>
      <c r="J141" s="158"/>
      <c r="K141" s="158"/>
      <c r="L141" s="158"/>
      <c r="M141" s="158"/>
      <c r="N141" s="158"/>
      <c r="O141" s="158"/>
      <c r="P141" s="158"/>
      <c r="Q141" s="158"/>
      <c r="R141" s="158"/>
      <c r="S141" s="158"/>
      <c r="T141" s="158"/>
      <c r="U141" s="158"/>
      <c r="V141" s="158"/>
      <c r="W141" s="158"/>
      <c r="X141" s="262"/>
    </row>
    <row r="142" spans="2:24" x14ac:dyDescent="0.4">
      <c r="B142" s="182" t="s">
        <v>228</v>
      </c>
      <c r="C142" s="351"/>
      <c r="E142" s="269"/>
      <c r="F142" s="270"/>
      <c r="G142" s="270"/>
      <c r="H142" s="270"/>
      <c r="I142" s="270"/>
      <c r="J142" s="270"/>
      <c r="K142" s="270"/>
      <c r="L142" s="270"/>
      <c r="M142" s="270"/>
      <c r="N142" s="270"/>
      <c r="O142" s="270"/>
      <c r="P142" s="270"/>
      <c r="Q142" s="270"/>
      <c r="R142" s="270"/>
      <c r="S142" s="270"/>
      <c r="T142" s="270"/>
      <c r="U142" s="270"/>
      <c r="V142" s="270"/>
      <c r="W142" s="326"/>
      <c r="X142" s="262"/>
    </row>
    <row r="143" spans="2:24" x14ac:dyDescent="0.4">
      <c r="B143" s="296" t="s">
        <v>230</v>
      </c>
      <c r="C143" s="352"/>
      <c r="E143" s="269"/>
      <c r="F143" s="270"/>
      <c r="G143" s="270"/>
      <c r="H143" s="270"/>
      <c r="I143" s="270"/>
      <c r="J143" s="270"/>
      <c r="K143" s="270"/>
      <c r="L143" s="270"/>
      <c r="M143" s="270"/>
      <c r="N143" s="270"/>
      <c r="O143" s="270"/>
      <c r="P143" s="270"/>
      <c r="Q143" s="270"/>
      <c r="R143" s="270"/>
      <c r="S143" s="270"/>
      <c r="T143" s="270"/>
      <c r="U143" s="270"/>
      <c r="V143" s="270"/>
      <c r="W143" s="326"/>
      <c r="X143" s="262"/>
    </row>
    <row r="144" spans="2:24" x14ac:dyDescent="0.4">
      <c r="B144" s="353" t="s">
        <v>232</v>
      </c>
      <c r="C144" s="354">
        <f>SUM(C142:C143)</f>
        <v>0</v>
      </c>
      <c r="E144" s="158"/>
      <c r="F144" s="158"/>
      <c r="G144" s="158"/>
      <c r="H144" s="158"/>
      <c r="I144" s="158"/>
      <c r="J144" s="158"/>
      <c r="K144" s="158"/>
      <c r="L144" s="158"/>
      <c r="M144" s="158"/>
      <c r="N144" s="158"/>
      <c r="O144" s="158"/>
      <c r="P144" s="158"/>
      <c r="Q144" s="158"/>
      <c r="R144" s="158"/>
      <c r="S144" s="158"/>
      <c r="T144" s="158"/>
      <c r="U144" s="158"/>
      <c r="V144" s="158"/>
      <c r="W144" s="158"/>
      <c r="X144" s="262"/>
    </row>
    <row r="145" spans="2:24" x14ac:dyDescent="0.4">
      <c r="B145" s="355"/>
      <c r="C145" s="356"/>
      <c r="D145" s="357"/>
      <c r="E145" s="224"/>
      <c r="F145" s="224"/>
      <c r="G145" s="224"/>
      <c r="H145" s="224"/>
      <c r="I145" s="224"/>
      <c r="J145" s="224"/>
      <c r="K145" s="224"/>
      <c r="L145" s="224"/>
      <c r="M145" s="224"/>
      <c r="N145" s="224"/>
      <c r="O145" s="224"/>
      <c r="P145" s="224"/>
      <c r="Q145" s="224"/>
      <c r="R145" s="224"/>
      <c r="S145" s="224"/>
      <c r="T145" s="224"/>
      <c r="U145" s="224"/>
      <c r="V145" s="224"/>
      <c r="W145" s="224"/>
      <c r="X145" s="266"/>
    </row>
    <row r="146" spans="2:24" x14ac:dyDescent="0.4">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row>
    <row r="147" spans="2:24" x14ac:dyDescent="0.4">
      <c r="B147" s="168" t="s">
        <v>20</v>
      </c>
      <c r="C147" s="169"/>
      <c r="D147" s="170"/>
      <c r="E147" s="170"/>
      <c r="F147" s="170"/>
      <c r="G147" s="170"/>
      <c r="H147" s="170"/>
      <c r="I147" s="170"/>
      <c r="J147" s="170"/>
      <c r="K147" s="170"/>
      <c r="L147" s="170"/>
      <c r="M147" s="170"/>
      <c r="N147" s="170"/>
      <c r="O147" s="170"/>
      <c r="P147" s="170"/>
      <c r="Q147" s="170"/>
      <c r="R147" s="170"/>
      <c r="S147" s="170"/>
      <c r="T147" s="170"/>
      <c r="U147" s="170"/>
      <c r="V147" s="170"/>
      <c r="W147" s="170"/>
      <c r="X147" s="253"/>
    </row>
    <row r="148" spans="2:24" x14ac:dyDescent="0.4">
      <c r="B148" s="358" t="s">
        <v>233</v>
      </c>
      <c r="C148" s="348"/>
      <c r="D148" s="348"/>
      <c r="E148" s="158"/>
      <c r="F148" s="158"/>
      <c r="G148" s="158"/>
      <c r="H148" s="158"/>
      <c r="I148" s="158"/>
      <c r="J148" s="158"/>
      <c r="K148" s="158"/>
      <c r="L148" s="158"/>
      <c r="M148" s="158"/>
      <c r="N148" s="158"/>
      <c r="O148" s="158"/>
      <c r="P148" s="158"/>
      <c r="Q148" s="158"/>
      <c r="R148" s="158"/>
      <c r="S148" s="158"/>
      <c r="T148" s="158"/>
      <c r="U148" s="158"/>
      <c r="V148" s="158"/>
      <c r="W148" s="158"/>
      <c r="X148" s="262"/>
    </row>
    <row r="149" spans="2:24" x14ac:dyDescent="0.4">
      <c r="B149" s="312"/>
      <c r="C149" s="172" t="s">
        <v>299</v>
      </c>
      <c r="D149" s="172" t="s">
        <v>300</v>
      </c>
      <c r="E149" s="172" t="s">
        <v>301</v>
      </c>
      <c r="F149" s="172"/>
      <c r="G149" s="172"/>
      <c r="H149" s="172"/>
      <c r="I149" s="172"/>
      <c r="J149" s="172"/>
      <c r="K149" s="172"/>
      <c r="L149" s="172"/>
      <c r="M149" s="172"/>
      <c r="N149" s="172"/>
      <c r="O149" s="172"/>
      <c r="P149" s="172"/>
      <c r="Q149" s="172"/>
      <c r="R149" s="172"/>
      <c r="S149" s="172"/>
      <c r="T149" s="172"/>
      <c r="U149" s="172"/>
      <c r="V149" s="172"/>
      <c r="W149" s="172"/>
      <c r="X149" s="265"/>
    </row>
    <row r="150" spans="2:24" x14ac:dyDescent="0.4">
      <c r="B150" s="312"/>
      <c r="C150" s="172" t="s">
        <v>234</v>
      </c>
      <c r="D150" s="172" t="s">
        <v>234</v>
      </c>
      <c r="E150" s="172" t="s">
        <v>234</v>
      </c>
      <c r="F150" s="172"/>
      <c r="G150" s="172"/>
      <c r="H150" s="172"/>
      <c r="I150" s="172"/>
      <c r="J150" s="172"/>
      <c r="K150" s="172"/>
      <c r="L150" s="172"/>
      <c r="M150" s="172"/>
      <c r="N150" s="172"/>
      <c r="O150" s="172"/>
      <c r="P150" s="172"/>
      <c r="Q150" s="172"/>
      <c r="R150" s="172"/>
      <c r="S150" s="172"/>
      <c r="T150" s="172"/>
      <c r="U150" s="172"/>
      <c r="V150" s="172"/>
      <c r="W150" s="172"/>
      <c r="X150" s="265"/>
    </row>
    <row r="151" spans="2:24" x14ac:dyDescent="0.4">
      <c r="B151" s="178"/>
      <c r="C151" s="348"/>
      <c r="D151" s="348"/>
      <c r="E151" s="158"/>
      <c r="F151" s="158"/>
      <c r="G151" s="158"/>
      <c r="H151" s="158"/>
      <c r="I151" s="158"/>
      <c r="J151" s="158"/>
      <c r="K151" s="158"/>
      <c r="L151" s="158"/>
      <c r="M151" s="158"/>
      <c r="N151" s="158"/>
      <c r="O151" s="158"/>
      <c r="P151" s="158"/>
      <c r="Q151" s="158"/>
      <c r="R151" s="158"/>
      <c r="S151" s="158"/>
      <c r="T151" s="158"/>
      <c r="U151" s="158"/>
      <c r="V151" s="158"/>
      <c r="W151" s="158"/>
      <c r="X151" s="262"/>
    </row>
    <row r="152" spans="2:24" x14ac:dyDescent="0.4">
      <c r="B152" s="359" t="s">
        <v>235</v>
      </c>
      <c r="C152" s="360"/>
      <c r="D152" s="348"/>
      <c r="E152" s="361"/>
      <c r="F152" s="158"/>
      <c r="G152" s="362">
        <v>0.10199999999999999</v>
      </c>
      <c r="H152" s="270" t="s">
        <v>325</v>
      </c>
      <c r="I152" s="270"/>
      <c r="J152" s="270"/>
      <c r="K152" s="270"/>
      <c r="L152" s="270"/>
      <c r="M152" s="270"/>
      <c r="N152" s="270"/>
      <c r="O152" s="270"/>
      <c r="P152" s="270"/>
      <c r="Q152" s="270"/>
      <c r="R152" s="270"/>
      <c r="S152" s="270"/>
      <c r="T152" s="270"/>
      <c r="U152" s="270"/>
      <c r="V152" s="270"/>
      <c r="W152" s="326"/>
      <c r="X152" s="262"/>
    </row>
    <row r="153" spans="2:24" x14ac:dyDescent="0.4">
      <c r="B153" s="359" t="s">
        <v>237</v>
      </c>
      <c r="C153" s="360"/>
      <c r="D153" s="348"/>
      <c r="E153" s="361"/>
      <c r="F153" s="158"/>
      <c r="G153" s="362">
        <v>8.9999999999999993E-3</v>
      </c>
      <c r="H153" s="270" t="s">
        <v>325</v>
      </c>
      <c r="I153" s="270"/>
      <c r="J153" s="270"/>
      <c r="K153" s="270"/>
      <c r="L153" s="270"/>
      <c r="M153" s="270"/>
      <c r="N153" s="270"/>
      <c r="O153" s="270"/>
      <c r="P153" s="270"/>
      <c r="Q153" s="270"/>
      <c r="R153" s="270"/>
      <c r="S153" s="270"/>
      <c r="T153" s="270"/>
      <c r="U153" s="270"/>
      <c r="V153" s="270"/>
      <c r="W153" s="326"/>
      <c r="X153" s="262"/>
    </row>
    <row r="154" spans="2:24" x14ac:dyDescent="0.4">
      <c r="B154" s="363" t="s">
        <v>238</v>
      </c>
      <c r="C154" s="427">
        <f>($C$114*D154+$D$114*E154)</f>
        <v>0</v>
      </c>
      <c r="D154" s="365"/>
      <c r="E154" s="365"/>
      <c r="F154" s="158"/>
      <c r="G154" s="362">
        <v>5.8999999999999997E-2</v>
      </c>
      <c r="H154" s="270" t="s">
        <v>326</v>
      </c>
      <c r="I154" s="270"/>
      <c r="J154" s="270"/>
      <c r="K154" s="270"/>
      <c r="L154" s="270"/>
      <c r="M154" s="270"/>
      <c r="N154" s="270"/>
      <c r="O154" s="270"/>
      <c r="P154" s="270"/>
      <c r="Q154" s="270"/>
      <c r="R154" s="270"/>
      <c r="S154" s="270"/>
      <c r="T154" s="270"/>
      <c r="U154" s="270"/>
      <c r="V154" s="270"/>
      <c r="W154" s="326"/>
      <c r="X154" s="262"/>
    </row>
    <row r="155" spans="2:24" x14ac:dyDescent="0.4">
      <c r="B155" s="366" t="s">
        <v>240</v>
      </c>
      <c r="C155" s="367">
        <f>SUM(C152:C154)</f>
        <v>0</v>
      </c>
      <c r="D155" s="348"/>
      <c r="E155" s="361"/>
      <c r="F155" s="158"/>
      <c r="G155" s="278"/>
      <c r="H155" s="158"/>
      <c r="I155" s="158"/>
      <c r="J155" s="158"/>
      <c r="K155" s="158"/>
      <c r="L155" s="158"/>
      <c r="M155" s="158"/>
      <c r="N155" s="158"/>
      <c r="O155" s="158"/>
      <c r="P155" s="158"/>
      <c r="Q155" s="158"/>
      <c r="R155" s="158"/>
      <c r="S155" s="158"/>
      <c r="T155" s="158"/>
      <c r="U155" s="158"/>
      <c r="V155" s="158"/>
      <c r="W155" s="158"/>
      <c r="X155" s="262"/>
    </row>
    <row r="156" spans="2:24" x14ac:dyDescent="0.4">
      <c r="B156" s="205"/>
      <c r="C156" s="348"/>
      <c r="D156" s="348"/>
      <c r="E156" s="361"/>
      <c r="F156" s="158"/>
      <c r="G156" s="158"/>
      <c r="H156" s="158"/>
      <c r="I156" s="158"/>
      <c r="J156" s="158"/>
      <c r="K156" s="158"/>
      <c r="L156" s="158"/>
      <c r="M156" s="158"/>
      <c r="N156" s="158"/>
      <c r="O156" s="158"/>
      <c r="P156" s="158"/>
      <c r="Q156" s="158"/>
      <c r="R156" s="158"/>
      <c r="S156" s="158"/>
      <c r="T156" s="158"/>
      <c r="U156" s="158"/>
      <c r="V156" s="158"/>
      <c r="W156" s="158"/>
      <c r="X156" s="262"/>
    </row>
    <row r="157" spans="2:24" x14ac:dyDescent="0.4">
      <c r="B157" s="182" t="s">
        <v>241</v>
      </c>
      <c r="C157" s="368">
        <f>$C$114*D157+$D$114*E157</f>
        <v>0</v>
      </c>
      <c r="D157" s="365"/>
      <c r="E157" s="365"/>
      <c r="F157" s="158"/>
      <c r="G157" s="269" t="s">
        <v>306</v>
      </c>
      <c r="H157" s="269"/>
      <c r="I157" s="270"/>
      <c r="J157" s="270"/>
      <c r="K157" s="270"/>
      <c r="L157" s="270"/>
      <c r="M157" s="270"/>
      <c r="N157" s="270"/>
      <c r="O157" s="270"/>
      <c r="P157" s="270"/>
      <c r="Q157" s="270"/>
      <c r="R157" s="270"/>
      <c r="S157" s="270"/>
      <c r="T157" s="270"/>
      <c r="U157" s="270"/>
      <c r="V157" s="270"/>
      <c r="W157" s="326"/>
      <c r="X157" s="262"/>
    </row>
    <row r="158" spans="2:24" x14ac:dyDescent="0.4">
      <c r="B158" s="369"/>
      <c r="C158" s="348"/>
      <c r="D158" s="348"/>
      <c r="E158" s="361"/>
      <c r="F158" s="158"/>
      <c r="G158" s="158"/>
      <c r="H158" s="158"/>
      <c r="I158" s="158"/>
      <c r="J158" s="158"/>
      <c r="K158" s="158"/>
      <c r="L158" s="158"/>
      <c r="M158" s="158"/>
      <c r="N158" s="158"/>
      <c r="O158" s="158"/>
      <c r="P158" s="158"/>
      <c r="Q158" s="158"/>
      <c r="R158" s="158"/>
      <c r="S158" s="158"/>
      <c r="T158" s="158"/>
      <c r="U158" s="158"/>
      <c r="V158" s="158"/>
      <c r="W158" s="158"/>
      <c r="X158" s="262"/>
    </row>
    <row r="159" spans="2:24" x14ac:dyDescent="0.4">
      <c r="B159" s="182" t="s">
        <v>243</v>
      </c>
      <c r="C159" s="365"/>
      <c r="D159" s="348"/>
      <c r="E159" s="361"/>
      <c r="F159" s="158"/>
      <c r="G159" s="362">
        <v>2.9000000000000001E-2</v>
      </c>
      <c r="H159" s="370" t="s">
        <v>327</v>
      </c>
      <c r="I159" s="381"/>
      <c r="J159" s="381"/>
      <c r="K159" s="381"/>
      <c r="L159" s="381"/>
      <c r="M159" s="381"/>
      <c r="N159" s="381"/>
      <c r="O159" s="381"/>
      <c r="P159" s="381"/>
      <c r="Q159" s="381"/>
      <c r="R159" s="381"/>
      <c r="S159" s="381"/>
      <c r="T159" s="381"/>
      <c r="U159" s="381"/>
      <c r="V159" s="381"/>
      <c r="W159" s="382"/>
      <c r="X159" s="262"/>
    </row>
    <row r="160" spans="2:24" x14ac:dyDescent="0.4">
      <c r="B160" s="230"/>
      <c r="C160" s="356"/>
      <c r="D160" s="347"/>
      <c r="E160" s="224"/>
      <c r="F160" s="224"/>
      <c r="G160" s="371"/>
      <c r="H160" s="371"/>
      <c r="I160" s="371"/>
      <c r="J160" s="371"/>
      <c r="K160" s="371"/>
      <c r="L160" s="371"/>
      <c r="M160" s="371"/>
      <c r="N160" s="371"/>
      <c r="O160" s="371"/>
      <c r="P160" s="371"/>
      <c r="Q160" s="371"/>
      <c r="R160" s="371"/>
      <c r="S160" s="371"/>
      <c r="T160" s="371"/>
      <c r="U160" s="371"/>
      <c r="V160" s="371"/>
      <c r="W160" s="371"/>
      <c r="X160" s="266"/>
    </row>
    <row r="161" spans="2:24" x14ac:dyDescent="0.4">
      <c r="B161" s="158"/>
      <c r="C161" s="441"/>
      <c r="D161" s="348"/>
      <c r="E161" s="158"/>
      <c r="F161" s="158"/>
      <c r="G161" s="442"/>
      <c r="H161" s="442"/>
      <c r="I161" s="442"/>
      <c r="J161" s="442"/>
      <c r="K161" s="442"/>
      <c r="L161" s="442"/>
      <c r="M161" s="442"/>
      <c r="N161" s="442"/>
      <c r="O161" s="442"/>
      <c r="P161" s="442"/>
      <c r="Q161" s="442"/>
      <c r="R161" s="442"/>
      <c r="S161" s="442"/>
      <c r="T161" s="442"/>
      <c r="U161" s="442"/>
      <c r="V161" s="442"/>
      <c r="W161" s="442"/>
      <c r="X161" s="158"/>
    </row>
    <row r="162" spans="2:24" x14ac:dyDescent="0.4">
      <c r="B162" s="168" t="s">
        <v>245</v>
      </c>
      <c r="C162" s="169"/>
      <c r="D162" s="170"/>
      <c r="E162" s="170"/>
      <c r="F162" s="170"/>
      <c r="G162" s="170"/>
      <c r="H162" s="170"/>
      <c r="I162" s="170"/>
      <c r="J162" s="170"/>
      <c r="K162" s="170"/>
      <c r="L162" s="170"/>
      <c r="M162" s="170"/>
      <c r="N162" s="170"/>
      <c r="O162" s="170"/>
      <c r="P162" s="170"/>
      <c r="Q162" s="170"/>
      <c r="R162" s="170"/>
      <c r="S162" s="170"/>
      <c r="T162" s="170"/>
      <c r="U162" s="170"/>
      <c r="V162" s="170"/>
      <c r="W162" s="170"/>
      <c r="X162" s="253"/>
    </row>
    <row r="163" spans="2:24" x14ac:dyDescent="0.4">
      <c r="B163" s="358"/>
      <c r="C163" s="372"/>
      <c r="D163" s="372"/>
      <c r="E163" s="152"/>
      <c r="F163" s="152"/>
      <c r="G163" s="152"/>
      <c r="H163" s="152"/>
      <c r="I163" s="152"/>
      <c r="J163" s="152"/>
      <c r="K163" s="152"/>
      <c r="L163" s="152"/>
      <c r="M163" s="152"/>
      <c r="N163" s="152"/>
      <c r="O163" s="152"/>
      <c r="P163" s="152"/>
      <c r="Q163" s="152"/>
      <c r="R163" s="152"/>
      <c r="S163" s="152"/>
      <c r="T163" s="152"/>
      <c r="U163" s="152"/>
      <c r="V163" s="152"/>
      <c r="W163" s="152"/>
      <c r="X163" s="262"/>
    </row>
    <row r="164" spans="2:24" x14ac:dyDescent="0.4">
      <c r="B164" s="312"/>
      <c r="C164" s="172" t="s">
        <v>143</v>
      </c>
      <c r="D164" s="172" t="s">
        <v>144</v>
      </c>
      <c r="E164" s="172" t="s">
        <v>145</v>
      </c>
      <c r="F164" s="172" t="s">
        <v>146</v>
      </c>
      <c r="G164" s="172" t="s">
        <v>147</v>
      </c>
      <c r="H164" s="172"/>
      <c r="I164" s="172"/>
      <c r="J164" s="172"/>
      <c r="K164" s="172"/>
      <c r="L164" s="172"/>
      <c r="M164" s="172"/>
      <c r="N164" s="172"/>
      <c r="O164" s="172"/>
      <c r="P164" s="172"/>
      <c r="Q164" s="172"/>
      <c r="R164" s="172"/>
      <c r="S164" s="172"/>
      <c r="T164" s="172"/>
      <c r="U164" s="172"/>
      <c r="V164" s="172"/>
      <c r="W164" s="172"/>
      <c r="X164" s="265"/>
    </row>
    <row r="165" spans="2:24" x14ac:dyDescent="0.4">
      <c r="B165" s="178"/>
      <c r="C165" s="372"/>
      <c r="D165" s="372"/>
      <c r="E165" s="152"/>
      <c r="F165" s="152"/>
      <c r="G165" s="152"/>
      <c r="H165" s="152"/>
      <c r="I165" s="152"/>
      <c r="J165" s="152"/>
      <c r="K165" s="152"/>
      <c r="L165" s="152"/>
      <c r="M165" s="152"/>
      <c r="N165" s="152"/>
      <c r="O165" s="152"/>
      <c r="P165" s="152"/>
      <c r="Q165" s="152"/>
      <c r="R165" s="152"/>
      <c r="S165" s="152"/>
      <c r="T165" s="152"/>
      <c r="U165" s="152"/>
      <c r="V165" s="152"/>
      <c r="W165" s="152"/>
      <c r="X165" s="262"/>
    </row>
    <row r="166" spans="2:24" x14ac:dyDescent="0.4">
      <c r="B166" s="182" t="s">
        <v>246</v>
      </c>
      <c r="C166" s="365"/>
      <c r="D166" s="365"/>
      <c r="E166" s="365"/>
      <c r="F166" s="365"/>
      <c r="G166" s="365"/>
      <c r="I166" s="269" t="s">
        <v>247</v>
      </c>
      <c r="J166" s="270"/>
      <c r="K166" s="270"/>
      <c r="L166" s="270"/>
      <c r="M166" s="270"/>
      <c r="N166" s="270"/>
      <c r="O166" s="270"/>
      <c r="P166" s="270"/>
      <c r="Q166" s="270"/>
      <c r="R166" s="270"/>
      <c r="S166" s="270"/>
      <c r="T166" s="270"/>
      <c r="U166" s="270"/>
      <c r="V166" s="270"/>
      <c r="W166" s="326"/>
      <c r="X166" s="262"/>
    </row>
    <row r="167" spans="2:24" x14ac:dyDescent="0.4">
      <c r="B167" s="182" t="s">
        <v>248</v>
      </c>
      <c r="C167" s="365"/>
      <c r="D167" s="365"/>
      <c r="E167" s="365"/>
      <c r="F167" s="365"/>
      <c r="G167" s="365"/>
      <c r="I167" s="269" t="s">
        <v>249</v>
      </c>
      <c r="J167" s="270"/>
      <c r="K167" s="270"/>
      <c r="L167" s="270"/>
      <c r="M167" s="270"/>
      <c r="N167" s="270"/>
      <c r="O167" s="270"/>
      <c r="P167" s="270"/>
      <c r="Q167" s="270"/>
      <c r="R167" s="270"/>
      <c r="S167" s="270"/>
      <c r="T167" s="270"/>
      <c r="U167" s="270"/>
      <c r="V167" s="270"/>
      <c r="W167" s="326"/>
      <c r="X167" s="262"/>
    </row>
    <row r="168" spans="2:24" x14ac:dyDescent="0.4">
      <c r="B168" s="230"/>
      <c r="C168" s="356"/>
      <c r="D168" s="347"/>
      <c r="E168" s="224"/>
      <c r="F168" s="224"/>
      <c r="G168" s="224"/>
      <c r="H168" s="224"/>
      <c r="I168" s="224"/>
      <c r="J168" s="224"/>
      <c r="K168" s="224"/>
      <c r="L168" s="224"/>
      <c r="M168" s="224"/>
      <c r="N168" s="224"/>
      <c r="O168" s="224"/>
      <c r="P168" s="224"/>
      <c r="Q168" s="224"/>
      <c r="R168" s="224"/>
      <c r="S168" s="224"/>
      <c r="T168" s="224"/>
      <c r="U168" s="224"/>
      <c r="V168" s="224"/>
      <c r="W168" s="224"/>
      <c r="X168" s="266"/>
    </row>
    <row r="169" spans="2:24" x14ac:dyDescent="0.4">
      <c r="B169" s="158"/>
      <c r="C169" s="441"/>
      <c r="D169" s="348"/>
      <c r="E169" s="158"/>
      <c r="F169" s="158"/>
      <c r="G169" s="442"/>
      <c r="H169" s="442"/>
      <c r="I169" s="442"/>
      <c r="J169" s="442"/>
      <c r="K169" s="442"/>
      <c r="L169" s="442"/>
      <c r="M169" s="442"/>
      <c r="N169" s="442"/>
      <c r="O169" s="442"/>
      <c r="P169" s="442"/>
      <c r="Q169" s="442"/>
      <c r="R169" s="442"/>
      <c r="S169" s="442"/>
      <c r="T169" s="442"/>
      <c r="U169" s="442"/>
      <c r="V169" s="442"/>
      <c r="W169" s="442"/>
      <c r="X169" s="158"/>
    </row>
    <row r="170" spans="2:24" x14ac:dyDescent="0.4">
      <c r="B170" s="168" t="s">
        <v>22</v>
      </c>
      <c r="C170" s="169"/>
      <c r="D170" s="170"/>
      <c r="E170" s="170"/>
      <c r="F170" s="170"/>
      <c r="G170" s="170"/>
      <c r="H170" s="170"/>
      <c r="I170" s="170"/>
      <c r="J170" s="170"/>
      <c r="K170" s="170"/>
      <c r="L170" s="170"/>
      <c r="M170" s="170"/>
      <c r="N170" s="170"/>
      <c r="O170" s="170"/>
      <c r="P170" s="170"/>
      <c r="Q170" s="170"/>
      <c r="R170" s="170"/>
      <c r="S170" s="170"/>
      <c r="T170" s="170"/>
      <c r="U170" s="170"/>
      <c r="V170" s="170"/>
      <c r="W170" s="170"/>
      <c r="X170" s="253"/>
    </row>
    <row r="171" spans="2:24" x14ac:dyDescent="0.4">
      <c r="B171" s="358"/>
      <c r="C171" s="348"/>
      <c r="D171" s="348"/>
      <c r="E171" s="158"/>
      <c r="F171" s="158"/>
      <c r="G171" s="158"/>
      <c r="H171" s="158"/>
      <c r="I171" s="158"/>
      <c r="J171" s="158"/>
      <c r="K171" s="158"/>
      <c r="L171" s="158"/>
      <c r="M171" s="158"/>
      <c r="N171" s="158"/>
      <c r="O171" s="158"/>
      <c r="P171" s="158"/>
      <c r="Q171" s="158"/>
      <c r="R171" s="158"/>
      <c r="S171" s="158"/>
      <c r="T171" s="158"/>
      <c r="U171" s="158"/>
      <c r="V171" s="158"/>
      <c r="W171" s="158"/>
      <c r="X171" s="262"/>
    </row>
    <row r="172" spans="2:24" x14ac:dyDescent="0.4">
      <c r="B172" s="312"/>
      <c r="C172" s="172" t="s">
        <v>175</v>
      </c>
      <c r="D172" s="172"/>
      <c r="E172" s="172"/>
      <c r="F172" s="172"/>
      <c r="G172" s="172"/>
      <c r="H172" s="172"/>
      <c r="I172" s="172"/>
      <c r="J172" s="172"/>
      <c r="K172" s="172"/>
      <c r="L172" s="172"/>
      <c r="M172" s="172"/>
      <c r="N172" s="172"/>
      <c r="O172" s="172"/>
      <c r="P172" s="172"/>
      <c r="Q172" s="172"/>
      <c r="R172" s="172"/>
      <c r="S172" s="172"/>
      <c r="T172" s="172"/>
      <c r="U172" s="172"/>
      <c r="V172" s="172"/>
      <c r="W172" s="172"/>
      <c r="X172" s="265"/>
    </row>
    <row r="173" spans="2:24" x14ac:dyDescent="0.4">
      <c r="B173" s="178"/>
      <c r="C173" s="348"/>
      <c r="D173" s="348"/>
      <c r="E173" s="158"/>
      <c r="F173" s="158"/>
      <c r="G173" s="158"/>
      <c r="H173" s="158"/>
      <c r="I173" s="158"/>
      <c r="J173" s="158"/>
      <c r="K173" s="158"/>
      <c r="L173" s="158"/>
      <c r="M173" s="158"/>
      <c r="N173" s="158"/>
      <c r="O173" s="158"/>
      <c r="P173" s="158"/>
      <c r="Q173" s="158"/>
      <c r="R173" s="158"/>
      <c r="S173" s="158"/>
      <c r="T173" s="158"/>
      <c r="U173" s="158"/>
      <c r="V173" s="158"/>
      <c r="W173" s="158"/>
      <c r="X173" s="262"/>
    </row>
    <row r="174" spans="2:24" x14ac:dyDescent="0.4">
      <c r="B174" s="182" t="s">
        <v>250</v>
      </c>
      <c r="C174" s="365"/>
      <c r="D174" s="348"/>
      <c r="E174" s="158"/>
      <c r="F174" s="269" t="s">
        <v>308</v>
      </c>
      <c r="G174" s="269"/>
      <c r="H174" s="270"/>
      <c r="I174" s="270"/>
      <c r="J174" s="270"/>
      <c r="K174" s="270"/>
      <c r="L174" s="270"/>
      <c r="M174" s="270"/>
      <c r="N174" s="270"/>
      <c r="O174" s="270"/>
      <c r="P174" s="270"/>
      <c r="Q174" s="270"/>
      <c r="R174" s="270"/>
      <c r="S174" s="270"/>
      <c r="T174" s="270"/>
      <c r="U174" s="270"/>
      <c r="V174" s="270"/>
      <c r="W174" s="326"/>
      <c r="X174" s="262"/>
    </row>
    <row r="175" spans="2:24" x14ac:dyDescent="0.4">
      <c r="B175" s="230"/>
      <c r="C175" s="356"/>
      <c r="D175" s="347"/>
      <c r="E175" s="224"/>
      <c r="F175" s="224"/>
      <c r="G175" s="224"/>
      <c r="H175" s="224"/>
      <c r="I175" s="224"/>
      <c r="J175" s="224"/>
      <c r="K175" s="224"/>
      <c r="L175" s="224"/>
      <c r="M175" s="224"/>
      <c r="N175" s="224"/>
      <c r="O175" s="224"/>
      <c r="P175" s="224"/>
      <c r="Q175" s="224"/>
      <c r="R175" s="224"/>
      <c r="S175" s="224"/>
      <c r="T175" s="224"/>
      <c r="U175" s="224"/>
      <c r="V175" s="224"/>
      <c r="W175" s="224"/>
      <c r="X175" s="266"/>
    </row>
    <row r="176" spans="2:24" x14ac:dyDescent="0.4">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c r="X176" s="207"/>
    </row>
    <row r="177" spans="2:24" x14ac:dyDescent="0.4">
      <c r="B177" s="168" t="s">
        <v>252</v>
      </c>
      <c r="C177" s="169"/>
      <c r="D177" s="170"/>
      <c r="E177" s="170"/>
      <c r="F177" s="170"/>
      <c r="G177" s="170"/>
      <c r="H177" s="170"/>
      <c r="I177" s="170"/>
      <c r="J177" s="170"/>
      <c r="K177" s="170"/>
      <c r="L177" s="170"/>
      <c r="M177" s="170"/>
      <c r="N177" s="170"/>
      <c r="O177" s="170"/>
      <c r="P177" s="170"/>
      <c r="Q177" s="170"/>
      <c r="R177" s="170"/>
      <c r="S177" s="170"/>
      <c r="T177" s="170"/>
      <c r="U177" s="170"/>
      <c r="V177" s="170"/>
      <c r="W177" s="170"/>
      <c r="X177" s="253"/>
    </row>
    <row r="178" spans="2:24" x14ac:dyDescent="0.4">
      <c r="B178" s="358"/>
      <c r="C178" s="348"/>
      <c r="D178" s="348"/>
      <c r="E178" s="158"/>
      <c r="F178" s="158"/>
      <c r="G178" s="158"/>
      <c r="H178" s="158"/>
      <c r="I178" s="158"/>
      <c r="J178" s="158"/>
      <c r="K178" s="158"/>
      <c r="L178" s="158"/>
      <c r="M178" s="158"/>
      <c r="N178" s="158"/>
      <c r="O178" s="158"/>
      <c r="P178" s="158"/>
      <c r="Q178" s="158"/>
      <c r="R178" s="158"/>
      <c r="S178" s="158"/>
      <c r="T178" s="158"/>
      <c r="U178" s="158"/>
      <c r="V178" s="158"/>
      <c r="W178" s="158"/>
      <c r="X178" s="262"/>
    </row>
    <row r="179" spans="2:24" x14ac:dyDescent="0.4">
      <c r="B179" s="312"/>
      <c r="C179" s="172" t="s">
        <v>175</v>
      </c>
      <c r="D179" s="172"/>
      <c r="E179" s="172"/>
      <c r="F179" s="172"/>
      <c r="G179" s="172"/>
      <c r="H179" s="172"/>
      <c r="I179" s="172"/>
      <c r="J179" s="172"/>
      <c r="K179" s="172"/>
      <c r="L179" s="172"/>
      <c r="M179" s="172"/>
      <c r="N179" s="172"/>
      <c r="O179" s="172"/>
      <c r="P179" s="172"/>
      <c r="Q179" s="172"/>
      <c r="R179" s="172"/>
      <c r="S179" s="172"/>
      <c r="T179" s="172"/>
      <c r="U179" s="172"/>
      <c r="V179" s="172"/>
      <c r="W179" s="172"/>
      <c r="X179" s="265"/>
    </row>
    <row r="180" spans="2:24" x14ac:dyDescent="0.4">
      <c r="B180" s="178"/>
      <c r="C180" s="348"/>
      <c r="D180" s="348"/>
      <c r="E180" s="158"/>
      <c r="F180" s="158"/>
      <c r="G180" s="158"/>
      <c r="H180" s="158"/>
      <c r="I180" s="158"/>
      <c r="J180" s="158"/>
      <c r="K180" s="158"/>
      <c r="L180" s="158"/>
      <c r="M180" s="158"/>
      <c r="N180" s="158"/>
      <c r="O180" s="158"/>
      <c r="P180" s="158"/>
      <c r="Q180" s="158"/>
      <c r="R180" s="158"/>
      <c r="S180" s="158"/>
      <c r="T180" s="158"/>
      <c r="U180" s="158"/>
      <c r="V180" s="158"/>
      <c r="W180" s="158"/>
      <c r="X180" s="262"/>
    </row>
    <row r="181" spans="2:24" x14ac:dyDescent="0.4">
      <c r="B181" s="182" t="s">
        <v>253</v>
      </c>
      <c r="C181" s="365"/>
      <c r="D181" s="348"/>
      <c r="E181" s="158"/>
      <c r="F181" s="269" t="s">
        <v>254</v>
      </c>
      <c r="G181" s="270"/>
      <c r="H181" s="270"/>
      <c r="I181" s="270"/>
      <c r="J181" s="270"/>
      <c r="K181" s="270"/>
      <c r="L181" s="270"/>
      <c r="M181" s="270"/>
      <c r="N181" s="270"/>
      <c r="O181" s="270"/>
      <c r="P181" s="270"/>
      <c r="Q181" s="270"/>
      <c r="R181" s="270"/>
      <c r="S181" s="270"/>
      <c r="T181" s="270"/>
      <c r="U181" s="270"/>
      <c r="V181" s="270"/>
      <c r="W181" s="326"/>
      <c r="X181" s="262"/>
    </row>
    <row r="182" spans="2:24" x14ac:dyDescent="0.4">
      <c r="B182" s="182" t="s">
        <v>255</v>
      </c>
      <c r="C182" s="365"/>
      <c r="D182" s="348"/>
      <c r="E182" s="158"/>
      <c r="F182" s="269"/>
      <c r="G182" s="270"/>
      <c r="H182" s="270"/>
      <c r="I182" s="270"/>
      <c r="J182" s="270"/>
      <c r="K182" s="270"/>
      <c r="L182" s="270"/>
      <c r="M182" s="270"/>
      <c r="N182" s="270"/>
      <c r="O182" s="270"/>
      <c r="P182" s="270"/>
      <c r="Q182" s="270"/>
      <c r="R182" s="270"/>
      <c r="S182" s="270"/>
      <c r="T182" s="270"/>
      <c r="U182" s="270"/>
      <c r="V182" s="270"/>
      <c r="W182" s="326"/>
      <c r="X182" s="262"/>
    </row>
    <row r="183" spans="2:24" x14ac:dyDescent="0.4">
      <c r="B183" s="182" t="s">
        <v>256</v>
      </c>
      <c r="C183" s="365"/>
      <c r="D183" s="348"/>
      <c r="E183" s="158"/>
      <c r="F183" s="269"/>
      <c r="G183" s="270"/>
      <c r="H183" s="270"/>
      <c r="I183" s="270"/>
      <c r="J183" s="270"/>
      <c r="K183" s="270"/>
      <c r="L183" s="270"/>
      <c r="M183" s="270"/>
      <c r="N183" s="270"/>
      <c r="O183" s="270"/>
      <c r="P183" s="270"/>
      <c r="Q183" s="270"/>
      <c r="R183" s="270"/>
      <c r="S183" s="270"/>
      <c r="T183" s="270"/>
      <c r="U183" s="270"/>
      <c r="V183" s="270"/>
      <c r="W183" s="326"/>
      <c r="X183" s="262"/>
    </row>
    <row r="184" spans="2:24" x14ac:dyDescent="0.4">
      <c r="B184" s="353" t="s">
        <v>257</v>
      </c>
      <c r="C184" s="376">
        <f>SUM(C181:C183)</f>
        <v>0</v>
      </c>
      <c r="D184" s="348"/>
      <c r="E184" s="158"/>
      <c r="F184" s="158"/>
      <c r="G184" s="158"/>
      <c r="H184" s="158"/>
      <c r="I184" s="158"/>
      <c r="J184" s="158"/>
      <c r="K184" s="158"/>
      <c r="L184" s="158"/>
      <c r="M184" s="158"/>
      <c r="N184" s="158"/>
      <c r="O184" s="158"/>
      <c r="P184" s="158"/>
      <c r="Q184" s="158"/>
      <c r="R184" s="158"/>
      <c r="S184" s="158"/>
      <c r="T184" s="158"/>
      <c r="U184" s="158"/>
      <c r="V184" s="158"/>
      <c r="W184" s="158"/>
      <c r="X184" s="262"/>
    </row>
    <row r="185" spans="2:24" x14ac:dyDescent="0.4">
      <c r="B185" s="355"/>
      <c r="C185" s="377"/>
      <c r="D185" s="347"/>
      <c r="E185" s="224"/>
      <c r="F185" s="224"/>
      <c r="G185" s="224"/>
      <c r="H185" s="224"/>
      <c r="I185" s="224"/>
      <c r="J185" s="224"/>
      <c r="K185" s="224"/>
      <c r="L185" s="224"/>
      <c r="M185" s="224"/>
      <c r="N185" s="224"/>
      <c r="O185" s="224"/>
      <c r="P185" s="224"/>
      <c r="Q185" s="224"/>
      <c r="R185" s="224"/>
      <c r="S185" s="224"/>
      <c r="T185" s="224"/>
      <c r="U185" s="224"/>
      <c r="V185" s="224"/>
      <c r="W185" s="224"/>
      <c r="X185" s="266"/>
    </row>
    <row r="186" spans="2:24" x14ac:dyDescent="0.4">
      <c r="B186" s="378"/>
      <c r="C186" s="308"/>
      <c r="D186" s="348"/>
      <c r="E186" s="152"/>
      <c r="F186" s="152"/>
      <c r="G186" s="152"/>
      <c r="H186" s="152"/>
      <c r="I186" s="152"/>
      <c r="J186" s="152"/>
      <c r="K186" s="152"/>
      <c r="L186" s="152"/>
      <c r="M186" s="152"/>
      <c r="N186" s="152"/>
      <c r="O186" s="152"/>
      <c r="P186" s="152"/>
      <c r="Q186" s="152"/>
      <c r="R186" s="152"/>
      <c r="S186" s="152"/>
      <c r="T186" s="152"/>
      <c r="U186" s="152"/>
      <c r="V186" s="152"/>
      <c r="W186" s="152"/>
      <c r="X186" s="158"/>
    </row>
    <row r="187" spans="2:24" x14ac:dyDescent="0.4">
      <c r="B187" s="379" t="s">
        <v>258</v>
      </c>
      <c r="C187" s="380"/>
      <c r="D187" s="380"/>
      <c r="E187" s="380"/>
      <c r="F187" s="380"/>
      <c r="G187" s="380"/>
      <c r="H187" s="380"/>
      <c r="I187" s="380"/>
      <c r="J187" s="380"/>
      <c r="K187" s="380"/>
      <c r="L187" s="380"/>
      <c r="M187" s="380"/>
      <c r="N187" s="380"/>
      <c r="O187" s="380"/>
      <c r="P187" s="380"/>
      <c r="Q187" s="380"/>
      <c r="R187" s="380"/>
      <c r="S187" s="380"/>
      <c r="T187" s="380"/>
      <c r="U187" s="380"/>
      <c r="V187" s="380"/>
      <c r="W187" s="380"/>
      <c r="X187" s="383"/>
    </row>
    <row r="188" spans="2:24" x14ac:dyDescent="0.4">
      <c r="B188" s="17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262"/>
    </row>
    <row r="189" spans="2:24" ht="36" x14ac:dyDescent="0.4">
      <c r="B189" s="384" t="s">
        <v>259</v>
      </c>
      <c r="C189" s="385" t="s">
        <v>260</v>
      </c>
      <c r="D189" s="386"/>
      <c r="E189" s="387" t="s">
        <v>261</v>
      </c>
      <c r="F189" s="388"/>
      <c r="G189" s="389"/>
      <c r="H189" s="389"/>
      <c r="I189" s="389"/>
      <c r="J189" s="388"/>
      <c r="K189" s="406"/>
      <c r="L189" s="388"/>
      <c r="M189" s="385"/>
      <c r="N189" s="388"/>
      <c r="O189" s="388"/>
      <c r="P189" s="388"/>
      <c r="Q189" s="388"/>
      <c r="R189" s="385"/>
      <c r="S189" s="388"/>
      <c r="T189" s="388"/>
      <c r="U189" s="388"/>
      <c r="V189" s="388"/>
      <c r="W189" s="388"/>
      <c r="X189" s="408"/>
    </row>
    <row r="190" spans="2:24" x14ac:dyDescent="0.4">
      <c r="B190" s="390" t="s">
        <v>262</v>
      </c>
      <c r="C190" s="391">
        <f>100%-SUM(C155,C157,C159)</f>
        <v>1</v>
      </c>
      <c r="D190" s="388"/>
      <c r="E190" s="392"/>
      <c r="F190" s="158"/>
      <c r="G190" s="251"/>
      <c r="H190" s="251"/>
      <c r="I190" s="251"/>
      <c r="J190" s="158"/>
      <c r="K190" s="428"/>
      <c r="L190" s="158"/>
      <c r="M190" s="428"/>
      <c r="N190" s="344"/>
      <c r="O190" s="344"/>
      <c r="P190" s="344"/>
      <c r="Q190" s="344"/>
      <c r="R190" s="428"/>
      <c r="S190" s="344"/>
      <c r="T190" s="344"/>
      <c r="U190" s="344"/>
      <c r="V190" s="344"/>
      <c r="W190" s="344"/>
      <c r="X190" s="262"/>
    </row>
    <row r="191" spans="2:24" x14ac:dyDescent="0.4">
      <c r="B191" s="390" t="str">
        <f>B155</f>
        <v>Totale overheadkosten (% van totale kosten)</v>
      </c>
      <c r="C191" s="391">
        <f>C155</f>
        <v>0</v>
      </c>
      <c r="D191" s="388"/>
      <c r="E191" s="391">
        <f>C191/$C$190</f>
        <v>0</v>
      </c>
      <c r="F191" s="158"/>
      <c r="G191" s="251"/>
      <c r="H191" s="251"/>
      <c r="I191" s="251"/>
      <c r="J191" s="158"/>
      <c r="K191" s="428"/>
      <c r="L191" s="158"/>
      <c r="M191" s="428"/>
      <c r="N191" s="344"/>
      <c r="O191" s="344"/>
      <c r="P191" s="344"/>
      <c r="Q191" s="344"/>
      <c r="R191" s="428"/>
      <c r="S191" s="344"/>
      <c r="T191" s="344"/>
      <c r="U191" s="344"/>
      <c r="V191" s="344"/>
      <c r="W191" s="344"/>
      <c r="X191" s="262"/>
    </row>
    <row r="192" spans="2:24" x14ac:dyDescent="0.4">
      <c r="B192" s="390" t="str">
        <f>B157</f>
        <v>Kosten voor vastgoed (% van totale kosten)</v>
      </c>
      <c r="C192" s="391">
        <f>C157</f>
        <v>0</v>
      </c>
      <c r="D192" s="388"/>
      <c r="E192" s="391">
        <f>C192/$C$190</f>
        <v>0</v>
      </c>
      <c r="F192" s="158"/>
      <c r="G192" s="438"/>
      <c r="H192" s="251"/>
      <c r="I192" s="251"/>
      <c r="J192" s="158"/>
      <c r="K192" s="428"/>
      <c r="L192" s="158"/>
      <c r="M192" s="428"/>
      <c r="N192" s="344"/>
      <c r="O192" s="344"/>
      <c r="P192" s="344"/>
      <c r="Q192" s="344"/>
      <c r="R192" s="428"/>
      <c r="S192" s="344"/>
      <c r="T192" s="344"/>
      <c r="U192" s="344"/>
      <c r="V192" s="344"/>
      <c r="W192" s="344"/>
      <c r="X192" s="262"/>
    </row>
    <row r="193" spans="2:24" x14ac:dyDescent="0.4">
      <c r="B193" s="390" t="str">
        <f>B159</f>
        <v>Overige personele kosten (% van totale kosten)</v>
      </c>
      <c r="C193" s="391">
        <f>C159</f>
        <v>0</v>
      </c>
      <c r="D193" s="388"/>
      <c r="E193" s="391">
        <f>C193/$C$190</f>
        <v>0</v>
      </c>
      <c r="F193" s="158"/>
      <c r="G193" s="251"/>
      <c r="H193" s="251"/>
      <c r="I193" s="251"/>
      <c r="J193" s="158"/>
      <c r="K193" s="428"/>
      <c r="L193" s="158"/>
      <c r="M193" s="428"/>
      <c r="N193" s="344"/>
      <c r="O193" s="344"/>
      <c r="P193" s="344"/>
      <c r="Q193" s="344"/>
      <c r="R193" s="428"/>
      <c r="S193" s="344"/>
      <c r="T193" s="344"/>
      <c r="U193" s="344"/>
      <c r="V193" s="344"/>
      <c r="W193" s="344"/>
      <c r="X193" s="262"/>
    </row>
    <row r="194" spans="2:24" x14ac:dyDescent="0.4">
      <c r="B194" s="230"/>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66"/>
    </row>
    <row r="229" spans="2:19" x14ac:dyDescent="0.4">
      <c r="B229" s="379" t="s">
        <v>263</v>
      </c>
      <c r="C229" s="393"/>
      <c r="D229" s="393"/>
      <c r="E229" s="393"/>
      <c r="F229" s="393"/>
      <c r="G229" s="393"/>
      <c r="H229" s="393"/>
      <c r="I229" s="393"/>
      <c r="J229" s="393"/>
      <c r="K229" s="393"/>
      <c r="L229" s="393"/>
      <c r="M229" s="393"/>
      <c r="N229" s="393"/>
      <c r="O229" s="393"/>
      <c r="P229" s="393"/>
      <c r="Q229" s="393"/>
      <c r="R229" s="393"/>
      <c r="S229" s="409"/>
    </row>
    <row r="230" spans="2:19" x14ac:dyDescent="0.4">
      <c r="B230" s="394"/>
      <c r="C230" s="395"/>
      <c r="D230" s="395"/>
      <c r="E230" s="395"/>
      <c r="F230" s="395"/>
      <c r="G230" s="395"/>
      <c r="H230" s="395"/>
      <c r="I230" s="395"/>
      <c r="J230" s="395"/>
      <c r="K230" s="395"/>
      <c r="L230" s="395"/>
      <c r="M230" s="395"/>
      <c r="N230" s="395"/>
      <c r="O230" s="395"/>
      <c r="P230" s="395"/>
      <c r="Q230" s="395"/>
      <c r="R230" s="395"/>
      <c r="S230" s="410"/>
    </row>
    <row r="231" spans="2:19" x14ac:dyDescent="0.4">
      <c r="B231" s="396"/>
      <c r="C231" s="240">
        <f t="shared" ref="C231:Q231" si="37">D18</f>
        <v>10</v>
      </c>
      <c r="D231" s="240">
        <f t="shared" si="37"/>
        <v>15</v>
      </c>
      <c r="E231" s="240">
        <f t="shared" si="37"/>
        <v>20</v>
      </c>
      <c r="F231" s="240">
        <f t="shared" si="37"/>
        <v>15</v>
      </c>
      <c r="G231" s="240">
        <f t="shared" si="37"/>
        <v>30</v>
      </c>
      <c r="H231" s="240">
        <f t="shared" si="37"/>
        <v>35</v>
      </c>
      <c r="I231" s="240">
        <f t="shared" si="37"/>
        <v>40</v>
      </c>
      <c r="J231" s="240">
        <f t="shared" si="37"/>
        <v>45</v>
      </c>
      <c r="K231" s="240">
        <f t="shared" si="37"/>
        <v>50</v>
      </c>
      <c r="L231" s="240">
        <f t="shared" si="37"/>
        <v>55</v>
      </c>
      <c r="M231" s="240">
        <f t="shared" si="37"/>
        <v>60</v>
      </c>
      <c r="N231" s="240">
        <f t="shared" si="37"/>
        <v>65</v>
      </c>
      <c r="O231" s="240">
        <f t="shared" si="37"/>
        <v>70</v>
      </c>
      <c r="P231" s="240">
        <f t="shared" si="37"/>
        <v>75</v>
      </c>
      <c r="Q231" s="240">
        <f t="shared" si="37"/>
        <v>80</v>
      </c>
      <c r="R231" s="240"/>
      <c r="S231" s="264"/>
    </row>
    <row r="232" spans="2:19" x14ac:dyDescent="0.4">
      <c r="B232" s="397"/>
      <c r="C232" s="240">
        <f t="shared" ref="C232:Q232" si="38">D19</f>
        <v>6</v>
      </c>
      <c r="D232" s="240">
        <f t="shared" si="38"/>
        <v>6</v>
      </c>
      <c r="E232" s="240">
        <f t="shared" si="38"/>
        <v>8</v>
      </c>
      <c r="F232" s="240">
        <f t="shared" si="38"/>
        <v>5</v>
      </c>
      <c r="G232" s="240">
        <f t="shared" si="38"/>
        <v>6</v>
      </c>
      <c r="H232" s="240">
        <f t="shared" si="38"/>
        <v>6</v>
      </c>
      <c r="I232" s="240">
        <f t="shared" si="38"/>
        <v>8</v>
      </c>
      <c r="J232" s="240">
        <f t="shared" si="38"/>
        <v>6</v>
      </c>
      <c r="K232" s="240">
        <f t="shared" si="38"/>
        <v>6</v>
      </c>
      <c r="L232" s="240">
        <f t="shared" si="38"/>
        <v>6</v>
      </c>
      <c r="M232" s="240">
        <f t="shared" si="38"/>
        <v>8</v>
      </c>
      <c r="N232" s="240">
        <f t="shared" si="38"/>
        <v>8</v>
      </c>
      <c r="O232" s="240">
        <f t="shared" si="38"/>
        <v>5</v>
      </c>
      <c r="P232" s="240">
        <f t="shared" si="38"/>
        <v>5</v>
      </c>
      <c r="Q232" s="240">
        <f t="shared" si="38"/>
        <v>5</v>
      </c>
      <c r="R232" s="240"/>
      <c r="S232" s="264"/>
    </row>
    <row r="233" spans="2:19" x14ac:dyDescent="0.4">
      <c r="B233" s="398" t="s">
        <v>122</v>
      </c>
      <c r="C233" s="399">
        <f t="shared" ref="C233:Q233" si="39">D20</f>
        <v>12.268370607028753</v>
      </c>
      <c r="D233" s="399">
        <f t="shared" si="39"/>
        <v>12.581469648562301</v>
      </c>
      <c r="E233" s="399">
        <f t="shared" si="39"/>
        <v>14.198083067092652</v>
      </c>
      <c r="F233" s="399">
        <f t="shared" si="39"/>
        <v>12.268370607028753</v>
      </c>
      <c r="G233" s="399">
        <f t="shared" si="39"/>
        <v>15.099041533546325</v>
      </c>
      <c r="H233" s="399">
        <f t="shared" si="39"/>
        <v>15.980830670926517</v>
      </c>
      <c r="I233" s="399">
        <f t="shared" si="39"/>
        <v>17.789137380191693</v>
      </c>
      <c r="J233" s="399">
        <f t="shared" si="39"/>
        <v>18.230031948881788</v>
      </c>
      <c r="K233" s="399">
        <f t="shared" si="39"/>
        <v>21.015974440894567</v>
      </c>
      <c r="L233" s="399">
        <f t="shared" si="39"/>
        <v>23.884984025559106</v>
      </c>
      <c r="M233" s="399">
        <f t="shared" si="39"/>
        <v>28.91373801916933</v>
      </c>
      <c r="N233" s="399">
        <f t="shared" si="39"/>
        <v>32.492012779552716</v>
      </c>
      <c r="O233" s="399">
        <f t="shared" si="39"/>
        <v>35.64856230031949</v>
      </c>
      <c r="P233" s="399">
        <f t="shared" si="39"/>
        <v>41.891373801916934</v>
      </c>
      <c r="Q233" s="399">
        <f t="shared" si="39"/>
        <v>49.073482428115014</v>
      </c>
      <c r="R233" s="263"/>
      <c r="S233" s="264"/>
    </row>
    <row r="234" spans="2:19" x14ac:dyDescent="0.4">
      <c r="B234" s="398" t="s">
        <v>264</v>
      </c>
      <c r="C234" s="400">
        <f>SUM(D21:D24)</f>
        <v>2.0034249201277956</v>
      </c>
      <c r="D234" s="400">
        <f t="shared" ref="D234:Q234" si="40">SUM(E21:E24)</f>
        <v>2.0545539936102237</v>
      </c>
      <c r="E234" s="400">
        <f t="shared" si="40"/>
        <v>2.31854696485623</v>
      </c>
      <c r="F234" s="400">
        <f t="shared" si="40"/>
        <v>2.0034249201277956</v>
      </c>
      <c r="G234" s="400">
        <f t="shared" si="40"/>
        <v>2.465673482428115</v>
      </c>
      <c r="H234" s="400">
        <f t="shared" si="40"/>
        <v>2.6096696485623001</v>
      </c>
      <c r="I234" s="400">
        <f t="shared" si="40"/>
        <v>2.9049661341853037</v>
      </c>
      <c r="J234" s="400">
        <f t="shared" si="40"/>
        <v>2.9769642172523962</v>
      </c>
      <c r="K234" s="400">
        <f t="shared" si="40"/>
        <v>3.4319086261980827</v>
      </c>
      <c r="L234" s="400">
        <f t="shared" si="40"/>
        <v>3.9004178913738019</v>
      </c>
      <c r="M234" s="400">
        <f t="shared" si="40"/>
        <v>4.7216134185303513</v>
      </c>
      <c r="N234" s="400">
        <f t="shared" si="40"/>
        <v>5.3059456869009587</v>
      </c>
      <c r="O234" s="400">
        <f t="shared" si="40"/>
        <v>5.8214102236421734</v>
      </c>
      <c r="P234" s="400">
        <f t="shared" si="40"/>
        <v>6.8408613418530351</v>
      </c>
      <c r="Q234" s="400">
        <f t="shared" si="40"/>
        <v>8.0136996805111824</v>
      </c>
      <c r="R234" s="263"/>
      <c r="S234" s="264"/>
    </row>
    <row r="235" spans="2:19" x14ac:dyDescent="0.4">
      <c r="B235" s="398" t="s">
        <v>35</v>
      </c>
      <c r="C235" s="400">
        <f t="shared" ref="C235:Q235" si="41">D26</f>
        <v>0</v>
      </c>
      <c r="D235" s="400">
        <f t="shared" si="41"/>
        <v>0</v>
      </c>
      <c r="E235" s="400">
        <f t="shared" si="41"/>
        <v>0</v>
      </c>
      <c r="F235" s="400">
        <f t="shared" si="41"/>
        <v>0</v>
      </c>
      <c r="G235" s="400">
        <f t="shared" si="41"/>
        <v>0</v>
      </c>
      <c r="H235" s="400">
        <f t="shared" si="41"/>
        <v>0</v>
      </c>
      <c r="I235" s="400">
        <f t="shared" si="41"/>
        <v>0</v>
      </c>
      <c r="J235" s="400">
        <f t="shared" si="41"/>
        <v>0</v>
      </c>
      <c r="K235" s="400">
        <f t="shared" si="41"/>
        <v>0</v>
      </c>
      <c r="L235" s="400">
        <f t="shared" si="41"/>
        <v>0</v>
      </c>
      <c r="M235" s="400">
        <f t="shared" si="41"/>
        <v>0</v>
      </c>
      <c r="N235" s="400">
        <f t="shared" si="41"/>
        <v>0</v>
      </c>
      <c r="O235" s="400">
        <f t="shared" si="41"/>
        <v>0</v>
      </c>
      <c r="P235" s="400">
        <f t="shared" si="41"/>
        <v>0</v>
      </c>
      <c r="Q235" s="400">
        <f t="shared" si="41"/>
        <v>0</v>
      </c>
      <c r="R235" s="263"/>
      <c r="S235" s="264"/>
    </row>
    <row r="236" spans="2:19" x14ac:dyDescent="0.4">
      <c r="B236" s="401" t="s">
        <v>265</v>
      </c>
      <c r="C236" s="400">
        <f t="shared" ref="C236:Q236" si="42">D28-D27</f>
        <v>2.2057847015413472</v>
      </c>
      <c r="D236" s="400">
        <f t="shared" si="42"/>
        <v>2.2620781652786022</v>
      </c>
      <c r="E236" s="400">
        <f t="shared" si="42"/>
        <v>2.5527362535546239</v>
      </c>
      <c r="F236" s="400">
        <f t="shared" si="42"/>
        <v>2.2057847015413472</v>
      </c>
      <c r="G236" s="400">
        <f t="shared" si="42"/>
        <v>2.7147235675740653</v>
      </c>
      <c r="H236" s="400">
        <f t="shared" si="42"/>
        <v>2.8732643429973486</v>
      </c>
      <c r="I236" s="400">
        <f t="shared" si="42"/>
        <v>3.1983878172349556</v>
      </c>
      <c r="J236" s="400">
        <f t="shared" si="42"/>
        <v>3.2776582049465972</v>
      </c>
      <c r="K236" s="400">
        <f t="shared" si="42"/>
        <v>3.7785551475882784</v>
      </c>
      <c r="L236" s="400">
        <f t="shared" si="42"/>
        <v>4.2943870908133128</v>
      </c>
      <c r="M236" s="400">
        <f t="shared" si="42"/>
        <v>5.1985290492055185</v>
      </c>
      <c r="N236" s="400">
        <f t="shared" si="42"/>
        <v>5.8418829204884162</v>
      </c>
      <c r="O236" s="400">
        <f t="shared" si="42"/>
        <v>6.4094129426558268</v>
      </c>
      <c r="P236" s="400">
        <f t="shared" si="42"/>
        <v>7.5318356788047254</v>
      </c>
      <c r="Q236" s="400">
        <f t="shared" si="42"/>
        <v>8.8231388061653888</v>
      </c>
      <c r="R236" s="263"/>
      <c r="S236" s="264"/>
    </row>
    <row r="237" spans="2:19" x14ac:dyDescent="0.4">
      <c r="B237" s="401" t="s">
        <v>19</v>
      </c>
      <c r="C237" s="400">
        <f t="shared" ref="C237:Q237" si="43">D29</f>
        <v>0</v>
      </c>
      <c r="D237" s="400">
        <f t="shared" si="43"/>
        <v>0</v>
      </c>
      <c r="E237" s="400">
        <f t="shared" si="43"/>
        <v>0</v>
      </c>
      <c r="F237" s="400">
        <f t="shared" si="43"/>
        <v>0</v>
      </c>
      <c r="G237" s="400">
        <f t="shared" si="43"/>
        <v>0</v>
      </c>
      <c r="H237" s="400">
        <f t="shared" si="43"/>
        <v>0</v>
      </c>
      <c r="I237" s="400">
        <f t="shared" si="43"/>
        <v>0</v>
      </c>
      <c r="J237" s="400">
        <f t="shared" si="43"/>
        <v>0</v>
      </c>
      <c r="K237" s="400">
        <f t="shared" si="43"/>
        <v>0</v>
      </c>
      <c r="L237" s="400">
        <f t="shared" si="43"/>
        <v>0</v>
      </c>
      <c r="M237" s="400">
        <f t="shared" si="43"/>
        <v>0</v>
      </c>
      <c r="N237" s="400">
        <f t="shared" si="43"/>
        <v>0</v>
      </c>
      <c r="O237" s="400">
        <f t="shared" si="43"/>
        <v>0</v>
      </c>
      <c r="P237" s="400">
        <f t="shared" si="43"/>
        <v>0</v>
      </c>
      <c r="Q237" s="400">
        <f t="shared" si="43"/>
        <v>0</v>
      </c>
      <c r="R237" s="263"/>
      <c r="S237" s="264"/>
    </row>
    <row r="238" spans="2:19" x14ac:dyDescent="0.4">
      <c r="B238" s="398" t="s">
        <v>266</v>
      </c>
      <c r="C238" s="400">
        <f t="shared" ref="C238:Q238" si="44">SUM(D32:D34)</f>
        <v>0</v>
      </c>
      <c r="D238" s="400">
        <f t="shared" si="44"/>
        <v>0</v>
      </c>
      <c r="E238" s="400">
        <f t="shared" si="44"/>
        <v>0</v>
      </c>
      <c r="F238" s="400">
        <f t="shared" si="44"/>
        <v>0</v>
      </c>
      <c r="G238" s="400">
        <f t="shared" si="44"/>
        <v>0</v>
      </c>
      <c r="H238" s="400">
        <f t="shared" si="44"/>
        <v>0</v>
      </c>
      <c r="I238" s="400">
        <f t="shared" si="44"/>
        <v>0</v>
      </c>
      <c r="J238" s="400">
        <f t="shared" si="44"/>
        <v>0</v>
      </c>
      <c r="K238" s="400">
        <f t="shared" si="44"/>
        <v>0</v>
      </c>
      <c r="L238" s="400">
        <f t="shared" si="44"/>
        <v>0</v>
      </c>
      <c r="M238" s="400">
        <f t="shared" si="44"/>
        <v>0</v>
      </c>
      <c r="N238" s="400">
        <f t="shared" si="44"/>
        <v>0</v>
      </c>
      <c r="O238" s="400">
        <f t="shared" si="44"/>
        <v>0</v>
      </c>
      <c r="P238" s="400">
        <f t="shared" si="44"/>
        <v>0</v>
      </c>
      <c r="Q238" s="400">
        <f t="shared" si="44"/>
        <v>0</v>
      </c>
      <c r="R238" s="263"/>
      <c r="S238" s="264"/>
    </row>
    <row r="239" spans="2:19" x14ac:dyDescent="0.4">
      <c r="B239" s="401" t="s">
        <v>267</v>
      </c>
      <c r="C239" s="399">
        <f t="shared" ref="C239:Q239" si="45">D36</f>
        <v>0</v>
      </c>
      <c r="D239" s="399">
        <f t="shared" si="45"/>
        <v>0</v>
      </c>
      <c r="E239" s="399">
        <f t="shared" si="45"/>
        <v>0</v>
      </c>
      <c r="F239" s="399">
        <f t="shared" si="45"/>
        <v>0</v>
      </c>
      <c r="G239" s="399">
        <f t="shared" si="45"/>
        <v>0</v>
      </c>
      <c r="H239" s="399">
        <f t="shared" si="45"/>
        <v>0</v>
      </c>
      <c r="I239" s="399">
        <f t="shared" si="45"/>
        <v>0</v>
      </c>
      <c r="J239" s="399">
        <f t="shared" si="45"/>
        <v>0</v>
      </c>
      <c r="K239" s="399">
        <f t="shared" si="45"/>
        <v>0</v>
      </c>
      <c r="L239" s="399">
        <f t="shared" si="45"/>
        <v>0</v>
      </c>
      <c r="M239" s="399">
        <f t="shared" si="45"/>
        <v>0</v>
      </c>
      <c r="N239" s="399">
        <f t="shared" si="45"/>
        <v>0</v>
      </c>
      <c r="O239" s="399">
        <f t="shared" si="45"/>
        <v>0</v>
      </c>
      <c r="P239" s="399">
        <f t="shared" si="45"/>
        <v>0</v>
      </c>
      <c r="Q239" s="399">
        <f t="shared" si="45"/>
        <v>0</v>
      </c>
      <c r="R239" s="263"/>
      <c r="S239" s="264"/>
    </row>
    <row r="240" spans="2:19" x14ac:dyDescent="0.4">
      <c r="B240" s="398" t="s">
        <v>268</v>
      </c>
      <c r="C240" s="400">
        <f t="shared" ref="C240:Q240" si="46">D37</f>
        <v>0</v>
      </c>
      <c r="D240" s="400">
        <f t="shared" si="46"/>
        <v>0</v>
      </c>
      <c r="E240" s="400">
        <f t="shared" si="46"/>
        <v>0</v>
      </c>
      <c r="F240" s="400">
        <f t="shared" si="46"/>
        <v>0</v>
      </c>
      <c r="G240" s="400">
        <f t="shared" si="46"/>
        <v>0</v>
      </c>
      <c r="H240" s="400">
        <f t="shared" si="46"/>
        <v>0</v>
      </c>
      <c r="I240" s="400">
        <f t="shared" si="46"/>
        <v>0</v>
      </c>
      <c r="J240" s="400">
        <f t="shared" si="46"/>
        <v>0</v>
      </c>
      <c r="K240" s="400">
        <f t="shared" si="46"/>
        <v>0</v>
      </c>
      <c r="L240" s="400">
        <f t="shared" si="46"/>
        <v>0</v>
      </c>
      <c r="M240" s="400">
        <f t="shared" si="46"/>
        <v>0</v>
      </c>
      <c r="N240" s="400">
        <f t="shared" si="46"/>
        <v>0</v>
      </c>
      <c r="O240" s="400">
        <f t="shared" si="46"/>
        <v>0</v>
      </c>
      <c r="P240" s="400">
        <f t="shared" si="46"/>
        <v>0</v>
      </c>
      <c r="Q240" s="400">
        <f t="shared" si="46"/>
        <v>0</v>
      </c>
      <c r="R240" s="263"/>
      <c r="S240" s="264"/>
    </row>
    <row r="241" spans="2:19" x14ac:dyDescent="0.4">
      <c r="B241" s="398" t="s">
        <v>139</v>
      </c>
      <c r="C241" s="402">
        <f t="shared" ref="C241:Q241" si="47">D40</f>
        <v>0.05</v>
      </c>
      <c r="D241" s="402">
        <f t="shared" si="47"/>
        <v>0.05</v>
      </c>
      <c r="E241" s="402">
        <f t="shared" si="47"/>
        <v>0.05</v>
      </c>
      <c r="F241" s="402">
        <f t="shared" si="47"/>
        <v>0.1</v>
      </c>
      <c r="G241" s="402">
        <f t="shared" si="47"/>
        <v>0.1</v>
      </c>
      <c r="H241" s="402">
        <f t="shared" si="47"/>
        <v>0.2</v>
      </c>
      <c r="I241" s="402">
        <f t="shared" si="47"/>
        <v>0.05</v>
      </c>
      <c r="J241" s="402">
        <f t="shared" si="47"/>
        <v>0.05</v>
      </c>
      <c r="K241" s="402">
        <f t="shared" si="47"/>
        <v>0.05</v>
      </c>
      <c r="L241" s="402">
        <f t="shared" si="47"/>
        <v>0.05</v>
      </c>
      <c r="M241" s="402">
        <f t="shared" si="47"/>
        <v>0.05</v>
      </c>
      <c r="N241" s="402">
        <f t="shared" si="47"/>
        <v>0.05</v>
      </c>
      <c r="O241" s="402">
        <f t="shared" si="47"/>
        <v>0.05</v>
      </c>
      <c r="P241" s="402">
        <f t="shared" si="47"/>
        <v>0.05</v>
      </c>
      <c r="Q241" s="402">
        <f t="shared" si="47"/>
        <v>0.05</v>
      </c>
      <c r="R241" s="263"/>
      <c r="S241" s="263"/>
    </row>
    <row r="242" spans="2:19" x14ac:dyDescent="0.4">
      <c r="B242" s="396"/>
      <c r="C242" s="263"/>
      <c r="D242" s="263"/>
      <c r="E242" s="263"/>
      <c r="F242" s="263"/>
      <c r="G242" s="263"/>
      <c r="H242" s="263"/>
      <c r="I242" s="263"/>
      <c r="J242" s="263"/>
      <c r="K242" s="263"/>
      <c r="L242" s="263"/>
      <c r="M242" s="263"/>
      <c r="N242" s="263"/>
      <c r="O242" s="263"/>
      <c r="P242" s="263"/>
      <c r="Q242" s="263"/>
      <c r="R242" s="263"/>
      <c r="S242" s="264"/>
    </row>
    <row r="243" spans="2:19" x14ac:dyDescent="0.4">
      <c r="B243" s="396"/>
      <c r="C243" s="240" t="s">
        <v>120</v>
      </c>
      <c r="D243" s="263"/>
      <c r="E243" s="263"/>
      <c r="F243" s="263"/>
      <c r="G243" s="263"/>
      <c r="H243" s="263"/>
      <c r="I243" s="263"/>
      <c r="J243" s="263"/>
      <c r="K243" s="263"/>
      <c r="L243" s="263"/>
      <c r="M243" s="263"/>
      <c r="N243" s="263"/>
      <c r="O243" s="263"/>
      <c r="P243" s="263"/>
      <c r="Q243" s="263"/>
      <c r="R243" s="263"/>
      <c r="S243" s="264"/>
    </row>
    <row r="244" spans="2:19" x14ac:dyDescent="0.4">
      <c r="B244" s="396"/>
      <c r="C244" s="263"/>
      <c r="D244" s="263"/>
      <c r="E244" s="263"/>
      <c r="F244" s="263"/>
      <c r="G244" s="263"/>
      <c r="H244" s="263"/>
      <c r="I244" s="263"/>
      <c r="J244" s="263"/>
      <c r="K244" s="263"/>
      <c r="L244" s="263"/>
      <c r="M244" s="263"/>
      <c r="N244" s="263"/>
      <c r="O244" s="263"/>
      <c r="P244" s="263"/>
      <c r="Q244" s="263"/>
      <c r="R244" s="263"/>
      <c r="S244" s="264"/>
    </row>
    <row r="245" spans="2:19" ht="24.6" x14ac:dyDescent="0.4">
      <c r="B245" s="403" t="s">
        <v>269</v>
      </c>
      <c r="C245" s="399">
        <f>SUMPRODUCT(C233:Q233,$C$241:$Q$241)</f>
        <v>21.332268370607032</v>
      </c>
      <c r="D245" s="263"/>
      <c r="E245" s="263"/>
      <c r="F245" s="399"/>
      <c r="G245" s="263"/>
      <c r="H245" s="263"/>
      <c r="I245" s="263"/>
      <c r="J245" s="263"/>
      <c r="K245" s="263"/>
      <c r="L245" s="263"/>
      <c r="M245" s="263"/>
      <c r="N245" s="263"/>
      <c r="O245" s="263"/>
      <c r="P245" s="263"/>
      <c r="Q245" s="263"/>
      <c r="R245" s="263"/>
      <c r="S245" s="264"/>
    </row>
    <row r="246" spans="2:19" ht="36" x14ac:dyDescent="0.4">
      <c r="B246" s="403" t="s">
        <v>270</v>
      </c>
      <c r="C246" s="399">
        <f>SUMPRODUCT(C234:Q234,$C$241:$Q$241)</f>
        <v>3.483559424920128</v>
      </c>
      <c r="D246" s="263"/>
      <c r="E246" s="399"/>
      <c r="F246" s="263"/>
      <c r="G246" s="263"/>
      <c r="H246" s="263"/>
      <c r="I246" s="263"/>
      <c r="J246" s="263"/>
      <c r="K246" s="263"/>
      <c r="L246" s="263"/>
      <c r="M246" s="263"/>
      <c r="N246" s="263"/>
      <c r="O246" s="263"/>
      <c r="P246" s="263"/>
      <c r="Q246" s="263"/>
      <c r="R246" s="263"/>
      <c r="S246" s="264"/>
    </row>
    <row r="247" spans="2:19" ht="24.6" x14ac:dyDescent="0.4">
      <c r="B247" s="403" t="s">
        <v>271</v>
      </c>
      <c r="C247" s="399">
        <f>SUMPRODUCT(C235:Q235,$C$241:$Q$241)</f>
        <v>0</v>
      </c>
      <c r="D247" s="263"/>
      <c r="E247" s="400"/>
      <c r="F247" s="263"/>
      <c r="G247" s="263"/>
      <c r="H247" s="263"/>
      <c r="I247" s="263"/>
      <c r="J247" s="263"/>
      <c r="K247" s="263"/>
      <c r="L247" s="263"/>
      <c r="M247" s="263"/>
      <c r="N247" s="263"/>
      <c r="O247" s="263"/>
      <c r="P247" s="263"/>
      <c r="Q247" s="263"/>
      <c r="R247" s="263"/>
      <c r="S247" s="264"/>
    </row>
    <row r="248" spans="2:19" ht="24.6" x14ac:dyDescent="0.4">
      <c r="B248" s="404" t="s">
        <v>272</v>
      </c>
      <c r="C248" s="399">
        <f>SUMPRODUCT(C236:Q236,$C$241:$Q$241)</f>
        <v>3.8354230344248901</v>
      </c>
      <c r="D248" s="399"/>
      <c r="E248" s="263"/>
      <c r="F248" s="263"/>
      <c r="G248" s="263"/>
      <c r="H248" s="263"/>
      <c r="I248" s="263"/>
      <c r="J248" s="263"/>
      <c r="K248" s="263"/>
      <c r="L248" s="263"/>
      <c r="M248" s="263"/>
      <c r="N248" s="263"/>
      <c r="O248" s="263"/>
      <c r="P248" s="263"/>
      <c r="Q248" s="263"/>
      <c r="R248" s="263"/>
      <c r="S248" s="264"/>
    </row>
    <row r="249" spans="2:19" ht="24.6" x14ac:dyDescent="0.4">
      <c r="B249" s="405" t="s">
        <v>273</v>
      </c>
      <c r="C249" s="399">
        <f>SUM(C245:C248)</f>
        <v>28.651250829952048</v>
      </c>
      <c r="D249" s="399"/>
      <c r="E249" s="263"/>
      <c r="F249" s="263"/>
      <c r="G249" s="263"/>
      <c r="H249" s="263"/>
      <c r="I249" s="263"/>
      <c r="J249" s="263"/>
      <c r="K249" s="263"/>
      <c r="L249" s="263"/>
      <c r="M249" s="263"/>
      <c r="N249" s="263"/>
      <c r="O249" s="263"/>
      <c r="P249" s="263"/>
      <c r="Q249" s="263"/>
      <c r="R249" s="263"/>
      <c r="S249" s="264"/>
    </row>
    <row r="250" spans="2:19" x14ac:dyDescent="0.4">
      <c r="B250" s="401" t="s">
        <v>19</v>
      </c>
      <c r="C250" s="399">
        <f>SUMPRODUCT(C237:Q237,$C$241:$Q$241)</f>
        <v>0</v>
      </c>
      <c r="D250" s="263"/>
      <c r="E250" s="263"/>
      <c r="F250" s="263"/>
      <c r="G250" s="263"/>
      <c r="H250" s="263"/>
      <c r="I250" s="263"/>
      <c r="J250" s="263"/>
      <c r="K250" s="263"/>
      <c r="L250" s="263"/>
      <c r="M250" s="263"/>
      <c r="N250" s="263"/>
      <c r="O250" s="263"/>
      <c r="P250" s="263"/>
      <c r="Q250" s="263"/>
      <c r="R250" s="263"/>
      <c r="S250" s="264"/>
    </row>
    <row r="251" spans="2:19" ht="47.4" x14ac:dyDescent="0.4">
      <c r="B251" s="405" t="s">
        <v>274</v>
      </c>
      <c r="C251" s="399">
        <f>SUM(C249:C250)</f>
        <v>28.651250829952048</v>
      </c>
      <c r="D251" s="263"/>
      <c r="E251" s="263"/>
      <c r="F251" s="263"/>
      <c r="G251" s="263"/>
      <c r="H251" s="263"/>
      <c r="I251" s="263"/>
      <c r="J251" s="263"/>
      <c r="K251" s="263"/>
      <c r="L251" s="263"/>
      <c r="M251" s="263"/>
      <c r="N251" s="263"/>
      <c r="O251" s="263"/>
      <c r="P251" s="263"/>
      <c r="Q251" s="263"/>
      <c r="R251" s="263"/>
      <c r="S251" s="264"/>
    </row>
    <row r="252" spans="2:19" ht="24.6" x14ac:dyDescent="0.4">
      <c r="B252" s="403" t="s">
        <v>275</v>
      </c>
      <c r="C252" s="399">
        <f>SUMPRODUCT($C$238:$Q$238,C241:Q241)</f>
        <v>0</v>
      </c>
      <c r="D252" s="263"/>
      <c r="E252" s="263"/>
      <c r="F252" s="263"/>
      <c r="G252" s="263"/>
      <c r="H252" s="263"/>
      <c r="I252" s="263"/>
      <c r="J252" s="263"/>
      <c r="K252" s="263"/>
      <c r="L252" s="263"/>
      <c r="M252" s="263"/>
      <c r="N252" s="263"/>
      <c r="O252" s="263"/>
      <c r="P252" s="263"/>
      <c r="Q252" s="263"/>
      <c r="R252" s="263"/>
      <c r="S252" s="264"/>
    </row>
    <row r="253" spans="2:19" ht="24.6" x14ac:dyDescent="0.4">
      <c r="B253" s="403" t="s">
        <v>276</v>
      </c>
      <c r="C253" s="399">
        <f>SUM(C251:C252)</f>
        <v>28.651250829952048</v>
      </c>
      <c r="D253" s="263"/>
      <c r="E253" s="263"/>
      <c r="F253" s="263"/>
      <c r="G253" s="263"/>
      <c r="H253" s="263"/>
      <c r="I253" s="263"/>
      <c r="J253" s="263"/>
      <c r="K253" s="263"/>
      <c r="L253" s="263"/>
      <c r="M253" s="263"/>
      <c r="N253" s="263"/>
      <c r="O253" s="263"/>
      <c r="P253" s="263"/>
      <c r="Q253" s="263"/>
      <c r="R253" s="263"/>
      <c r="S253" s="264"/>
    </row>
    <row r="254" spans="2:19" ht="36" x14ac:dyDescent="0.4">
      <c r="B254" s="404" t="s">
        <v>277</v>
      </c>
      <c r="C254" s="399">
        <f>SUMPRODUCT($C$241:$Q$241,C239:Q239)</f>
        <v>0</v>
      </c>
      <c r="D254" s="263"/>
      <c r="E254" s="263"/>
      <c r="F254" s="263"/>
      <c r="G254" s="263"/>
      <c r="H254" s="263"/>
      <c r="I254" s="263"/>
      <c r="J254" s="263"/>
      <c r="K254" s="263"/>
      <c r="L254" s="263"/>
      <c r="M254" s="263"/>
      <c r="N254" s="263"/>
      <c r="O254" s="263"/>
      <c r="P254" s="263"/>
      <c r="Q254" s="263"/>
      <c r="R254" s="263"/>
      <c r="S254" s="264"/>
    </row>
    <row r="255" spans="2:19" x14ac:dyDescent="0.4">
      <c r="B255" s="398" t="s">
        <v>268</v>
      </c>
      <c r="C255" s="399">
        <f>SUMPRODUCT($C$241:$Q$241,C240:Q240)</f>
        <v>0</v>
      </c>
      <c r="D255" s="399"/>
      <c r="E255" s="263"/>
      <c r="F255" s="263"/>
      <c r="G255" s="263"/>
      <c r="H255" s="263"/>
      <c r="I255" s="263"/>
      <c r="J255" s="263"/>
      <c r="K255" s="263"/>
      <c r="L255" s="263"/>
      <c r="M255" s="263"/>
      <c r="N255" s="263"/>
      <c r="O255" s="263"/>
      <c r="P255" s="263"/>
      <c r="Q255" s="263"/>
      <c r="R255" s="263"/>
      <c r="S255" s="264"/>
    </row>
    <row r="256" spans="2:19" ht="24.6" x14ac:dyDescent="0.4">
      <c r="B256" s="404" t="s">
        <v>278</v>
      </c>
      <c r="C256" s="400">
        <f>SUM(C253:C255)</f>
        <v>28.651250829952048</v>
      </c>
      <c r="D256" s="399"/>
      <c r="E256" s="263"/>
      <c r="F256" s="263"/>
      <c r="G256" s="263"/>
      <c r="H256" s="263"/>
      <c r="I256" s="263"/>
      <c r="J256" s="263"/>
      <c r="K256" s="263"/>
      <c r="L256" s="263"/>
      <c r="M256" s="263"/>
      <c r="N256" s="263"/>
      <c r="O256" s="263"/>
      <c r="P256" s="263"/>
      <c r="Q256" s="263"/>
      <c r="R256" s="263"/>
      <c r="S256" s="264"/>
    </row>
    <row r="257" spans="2:19" x14ac:dyDescent="0.4">
      <c r="B257" s="401"/>
      <c r="C257" s="400"/>
      <c r="D257" s="399"/>
      <c r="E257" s="263"/>
      <c r="F257" s="263"/>
      <c r="G257" s="263"/>
      <c r="H257" s="263"/>
      <c r="I257" s="263"/>
      <c r="J257" s="263"/>
      <c r="K257" s="263"/>
      <c r="L257" s="263"/>
      <c r="M257" s="263"/>
      <c r="N257" s="263"/>
      <c r="O257" s="263"/>
      <c r="P257" s="263"/>
      <c r="Q257" s="263"/>
      <c r="R257" s="263"/>
      <c r="S257" s="264"/>
    </row>
    <row r="258" spans="2:19" x14ac:dyDescent="0.4">
      <c r="B258" s="401"/>
      <c r="C258" s="400"/>
      <c r="D258" s="399"/>
      <c r="E258" s="263"/>
      <c r="F258" s="263"/>
      <c r="G258" s="263"/>
      <c r="H258" s="263"/>
      <c r="I258" s="263"/>
      <c r="J258" s="263"/>
      <c r="K258" s="263"/>
      <c r="L258" s="263"/>
      <c r="M258" s="263"/>
      <c r="N258" s="263"/>
      <c r="O258" s="263"/>
      <c r="P258" s="263"/>
      <c r="Q258" s="263"/>
      <c r="R258" s="263"/>
      <c r="S258" s="264"/>
    </row>
    <row r="259" spans="2:19" x14ac:dyDescent="0.4">
      <c r="B259" s="411"/>
      <c r="C259" s="412"/>
      <c r="D259" s="412"/>
      <c r="E259" s="412"/>
      <c r="F259" s="412"/>
      <c r="G259" s="412"/>
      <c r="H259" s="412"/>
      <c r="I259" s="412"/>
      <c r="J259" s="412"/>
      <c r="K259" s="412"/>
      <c r="L259" s="412"/>
      <c r="M259" s="412"/>
      <c r="N259" s="412"/>
      <c r="O259" s="412"/>
      <c r="P259" s="412"/>
      <c r="Q259" s="412"/>
      <c r="R259" s="412"/>
      <c r="S259" s="4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57"/>
  <sheetViews>
    <sheetView workbookViewId="0"/>
  </sheetViews>
  <sheetFormatPr defaultRowHeight="16.8" x14ac:dyDescent="0.4"/>
  <sheetData>
    <row r="1" spans="1:30" x14ac:dyDescent="0.4">
      <c r="A1" s="153" t="s">
        <v>328</v>
      </c>
      <c r="B1" s="154"/>
    </row>
    <row r="2" spans="1:30" x14ac:dyDescent="0.4">
      <c r="A2" s="155"/>
    </row>
    <row r="3" spans="1:30" x14ac:dyDescent="0.4">
      <c r="A3" s="155"/>
      <c r="B3" s="156" t="s">
        <v>107</v>
      </c>
      <c r="C3" s="157"/>
      <c r="D3" s="158"/>
      <c r="E3" s="158"/>
      <c r="F3" s="158"/>
      <c r="J3" s="158"/>
      <c r="K3" s="250"/>
      <c r="L3" s="251"/>
      <c r="M3" s="158"/>
      <c r="N3" s="158"/>
      <c r="O3" s="158"/>
      <c r="P3" s="158"/>
      <c r="Q3" s="158"/>
      <c r="R3" s="158"/>
      <c r="S3" s="158"/>
    </row>
    <row r="4" spans="1:30" x14ac:dyDescent="0.4">
      <c r="A4" s="155"/>
      <c r="B4" s="159" t="s">
        <v>108</v>
      </c>
      <c r="C4" s="160"/>
      <c r="D4" s="158"/>
      <c r="E4" s="158"/>
      <c r="F4" s="158"/>
      <c r="J4" s="158"/>
      <c r="K4" s="251"/>
      <c r="L4" s="158"/>
      <c r="M4" s="158"/>
      <c r="N4" s="158"/>
      <c r="O4" s="158"/>
      <c r="P4" s="158"/>
      <c r="Q4" s="158"/>
      <c r="R4" s="158"/>
      <c r="S4" s="158"/>
    </row>
    <row r="5" spans="1:30" x14ac:dyDescent="0.4">
      <c r="A5" s="155"/>
      <c r="B5" s="159" t="s">
        <v>109</v>
      </c>
      <c r="C5" s="161"/>
      <c r="D5" s="158"/>
      <c r="E5" s="158"/>
      <c r="F5" s="158"/>
      <c r="J5" s="158"/>
      <c r="K5" s="251"/>
      <c r="L5" s="158"/>
      <c r="M5" s="158"/>
      <c r="N5" s="158"/>
      <c r="O5" s="158"/>
      <c r="P5" s="158"/>
      <c r="Q5" s="158"/>
      <c r="R5" s="158"/>
      <c r="S5" s="158"/>
    </row>
    <row r="6" spans="1:30" x14ac:dyDescent="0.4">
      <c r="A6" s="155"/>
      <c r="B6" s="159" t="s">
        <v>110</v>
      </c>
      <c r="C6" s="162"/>
      <c r="D6" s="158"/>
      <c r="E6" s="158"/>
      <c r="F6" s="158"/>
      <c r="J6" s="158"/>
      <c r="K6" s="251"/>
      <c r="L6" s="158"/>
      <c r="M6" s="158"/>
      <c r="N6" s="158"/>
      <c r="O6" s="158"/>
      <c r="P6" s="158"/>
      <c r="Q6" s="158"/>
      <c r="R6" s="158"/>
      <c r="S6" s="158"/>
    </row>
    <row r="7" spans="1:30" x14ac:dyDescent="0.4">
      <c r="A7" s="155"/>
      <c r="B7" s="159" t="s">
        <v>111</v>
      </c>
      <c r="C7" s="163"/>
      <c r="D7" s="158"/>
      <c r="E7" s="158"/>
      <c r="F7" s="158"/>
      <c r="J7" s="158"/>
      <c r="K7" s="251"/>
      <c r="L7" s="158"/>
      <c r="M7" s="158"/>
      <c r="N7" s="158"/>
      <c r="O7" s="158"/>
      <c r="P7" s="158"/>
      <c r="Q7" s="158"/>
      <c r="R7" s="158"/>
      <c r="S7" s="158"/>
    </row>
    <row r="8" spans="1:30" x14ac:dyDescent="0.4">
      <c r="A8" s="155"/>
      <c r="B8" s="159" t="s">
        <v>112</v>
      </c>
      <c r="C8" s="164">
        <v>1</v>
      </c>
      <c r="D8" s="158"/>
      <c r="E8" s="158"/>
      <c r="F8" s="158"/>
      <c r="J8" s="158"/>
      <c r="K8" s="308"/>
      <c r="L8" s="158"/>
      <c r="M8" s="158"/>
      <c r="N8" s="158"/>
      <c r="O8" s="158"/>
      <c r="P8" s="158"/>
      <c r="Q8" s="158"/>
      <c r="R8" s="158"/>
      <c r="S8" s="158"/>
    </row>
    <row r="9" spans="1:30" x14ac:dyDescent="0.4">
      <c r="A9" s="155"/>
      <c r="B9" s="165" t="s">
        <v>113</v>
      </c>
      <c r="C9" s="164">
        <v>0.9</v>
      </c>
      <c r="D9" s="158"/>
      <c r="E9" s="158"/>
      <c r="F9" s="158"/>
      <c r="J9" s="158"/>
      <c r="K9" s="308"/>
      <c r="L9" s="158"/>
      <c r="M9" s="158"/>
      <c r="N9" s="158"/>
      <c r="O9" s="158"/>
      <c r="P9" s="158"/>
    </row>
    <row r="10" spans="1:30" x14ac:dyDescent="0.4">
      <c r="A10" s="155"/>
      <c r="B10" s="158"/>
      <c r="C10" s="158"/>
      <c r="D10" s="158"/>
      <c r="E10" s="158"/>
      <c r="F10" s="158"/>
      <c r="J10" s="158"/>
      <c r="K10" s="158"/>
      <c r="L10" s="158"/>
      <c r="M10" s="158"/>
      <c r="N10" s="158"/>
      <c r="O10" s="158"/>
      <c r="P10" s="158"/>
    </row>
    <row r="11" spans="1:30" x14ac:dyDescent="0.4">
      <c r="A11" s="166" t="s">
        <v>114</v>
      </c>
      <c r="C11" s="166"/>
    </row>
    <row r="12" spans="1:30" x14ac:dyDescent="0.4">
      <c r="A12" s="167"/>
      <c r="C12" s="167"/>
    </row>
    <row r="13" spans="1:30" x14ac:dyDescent="0.4">
      <c r="A13" s="167"/>
      <c r="B13" s="168" t="s">
        <v>115</v>
      </c>
      <c r="C13" s="169"/>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253"/>
    </row>
    <row r="14" spans="1:30" x14ac:dyDescent="0.4">
      <c r="A14" s="167"/>
      <c r="B14" s="552" t="s">
        <v>116</v>
      </c>
      <c r="C14" s="171"/>
      <c r="D14" s="172"/>
      <c r="E14" s="172"/>
      <c r="F14" s="172"/>
      <c r="G14" s="172"/>
      <c r="H14" s="172"/>
      <c r="I14" s="172"/>
      <c r="J14" s="172"/>
      <c r="K14" s="172"/>
      <c r="L14" s="172"/>
      <c r="M14" s="172"/>
      <c r="N14" s="172"/>
      <c r="O14" s="172"/>
      <c r="P14" s="172"/>
      <c r="Q14" s="172"/>
      <c r="R14" s="172"/>
      <c r="S14" s="255"/>
      <c r="T14" s="255"/>
      <c r="U14" s="255"/>
      <c r="V14" s="255"/>
      <c r="W14" s="255"/>
      <c r="X14" s="255"/>
      <c r="Y14" s="255"/>
      <c r="Z14" s="255"/>
      <c r="AA14" s="255"/>
      <c r="AB14" s="255"/>
      <c r="AC14" s="255"/>
      <c r="AD14" s="265"/>
    </row>
    <row r="15" spans="1:30" x14ac:dyDescent="0.4">
      <c r="A15" s="167"/>
      <c r="B15" s="173"/>
      <c r="C15" s="174"/>
      <c r="D15" s="174"/>
      <c r="E15" s="174"/>
      <c r="F15" s="174"/>
      <c r="G15" s="174"/>
      <c r="H15" s="174"/>
      <c r="I15" s="174"/>
      <c r="J15" s="174"/>
      <c r="K15" s="174"/>
      <c r="L15" s="174"/>
      <c r="M15" s="174"/>
      <c r="N15" s="174"/>
      <c r="O15" s="174"/>
      <c r="P15" s="174"/>
      <c r="Q15" s="174"/>
      <c r="R15" s="174"/>
      <c r="S15" s="174"/>
      <c r="AD15" s="262"/>
    </row>
    <row r="16" spans="1:30" x14ac:dyDescent="0.4">
      <c r="A16" s="167"/>
      <c r="B16" s="175" t="s">
        <v>117</v>
      </c>
      <c r="C16" s="176" t="s">
        <v>329</v>
      </c>
      <c r="D16" s="177"/>
      <c r="E16" s="177"/>
      <c r="F16" s="158"/>
      <c r="G16" s="158"/>
      <c r="H16" s="158"/>
      <c r="I16" s="158"/>
      <c r="J16" s="158"/>
      <c r="K16" s="158"/>
      <c r="L16" s="158"/>
      <c r="M16" s="158"/>
      <c r="N16" s="158"/>
      <c r="O16" s="158"/>
      <c r="P16" s="158"/>
      <c r="Q16" s="158"/>
      <c r="R16" s="158"/>
      <c r="S16" s="158"/>
      <c r="AD16" s="262"/>
    </row>
    <row r="17" spans="1:30" x14ac:dyDescent="0.4">
      <c r="A17" s="167"/>
      <c r="B17" s="178"/>
      <c r="C17" s="158"/>
      <c r="D17" s="158"/>
      <c r="E17" s="158"/>
      <c r="F17" s="158"/>
      <c r="G17" s="158"/>
      <c r="H17" s="158"/>
      <c r="I17" s="158"/>
      <c r="J17" s="158"/>
      <c r="K17" s="158"/>
      <c r="L17" s="158"/>
      <c r="M17" s="158"/>
      <c r="N17" s="158"/>
      <c r="O17" s="158"/>
      <c r="P17" s="158"/>
      <c r="Q17" s="158"/>
      <c r="R17" s="158"/>
      <c r="S17" s="158"/>
      <c r="AD17" s="262"/>
    </row>
    <row r="18" spans="1:30" x14ac:dyDescent="0.4">
      <c r="A18" s="167"/>
      <c r="B18" s="179" t="s">
        <v>119</v>
      </c>
      <c r="C18" s="180"/>
      <c r="D18" s="181">
        <f>IF(D57="","",D57)</f>
        <v>10</v>
      </c>
      <c r="E18" s="181">
        <f t="shared" ref="E18:R18" si="0">IF(E57="","",E57)</f>
        <v>15</v>
      </c>
      <c r="F18" s="181">
        <f t="shared" si="0"/>
        <v>20</v>
      </c>
      <c r="G18" s="181">
        <f t="shared" si="0"/>
        <v>25</v>
      </c>
      <c r="H18" s="181">
        <f t="shared" si="0"/>
        <v>30</v>
      </c>
      <c r="I18" s="181">
        <f t="shared" si="0"/>
        <v>35</v>
      </c>
      <c r="J18" s="181">
        <f t="shared" si="0"/>
        <v>40</v>
      </c>
      <c r="K18" s="181">
        <f t="shared" si="0"/>
        <v>45</v>
      </c>
      <c r="L18" s="181">
        <f t="shared" si="0"/>
        <v>50</v>
      </c>
      <c r="M18" s="181">
        <f t="shared" si="0"/>
        <v>55</v>
      </c>
      <c r="N18" s="181">
        <f t="shared" si="0"/>
        <v>60</v>
      </c>
      <c r="O18" s="181">
        <f t="shared" si="0"/>
        <v>65</v>
      </c>
      <c r="P18" s="181">
        <f t="shared" si="0"/>
        <v>70</v>
      </c>
      <c r="Q18" s="181">
        <f t="shared" si="0"/>
        <v>70</v>
      </c>
      <c r="R18" s="254">
        <f t="shared" si="0"/>
        <v>80</v>
      </c>
      <c r="S18" s="241" t="s">
        <v>120</v>
      </c>
      <c r="AD18" s="262"/>
    </row>
    <row r="19" spans="1:30" x14ac:dyDescent="0.4">
      <c r="A19" s="167"/>
      <c r="B19" s="179" t="s">
        <v>280</v>
      </c>
      <c r="C19" s="180"/>
      <c r="D19" s="181">
        <f t="shared" ref="D19:R19" si="1">IF(D58="","",D58)</f>
        <v>3</v>
      </c>
      <c r="E19" s="181">
        <f t="shared" si="1"/>
        <v>7</v>
      </c>
      <c r="F19" s="181">
        <f t="shared" si="1"/>
        <v>5</v>
      </c>
      <c r="G19" s="181">
        <f t="shared" si="1"/>
        <v>5</v>
      </c>
      <c r="H19" s="181">
        <f t="shared" si="1"/>
        <v>5</v>
      </c>
      <c r="I19" s="181">
        <f t="shared" si="1"/>
        <v>5</v>
      </c>
      <c r="J19" s="181">
        <f t="shared" si="1"/>
        <v>6</v>
      </c>
      <c r="K19" s="181">
        <f t="shared" si="1"/>
        <v>5</v>
      </c>
      <c r="L19" s="181">
        <f t="shared" si="1"/>
        <v>5</v>
      </c>
      <c r="M19" s="181">
        <f t="shared" si="1"/>
        <v>5</v>
      </c>
      <c r="N19" s="181">
        <f t="shared" si="1"/>
        <v>5</v>
      </c>
      <c r="O19" s="181">
        <f t="shared" si="1"/>
        <v>5</v>
      </c>
      <c r="P19" s="181">
        <f t="shared" si="1"/>
        <v>5</v>
      </c>
      <c r="Q19" s="181">
        <f t="shared" si="1"/>
        <v>5</v>
      </c>
      <c r="R19" s="254">
        <f t="shared" si="1"/>
        <v>5</v>
      </c>
      <c r="S19" s="241"/>
      <c r="AD19" s="262"/>
    </row>
    <row r="20" spans="1:30" x14ac:dyDescent="0.4">
      <c r="A20" s="167"/>
      <c r="B20" s="182" t="s">
        <v>122</v>
      </c>
      <c r="C20" s="183"/>
      <c r="D20" s="184">
        <f>D61</f>
        <v>11.833333333333334</v>
      </c>
      <c r="E20" s="184">
        <f>E61</f>
        <v>13.596153846153847</v>
      </c>
      <c r="F20" s="184">
        <f>F61</f>
        <v>13.185897435897436</v>
      </c>
      <c r="G20" s="414">
        <f>G61</f>
        <v>14.051282051282051</v>
      </c>
      <c r="H20" s="184">
        <f t="shared" ref="H20:R20" si="2">H61</f>
        <v>14.942307692307692</v>
      </c>
      <c r="I20" s="184">
        <f t="shared" si="2"/>
        <v>15.814102564102564</v>
      </c>
      <c r="J20" s="184">
        <f t="shared" si="2"/>
        <v>17.160256410256409</v>
      </c>
      <c r="K20" s="184">
        <f t="shared" si="2"/>
        <v>18.487179487179485</v>
      </c>
      <c r="L20" s="184">
        <f t="shared" si="2"/>
        <v>21.28846153846154</v>
      </c>
      <c r="M20" s="184">
        <f t="shared" si="2"/>
        <v>24.070512820512821</v>
      </c>
      <c r="N20" s="184">
        <f t="shared" si="2"/>
        <v>27.532051282051281</v>
      </c>
      <c r="O20" s="184">
        <f t="shared" si="2"/>
        <v>31.141025641025642</v>
      </c>
      <c r="P20" s="184">
        <f t="shared" si="2"/>
        <v>37.384615384615387</v>
      </c>
      <c r="Q20" s="184">
        <f t="shared" si="2"/>
        <v>37.384615384615387</v>
      </c>
      <c r="R20" s="184">
        <f t="shared" si="2"/>
        <v>51.929487179487182</v>
      </c>
      <c r="S20" s="256"/>
      <c r="AD20" s="262"/>
    </row>
    <row r="21" spans="1:30" x14ac:dyDescent="0.4">
      <c r="A21" s="167"/>
      <c r="B21" s="182" t="s">
        <v>123</v>
      </c>
      <c r="C21" s="415">
        <f>C66</f>
        <v>8.3299999999999999E-2</v>
      </c>
      <c r="D21" s="184">
        <f>IFERROR(D$20*$C21,"")</f>
        <v>0.98571666666666669</v>
      </c>
      <c r="E21" s="184">
        <f t="shared" ref="E21:R23" si="3">IFERROR(E$20*$C21,"")</f>
        <v>1.1325596153846154</v>
      </c>
      <c r="F21" s="184">
        <f t="shared" si="3"/>
        <v>1.0983852564102565</v>
      </c>
      <c r="G21" s="184">
        <f t="shared" si="3"/>
        <v>1.1704717948717949</v>
      </c>
      <c r="H21" s="184">
        <f t="shared" si="3"/>
        <v>1.2446942307692308</v>
      </c>
      <c r="I21" s="184">
        <f t="shared" si="3"/>
        <v>1.3173147435897437</v>
      </c>
      <c r="J21" s="184">
        <f t="shared" si="3"/>
        <v>1.4294493589743589</v>
      </c>
      <c r="K21" s="184">
        <f t="shared" si="3"/>
        <v>1.539982051282051</v>
      </c>
      <c r="L21" s="184">
        <f t="shared" si="3"/>
        <v>1.7733288461538463</v>
      </c>
      <c r="M21" s="184">
        <f t="shared" si="3"/>
        <v>2.0050737179487181</v>
      </c>
      <c r="N21" s="184">
        <f t="shared" si="3"/>
        <v>2.2934198717948715</v>
      </c>
      <c r="O21" s="184">
        <f t="shared" si="3"/>
        <v>2.5940474358974361</v>
      </c>
      <c r="P21" s="184">
        <f t="shared" si="3"/>
        <v>3.1141384615384617</v>
      </c>
      <c r="Q21" s="184">
        <f t="shared" si="3"/>
        <v>3.1141384615384617</v>
      </c>
      <c r="R21" s="184">
        <f t="shared" si="3"/>
        <v>4.3257262820512823</v>
      </c>
      <c r="S21" s="256"/>
      <c r="AD21" s="262"/>
    </row>
    <row r="22" spans="1:30" x14ac:dyDescent="0.4">
      <c r="A22" s="167"/>
      <c r="B22" s="182" t="s">
        <v>124</v>
      </c>
      <c r="C22" s="416">
        <f>C68</f>
        <v>0.08</v>
      </c>
      <c r="D22" s="184">
        <f>IFERROR(D$20*$C22,"")</f>
        <v>0.94666666666666677</v>
      </c>
      <c r="E22" s="184">
        <f t="shared" si="3"/>
        <v>1.0876923076923077</v>
      </c>
      <c r="F22" s="184">
        <f t="shared" si="3"/>
        <v>1.0548717948717949</v>
      </c>
      <c r="G22" s="184">
        <f t="shared" si="3"/>
        <v>1.1241025641025642</v>
      </c>
      <c r="H22" s="184">
        <f t="shared" si="3"/>
        <v>1.1953846153846153</v>
      </c>
      <c r="I22" s="184">
        <f t="shared" si="3"/>
        <v>1.2651282051282051</v>
      </c>
      <c r="J22" s="184">
        <f t="shared" si="3"/>
        <v>1.3728205128205127</v>
      </c>
      <c r="K22" s="184">
        <f t="shared" si="3"/>
        <v>1.4789743589743589</v>
      </c>
      <c r="L22" s="184">
        <f t="shared" si="3"/>
        <v>1.7030769230769232</v>
      </c>
      <c r="M22" s="184">
        <f t="shared" si="3"/>
        <v>1.9256410256410257</v>
      </c>
      <c r="N22" s="184">
        <f t="shared" si="3"/>
        <v>2.2025641025641027</v>
      </c>
      <c r="O22" s="184">
        <f t="shared" si="3"/>
        <v>2.4912820512820515</v>
      </c>
      <c r="P22" s="184">
        <f t="shared" si="3"/>
        <v>2.9907692307692311</v>
      </c>
      <c r="Q22" s="184">
        <f t="shared" si="3"/>
        <v>2.9907692307692311</v>
      </c>
      <c r="R22" s="184">
        <f t="shared" si="3"/>
        <v>4.1543589743589751</v>
      </c>
      <c r="S22" s="257"/>
      <c r="AD22" s="262"/>
    </row>
    <row r="23" spans="1:30" x14ac:dyDescent="0.4">
      <c r="A23" s="167"/>
      <c r="B23" s="187" t="s">
        <v>125</v>
      </c>
      <c r="C23" s="416">
        <f>C70</f>
        <v>0</v>
      </c>
      <c r="D23" s="188">
        <f>IFERROR(D$20*$C23,"")</f>
        <v>0</v>
      </c>
      <c r="E23" s="188">
        <f t="shared" si="3"/>
        <v>0</v>
      </c>
      <c r="F23" s="188">
        <f t="shared" si="3"/>
        <v>0</v>
      </c>
      <c r="G23" s="188">
        <f t="shared" si="3"/>
        <v>0</v>
      </c>
      <c r="H23" s="188">
        <f t="shared" si="3"/>
        <v>0</v>
      </c>
      <c r="I23" s="188">
        <f t="shared" si="3"/>
        <v>0</v>
      </c>
      <c r="J23" s="188">
        <f t="shared" si="3"/>
        <v>0</v>
      </c>
      <c r="K23" s="188">
        <f t="shared" si="3"/>
        <v>0</v>
      </c>
      <c r="L23" s="188">
        <f t="shared" si="3"/>
        <v>0</v>
      </c>
      <c r="M23" s="188">
        <f t="shared" si="3"/>
        <v>0</v>
      </c>
      <c r="N23" s="188">
        <f t="shared" si="3"/>
        <v>0</v>
      </c>
      <c r="O23" s="188">
        <f t="shared" si="3"/>
        <v>0</v>
      </c>
      <c r="P23" s="188">
        <f t="shared" si="3"/>
        <v>0</v>
      </c>
      <c r="Q23" s="188">
        <f t="shared" si="3"/>
        <v>0</v>
      </c>
      <c r="R23" s="188">
        <f t="shared" si="3"/>
        <v>0</v>
      </c>
      <c r="S23" s="257"/>
      <c r="AD23" s="262"/>
    </row>
    <row r="24" spans="1:30" x14ac:dyDescent="0.4">
      <c r="A24" s="167"/>
      <c r="B24" s="189" t="s">
        <v>126</v>
      </c>
      <c r="C24" s="417"/>
      <c r="D24" s="191">
        <f>IF(D20="","",$C$72/CAO_GGZ!$D$9)</f>
        <v>0</v>
      </c>
      <c r="E24" s="191">
        <f>IF(E20="","",$C$72/CAO_GGZ!$D$9)</f>
        <v>0</v>
      </c>
      <c r="F24" s="191">
        <f>IF(F20="","",$C$72/CAO_GGZ!$D$9)</f>
        <v>0</v>
      </c>
      <c r="G24" s="191">
        <f>IF(G20="","",$C$72/CAO_GGZ!$D$9)</f>
        <v>0</v>
      </c>
      <c r="H24" s="191">
        <f>IF(H20="","",$C$72/CAO_GGZ!$D$9)</f>
        <v>0</v>
      </c>
      <c r="I24" s="191">
        <f>IF(I20="","",$C$72/CAO_GGZ!$D$9)</f>
        <v>0</v>
      </c>
      <c r="J24" s="191">
        <f>IF(J20="","",$C$72/CAO_GGZ!$D$9)</f>
        <v>0</v>
      </c>
      <c r="K24" s="191">
        <f>IF(K20="","",$C$72/CAO_GGZ!$D$9)</f>
        <v>0</v>
      </c>
      <c r="L24" s="191">
        <f>IF(L20="","",$C$72/CAO_GGZ!$D$9)</f>
        <v>0</v>
      </c>
      <c r="M24" s="191">
        <f>IF(M20="","",$C$72/CAO_GGZ!$D$9)</f>
        <v>0</v>
      </c>
      <c r="N24" s="191">
        <f>IF(N20="","",$C$72/CAO_GGZ!$D$9)</f>
        <v>0</v>
      </c>
      <c r="O24" s="191">
        <f>IF(O20="","",$C$72/CAO_GGZ!$D$9)</f>
        <v>0</v>
      </c>
      <c r="P24" s="191">
        <f>IF(P20="","",$C$72/CAO_GGZ!$D$9)</f>
        <v>0</v>
      </c>
      <c r="Q24" s="191">
        <f>IF(Q20="","",$C$72/CAO_GGZ!$D$9)</f>
        <v>0</v>
      </c>
      <c r="R24" s="191">
        <f>IF(R20="","",$C$72/CAO_GGZ!$D$9)</f>
        <v>0</v>
      </c>
      <c r="S24" s="257"/>
      <c r="AD24" s="262"/>
    </row>
    <row r="25" spans="1:30" x14ac:dyDescent="0.4">
      <c r="A25" s="167"/>
      <c r="B25" s="192" t="s">
        <v>127</v>
      </c>
      <c r="C25" s="193"/>
      <c r="D25" s="194">
        <f>SUM(D20:D24)</f>
        <v>13.765716666666668</v>
      </c>
      <c r="E25" s="194">
        <f>SUM(E20:E24)</f>
        <v>15.816405769230769</v>
      </c>
      <c r="F25" s="194">
        <f t="shared" ref="F25:R25" si="4">SUM(F20:F24)</f>
        <v>15.339154487179488</v>
      </c>
      <c r="G25" s="194">
        <f t="shared" si="4"/>
        <v>16.34585641025641</v>
      </c>
      <c r="H25" s="194">
        <f t="shared" si="4"/>
        <v>17.382386538461539</v>
      </c>
      <c r="I25" s="194">
        <f t="shared" si="4"/>
        <v>18.396545512820513</v>
      </c>
      <c r="J25" s="194">
        <f t="shared" si="4"/>
        <v>19.962526282051282</v>
      </c>
      <c r="K25" s="194">
        <f t="shared" si="4"/>
        <v>21.506135897435897</v>
      </c>
      <c r="L25" s="194">
        <f t="shared" si="4"/>
        <v>24.76486730769231</v>
      </c>
      <c r="M25" s="194">
        <f t="shared" si="4"/>
        <v>28.001227564102564</v>
      </c>
      <c r="N25" s="194">
        <f t="shared" si="4"/>
        <v>32.028035256410256</v>
      </c>
      <c r="O25" s="194">
        <f t="shared" si="4"/>
        <v>36.226355128205128</v>
      </c>
      <c r="P25" s="194">
        <f t="shared" si="4"/>
        <v>43.489523076923078</v>
      </c>
      <c r="Q25" s="194">
        <f t="shared" si="4"/>
        <v>43.489523076923078</v>
      </c>
      <c r="R25" s="194">
        <f t="shared" si="4"/>
        <v>60.409572435897445</v>
      </c>
      <c r="S25" s="256"/>
      <c r="AD25" s="262"/>
    </row>
    <row r="26" spans="1:30" x14ac:dyDescent="0.4">
      <c r="A26" s="167"/>
      <c r="B26" s="195" t="s">
        <v>128</v>
      </c>
      <c r="C26" s="196"/>
      <c r="D26" s="197">
        <f>SUM(D20:D23)*D107</f>
        <v>0</v>
      </c>
      <c r="E26" s="197">
        <f t="shared" ref="E26:R26" si="5">SUM(E20:E23)*E107</f>
        <v>0</v>
      </c>
      <c r="F26" s="197">
        <f t="shared" si="5"/>
        <v>0</v>
      </c>
      <c r="G26" s="197">
        <f t="shared" si="5"/>
        <v>0</v>
      </c>
      <c r="H26" s="197">
        <f t="shared" si="5"/>
        <v>0</v>
      </c>
      <c r="I26" s="197">
        <f t="shared" si="5"/>
        <v>0</v>
      </c>
      <c r="J26" s="197">
        <f t="shared" si="5"/>
        <v>0</v>
      </c>
      <c r="K26" s="197">
        <f t="shared" si="5"/>
        <v>0</v>
      </c>
      <c r="L26" s="197">
        <f t="shared" si="5"/>
        <v>0</v>
      </c>
      <c r="M26" s="197">
        <f t="shared" si="5"/>
        <v>0</v>
      </c>
      <c r="N26" s="197">
        <f t="shared" si="5"/>
        <v>0</v>
      </c>
      <c r="O26" s="197">
        <f t="shared" si="5"/>
        <v>0</v>
      </c>
      <c r="P26" s="197">
        <f t="shared" si="5"/>
        <v>0</v>
      </c>
      <c r="Q26" s="197">
        <f t="shared" si="5"/>
        <v>0</v>
      </c>
      <c r="R26" s="197">
        <f t="shared" si="5"/>
        <v>0</v>
      </c>
      <c r="S26" s="257"/>
      <c r="AD26" s="262"/>
    </row>
    <row r="27" spans="1:30" x14ac:dyDescent="0.4">
      <c r="A27" s="167"/>
      <c r="B27" s="198" t="s">
        <v>129</v>
      </c>
      <c r="C27" s="199"/>
      <c r="D27" s="200">
        <f>SUM(D25:D26)</f>
        <v>13.765716666666668</v>
      </c>
      <c r="E27" s="200">
        <f>SUM(E25:E26)</f>
        <v>15.816405769230769</v>
      </c>
      <c r="F27" s="200">
        <f>SUM(F25:F26)</f>
        <v>15.339154487179488</v>
      </c>
      <c r="G27" s="200">
        <f>SUM(G25:G26)</f>
        <v>16.34585641025641</v>
      </c>
      <c r="H27" s="200">
        <f>SUM(H25:H26)</f>
        <v>17.382386538461539</v>
      </c>
      <c r="I27" s="200">
        <f t="shared" ref="I27:R27" si="6">SUM(I25:I26)</f>
        <v>18.396545512820513</v>
      </c>
      <c r="J27" s="200">
        <f t="shared" si="6"/>
        <v>19.962526282051282</v>
      </c>
      <c r="K27" s="200">
        <f t="shared" si="6"/>
        <v>21.506135897435897</v>
      </c>
      <c r="L27" s="200">
        <f t="shared" si="6"/>
        <v>24.76486730769231</v>
      </c>
      <c r="M27" s="200">
        <f t="shared" si="6"/>
        <v>28.001227564102564</v>
      </c>
      <c r="N27" s="200">
        <f t="shared" si="6"/>
        <v>32.028035256410256</v>
      </c>
      <c r="O27" s="200">
        <f t="shared" si="6"/>
        <v>36.226355128205128</v>
      </c>
      <c r="P27" s="200">
        <f t="shared" si="6"/>
        <v>43.489523076923078</v>
      </c>
      <c r="Q27" s="200">
        <f t="shared" si="6"/>
        <v>43.489523076923078</v>
      </c>
      <c r="R27" s="200">
        <f t="shared" si="6"/>
        <v>60.409572435897445</v>
      </c>
      <c r="S27" s="257"/>
      <c r="AD27" s="262"/>
    </row>
    <row r="28" spans="1:30" x14ac:dyDescent="0.4">
      <c r="A28" s="167"/>
      <c r="B28" s="201" t="s">
        <v>130</v>
      </c>
      <c r="C28" s="418">
        <f>D135</f>
        <v>0.86613418530351438</v>
      </c>
      <c r="D28" s="194">
        <f>D27/$C28</f>
        <v>15.893284089511866</v>
      </c>
      <c r="E28" s="194">
        <f>E27/$C28</f>
        <v>18.260918501546406</v>
      </c>
      <c r="F28" s="194">
        <f>F27/$C28</f>
        <v>17.709905402018368</v>
      </c>
      <c r="G28" s="194">
        <f>G27/$C28</f>
        <v>18.872198658835323</v>
      </c>
      <c r="H28" s="194">
        <f>H27/$C28</f>
        <v>20.068930234372782</v>
      </c>
      <c r="I28" s="194">
        <f t="shared" ref="I28:R28" si="7">I27/$C28</f>
        <v>21.239833070869864</v>
      </c>
      <c r="J28" s="194">
        <f t="shared" si="7"/>
        <v>23.047844803696243</v>
      </c>
      <c r="K28" s="194">
        <f t="shared" si="7"/>
        <v>24.830027797482241</v>
      </c>
      <c r="L28" s="194">
        <f t="shared" si="7"/>
        <v>28.592414117697132</v>
      </c>
      <c r="M28" s="194">
        <f t="shared" si="7"/>
        <v>32.328971698871641</v>
      </c>
      <c r="N28" s="194">
        <f t="shared" si="7"/>
        <v>36.978144726139469</v>
      </c>
      <c r="O28" s="194">
        <f t="shared" si="7"/>
        <v>41.825338086050188</v>
      </c>
      <c r="P28" s="194">
        <f t="shared" si="7"/>
        <v>50.211068694492525</v>
      </c>
      <c r="Q28" s="194">
        <f t="shared" si="7"/>
        <v>50.211068694492525</v>
      </c>
      <c r="R28" s="194">
        <f t="shared" si="7"/>
        <v>69.746204988697528</v>
      </c>
      <c r="S28" s="158"/>
      <c r="AD28" s="262"/>
    </row>
    <row r="29" spans="1:30" x14ac:dyDescent="0.4">
      <c r="A29" s="167"/>
      <c r="B29" s="203" t="s">
        <v>131</v>
      </c>
      <c r="C29" s="196"/>
      <c r="D29" s="204">
        <f>IF(D20="","",$C$144)</f>
        <v>0</v>
      </c>
      <c r="E29" s="204">
        <f t="shared" ref="E29:R29" si="8">IF(E20="","",$C$144)</f>
        <v>0</v>
      </c>
      <c r="F29" s="204">
        <f t="shared" si="8"/>
        <v>0</v>
      </c>
      <c r="G29" s="204">
        <f t="shared" si="8"/>
        <v>0</v>
      </c>
      <c r="H29" s="204">
        <f t="shared" si="8"/>
        <v>0</v>
      </c>
      <c r="I29" s="204">
        <f t="shared" si="8"/>
        <v>0</v>
      </c>
      <c r="J29" s="204">
        <f t="shared" si="8"/>
        <v>0</v>
      </c>
      <c r="K29" s="204">
        <f t="shared" si="8"/>
        <v>0</v>
      </c>
      <c r="L29" s="204">
        <f t="shared" si="8"/>
        <v>0</v>
      </c>
      <c r="M29" s="204">
        <f t="shared" si="8"/>
        <v>0</v>
      </c>
      <c r="N29" s="204">
        <f t="shared" si="8"/>
        <v>0</v>
      </c>
      <c r="O29" s="204">
        <f t="shared" si="8"/>
        <v>0</v>
      </c>
      <c r="P29" s="204">
        <f t="shared" si="8"/>
        <v>0</v>
      </c>
      <c r="Q29" s="204">
        <f t="shared" si="8"/>
        <v>0</v>
      </c>
      <c r="R29" s="204">
        <f t="shared" si="8"/>
        <v>0</v>
      </c>
      <c r="S29" s="158"/>
      <c r="AD29" s="262"/>
    </row>
    <row r="30" spans="1:30" x14ac:dyDescent="0.4">
      <c r="A30" s="167"/>
      <c r="B30" s="198" t="s">
        <v>132</v>
      </c>
      <c r="C30" s="199"/>
      <c r="D30" s="200">
        <f>SUM(D28:D29)</f>
        <v>15.893284089511866</v>
      </c>
      <c r="E30" s="200">
        <f t="shared" ref="E30:R30" si="9">SUM(E28:E29)</f>
        <v>18.260918501546406</v>
      </c>
      <c r="F30" s="200">
        <f t="shared" si="9"/>
        <v>17.709905402018368</v>
      </c>
      <c r="G30" s="200">
        <f t="shared" si="9"/>
        <v>18.872198658835323</v>
      </c>
      <c r="H30" s="200">
        <f t="shared" si="9"/>
        <v>20.068930234372782</v>
      </c>
      <c r="I30" s="200">
        <f t="shared" si="9"/>
        <v>21.239833070869864</v>
      </c>
      <c r="J30" s="200">
        <f t="shared" si="9"/>
        <v>23.047844803696243</v>
      </c>
      <c r="K30" s="200">
        <f t="shared" si="9"/>
        <v>24.830027797482241</v>
      </c>
      <c r="L30" s="200">
        <f t="shared" si="9"/>
        <v>28.592414117697132</v>
      </c>
      <c r="M30" s="200">
        <f t="shared" si="9"/>
        <v>32.328971698871641</v>
      </c>
      <c r="N30" s="200">
        <f t="shared" si="9"/>
        <v>36.978144726139469</v>
      </c>
      <c r="O30" s="200">
        <f t="shared" si="9"/>
        <v>41.825338086050188</v>
      </c>
      <c r="P30" s="200">
        <f t="shared" si="9"/>
        <v>50.211068694492525</v>
      </c>
      <c r="Q30" s="200">
        <f t="shared" si="9"/>
        <v>50.211068694492525</v>
      </c>
      <c r="R30" s="200">
        <f t="shared" si="9"/>
        <v>69.746204988697528</v>
      </c>
      <c r="S30" s="158"/>
      <c r="AD30" s="262"/>
    </row>
    <row r="31" spans="1:30" x14ac:dyDescent="0.4">
      <c r="A31" s="167"/>
      <c r="B31" s="205"/>
      <c r="C31" s="206"/>
      <c r="D31" s="207"/>
      <c r="E31" s="207"/>
      <c r="F31" s="180"/>
      <c r="G31" s="180"/>
      <c r="H31" s="180"/>
      <c r="I31" s="180"/>
      <c r="J31" s="180"/>
      <c r="K31" s="180"/>
      <c r="L31" s="180"/>
      <c r="M31" s="180"/>
      <c r="N31" s="180"/>
      <c r="O31" s="180"/>
      <c r="P31" s="180"/>
      <c r="Q31" s="180"/>
      <c r="R31" s="242"/>
      <c r="S31" s="158"/>
      <c r="AD31" s="262"/>
    </row>
    <row r="32" spans="1:30" x14ac:dyDescent="0.4">
      <c r="A32" s="167"/>
      <c r="B32" s="208" t="s">
        <v>133</v>
      </c>
      <c r="C32" s="419">
        <f>E191</f>
        <v>0</v>
      </c>
      <c r="D32" s="191">
        <f>$C32*D$30</f>
        <v>0</v>
      </c>
      <c r="E32" s="191">
        <f t="shared" ref="E32:Q34" si="10">$C32*E$30</f>
        <v>0</v>
      </c>
      <c r="F32" s="191">
        <f>$C32*F$30</f>
        <v>0</v>
      </c>
      <c r="G32" s="191">
        <f t="shared" ref="G32:G34" si="11">$C32*G$30</f>
        <v>0</v>
      </c>
      <c r="H32" s="191">
        <f t="shared" si="10"/>
        <v>0</v>
      </c>
      <c r="I32" s="191">
        <f t="shared" si="10"/>
        <v>0</v>
      </c>
      <c r="J32" s="191">
        <f t="shared" si="10"/>
        <v>0</v>
      </c>
      <c r="K32" s="191">
        <f t="shared" si="10"/>
        <v>0</v>
      </c>
      <c r="L32" s="191">
        <f t="shared" si="10"/>
        <v>0</v>
      </c>
      <c r="M32" s="191">
        <f t="shared" si="10"/>
        <v>0</v>
      </c>
      <c r="N32" s="191">
        <f t="shared" si="10"/>
        <v>0</v>
      </c>
      <c r="O32" s="191">
        <f t="shared" si="10"/>
        <v>0</v>
      </c>
      <c r="P32" s="191">
        <f t="shared" si="10"/>
        <v>0</v>
      </c>
      <c r="Q32" s="191">
        <f t="shared" si="10"/>
        <v>0</v>
      </c>
      <c r="R32" s="191">
        <f>$C32*R$30</f>
        <v>0</v>
      </c>
      <c r="S32" s="158"/>
      <c r="AD32" s="262"/>
    </row>
    <row r="33" spans="1:30" x14ac:dyDescent="0.4">
      <c r="A33" s="167"/>
      <c r="B33" s="182" t="s">
        <v>134</v>
      </c>
      <c r="C33" s="419">
        <f>E192</f>
        <v>0</v>
      </c>
      <c r="D33" s="191">
        <f>$C33*D$30</f>
        <v>0</v>
      </c>
      <c r="E33" s="191">
        <f t="shared" si="10"/>
        <v>0</v>
      </c>
      <c r="F33" s="191">
        <f>$C33*F$30</f>
        <v>0</v>
      </c>
      <c r="G33" s="191">
        <f t="shared" si="11"/>
        <v>0</v>
      </c>
      <c r="H33" s="191">
        <f t="shared" si="10"/>
        <v>0</v>
      </c>
      <c r="I33" s="191">
        <f t="shared" si="10"/>
        <v>0</v>
      </c>
      <c r="J33" s="191">
        <f t="shared" si="10"/>
        <v>0</v>
      </c>
      <c r="K33" s="191">
        <f t="shared" si="10"/>
        <v>0</v>
      </c>
      <c r="L33" s="191">
        <f t="shared" si="10"/>
        <v>0</v>
      </c>
      <c r="M33" s="191">
        <f t="shared" si="10"/>
        <v>0</v>
      </c>
      <c r="N33" s="191">
        <f t="shared" si="10"/>
        <v>0</v>
      </c>
      <c r="O33" s="191">
        <f t="shared" si="10"/>
        <v>0</v>
      </c>
      <c r="P33" s="191">
        <f t="shared" si="10"/>
        <v>0</v>
      </c>
      <c r="Q33" s="191">
        <f t="shared" si="10"/>
        <v>0</v>
      </c>
      <c r="R33" s="191">
        <f>$C33*R$30</f>
        <v>0</v>
      </c>
      <c r="S33" s="158"/>
      <c r="AD33" s="262"/>
    </row>
    <row r="34" spans="1:30" x14ac:dyDescent="0.4">
      <c r="A34" s="167"/>
      <c r="B34" s="182" t="s">
        <v>135</v>
      </c>
      <c r="C34" s="419">
        <f>E193</f>
        <v>0</v>
      </c>
      <c r="D34" s="191">
        <f>$C34*D$30</f>
        <v>0</v>
      </c>
      <c r="E34" s="191">
        <f t="shared" si="10"/>
        <v>0</v>
      </c>
      <c r="F34" s="191">
        <f>$C34*F$30</f>
        <v>0</v>
      </c>
      <c r="G34" s="191">
        <f t="shared" si="11"/>
        <v>0</v>
      </c>
      <c r="H34" s="191">
        <f t="shared" si="10"/>
        <v>0</v>
      </c>
      <c r="I34" s="191">
        <f t="shared" si="10"/>
        <v>0</v>
      </c>
      <c r="J34" s="191">
        <f t="shared" si="10"/>
        <v>0</v>
      </c>
      <c r="K34" s="191">
        <f t="shared" si="10"/>
        <v>0</v>
      </c>
      <c r="L34" s="191">
        <f t="shared" si="10"/>
        <v>0</v>
      </c>
      <c r="M34" s="191">
        <f t="shared" si="10"/>
        <v>0</v>
      </c>
      <c r="N34" s="191">
        <f t="shared" si="10"/>
        <v>0</v>
      </c>
      <c r="O34" s="191">
        <f t="shared" si="10"/>
        <v>0</v>
      </c>
      <c r="P34" s="191">
        <f t="shared" si="10"/>
        <v>0</v>
      </c>
      <c r="Q34" s="191">
        <f t="shared" si="10"/>
        <v>0</v>
      </c>
      <c r="R34" s="191">
        <f>$C34*R$30</f>
        <v>0</v>
      </c>
      <c r="S34" s="158"/>
      <c r="AD34" s="262"/>
    </row>
    <row r="35" spans="1:30" x14ac:dyDescent="0.4">
      <c r="A35" s="210"/>
      <c r="B35" s="201" t="s">
        <v>136</v>
      </c>
      <c r="C35" s="420"/>
      <c r="D35" s="212">
        <f>SUM(D30,D32:D34)</f>
        <v>15.893284089511866</v>
      </c>
      <c r="E35" s="212">
        <f t="shared" ref="E35:R35" si="12">SUM(E30,E32:E34)</f>
        <v>18.260918501546406</v>
      </c>
      <c r="F35" s="212">
        <f t="shared" si="12"/>
        <v>17.709905402018368</v>
      </c>
      <c r="G35" s="212">
        <f t="shared" si="12"/>
        <v>18.872198658835323</v>
      </c>
      <c r="H35" s="212">
        <f t="shared" si="12"/>
        <v>20.068930234372782</v>
      </c>
      <c r="I35" s="212">
        <f t="shared" si="12"/>
        <v>21.239833070869864</v>
      </c>
      <c r="J35" s="212">
        <f t="shared" si="12"/>
        <v>23.047844803696243</v>
      </c>
      <c r="K35" s="212">
        <f t="shared" si="12"/>
        <v>24.830027797482241</v>
      </c>
      <c r="L35" s="212">
        <f t="shared" si="12"/>
        <v>28.592414117697132</v>
      </c>
      <c r="M35" s="212">
        <f t="shared" si="12"/>
        <v>32.328971698871641</v>
      </c>
      <c r="N35" s="212">
        <f t="shared" si="12"/>
        <v>36.978144726139469</v>
      </c>
      <c r="O35" s="212">
        <f t="shared" si="12"/>
        <v>41.825338086050188</v>
      </c>
      <c r="P35" s="212">
        <f t="shared" si="12"/>
        <v>50.211068694492525</v>
      </c>
      <c r="Q35" s="212">
        <f t="shared" si="12"/>
        <v>50.211068694492525</v>
      </c>
      <c r="R35" s="212">
        <f t="shared" si="12"/>
        <v>69.746204988697528</v>
      </c>
      <c r="S35" s="158"/>
      <c r="AD35" s="262"/>
    </row>
    <row r="36" spans="1:30" x14ac:dyDescent="0.4">
      <c r="A36" s="210"/>
      <c r="B36" s="213" t="str">
        <f>B174</f>
        <v>Opslag kosten gemeentelijke eisen</v>
      </c>
      <c r="C36" s="419">
        <f>C174</f>
        <v>0</v>
      </c>
      <c r="D36" s="204">
        <f>$C36*D$35</f>
        <v>0</v>
      </c>
      <c r="E36" s="204">
        <f t="shared" ref="E36:Q37" si="13">$C36*E$35</f>
        <v>0</v>
      </c>
      <c r="F36" s="204">
        <f t="shared" si="13"/>
        <v>0</v>
      </c>
      <c r="G36" s="204">
        <f>$C36*G$35</f>
        <v>0</v>
      </c>
      <c r="H36" s="204">
        <f>$C36*H$35</f>
        <v>0</v>
      </c>
      <c r="I36" s="204">
        <f t="shared" si="13"/>
        <v>0</v>
      </c>
      <c r="J36" s="204">
        <f t="shared" si="13"/>
        <v>0</v>
      </c>
      <c r="K36" s="204">
        <f t="shared" si="13"/>
        <v>0</v>
      </c>
      <c r="L36" s="204">
        <f t="shared" si="13"/>
        <v>0</v>
      </c>
      <c r="M36" s="204">
        <f t="shared" si="13"/>
        <v>0</v>
      </c>
      <c r="N36" s="204">
        <f t="shared" si="13"/>
        <v>0</v>
      </c>
      <c r="O36" s="204">
        <f t="shared" si="13"/>
        <v>0</v>
      </c>
      <c r="P36" s="204">
        <f t="shared" si="13"/>
        <v>0</v>
      </c>
      <c r="Q36" s="204">
        <f t="shared" si="13"/>
        <v>0</v>
      </c>
      <c r="R36" s="204">
        <f>$C36*R$35</f>
        <v>0</v>
      </c>
      <c r="S36" s="158"/>
      <c r="AD36" s="262"/>
    </row>
    <row r="37" spans="1:30" x14ac:dyDescent="0.4">
      <c r="A37" s="210"/>
      <c r="B37" s="214" t="s">
        <v>137</v>
      </c>
      <c r="C37" s="421">
        <f>C184</f>
        <v>0</v>
      </c>
      <c r="D37" s="216">
        <f>$C37*D$35</f>
        <v>0</v>
      </c>
      <c r="E37" s="216">
        <f t="shared" si="13"/>
        <v>0</v>
      </c>
      <c r="F37" s="216">
        <f t="shared" si="13"/>
        <v>0</v>
      </c>
      <c r="G37" s="216">
        <f t="shared" si="13"/>
        <v>0</v>
      </c>
      <c r="H37" s="216">
        <f>$C37*H$35</f>
        <v>0</v>
      </c>
      <c r="I37" s="216">
        <f t="shared" si="13"/>
        <v>0</v>
      </c>
      <c r="J37" s="216">
        <f t="shared" si="13"/>
        <v>0</v>
      </c>
      <c r="K37" s="216">
        <f t="shared" si="13"/>
        <v>0</v>
      </c>
      <c r="L37" s="216">
        <f t="shared" si="13"/>
        <v>0</v>
      </c>
      <c r="M37" s="216">
        <f t="shared" si="13"/>
        <v>0</v>
      </c>
      <c r="N37" s="216">
        <f t="shared" si="13"/>
        <v>0</v>
      </c>
      <c r="O37" s="216">
        <f t="shared" si="13"/>
        <v>0</v>
      </c>
      <c r="P37" s="216">
        <f t="shared" si="13"/>
        <v>0</v>
      </c>
      <c r="Q37" s="216">
        <f t="shared" si="13"/>
        <v>0</v>
      </c>
      <c r="R37" s="216">
        <f>$C37*R$35</f>
        <v>0</v>
      </c>
      <c r="S37" s="158"/>
      <c r="AD37" s="262"/>
    </row>
    <row r="38" spans="1:30" x14ac:dyDescent="0.4">
      <c r="A38" s="210"/>
      <c r="B38" s="201" t="s">
        <v>138</v>
      </c>
      <c r="C38" s="420"/>
      <c r="D38" s="212">
        <f>SUM(D35:D37)</f>
        <v>15.893284089511866</v>
      </c>
      <c r="E38" s="212">
        <f>SUM(E35:E37)</f>
        <v>18.260918501546406</v>
      </c>
      <c r="F38" s="212">
        <f t="shared" ref="F38:L38" si="14">SUM(F35:F37)</f>
        <v>17.709905402018368</v>
      </c>
      <c r="G38" s="212">
        <f t="shared" si="14"/>
        <v>18.872198658835323</v>
      </c>
      <c r="H38" s="212">
        <f t="shared" si="14"/>
        <v>20.068930234372782</v>
      </c>
      <c r="I38" s="212">
        <f t="shared" si="14"/>
        <v>21.239833070869864</v>
      </c>
      <c r="J38" s="212">
        <f t="shared" si="14"/>
        <v>23.047844803696243</v>
      </c>
      <c r="K38" s="212">
        <f t="shared" si="14"/>
        <v>24.830027797482241</v>
      </c>
      <c r="L38" s="212">
        <f t="shared" si="14"/>
        <v>28.592414117697132</v>
      </c>
      <c r="M38" s="212">
        <f t="shared" ref="M38:R38" si="15">SUM(M35:M37)</f>
        <v>32.328971698871641</v>
      </c>
      <c r="N38" s="212">
        <f t="shared" si="15"/>
        <v>36.978144726139469</v>
      </c>
      <c r="O38" s="212">
        <f t="shared" si="15"/>
        <v>41.825338086050188</v>
      </c>
      <c r="P38" s="212">
        <f t="shared" si="15"/>
        <v>50.211068694492525</v>
      </c>
      <c r="Q38" s="212">
        <f t="shared" si="15"/>
        <v>50.211068694492525</v>
      </c>
      <c r="R38" s="212">
        <f t="shared" si="15"/>
        <v>69.746204988697528</v>
      </c>
      <c r="S38" s="158"/>
      <c r="AD38" s="262"/>
    </row>
    <row r="39" spans="1:30" x14ac:dyDescent="0.4">
      <c r="A39" s="210"/>
      <c r="B39" s="217"/>
      <c r="C39" s="422"/>
      <c r="D39" s="219"/>
      <c r="E39" s="219"/>
      <c r="F39" s="219"/>
      <c r="G39" s="219"/>
      <c r="H39" s="219"/>
      <c r="I39" s="219"/>
      <c r="J39" s="219"/>
      <c r="K39" s="219"/>
      <c r="L39" s="219"/>
      <c r="M39" s="219"/>
      <c r="N39" s="219"/>
      <c r="O39" s="219"/>
      <c r="P39" s="219"/>
      <c r="Q39" s="219"/>
      <c r="R39" s="258"/>
      <c r="S39" s="158"/>
      <c r="AD39" s="262"/>
    </row>
    <row r="40" spans="1:30" x14ac:dyDescent="0.4">
      <c r="A40" s="210"/>
      <c r="B40" s="182" t="s">
        <v>282</v>
      </c>
      <c r="C40" s="220"/>
      <c r="D40" s="221">
        <f>D63</f>
        <v>0.05</v>
      </c>
      <c r="E40" s="221">
        <f>E63</f>
        <v>0.05</v>
      </c>
      <c r="F40" s="221">
        <f t="shared" ref="F40:I40" si="16">F63</f>
        <v>0.05</v>
      </c>
      <c r="G40" s="221">
        <f t="shared" si="16"/>
        <v>0.1</v>
      </c>
      <c r="H40" s="221">
        <f t="shared" si="16"/>
        <v>0.1</v>
      </c>
      <c r="I40" s="221">
        <f t="shared" si="16"/>
        <v>0.2</v>
      </c>
      <c r="J40" s="221">
        <f t="shared" ref="J40:R40" si="17">J63</f>
        <v>0.05</v>
      </c>
      <c r="K40" s="221">
        <f t="shared" si="17"/>
        <v>0.05</v>
      </c>
      <c r="L40" s="221">
        <f t="shared" si="17"/>
        <v>0.05</v>
      </c>
      <c r="M40" s="221">
        <f t="shared" si="17"/>
        <v>0.05</v>
      </c>
      <c r="N40" s="221">
        <f t="shared" si="17"/>
        <v>0.05</v>
      </c>
      <c r="O40" s="221">
        <f t="shared" si="17"/>
        <v>0.05</v>
      </c>
      <c r="P40" s="221">
        <f t="shared" si="17"/>
        <v>0.05</v>
      </c>
      <c r="Q40" s="221">
        <f t="shared" si="17"/>
        <v>0.05</v>
      </c>
      <c r="R40" s="221">
        <f t="shared" si="17"/>
        <v>0.05</v>
      </c>
      <c r="S40" s="259"/>
      <c r="AD40" s="262"/>
    </row>
    <row r="41" spans="1:30" x14ac:dyDescent="0.4">
      <c r="A41" s="210"/>
      <c r="B41" s="222" t="s">
        <v>140</v>
      </c>
      <c r="C41" s="423"/>
      <c r="D41" s="180"/>
      <c r="E41" s="180"/>
      <c r="F41" s="180"/>
      <c r="G41" s="180"/>
      <c r="H41" s="180"/>
      <c r="I41" s="180"/>
      <c r="J41" s="180"/>
      <c r="K41" s="180"/>
      <c r="L41" s="180"/>
      <c r="M41" s="180"/>
      <c r="N41" s="180"/>
      <c r="O41" s="180"/>
      <c r="P41" s="180"/>
      <c r="Q41" s="180"/>
      <c r="R41" s="242"/>
      <c r="S41" s="260">
        <f>SUMPRODUCT(D38:R38,D40:R40)</f>
        <v>28.623839083529596</v>
      </c>
      <c r="AD41" s="262"/>
    </row>
    <row r="42" spans="1:30" x14ac:dyDescent="0.4">
      <c r="A42" s="210"/>
      <c r="B42" s="175"/>
      <c r="C42" s="225"/>
      <c r="D42" s="158"/>
      <c r="E42" s="158"/>
      <c r="F42" s="158"/>
      <c r="G42" s="158"/>
      <c r="H42" s="158"/>
      <c r="I42" s="158"/>
      <c r="J42" s="158"/>
      <c r="K42" s="158"/>
      <c r="L42" s="158"/>
      <c r="M42" s="158"/>
      <c r="N42" s="158"/>
      <c r="O42" s="158"/>
      <c r="P42" s="158"/>
      <c r="Q42" s="158"/>
      <c r="R42" s="158"/>
      <c r="S42" s="252"/>
      <c r="T42" s="158"/>
      <c r="U42" s="158"/>
      <c r="V42" s="158"/>
      <c r="W42" s="158"/>
      <c r="X42" s="158"/>
      <c r="Y42" s="158"/>
      <c r="Z42" s="158"/>
      <c r="AA42" s="158"/>
      <c r="AB42" s="158"/>
      <c r="AC42" s="158"/>
      <c r="AD42" s="262"/>
    </row>
    <row r="43" spans="1:30" x14ac:dyDescent="0.4">
      <c r="A43" s="167"/>
      <c r="B43" s="178"/>
      <c r="C43" s="225"/>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262"/>
    </row>
    <row r="44" spans="1:30" x14ac:dyDescent="0.4">
      <c r="A44" s="167"/>
      <c r="B44" s="168" t="s">
        <v>141</v>
      </c>
      <c r="C44" s="169"/>
      <c r="D44" s="170"/>
      <c r="E44" s="170"/>
      <c r="F44" s="170"/>
      <c r="G44" s="170"/>
      <c r="H44" s="170"/>
      <c r="I44" s="253"/>
      <c r="J44" s="158"/>
      <c r="K44" s="158"/>
      <c r="L44" s="158"/>
      <c r="M44" s="158"/>
      <c r="N44" s="158"/>
      <c r="O44" s="158"/>
      <c r="P44" s="158"/>
      <c r="Q44" s="158"/>
      <c r="R44" s="158"/>
      <c r="S44" s="158"/>
      <c r="T44" s="158"/>
      <c r="U44" s="158"/>
      <c r="V44" s="158"/>
      <c r="W44" s="158"/>
      <c r="X44" s="158"/>
      <c r="Y44" s="158"/>
      <c r="Z44" s="158"/>
      <c r="AA44" s="158"/>
      <c r="AB44" s="158"/>
      <c r="AC44" s="158"/>
      <c r="AD44" s="262"/>
    </row>
    <row r="45" spans="1:30" x14ac:dyDescent="0.4">
      <c r="A45" s="210"/>
      <c r="B45" s="226"/>
      <c r="C45" s="180"/>
      <c r="D45" s="181" t="s">
        <v>142</v>
      </c>
      <c r="E45" s="181" t="s">
        <v>143</v>
      </c>
      <c r="F45" s="181" t="s">
        <v>144</v>
      </c>
      <c r="G45" s="181" t="s">
        <v>145</v>
      </c>
      <c r="H45" s="181" t="s">
        <v>146</v>
      </c>
      <c r="I45" s="254" t="s">
        <v>147</v>
      </c>
      <c r="J45" s="252"/>
      <c r="K45" s="158"/>
      <c r="L45" s="158"/>
      <c r="M45" s="158"/>
      <c r="N45" s="158"/>
      <c r="O45" s="158"/>
      <c r="P45" s="158"/>
      <c r="Q45" s="158"/>
      <c r="R45" s="158"/>
      <c r="S45" s="158"/>
      <c r="T45" s="158"/>
      <c r="U45" s="158"/>
      <c r="V45" s="158"/>
      <c r="W45" s="158"/>
      <c r="X45" s="158"/>
      <c r="Y45" s="158"/>
      <c r="Z45" s="158"/>
      <c r="AA45" s="158"/>
      <c r="AB45" s="158"/>
      <c r="AC45" s="158"/>
      <c r="AD45" s="262"/>
    </row>
    <row r="46" spans="1:30" x14ac:dyDescent="0.4">
      <c r="A46" s="210"/>
      <c r="B46" s="227" t="s">
        <v>283</v>
      </c>
      <c r="C46" s="424"/>
      <c r="D46" s="229">
        <f>IF(C155=0,SUMPRODUCT(D28:R28,D40:R40),SUMPRODUCT(D28:R28,D40:R40)+(C152/C155)*SUMPRODUCT(D32:R32,D40:R40))</f>
        <v>28.623839083529596</v>
      </c>
      <c r="E46" s="229">
        <f t="shared" ref="E46:I47" si="18">D46*(1+C166)</f>
        <v>28.623839083529596</v>
      </c>
      <c r="F46" s="229">
        <f t="shared" si="18"/>
        <v>28.623839083529596</v>
      </c>
      <c r="G46" s="229">
        <f t="shared" si="18"/>
        <v>28.623839083529596</v>
      </c>
      <c r="H46" s="229">
        <f t="shared" si="18"/>
        <v>28.623839083529596</v>
      </c>
      <c r="I46" s="229">
        <f t="shared" si="18"/>
        <v>28.623839083529596</v>
      </c>
      <c r="J46" s="252"/>
      <c r="K46" s="426"/>
      <c r="L46" s="158"/>
      <c r="M46" s="158"/>
      <c r="N46" s="158"/>
      <c r="O46" s="158"/>
      <c r="P46" s="158"/>
      <c r="Q46" s="158"/>
      <c r="R46" s="158"/>
      <c r="S46" s="158"/>
      <c r="T46" s="158"/>
      <c r="U46" s="158"/>
      <c r="V46" s="158"/>
      <c r="W46" s="158"/>
      <c r="X46" s="158"/>
      <c r="Y46" s="158"/>
      <c r="Z46" s="158"/>
      <c r="AA46" s="158"/>
      <c r="AB46" s="158"/>
      <c r="AC46" s="158"/>
      <c r="AD46" s="262"/>
    </row>
    <row r="47" spans="1:30" x14ac:dyDescent="0.4">
      <c r="A47" s="210"/>
      <c r="B47" s="182" t="s">
        <v>284</v>
      </c>
      <c r="C47" s="424"/>
      <c r="D47" s="191">
        <f>IF(C155=0,SUMPRODUCT(D29:R29,D40:R40)+SUMPRODUCT(D33:R33,D40:R40)+SUMPRODUCT(D34:R34,D40:R40),SUMPRODUCT(D29:R29,D40:R40)+SUMPRODUCT(D33:R33,D40:R40)+SUMPRODUCT(D34:R34,D40:R40)+((C153+C154)/C155)*SUMPRODUCT(D32:R32,D40:R40))</f>
        <v>0</v>
      </c>
      <c r="E47" s="229">
        <f t="shared" si="18"/>
        <v>0</v>
      </c>
      <c r="F47" s="229">
        <f t="shared" si="18"/>
        <v>0</v>
      </c>
      <c r="G47" s="229">
        <f t="shared" si="18"/>
        <v>0</v>
      </c>
      <c r="H47" s="229">
        <f t="shared" si="18"/>
        <v>0</v>
      </c>
      <c r="I47" s="229">
        <f t="shared" si="18"/>
        <v>0</v>
      </c>
      <c r="J47" s="252"/>
      <c r="K47" s="158"/>
      <c r="L47" s="158"/>
      <c r="M47" s="158"/>
      <c r="N47" s="158"/>
      <c r="O47" s="158"/>
      <c r="P47" s="158"/>
      <c r="Q47" s="158"/>
      <c r="R47" s="158"/>
      <c r="S47" s="158"/>
      <c r="T47" s="158"/>
      <c r="U47" s="158"/>
      <c r="V47" s="158"/>
      <c r="W47" s="158"/>
      <c r="X47" s="158"/>
      <c r="Y47" s="158"/>
      <c r="Z47" s="158"/>
      <c r="AA47" s="158"/>
      <c r="AB47" s="158"/>
      <c r="AC47" s="158"/>
      <c r="AD47" s="262"/>
    </row>
    <row r="48" spans="1:30" x14ac:dyDescent="0.4">
      <c r="A48" s="210"/>
      <c r="B48" s="201" t="s">
        <v>150</v>
      </c>
      <c r="C48" s="420"/>
      <c r="D48" s="212">
        <f>SUM(D46:D47)</f>
        <v>28.623839083529596</v>
      </c>
      <c r="E48" s="212">
        <f>SUM(E46:E47)</f>
        <v>28.623839083529596</v>
      </c>
      <c r="F48" s="212">
        <f t="shared" ref="F48:I48" si="19">SUM(F46:F47)</f>
        <v>28.623839083529596</v>
      </c>
      <c r="G48" s="212">
        <f t="shared" si="19"/>
        <v>28.623839083529596</v>
      </c>
      <c r="H48" s="212">
        <f t="shared" si="19"/>
        <v>28.623839083529596</v>
      </c>
      <c r="I48" s="212">
        <f t="shared" si="19"/>
        <v>28.623839083529596</v>
      </c>
      <c r="J48" s="158"/>
      <c r="K48" s="158"/>
      <c r="L48" s="158"/>
      <c r="M48" s="158"/>
      <c r="N48" s="158"/>
      <c r="O48" s="158"/>
      <c r="P48" s="158"/>
      <c r="Q48" s="158"/>
      <c r="R48" s="158"/>
      <c r="S48" s="158"/>
      <c r="T48" s="158"/>
      <c r="U48" s="158"/>
      <c r="V48" s="158"/>
      <c r="W48" s="158"/>
      <c r="X48" s="158"/>
      <c r="Y48" s="158"/>
      <c r="Z48" s="158"/>
      <c r="AA48" s="158"/>
      <c r="AB48" s="158"/>
      <c r="AC48" s="158"/>
      <c r="AD48" s="262"/>
    </row>
    <row r="49" spans="1:30" x14ac:dyDescent="0.4">
      <c r="A49" s="210"/>
      <c r="B49" s="230" t="s">
        <v>151</v>
      </c>
      <c r="C49" s="425">
        <f>C36+C37</f>
        <v>0</v>
      </c>
      <c r="D49" s="229">
        <f>D48*$C49</f>
        <v>0</v>
      </c>
      <c r="E49" s="229">
        <f>E48*$C49</f>
        <v>0</v>
      </c>
      <c r="F49" s="229">
        <f t="shared" ref="F49:I49" si="20">F48*$C49</f>
        <v>0</v>
      </c>
      <c r="G49" s="229">
        <f t="shared" si="20"/>
        <v>0</v>
      </c>
      <c r="H49" s="229">
        <f t="shared" si="20"/>
        <v>0</v>
      </c>
      <c r="I49" s="229">
        <f t="shared" si="20"/>
        <v>0</v>
      </c>
      <c r="J49" s="158"/>
      <c r="K49" s="158"/>
      <c r="L49" s="158"/>
      <c r="M49" s="158"/>
      <c r="N49" s="158"/>
      <c r="O49" s="158"/>
      <c r="P49" s="158"/>
      <c r="Q49" s="158"/>
      <c r="R49" s="158"/>
      <c r="S49" s="158"/>
      <c r="T49" s="158"/>
      <c r="U49" s="158"/>
      <c r="V49" s="158"/>
      <c r="W49" s="158"/>
      <c r="X49" s="158"/>
      <c r="Y49" s="158"/>
      <c r="Z49" s="158"/>
      <c r="AA49" s="158"/>
      <c r="AB49" s="158"/>
      <c r="AC49" s="158"/>
      <c r="AD49" s="262"/>
    </row>
    <row r="50" spans="1:30" x14ac:dyDescent="0.4">
      <c r="A50" s="210"/>
      <c r="B50" s="201" t="s">
        <v>152</v>
      </c>
      <c r="C50" s="420"/>
      <c r="D50" s="212">
        <f>SUM(D48:D49)</f>
        <v>28.623839083529596</v>
      </c>
      <c r="E50" s="212">
        <f>SUM(E48:E49)</f>
        <v>28.623839083529596</v>
      </c>
      <c r="F50" s="212">
        <f t="shared" ref="F50:I50" si="21">SUM(F48:F49)</f>
        <v>28.623839083529596</v>
      </c>
      <c r="G50" s="212">
        <f t="shared" si="21"/>
        <v>28.623839083529596</v>
      </c>
      <c r="H50" s="212">
        <f t="shared" si="21"/>
        <v>28.623839083529596</v>
      </c>
      <c r="I50" s="212">
        <f t="shared" si="21"/>
        <v>28.623839083529596</v>
      </c>
      <c r="J50" s="158"/>
      <c r="K50" s="158"/>
      <c r="L50" s="158"/>
      <c r="M50" s="158"/>
      <c r="N50" s="158"/>
      <c r="O50" s="158"/>
      <c r="P50" s="158"/>
      <c r="Q50" s="158"/>
      <c r="R50" s="158"/>
      <c r="S50" s="158"/>
      <c r="T50" s="158"/>
      <c r="U50" s="158"/>
      <c r="V50" s="158"/>
      <c r="W50" s="158"/>
      <c r="X50" s="158"/>
      <c r="Y50" s="158"/>
      <c r="Z50" s="158"/>
      <c r="AA50" s="158"/>
      <c r="AB50" s="158"/>
      <c r="AC50" s="158"/>
      <c r="AD50" s="262"/>
    </row>
    <row r="51" spans="1:30" x14ac:dyDescent="0.4">
      <c r="A51" s="210"/>
      <c r="B51" s="232"/>
      <c r="C51" s="233"/>
      <c r="D51" s="233"/>
      <c r="E51" s="233"/>
      <c r="F51" s="233"/>
      <c r="G51" s="233"/>
      <c r="H51" s="233"/>
      <c r="I51" s="233"/>
      <c r="J51" s="224"/>
      <c r="K51" s="224"/>
      <c r="L51" s="224"/>
      <c r="M51" s="224"/>
      <c r="N51" s="224"/>
      <c r="O51" s="224"/>
      <c r="P51" s="224"/>
      <c r="Q51" s="224"/>
      <c r="R51" s="224"/>
      <c r="S51" s="224"/>
      <c r="T51" s="224"/>
      <c r="U51" s="224"/>
      <c r="V51" s="224"/>
      <c r="W51" s="224"/>
      <c r="X51" s="224"/>
      <c r="Y51" s="224"/>
      <c r="Z51" s="224"/>
      <c r="AA51" s="224"/>
      <c r="AB51" s="224"/>
      <c r="AC51" s="224"/>
      <c r="AD51" s="266"/>
    </row>
    <row r="52" spans="1:30" x14ac:dyDescent="0.4">
      <c r="A52" s="234"/>
    </row>
    <row r="53" spans="1:30" x14ac:dyDescent="0.4">
      <c r="A53" s="166" t="s">
        <v>153</v>
      </c>
    </row>
    <row r="55" spans="1:30" x14ac:dyDescent="0.4">
      <c r="B55" s="168" t="s">
        <v>17</v>
      </c>
      <c r="C55" s="169"/>
      <c r="D55" s="170"/>
      <c r="E55" s="170"/>
      <c r="F55" s="170"/>
      <c r="G55" s="170"/>
      <c r="H55" s="170"/>
      <c r="I55" s="170"/>
      <c r="J55" s="170"/>
      <c r="K55" s="170"/>
      <c r="L55" s="170"/>
      <c r="M55" s="170"/>
      <c r="N55" s="170"/>
      <c r="O55" s="170"/>
      <c r="P55" s="170"/>
      <c r="Q55" s="170"/>
      <c r="R55" s="170"/>
      <c r="S55" s="170"/>
      <c r="T55" s="170"/>
      <c r="U55" s="170"/>
      <c r="V55" s="170"/>
      <c r="W55" s="170"/>
      <c r="X55" s="253"/>
    </row>
    <row r="56" spans="1:30" x14ac:dyDescent="0.4">
      <c r="B56" s="235" t="s">
        <v>330</v>
      </c>
      <c r="C56" s="152"/>
      <c r="D56" s="152"/>
      <c r="E56" s="152"/>
      <c r="F56" s="152"/>
      <c r="G56" s="152"/>
      <c r="H56" s="152"/>
      <c r="I56" s="152"/>
      <c r="J56" s="152"/>
      <c r="K56" s="152"/>
      <c r="L56" s="152"/>
      <c r="M56" s="152"/>
      <c r="N56" s="152"/>
      <c r="O56" s="152"/>
      <c r="P56" s="152"/>
      <c r="Q56" s="152"/>
      <c r="R56" s="152"/>
      <c r="S56" s="174"/>
      <c r="T56" s="174"/>
      <c r="U56" s="174"/>
      <c r="V56" s="174"/>
      <c r="W56" s="174"/>
      <c r="X56" s="261"/>
    </row>
    <row r="57" spans="1:30" x14ac:dyDescent="0.4">
      <c r="B57" s="236" t="s">
        <v>286</v>
      </c>
      <c r="C57" s="237"/>
      <c r="D57" s="238">
        <v>10</v>
      </c>
      <c r="E57" s="238">
        <v>15</v>
      </c>
      <c r="F57" s="238">
        <v>20</v>
      </c>
      <c r="G57" s="238">
        <v>25</v>
      </c>
      <c r="H57" s="238">
        <v>30</v>
      </c>
      <c r="I57" s="238">
        <v>35</v>
      </c>
      <c r="J57" s="238">
        <v>40</v>
      </c>
      <c r="K57" s="238">
        <v>45</v>
      </c>
      <c r="L57" s="238">
        <v>50</v>
      </c>
      <c r="M57" s="238">
        <v>55</v>
      </c>
      <c r="N57" s="238">
        <v>60</v>
      </c>
      <c r="O57" s="238">
        <v>65</v>
      </c>
      <c r="P57" s="238">
        <v>70</v>
      </c>
      <c r="Q57" s="238">
        <v>70</v>
      </c>
      <c r="R57" s="238">
        <v>80</v>
      </c>
      <c r="S57" s="178"/>
      <c r="T57" s="158"/>
      <c r="U57" s="158"/>
      <c r="V57" s="158"/>
      <c r="W57" s="158"/>
      <c r="X57" s="262"/>
    </row>
    <row r="58" spans="1:30" x14ac:dyDescent="0.4">
      <c r="B58" s="236" t="s">
        <v>280</v>
      </c>
      <c r="C58" s="237"/>
      <c r="D58" s="238">
        <v>3</v>
      </c>
      <c r="E58" s="238">
        <v>7</v>
      </c>
      <c r="F58" s="238">
        <v>5</v>
      </c>
      <c r="G58" s="238">
        <v>5</v>
      </c>
      <c r="H58" s="238">
        <v>5</v>
      </c>
      <c r="I58" s="238">
        <v>5</v>
      </c>
      <c r="J58" s="238">
        <v>6</v>
      </c>
      <c r="K58" s="238">
        <v>5</v>
      </c>
      <c r="L58" s="238">
        <v>5</v>
      </c>
      <c r="M58" s="238">
        <v>5</v>
      </c>
      <c r="N58" s="238">
        <v>5</v>
      </c>
      <c r="O58" s="238">
        <v>5</v>
      </c>
      <c r="P58" s="238">
        <v>5</v>
      </c>
      <c r="Q58" s="238">
        <v>5</v>
      </c>
      <c r="R58" s="238">
        <v>5</v>
      </c>
      <c r="S58" s="178"/>
      <c r="T58" s="158"/>
      <c r="U58" s="158"/>
      <c r="V58" s="158"/>
      <c r="W58" s="158"/>
      <c r="X58" s="262"/>
    </row>
    <row r="59" spans="1:30" x14ac:dyDescent="0.4">
      <c r="B59" s="239"/>
      <c r="C59" s="240"/>
      <c r="D59" s="241" t="str">
        <f>D57&amp;"_"&amp;D58</f>
        <v>10_3</v>
      </c>
      <c r="E59" s="241" t="str">
        <f t="shared" ref="E59:R59" si="22">E57&amp;"_"&amp;E58</f>
        <v>15_7</v>
      </c>
      <c r="F59" s="241" t="str">
        <f t="shared" si="22"/>
        <v>20_5</v>
      </c>
      <c r="G59" s="241" t="str">
        <f t="shared" si="22"/>
        <v>25_5</v>
      </c>
      <c r="H59" s="241" t="str">
        <f t="shared" si="22"/>
        <v>30_5</v>
      </c>
      <c r="I59" s="241" t="str">
        <f t="shared" si="22"/>
        <v>35_5</v>
      </c>
      <c r="J59" s="241" t="str">
        <f t="shared" si="22"/>
        <v>40_6</v>
      </c>
      <c r="K59" s="241" t="str">
        <f t="shared" si="22"/>
        <v>45_5</v>
      </c>
      <c r="L59" s="241" t="str">
        <f t="shared" si="22"/>
        <v>50_5</v>
      </c>
      <c r="M59" s="241" t="str">
        <f t="shared" si="22"/>
        <v>55_5</v>
      </c>
      <c r="N59" s="241" t="str">
        <f t="shared" si="22"/>
        <v>60_5</v>
      </c>
      <c r="O59" s="241" t="str">
        <f t="shared" si="22"/>
        <v>65_5</v>
      </c>
      <c r="P59" s="241" t="str">
        <f t="shared" si="22"/>
        <v>70_5</v>
      </c>
      <c r="Q59" s="241" t="str">
        <f t="shared" si="22"/>
        <v>70_5</v>
      </c>
      <c r="R59" s="241" t="str">
        <f t="shared" si="22"/>
        <v>80_5</v>
      </c>
      <c r="S59" s="263"/>
      <c r="T59" s="263"/>
      <c r="U59" s="263"/>
      <c r="V59" s="263"/>
      <c r="W59" s="263"/>
      <c r="X59" s="264"/>
    </row>
    <row r="60" spans="1:30" x14ac:dyDescent="0.4">
      <c r="B60" s="178"/>
      <c r="C60" s="158"/>
      <c r="D60" s="152"/>
      <c r="E60" s="152"/>
      <c r="F60" s="152"/>
      <c r="G60" s="152"/>
      <c r="H60" s="152"/>
      <c r="I60" s="152"/>
      <c r="J60" s="152"/>
      <c r="K60" s="152"/>
      <c r="L60" s="152"/>
      <c r="M60" s="152"/>
      <c r="N60" s="152"/>
      <c r="O60" s="152"/>
      <c r="P60" s="152"/>
      <c r="Q60" s="152"/>
      <c r="R60" s="152"/>
      <c r="S60" s="158"/>
      <c r="T60" s="158"/>
      <c r="U60" s="158"/>
      <c r="V60" s="158"/>
      <c r="W60" s="158"/>
      <c r="X60" s="262"/>
    </row>
    <row r="61" spans="1:30" x14ac:dyDescent="0.4">
      <c r="B61" s="179" t="s">
        <v>158</v>
      </c>
      <c r="C61" s="242"/>
      <c r="D61" s="243">
        <f>IFERROR(INDEX(CAO_GGZ!$AD$16:$AD$243,MATCH('1_Kostprijs_begeleiding_GGZ'!D59,CAO_GGZ!$Z$16:$Z$243,0)),"")</f>
        <v>11.833333333333334</v>
      </c>
      <c r="E61" s="243">
        <f>IFERROR(INDEX(CAO_GGZ!$AD$16:$AD$243,MATCH('1_Kostprijs_begeleiding_GGZ'!E59,CAO_GGZ!$Z$16:$Z$243,0)),"")</f>
        <v>13.596153846153847</v>
      </c>
      <c r="F61" s="243">
        <f>IFERROR(INDEX(CAO_GGZ!$AD$16:$AD$243,MATCH('1_Kostprijs_begeleiding_GGZ'!F59,CAO_GGZ!$Z$16:$Z$243,0)),"")</f>
        <v>13.185897435897436</v>
      </c>
      <c r="G61" s="243">
        <f>IFERROR(INDEX(CAO_GGZ!$AD$16:$AD$243,MATCH('1_Kostprijs_begeleiding_GGZ'!G59,CAO_GGZ!$Z$16:$Z$243,0)),"")</f>
        <v>14.051282051282051</v>
      </c>
      <c r="H61" s="243">
        <f>IFERROR(INDEX(CAO_GGZ!$AD$16:$AD$243,MATCH('1_Kostprijs_begeleiding_GGZ'!H59,CAO_GGZ!$Z$16:$Z$243,0)),"")</f>
        <v>14.942307692307692</v>
      </c>
      <c r="I61" s="243">
        <f>IFERROR(INDEX(CAO_GGZ!$AD$16:$AD$243,MATCH('1_Kostprijs_begeleiding_GGZ'!I59,CAO_GGZ!$Z$16:$Z$243,0)),"")</f>
        <v>15.814102564102564</v>
      </c>
      <c r="J61" s="243">
        <f>IFERROR(INDEX(CAO_GGZ!$AD$16:$AD$243,MATCH('1_Kostprijs_begeleiding_GGZ'!J59,CAO_GGZ!$Z$16:$Z$243,0)),"")</f>
        <v>17.160256410256409</v>
      </c>
      <c r="K61" s="243">
        <f>IFERROR(INDEX(CAO_GGZ!$AD$16:$AD$243,MATCH('1_Kostprijs_begeleiding_GGZ'!K59,CAO_GGZ!$Z$16:$Z$243,0)),"")</f>
        <v>18.487179487179485</v>
      </c>
      <c r="L61" s="243">
        <f>IFERROR(INDEX(CAO_GGZ!$AD$16:$AD$243,MATCH('1_Kostprijs_begeleiding_GGZ'!L59,CAO_GGZ!$Z$16:$Z$243,0)),"")</f>
        <v>21.28846153846154</v>
      </c>
      <c r="M61" s="243">
        <f>IFERROR(INDEX(CAO_GGZ!$AD$16:$AD$243,MATCH('1_Kostprijs_begeleiding_GGZ'!M59,CAO_GGZ!$Z$16:$Z$243,0)),"")</f>
        <v>24.070512820512821</v>
      </c>
      <c r="N61" s="243">
        <f>IFERROR(INDEX(CAO_GGZ!$AD$16:$AD$243,MATCH('1_Kostprijs_begeleiding_GGZ'!N59,CAO_GGZ!$Z$16:$Z$243,0)),"")</f>
        <v>27.532051282051281</v>
      </c>
      <c r="O61" s="243">
        <f>IFERROR(INDEX(CAO_GGZ!$AD$16:$AD$243,MATCH('1_Kostprijs_begeleiding_GGZ'!O59,CAO_GGZ!$Z$16:$Z$243,0)),"")</f>
        <v>31.141025641025642</v>
      </c>
      <c r="P61" s="243">
        <f>IFERROR(INDEX(CAO_GGZ!$AD$16:$AD$243,MATCH('1_Kostprijs_begeleiding_GGZ'!P59,CAO_GGZ!$Z$16:$Z$243,0)),"")</f>
        <v>37.384615384615387</v>
      </c>
      <c r="Q61" s="243">
        <f>IFERROR(INDEX(CAO_GGZ!$AD$16:$AD$243,MATCH('1_Kostprijs_begeleiding_GGZ'!Q59,CAO_GGZ!$Z$16:$Z$243,0)),"")</f>
        <v>37.384615384615387</v>
      </c>
      <c r="R61" s="243">
        <f>IFERROR(INDEX(CAO_GGZ!$AD$16:$AD$243,MATCH('1_Kostprijs_begeleiding_GGZ'!R59,CAO_GGZ!$Z$16:$Z$243,0)),"")</f>
        <v>51.929487179487182</v>
      </c>
      <c r="S61" s="158"/>
      <c r="T61" s="158"/>
      <c r="U61" s="158"/>
      <c r="V61" s="158"/>
      <c r="W61" s="158"/>
      <c r="X61" s="262"/>
    </row>
    <row r="62" spans="1:30" x14ac:dyDescent="0.4">
      <c r="B62" s="230"/>
      <c r="C62" s="224"/>
      <c r="D62" s="152"/>
      <c r="E62" s="152"/>
      <c r="F62" s="152"/>
      <c r="G62" s="152"/>
      <c r="H62" s="152"/>
      <c r="I62" s="152"/>
      <c r="J62" s="152"/>
      <c r="K62" s="152"/>
      <c r="L62" s="152"/>
      <c r="M62" s="152"/>
      <c r="N62" s="152"/>
      <c r="O62" s="152"/>
      <c r="P62" s="152"/>
      <c r="Q62" s="152"/>
      <c r="R62" s="152"/>
      <c r="S62" s="158"/>
      <c r="T62" s="158"/>
      <c r="U62" s="158"/>
      <c r="V62" s="158"/>
      <c r="W62" s="158"/>
      <c r="X62" s="262"/>
    </row>
    <row r="63" spans="1:30" x14ac:dyDescent="0.4">
      <c r="B63" s="244" t="s">
        <v>282</v>
      </c>
      <c r="C63" s="245"/>
      <c r="D63" s="246">
        <v>0.05</v>
      </c>
      <c r="E63" s="246">
        <v>0.05</v>
      </c>
      <c r="F63" s="246">
        <v>0.05</v>
      </c>
      <c r="G63" s="246">
        <v>0.1</v>
      </c>
      <c r="H63" s="246">
        <v>0.1</v>
      </c>
      <c r="I63" s="246">
        <v>0.2</v>
      </c>
      <c r="J63" s="246">
        <v>0.05</v>
      </c>
      <c r="K63" s="246">
        <v>0.05</v>
      </c>
      <c r="L63" s="246">
        <v>0.05</v>
      </c>
      <c r="M63" s="246">
        <v>0.05</v>
      </c>
      <c r="N63" s="246">
        <v>0.05</v>
      </c>
      <c r="O63" s="246">
        <v>0.05</v>
      </c>
      <c r="P63" s="246">
        <v>0.05</v>
      </c>
      <c r="Q63" s="246">
        <v>0.05</v>
      </c>
      <c r="R63" s="246">
        <v>0.05</v>
      </c>
      <c r="S63" s="158"/>
      <c r="T63" s="158"/>
      <c r="U63" s="158"/>
      <c r="V63" s="158"/>
      <c r="W63" s="158"/>
      <c r="X63" s="262"/>
    </row>
    <row r="64" spans="1:30" x14ac:dyDescent="0.4">
      <c r="B64" s="247" t="s">
        <v>287</v>
      </c>
      <c r="C64" s="248">
        <f>SUM(D63:R63)</f>
        <v>1.0000000000000004</v>
      </c>
      <c r="D64" s="249"/>
      <c r="E64" s="249"/>
      <c r="F64" s="249"/>
      <c r="G64" s="249"/>
      <c r="H64" s="249"/>
      <c r="I64" s="158"/>
      <c r="J64" s="158"/>
      <c r="K64" s="158"/>
      <c r="L64" s="158"/>
      <c r="M64" s="158"/>
      <c r="N64" s="158"/>
      <c r="O64" s="158"/>
      <c r="P64" s="158"/>
      <c r="Q64" s="158"/>
      <c r="R64" s="158"/>
      <c r="S64" s="158"/>
      <c r="T64" s="158"/>
      <c r="U64" s="158"/>
      <c r="V64" s="158"/>
      <c r="W64" s="158"/>
      <c r="X64" s="262"/>
    </row>
    <row r="65" spans="2:24" x14ac:dyDescent="0.4">
      <c r="B65" s="230"/>
      <c r="C65" s="224"/>
      <c r="D65" s="152"/>
      <c r="E65" s="152"/>
      <c r="F65" s="152"/>
      <c r="G65" s="152"/>
      <c r="H65" s="152"/>
      <c r="I65" s="158"/>
      <c r="J65" s="158"/>
      <c r="K65" s="158"/>
      <c r="L65" s="158"/>
      <c r="M65" s="158"/>
      <c r="N65" s="158"/>
      <c r="O65" s="158"/>
      <c r="P65" s="158"/>
      <c r="Q65" s="158"/>
      <c r="R65" s="158"/>
      <c r="S65" s="158"/>
      <c r="T65" s="158"/>
      <c r="U65" s="158"/>
      <c r="V65" s="158"/>
      <c r="W65" s="158"/>
      <c r="X65" s="262"/>
    </row>
    <row r="66" spans="2:24" x14ac:dyDescent="0.4">
      <c r="B66" s="182" t="s">
        <v>123</v>
      </c>
      <c r="C66" s="267">
        <v>8.3299999999999999E-2</v>
      </c>
      <c r="D66" s="268"/>
      <c r="E66" s="269" t="s">
        <v>331</v>
      </c>
      <c r="F66" s="270"/>
      <c r="G66" s="270"/>
      <c r="H66" s="270"/>
      <c r="I66" s="270"/>
      <c r="J66" s="270"/>
      <c r="K66" s="270"/>
      <c r="L66" s="270"/>
      <c r="M66" s="270"/>
      <c r="N66" s="270"/>
      <c r="O66" s="270"/>
      <c r="P66" s="270"/>
      <c r="Q66" s="270"/>
      <c r="R66" s="270"/>
      <c r="S66" s="270"/>
      <c r="T66" s="270"/>
      <c r="U66" s="270"/>
      <c r="V66" s="270"/>
      <c r="W66" s="326"/>
      <c r="X66" s="262"/>
    </row>
    <row r="67" spans="2:24" x14ac:dyDescent="0.4">
      <c r="B67" s="230"/>
      <c r="C67" s="271"/>
      <c r="D67" s="158"/>
      <c r="E67" s="158"/>
      <c r="F67" s="158"/>
      <c r="G67" s="158"/>
      <c r="H67" s="158"/>
      <c r="I67" s="158"/>
      <c r="J67" s="158"/>
      <c r="K67" s="158"/>
      <c r="L67" s="158"/>
      <c r="M67" s="158"/>
      <c r="N67" s="158"/>
      <c r="O67" s="158"/>
      <c r="P67" s="158"/>
      <c r="Q67" s="158"/>
      <c r="R67" s="158"/>
      <c r="S67" s="268"/>
      <c r="T67" s="268"/>
      <c r="U67" s="268"/>
      <c r="V67" s="268"/>
      <c r="W67" s="268"/>
      <c r="X67" s="262"/>
    </row>
    <row r="68" spans="2:24" x14ac:dyDescent="0.4">
      <c r="B68" s="182" t="s">
        <v>124</v>
      </c>
      <c r="C68" s="267">
        <v>0.08</v>
      </c>
      <c r="D68" s="268"/>
      <c r="E68" s="269" t="s">
        <v>332</v>
      </c>
      <c r="F68" s="270"/>
      <c r="G68" s="270"/>
      <c r="H68" s="270"/>
      <c r="I68" s="270"/>
      <c r="J68" s="270"/>
      <c r="K68" s="270"/>
      <c r="L68" s="270"/>
      <c r="M68" s="270"/>
      <c r="N68" s="270"/>
      <c r="O68" s="270"/>
      <c r="P68" s="270"/>
      <c r="Q68" s="270"/>
      <c r="R68" s="270"/>
      <c r="S68" s="270"/>
      <c r="T68" s="270"/>
      <c r="U68" s="270"/>
      <c r="V68" s="270"/>
      <c r="W68" s="326"/>
      <c r="X68" s="262"/>
    </row>
    <row r="69" spans="2:24" x14ac:dyDescent="0.4">
      <c r="B69" s="230"/>
      <c r="C69" s="273"/>
      <c r="D69" s="268"/>
      <c r="E69" s="268"/>
      <c r="F69" s="268"/>
      <c r="G69" s="268"/>
      <c r="H69" s="268"/>
      <c r="I69" s="268"/>
      <c r="J69" s="268"/>
      <c r="K69" s="268"/>
      <c r="L69" s="268"/>
      <c r="M69" s="268"/>
      <c r="N69" s="268"/>
      <c r="O69" s="268"/>
      <c r="P69" s="268"/>
      <c r="Q69" s="268"/>
      <c r="R69" s="268"/>
      <c r="S69" s="268"/>
      <c r="T69" s="268"/>
      <c r="U69" s="268"/>
      <c r="V69" s="268"/>
      <c r="W69" s="268"/>
      <c r="X69" s="262"/>
    </row>
    <row r="70" spans="2:24" x14ac:dyDescent="0.4">
      <c r="B70" s="182" t="s">
        <v>125</v>
      </c>
      <c r="C70" s="274"/>
      <c r="D70" s="268"/>
      <c r="E70" s="269" t="s">
        <v>168</v>
      </c>
      <c r="F70" s="270"/>
      <c r="G70" s="270"/>
      <c r="H70" s="270"/>
      <c r="I70" s="270"/>
      <c r="J70" s="270"/>
      <c r="K70" s="270"/>
      <c r="L70" s="270"/>
      <c r="M70" s="270"/>
      <c r="N70" s="270"/>
      <c r="O70" s="270"/>
      <c r="P70" s="270"/>
      <c r="Q70" s="270"/>
      <c r="R70" s="270"/>
      <c r="S70" s="270"/>
      <c r="T70" s="270"/>
      <c r="U70" s="270"/>
      <c r="V70" s="270"/>
      <c r="W70" s="326"/>
      <c r="X70" s="262"/>
    </row>
    <row r="71" spans="2:24" x14ac:dyDescent="0.4">
      <c r="B71" s="230"/>
      <c r="C71" s="273"/>
      <c r="D71" s="268"/>
      <c r="E71" s="268"/>
      <c r="F71" s="268"/>
      <c r="G71" s="268"/>
      <c r="H71" s="268"/>
      <c r="I71" s="268"/>
      <c r="J71" s="268"/>
      <c r="K71" s="268"/>
      <c r="L71" s="268"/>
      <c r="M71" s="268"/>
      <c r="N71" s="268"/>
      <c r="O71" s="268"/>
      <c r="P71" s="268"/>
      <c r="Q71" s="268"/>
      <c r="R71" s="268"/>
      <c r="S71" s="268"/>
      <c r="T71" s="268"/>
      <c r="U71" s="268"/>
      <c r="V71" s="268"/>
      <c r="W71" s="268"/>
      <c r="X71" s="262"/>
    </row>
    <row r="72" spans="2:24" x14ac:dyDescent="0.4">
      <c r="B72" s="182" t="s">
        <v>169</v>
      </c>
      <c r="C72" s="275"/>
      <c r="D72" s="268"/>
      <c r="E72" s="269" t="s">
        <v>333</v>
      </c>
      <c r="F72" s="270"/>
      <c r="G72" s="270"/>
      <c r="H72" s="270"/>
      <c r="I72" s="270"/>
      <c r="J72" s="270"/>
      <c r="K72" s="270"/>
      <c r="L72" s="270"/>
      <c r="M72" s="270"/>
      <c r="N72" s="270"/>
      <c r="O72" s="270"/>
      <c r="P72" s="270"/>
      <c r="Q72" s="270"/>
      <c r="R72" s="270"/>
      <c r="S72" s="270"/>
      <c r="T72" s="270"/>
      <c r="U72" s="270"/>
      <c r="V72" s="270"/>
      <c r="W72" s="326"/>
      <c r="X72" s="262"/>
    </row>
    <row r="73" spans="2:24" x14ac:dyDescent="0.4">
      <c r="B73" s="178"/>
      <c r="C73" s="276"/>
      <c r="D73" s="268"/>
      <c r="E73" s="268"/>
      <c r="F73" s="268"/>
      <c r="G73" s="268"/>
      <c r="H73" s="268"/>
      <c r="I73" s="268"/>
      <c r="J73" s="268"/>
      <c r="K73" s="268"/>
      <c r="L73" s="268"/>
      <c r="M73" s="268"/>
      <c r="N73" s="268"/>
      <c r="O73" s="268"/>
      <c r="P73" s="268"/>
      <c r="Q73" s="268"/>
      <c r="R73" s="268"/>
      <c r="S73" s="268"/>
      <c r="T73" s="268"/>
      <c r="U73" s="268"/>
      <c r="V73" s="268"/>
      <c r="W73" s="268"/>
      <c r="X73" s="262"/>
    </row>
    <row r="74" spans="2:24" x14ac:dyDescent="0.4">
      <c r="B74" s="236" t="s">
        <v>35</v>
      </c>
      <c r="C74" s="277"/>
      <c r="D74" s="277"/>
      <c r="E74" s="277"/>
      <c r="F74" s="277"/>
      <c r="G74" s="277"/>
      <c r="H74" s="277"/>
      <c r="I74" s="277"/>
      <c r="J74" s="277"/>
      <c r="K74" s="277"/>
      <c r="L74" s="277"/>
      <c r="M74" s="277"/>
      <c r="N74" s="277"/>
      <c r="O74" s="277"/>
      <c r="P74" s="277"/>
      <c r="Q74" s="277"/>
      <c r="R74" s="277"/>
      <c r="S74" s="277"/>
      <c r="T74" s="277"/>
      <c r="U74" s="277"/>
      <c r="V74" s="277"/>
      <c r="W74" s="277"/>
      <c r="X74" s="327"/>
    </row>
    <row r="75" spans="2:24" x14ac:dyDescent="0.4">
      <c r="B75" s="178"/>
      <c r="C75" s="276"/>
      <c r="D75" s="278"/>
      <c r="E75" s="268"/>
      <c r="F75" s="268"/>
      <c r="G75" s="268"/>
      <c r="H75" s="268"/>
      <c r="I75" s="268"/>
      <c r="J75" s="268"/>
      <c r="K75" s="268"/>
      <c r="L75" s="268"/>
      <c r="M75" s="268"/>
      <c r="N75" s="268"/>
      <c r="O75" s="268"/>
      <c r="P75" s="268"/>
      <c r="Q75" s="268"/>
      <c r="R75" s="268"/>
      <c r="S75" s="268"/>
      <c r="T75" s="268"/>
      <c r="U75" s="268"/>
      <c r="V75" s="268"/>
      <c r="W75" s="268"/>
      <c r="X75" s="262"/>
    </row>
    <row r="76" spans="2:24" x14ac:dyDescent="0.4">
      <c r="B76" s="182" t="s">
        <v>171</v>
      </c>
      <c r="C76" s="275" t="s">
        <v>172</v>
      </c>
      <c r="D76" s="278"/>
      <c r="E76" s="269" t="s">
        <v>173</v>
      </c>
      <c r="F76" s="270"/>
      <c r="G76" s="270"/>
      <c r="H76" s="270"/>
      <c r="I76" s="270"/>
      <c r="J76" s="270"/>
      <c r="K76" s="270"/>
      <c r="L76" s="270"/>
      <c r="M76" s="270"/>
      <c r="N76" s="270"/>
      <c r="O76" s="270"/>
      <c r="P76" s="270"/>
      <c r="Q76" s="270"/>
      <c r="R76" s="270"/>
      <c r="S76" s="270"/>
      <c r="T76" s="270"/>
      <c r="U76" s="270"/>
      <c r="V76" s="270"/>
      <c r="W76" s="326"/>
      <c r="X76" s="262"/>
    </row>
    <row r="77" spans="2:24" x14ac:dyDescent="0.4">
      <c r="B77" s="178"/>
      <c r="C77" s="276"/>
      <c r="D77" s="278"/>
      <c r="E77" s="268"/>
      <c r="F77" s="268"/>
      <c r="G77" s="268"/>
      <c r="H77" s="268"/>
      <c r="I77" s="268"/>
      <c r="J77" s="268"/>
      <c r="K77" s="268"/>
      <c r="L77" s="268"/>
      <c r="M77" s="268"/>
      <c r="N77" s="268"/>
      <c r="O77" s="268"/>
      <c r="P77" s="268"/>
      <c r="Q77" s="268"/>
      <c r="R77" s="268"/>
      <c r="S77" s="268"/>
      <c r="T77" s="268"/>
      <c r="U77" s="268"/>
      <c r="V77" s="268"/>
      <c r="W77" s="268"/>
      <c r="X77" s="262"/>
    </row>
    <row r="78" spans="2:24" x14ac:dyDescent="0.4">
      <c r="B78" s="279" t="s">
        <v>174</v>
      </c>
      <c r="C78" s="280" t="s">
        <v>175</v>
      </c>
      <c r="D78" s="281"/>
      <c r="E78" s="282"/>
      <c r="F78" s="282"/>
      <c r="G78" s="282"/>
      <c r="H78" s="282"/>
      <c r="I78" s="282"/>
      <c r="J78" s="282"/>
      <c r="K78" s="282"/>
      <c r="L78" s="282"/>
      <c r="M78" s="282"/>
      <c r="N78" s="282"/>
      <c r="O78" s="282"/>
      <c r="P78" s="282"/>
      <c r="Q78" s="282"/>
      <c r="R78" s="282"/>
      <c r="S78" s="277"/>
      <c r="T78" s="277"/>
      <c r="U78" s="277"/>
      <c r="V78" s="277"/>
      <c r="W78" s="277"/>
      <c r="X78" s="327"/>
    </row>
    <row r="79" spans="2:24" x14ac:dyDescent="0.4">
      <c r="B79" s="175"/>
      <c r="C79" s="276"/>
      <c r="D79" s="278"/>
      <c r="E79" s="268"/>
      <c r="F79" s="268"/>
      <c r="G79" s="268"/>
      <c r="H79" s="268"/>
      <c r="I79" s="268"/>
      <c r="J79" s="268"/>
      <c r="K79" s="268"/>
      <c r="L79" s="268"/>
      <c r="M79" s="268"/>
      <c r="N79" s="268"/>
      <c r="O79" s="268"/>
      <c r="P79" s="268"/>
      <c r="Q79" s="268"/>
      <c r="R79" s="268"/>
      <c r="S79" s="268"/>
      <c r="T79" s="268"/>
      <c r="U79" s="268"/>
      <c r="V79" s="268"/>
      <c r="W79" s="268"/>
      <c r="X79" s="262"/>
    </row>
    <row r="80" spans="2:24" x14ac:dyDescent="0.4">
      <c r="B80" s="283" t="s">
        <v>128</v>
      </c>
      <c r="C80" s="274"/>
      <c r="D80" s="268"/>
      <c r="E80" s="284">
        <v>0.25</v>
      </c>
      <c r="F80" s="270" t="s">
        <v>334</v>
      </c>
      <c r="G80" s="270"/>
      <c r="H80" s="270"/>
      <c r="I80" s="270"/>
      <c r="J80" s="270"/>
      <c r="K80" s="270"/>
      <c r="L80" s="270"/>
      <c r="M80" s="270"/>
      <c r="N80" s="270"/>
      <c r="O80" s="270"/>
      <c r="P80" s="270"/>
      <c r="Q80" s="270"/>
      <c r="R80" s="270"/>
      <c r="S80" s="270"/>
      <c r="T80" s="270"/>
      <c r="U80" s="270"/>
      <c r="V80" s="270"/>
      <c r="W80" s="326"/>
      <c r="X80" s="262"/>
    </row>
    <row r="81" spans="2:24" x14ac:dyDescent="0.4">
      <c r="B81" s="178"/>
      <c r="C81" s="276"/>
      <c r="D81" s="278"/>
      <c r="E81" s="268"/>
      <c r="F81" s="268"/>
      <c r="G81" s="268"/>
      <c r="H81" s="268"/>
      <c r="I81" s="268"/>
      <c r="J81" s="268"/>
      <c r="K81" s="268"/>
      <c r="L81" s="268"/>
      <c r="M81" s="268"/>
      <c r="N81" s="268"/>
      <c r="O81" s="268"/>
      <c r="P81" s="268"/>
      <c r="Q81" s="268"/>
      <c r="R81" s="268"/>
      <c r="S81" s="268"/>
      <c r="T81" s="268"/>
      <c r="U81" s="268"/>
      <c r="V81" s="268"/>
      <c r="W81" s="268"/>
      <c r="X81" s="262"/>
    </row>
    <row r="82" spans="2:24" x14ac:dyDescent="0.4">
      <c r="B82" s="279" t="s">
        <v>177</v>
      </c>
      <c r="C82" s="280"/>
      <c r="D82" s="281"/>
      <c r="E82" s="282"/>
      <c r="F82" s="282"/>
      <c r="G82" s="282"/>
      <c r="H82" s="282"/>
      <c r="I82" s="282"/>
      <c r="J82" s="282"/>
      <c r="K82" s="282"/>
      <c r="L82" s="282"/>
      <c r="M82" s="282"/>
      <c r="N82" s="282"/>
      <c r="O82" s="282"/>
      <c r="P82" s="282"/>
      <c r="Q82" s="282"/>
      <c r="R82" s="282"/>
      <c r="S82" s="282"/>
      <c r="T82" s="282"/>
      <c r="U82" s="282"/>
      <c r="V82" s="282"/>
      <c r="W82" s="282"/>
      <c r="X82" s="328"/>
    </row>
    <row r="83" spans="2:24" x14ac:dyDescent="0.4">
      <c r="B83" s="178"/>
      <c r="C83" s="276"/>
      <c r="D83" s="278"/>
      <c r="E83" s="268"/>
      <c r="F83" s="268"/>
      <c r="G83" s="268"/>
      <c r="H83" s="268"/>
      <c r="I83" s="268"/>
      <c r="J83" s="268"/>
      <c r="K83" s="268"/>
      <c r="L83" s="268"/>
      <c r="M83" s="268"/>
      <c r="N83" s="268"/>
      <c r="O83" s="268"/>
      <c r="P83" s="268"/>
      <c r="Q83" s="268"/>
      <c r="R83" s="268"/>
      <c r="S83" s="268"/>
      <c r="T83" s="268"/>
      <c r="U83" s="268"/>
      <c r="V83" s="268"/>
      <c r="W83" s="268"/>
      <c r="X83" s="262"/>
    </row>
    <row r="84" spans="2:24" x14ac:dyDescent="0.4">
      <c r="B84" s="179" t="str">
        <f>B57</f>
        <v>Salarisschaal</v>
      </c>
      <c r="C84" s="285"/>
      <c r="D84" s="176">
        <f>IF(D61="","",D57)</f>
        <v>10</v>
      </c>
      <c r="E84" s="176">
        <f t="shared" ref="E84:R84" si="23">IF(E61="","",E57)</f>
        <v>15</v>
      </c>
      <c r="F84" s="176">
        <f t="shared" si="23"/>
        <v>20</v>
      </c>
      <c r="G84" s="176">
        <f t="shared" si="23"/>
        <v>25</v>
      </c>
      <c r="H84" s="176">
        <f t="shared" si="23"/>
        <v>30</v>
      </c>
      <c r="I84" s="176">
        <f t="shared" si="23"/>
        <v>35</v>
      </c>
      <c r="J84" s="176">
        <f t="shared" si="23"/>
        <v>40</v>
      </c>
      <c r="K84" s="176">
        <f t="shared" si="23"/>
        <v>45</v>
      </c>
      <c r="L84" s="176">
        <f t="shared" si="23"/>
        <v>50</v>
      </c>
      <c r="M84" s="176">
        <f t="shared" si="23"/>
        <v>55</v>
      </c>
      <c r="N84" s="176">
        <f t="shared" si="23"/>
        <v>60</v>
      </c>
      <c r="O84" s="176">
        <f t="shared" si="23"/>
        <v>65</v>
      </c>
      <c r="P84" s="176">
        <f t="shared" si="23"/>
        <v>70</v>
      </c>
      <c r="Q84" s="176">
        <f t="shared" si="23"/>
        <v>70</v>
      </c>
      <c r="R84" s="176">
        <f t="shared" si="23"/>
        <v>80</v>
      </c>
      <c r="S84" s="178"/>
      <c r="T84" s="158"/>
      <c r="U84" s="158"/>
      <c r="V84" s="158"/>
      <c r="W84" s="158"/>
      <c r="X84" s="262"/>
    </row>
    <row r="85" spans="2:24" x14ac:dyDescent="0.4">
      <c r="B85" s="179" t="str">
        <f>B58</f>
        <v>Periodiek (gewogen gemiddelde)</v>
      </c>
      <c r="C85" s="285"/>
      <c r="D85" s="176">
        <f>IF(D61="","",D58)</f>
        <v>3</v>
      </c>
      <c r="E85" s="176">
        <f t="shared" ref="E85:R85" si="24">IF(E61="","",E58)</f>
        <v>7</v>
      </c>
      <c r="F85" s="176">
        <f t="shared" si="24"/>
        <v>5</v>
      </c>
      <c r="G85" s="176">
        <f t="shared" si="24"/>
        <v>5</v>
      </c>
      <c r="H85" s="176">
        <f t="shared" si="24"/>
        <v>5</v>
      </c>
      <c r="I85" s="176">
        <f t="shared" si="24"/>
        <v>5</v>
      </c>
      <c r="J85" s="176">
        <f t="shared" si="24"/>
        <v>6</v>
      </c>
      <c r="K85" s="176">
        <f t="shared" si="24"/>
        <v>5</v>
      </c>
      <c r="L85" s="176">
        <f t="shared" si="24"/>
        <v>5</v>
      </c>
      <c r="M85" s="176">
        <f t="shared" si="24"/>
        <v>5</v>
      </c>
      <c r="N85" s="176">
        <f t="shared" si="24"/>
        <v>5</v>
      </c>
      <c r="O85" s="176">
        <f t="shared" si="24"/>
        <v>5</v>
      </c>
      <c r="P85" s="176">
        <f t="shared" si="24"/>
        <v>5</v>
      </c>
      <c r="Q85" s="176">
        <f t="shared" si="24"/>
        <v>5</v>
      </c>
      <c r="R85" s="176">
        <f t="shared" si="24"/>
        <v>5</v>
      </c>
      <c r="S85" s="268"/>
      <c r="T85" s="268"/>
      <c r="U85" s="268"/>
      <c r="V85" s="268"/>
      <c r="W85" s="158"/>
      <c r="X85" s="262"/>
    </row>
    <row r="86" spans="2:24" x14ac:dyDescent="0.4">
      <c r="B86" s="179"/>
      <c r="C86" s="286"/>
      <c r="D86" s="181"/>
      <c r="E86" s="181"/>
      <c r="F86" s="181"/>
      <c r="G86" s="181"/>
      <c r="H86" s="181"/>
      <c r="I86" s="181"/>
      <c r="J86" s="181"/>
      <c r="K86" s="181"/>
      <c r="L86" s="181"/>
      <c r="M86" s="181"/>
      <c r="N86" s="181"/>
      <c r="O86" s="181"/>
      <c r="P86" s="181"/>
      <c r="Q86" s="181"/>
      <c r="R86" s="181"/>
      <c r="S86" s="268"/>
      <c r="T86" s="268"/>
      <c r="U86" s="268"/>
      <c r="V86" s="268"/>
      <c r="W86" s="158"/>
      <c r="X86" s="262"/>
    </row>
    <row r="87" spans="2:24" x14ac:dyDescent="0.4">
      <c r="B87" s="182" t="s">
        <v>178</v>
      </c>
      <c r="C87" s="287"/>
      <c r="D87" s="288">
        <f>IF(D61="","",D25*CAO_GGZ!$D$9)</f>
        <v>25852.015900000002</v>
      </c>
      <c r="E87" s="288">
        <f>IF(E61="","",E25*CAO_GGZ!$D$9)</f>
        <v>29703.210034615386</v>
      </c>
      <c r="F87" s="288">
        <f>IF(F61="","",F25*CAO_GGZ!$D$9)</f>
        <v>28806.932126923079</v>
      </c>
      <c r="G87" s="288">
        <f>IF(G61="","",G25*CAO_GGZ!$D$9)</f>
        <v>30697.518338461537</v>
      </c>
      <c r="H87" s="288">
        <f>IF(H61="","",H25*CAO_GGZ!$D$9)</f>
        <v>32644.121919230769</v>
      </c>
      <c r="I87" s="288">
        <f>IF(I61="","",I25*CAO_GGZ!$D$9)</f>
        <v>34548.712473076921</v>
      </c>
      <c r="J87" s="288">
        <f>IF(J61="","",J25*CAO_GGZ!$D$9)</f>
        <v>37489.624357692308</v>
      </c>
      <c r="K87" s="288">
        <f>IF(K61="","",K25*CAO_GGZ!$D$9)</f>
        <v>40388.523215384615</v>
      </c>
      <c r="L87" s="288">
        <f>IF(L61="","",L25*CAO_GGZ!$D$9)</f>
        <v>46508.420803846158</v>
      </c>
      <c r="M87" s="288">
        <f>IF(M61="","",M25*CAO_GGZ!$D$9)</f>
        <v>52586.305365384615</v>
      </c>
      <c r="N87" s="288">
        <f>IF(N61="","",N25*CAO_GGZ!$D$9)</f>
        <v>60148.650211538457</v>
      </c>
      <c r="O87" s="288">
        <f>IF(O61="","",O25*CAO_GGZ!$D$9)</f>
        <v>68033.094930769235</v>
      </c>
      <c r="P87" s="288">
        <f>IF(P61="","",P25*CAO_GGZ!$D$9)</f>
        <v>81673.324338461534</v>
      </c>
      <c r="Q87" s="288">
        <f>IF(Q61="","",Q25*CAO_GGZ!$D$9)</f>
        <v>81673.324338461534</v>
      </c>
      <c r="R87" s="288">
        <f>IF(R61="","",R25*CAO_GGZ!$D$9)</f>
        <v>113449.17703461541</v>
      </c>
      <c r="S87" s="158"/>
      <c r="T87" s="158"/>
      <c r="U87" s="158"/>
      <c r="V87" s="158"/>
      <c r="W87" s="158"/>
      <c r="X87" s="262"/>
    </row>
    <row r="88" spans="2:24" x14ac:dyDescent="0.4">
      <c r="B88" s="182" t="s">
        <v>290</v>
      </c>
      <c r="C88" s="289"/>
      <c r="D88" s="290">
        <f>IF(D61="","",$C88)</f>
        <v>0</v>
      </c>
      <c r="E88" s="290">
        <f t="shared" ref="E88:R88" si="25">IF(E61="","",$C88)</f>
        <v>0</v>
      </c>
      <c r="F88" s="290">
        <f t="shared" si="25"/>
        <v>0</v>
      </c>
      <c r="G88" s="290">
        <f t="shared" si="25"/>
        <v>0</v>
      </c>
      <c r="H88" s="290">
        <f t="shared" si="25"/>
        <v>0</v>
      </c>
      <c r="I88" s="290">
        <f t="shared" si="25"/>
        <v>0</v>
      </c>
      <c r="J88" s="290">
        <f t="shared" si="25"/>
        <v>0</v>
      </c>
      <c r="K88" s="290">
        <f t="shared" si="25"/>
        <v>0</v>
      </c>
      <c r="L88" s="290">
        <f t="shared" si="25"/>
        <v>0</v>
      </c>
      <c r="M88" s="290">
        <f t="shared" si="25"/>
        <v>0</v>
      </c>
      <c r="N88" s="290">
        <f t="shared" si="25"/>
        <v>0</v>
      </c>
      <c r="O88" s="290">
        <f t="shared" si="25"/>
        <v>0</v>
      </c>
      <c r="P88" s="290">
        <f t="shared" si="25"/>
        <v>0</v>
      </c>
      <c r="Q88" s="290">
        <f t="shared" si="25"/>
        <v>0</v>
      </c>
      <c r="R88" s="290">
        <f t="shared" si="25"/>
        <v>0</v>
      </c>
      <c r="S88" s="158"/>
      <c r="T88" s="158"/>
      <c r="U88" s="158"/>
      <c r="V88" s="158"/>
      <c r="W88" s="158"/>
      <c r="X88" s="262"/>
    </row>
    <row r="89" spans="2:24" x14ac:dyDescent="0.4">
      <c r="B89" s="182" t="s">
        <v>291</v>
      </c>
      <c r="C89" s="291"/>
      <c r="D89" s="292">
        <f>IF(D61="","",$C89)</f>
        <v>0</v>
      </c>
      <c r="E89" s="292">
        <f t="shared" ref="E89:R89" si="26">IF(E61="","",$C89)</f>
        <v>0</v>
      </c>
      <c r="F89" s="292">
        <f t="shared" si="26"/>
        <v>0</v>
      </c>
      <c r="G89" s="292">
        <f t="shared" si="26"/>
        <v>0</v>
      </c>
      <c r="H89" s="292">
        <f t="shared" si="26"/>
        <v>0</v>
      </c>
      <c r="I89" s="292">
        <f t="shared" si="26"/>
        <v>0</v>
      </c>
      <c r="J89" s="292">
        <f t="shared" si="26"/>
        <v>0</v>
      </c>
      <c r="K89" s="292">
        <f t="shared" si="26"/>
        <v>0</v>
      </c>
      <c r="L89" s="292">
        <f t="shared" si="26"/>
        <v>0</v>
      </c>
      <c r="M89" s="292">
        <f t="shared" si="26"/>
        <v>0</v>
      </c>
      <c r="N89" s="292">
        <f t="shared" si="26"/>
        <v>0</v>
      </c>
      <c r="O89" s="292">
        <f t="shared" si="26"/>
        <v>0</v>
      </c>
      <c r="P89" s="292">
        <f t="shared" si="26"/>
        <v>0</v>
      </c>
      <c r="Q89" s="292">
        <f t="shared" si="26"/>
        <v>0</v>
      </c>
      <c r="R89" s="292">
        <f t="shared" si="26"/>
        <v>0</v>
      </c>
      <c r="S89" s="158"/>
      <c r="T89" s="158"/>
      <c r="U89" s="158"/>
      <c r="V89" s="158"/>
      <c r="W89" s="158"/>
      <c r="X89" s="262"/>
    </row>
    <row r="90" spans="2:24" x14ac:dyDescent="0.4">
      <c r="B90" s="182" t="s">
        <v>181</v>
      </c>
      <c r="C90" s="287"/>
      <c r="D90" s="288">
        <f>IF(D61="","",(D87-D89)*D88)</f>
        <v>0</v>
      </c>
      <c r="E90" s="288">
        <f t="shared" ref="E90:R90" si="27">IF(E61="","",(E87-E89)*E88)</f>
        <v>0</v>
      </c>
      <c r="F90" s="288">
        <f t="shared" si="27"/>
        <v>0</v>
      </c>
      <c r="G90" s="288">
        <f t="shared" si="27"/>
        <v>0</v>
      </c>
      <c r="H90" s="288">
        <f t="shared" si="27"/>
        <v>0</v>
      </c>
      <c r="I90" s="288">
        <f t="shared" si="27"/>
        <v>0</v>
      </c>
      <c r="J90" s="288">
        <f t="shared" si="27"/>
        <v>0</v>
      </c>
      <c r="K90" s="288">
        <f t="shared" si="27"/>
        <v>0</v>
      </c>
      <c r="L90" s="288">
        <f t="shared" si="27"/>
        <v>0</v>
      </c>
      <c r="M90" s="288">
        <f t="shared" si="27"/>
        <v>0</v>
      </c>
      <c r="N90" s="288">
        <f t="shared" si="27"/>
        <v>0</v>
      </c>
      <c r="O90" s="288">
        <f t="shared" si="27"/>
        <v>0</v>
      </c>
      <c r="P90" s="288">
        <f t="shared" si="27"/>
        <v>0</v>
      </c>
      <c r="Q90" s="288">
        <f t="shared" si="27"/>
        <v>0</v>
      </c>
      <c r="R90" s="288">
        <f t="shared" si="27"/>
        <v>0</v>
      </c>
      <c r="S90" s="158"/>
      <c r="T90" s="158"/>
      <c r="U90" s="158"/>
      <c r="V90" s="158"/>
      <c r="W90" s="158"/>
      <c r="X90" s="262"/>
    </row>
    <row r="91" spans="2:24" x14ac:dyDescent="0.4">
      <c r="B91" s="293" t="s">
        <v>182</v>
      </c>
      <c r="C91" s="294">
        <f>Data_overig!B48</f>
        <v>0.5</v>
      </c>
      <c r="D91" s="295">
        <f>IF(D61="","",(D90/D87)*$C91)</f>
        <v>0</v>
      </c>
      <c r="E91" s="295">
        <f t="shared" ref="E91:R91" si="28">IF(E61="","",(E90/E87)*$C91)</f>
        <v>0</v>
      </c>
      <c r="F91" s="295">
        <f t="shared" si="28"/>
        <v>0</v>
      </c>
      <c r="G91" s="295">
        <f t="shared" si="28"/>
        <v>0</v>
      </c>
      <c r="H91" s="295">
        <f t="shared" si="28"/>
        <v>0</v>
      </c>
      <c r="I91" s="295">
        <f t="shared" si="28"/>
        <v>0</v>
      </c>
      <c r="J91" s="295">
        <f t="shared" si="28"/>
        <v>0</v>
      </c>
      <c r="K91" s="295">
        <f t="shared" si="28"/>
        <v>0</v>
      </c>
      <c r="L91" s="295">
        <f t="shared" si="28"/>
        <v>0</v>
      </c>
      <c r="M91" s="295">
        <f t="shared" si="28"/>
        <v>0</v>
      </c>
      <c r="N91" s="295">
        <f t="shared" si="28"/>
        <v>0</v>
      </c>
      <c r="O91" s="295">
        <f t="shared" si="28"/>
        <v>0</v>
      </c>
      <c r="P91" s="295">
        <f t="shared" si="28"/>
        <v>0</v>
      </c>
      <c r="Q91" s="295">
        <f t="shared" si="28"/>
        <v>0</v>
      </c>
      <c r="R91" s="295">
        <f t="shared" si="28"/>
        <v>0</v>
      </c>
      <c r="S91" s="158"/>
      <c r="T91" s="158"/>
      <c r="U91" s="158"/>
      <c r="V91" s="158"/>
      <c r="W91" s="158"/>
      <c r="X91" s="262"/>
    </row>
    <row r="92" spans="2:24" x14ac:dyDescent="0.4">
      <c r="B92" s="182" t="s">
        <v>292</v>
      </c>
      <c r="C92" s="289"/>
      <c r="D92" s="290">
        <f>IF(D61="","",$C92)</f>
        <v>0</v>
      </c>
      <c r="E92" s="290">
        <f t="shared" ref="E92:R92" si="29">IF(E61="","",$C92)</f>
        <v>0</v>
      </c>
      <c r="F92" s="290">
        <f t="shared" si="29"/>
        <v>0</v>
      </c>
      <c r="G92" s="290">
        <f t="shared" si="29"/>
        <v>0</v>
      </c>
      <c r="H92" s="290">
        <f t="shared" si="29"/>
        <v>0</v>
      </c>
      <c r="I92" s="290">
        <f t="shared" si="29"/>
        <v>0</v>
      </c>
      <c r="J92" s="290">
        <f t="shared" si="29"/>
        <v>0</v>
      </c>
      <c r="K92" s="290">
        <f t="shared" si="29"/>
        <v>0</v>
      </c>
      <c r="L92" s="290">
        <f t="shared" si="29"/>
        <v>0</v>
      </c>
      <c r="M92" s="290">
        <f t="shared" si="29"/>
        <v>0</v>
      </c>
      <c r="N92" s="290">
        <f t="shared" si="29"/>
        <v>0</v>
      </c>
      <c r="O92" s="290">
        <f t="shared" si="29"/>
        <v>0</v>
      </c>
      <c r="P92" s="290">
        <f t="shared" si="29"/>
        <v>0</v>
      </c>
      <c r="Q92" s="290">
        <f t="shared" si="29"/>
        <v>0</v>
      </c>
      <c r="R92" s="290">
        <f t="shared" si="29"/>
        <v>0</v>
      </c>
      <c r="S92" s="158"/>
      <c r="T92" s="158"/>
      <c r="U92" s="158"/>
      <c r="V92" s="158"/>
      <c r="W92" s="158"/>
      <c r="X92" s="262"/>
    </row>
    <row r="93" spans="2:24" x14ac:dyDescent="0.4">
      <c r="B93" s="182" t="s">
        <v>293</v>
      </c>
      <c r="C93" s="291"/>
      <c r="D93" s="292">
        <f>IF(D61="","",$C93)</f>
        <v>0</v>
      </c>
      <c r="E93" s="292">
        <f t="shared" ref="E93:R93" si="30">IF(E61="","",$C93)</f>
        <v>0</v>
      </c>
      <c r="F93" s="292">
        <f t="shared" si="30"/>
        <v>0</v>
      </c>
      <c r="G93" s="292">
        <f t="shared" si="30"/>
        <v>0</v>
      </c>
      <c r="H93" s="292">
        <f t="shared" si="30"/>
        <v>0</v>
      </c>
      <c r="I93" s="292">
        <f t="shared" si="30"/>
        <v>0</v>
      </c>
      <c r="J93" s="292">
        <f t="shared" si="30"/>
        <v>0</v>
      </c>
      <c r="K93" s="292">
        <f t="shared" si="30"/>
        <v>0</v>
      </c>
      <c r="L93" s="292">
        <f t="shared" si="30"/>
        <v>0</v>
      </c>
      <c r="M93" s="292">
        <f t="shared" si="30"/>
        <v>0</v>
      </c>
      <c r="N93" s="292">
        <f t="shared" si="30"/>
        <v>0</v>
      </c>
      <c r="O93" s="292">
        <f t="shared" si="30"/>
        <v>0</v>
      </c>
      <c r="P93" s="292">
        <f t="shared" si="30"/>
        <v>0</v>
      </c>
      <c r="Q93" s="292">
        <f t="shared" si="30"/>
        <v>0</v>
      </c>
      <c r="R93" s="292">
        <f t="shared" si="30"/>
        <v>0</v>
      </c>
      <c r="S93" s="158"/>
      <c r="T93" s="158"/>
      <c r="U93" s="158"/>
      <c r="V93" s="158"/>
      <c r="W93" s="158"/>
      <c r="X93" s="262"/>
    </row>
    <row r="94" spans="2:24" x14ac:dyDescent="0.4">
      <c r="B94" s="296" t="s">
        <v>185</v>
      </c>
      <c r="C94" s="297"/>
      <c r="D94" s="298">
        <f>IF(D61="","",(D87-D93)*D92)</f>
        <v>0</v>
      </c>
      <c r="E94" s="298">
        <f t="shared" ref="E94:R94" si="31">IF(E61="","",(E87-E93)*E92)</f>
        <v>0</v>
      </c>
      <c r="F94" s="298">
        <f t="shared" si="31"/>
        <v>0</v>
      </c>
      <c r="G94" s="298">
        <f t="shared" si="31"/>
        <v>0</v>
      </c>
      <c r="H94" s="298">
        <f t="shared" si="31"/>
        <v>0</v>
      </c>
      <c r="I94" s="298">
        <f t="shared" si="31"/>
        <v>0</v>
      </c>
      <c r="J94" s="298">
        <f t="shared" si="31"/>
        <v>0</v>
      </c>
      <c r="K94" s="298">
        <f t="shared" si="31"/>
        <v>0</v>
      </c>
      <c r="L94" s="298">
        <f t="shared" si="31"/>
        <v>0</v>
      </c>
      <c r="M94" s="298">
        <f t="shared" si="31"/>
        <v>0</v>
      </c>
      <c r="N94" s="298">
        <f t="shared" si="31"/>
        <v>0</v>
      </c>
      <c r="O94" s="298">
        <f t="shared" si="31"/>
        <v>0</v>
      </c>
      <c r="P94" s="298">
        <f t="shared" si="31"/>
        <v>0</v>
      </c>
      <c r="Q94" s="298">
        <f t="shared" si="31"/>
        <v>0</v>
      </c>
      <c r="R94" s="298">
        <f t="shared" si="31"/>
        <v>0</v>
      </c>
      <c r="S94" s="158"/>
      <c r="T94" s="158"/>
      <c r="U94" s="158"/>
      <c r="V94" s="158"/>
      <c r="W94" s="158"/>
      <c r="X94" s="262"/>
    </row>
    <row r="95" spans="2:24" x14ac:dyDescent="0.4">
      <c r="B95" s="293" t="s">
        <v>186</v>
      </c>
      <c r="C95" s="294">
        <f>Data_overig!B51</f>
        <v>0.5</v>
      </c>
      <c r="D95" s="295">
        <f>IF(D61="","",(D94/D87)*$C95)</f>
        <v>0</v>
      </c>
      <c r="E95" s="295">
        <f t="shared" ref="E95:R95" si="32">IF(E61="","",(E94/E87)*$C95)</f>
        <v>0</v>
      </c>
      <c r="F95" s="295">
        <f t="shared" si="32"/>
        <v>0</v>
      </c>
      <c r="G95" s="295">
        <f t="shared" si="32"/>
        <v>0</v>
      </c>
      <c r="H95" s="295">
        <f t="shared" si="32"/>
        <v>0</v>
      </c>
      <c r="I95" s="295">
        <f t="shared" si="32"/>
        <v>0</v>
      </c>
      <c r="J95" s="295">
        <f t="shared" si="32"/>
        <v>0</v>
      </c>
      <c r="K95" s="295">
        <f t="shared" si="32"/>
        <v>0</v>
      </c>
      <c r="L95" s="295">
        <f t="shared" si="32"/>
        <v>0</v>
      </c>
      <c r="M95" s="295">
        <f t="shared" si="32"/>
        <v>0</v>
      </c>
      <c r="N95" s="295">
        <f t="shared" si="32"/>
        <v>0</v>
      </c>
      <c r="O95" s="295">
        <f t="shared" si="32"/>
        <v>0</v>
      </c>
      <c r="P95" s="295">
        <f t="shared" si="32"/>
        <v>0</v>
      </c>
      <c r="Q95" s="295">
        <f t="shared" si="32"/>
        <v>0</v>
      </c>
      <c r="R95" s="295">
        <f t="shared" si="32"/>
        <v>0</v>
      </c>
      <c r="S95" s="158"/>
      <c r="T95" s="158"/>
      <c r="U95" s="158"/>
      <c r="V95" s="158"/>
      <c r="W95" s="158"/>
      <c r="X95" s="262"/>
    </row>
    <row r="96" spans="2:24" x14ac:dyDescent="0.4">
      <c r="B96" s="192" t="s">
        <v>187</v>
      </c>
      <c r="C96" s="299"/>
      <c r="D96" s="300">
        <f>IF(D61="","",D95+D91)</f>
        <v>0</v>
      </c>
      <c r="E96" s="300">
        <f t="shared" ref="E96:R96" si="33">IF(E61="","",E95+E91)</f>
        <v>0</v>
      </c>
      <c r="F96" s="300">
        <f t="shared" si="33"/>
        <v>0</v>
      </c>
      <c r="G96" s="300">
        <f t="shared" si="33"/>
        <v>0</v>
      </c>
      <c r="H96" s="300">
        <f t="shared" si="33"/>
        <v>0</v>
      </c>
      <c r="I96" s="300">
        <f t="shared" si="33"/>
        <v>0</v>
      </c>
      <c r="J96" s="300">
        <f t="shared" si="33"/>
        <v>0</v>
      </c>
      <c r="K96" s="300">
        <f t="shared" si="33"/>
        <v>0</v>
      </c>
      <c r="L96" s="300">
        <f t="shared" si="33"/>
        <v>0</v>
      </c>
      <c r="M96" s="300">
        <f t="shared" si="33"/>
        <v>0</v>
      </c>
      <c r="N96" s="300">
        <f t="shared" si="33"/>
        <v>0</v>
      </c>
      <c r="O96" s="300">
        <f t="shared" si="33"/>
        <v>0</v>
      </c>
      <c r="P96" s="300">
        <f t="shared" si="33"/>
        <v>0</v>
      </c>
      <c r="Q96" s="300">
        <f t="shared" si="33"/>
        <v>0</v>
      </c>
      <c r="R96" s="300">
        <f t="shared" si="33"/>
        <v>0</v>
      </c>
      <c r="S96" s="158"/>
      <c r="T96" s="158"/>
      <c r="U96" s="158"/>
      <c r="V96" s="158"/>
      <c r="W96" s="158"/>
      <c r="X96" s="262"/>
    </row>
    <row r="97" spans="2:28" x14ac:dyDescent="0.4">
      <c r="B97" s="178"/>
      <c r="C97" s="276"/>
      <c r="D97" s="278"/>
      <c r="E97" s="268"/>
      <c r="F97" s="268"/>
      <c r="G97" s="268"/>
      <c r="H97" s="268"/>
      <c r="I97" s="268"/>
      <c r="J97" s="268"/>
      <c r="K97" s="268"/>
      <c r="L97" s="268"/>
      <c r="M97" s="268"/>
      <c r="N97" s="268"/>
      <c r="O97" s="268"/>
      <c r="P97" s="268"/>
      <c r="Q97" s="268"/>
      <c r="R97" s="268"/>
      <c r="S97" s="158"/>
      <c r="T97" s="158"/>
      <c r="U97" s="158"/>
      <c r="V97" s="158"/>
      <c r="W97" s="158"/>
      <c r="X97" s="262"/>
    </row>
    <row r="98" spans="2:28" x14ac:dyDescent="0.4">
      <c r="B98" s="182" t="s">
        <v>188</v>
      </c>
      <c r="C98" s="274"/>
      <c r="D98" s="278"/>
      <c r="E98" s="301">
        <v>7.5300000000000006E-2</v>
      </c>
      <c r="F98" s="36" t="s">
        <v>189</v>
      </c>
      <c r="G98" s="36"/>
      <c r="H98" s="270"/>
      <c r="I98" s="270"/>
      <c r="J98" s="270"/>
      <c r="K98" s="270"/>
      <c r="L98" s="270"/>
      <c r="M98" s="270"/>
      <c r="N98" s="270"/>
      <c r="O98" s="270"/>
      <c r="P98" s="270"/>
      <c r="Q98" s="270"/>
      <c r="R98" s="270"/>
      <c r="S98" s="270"/>
      <c r="T98" s="270"/>
      <c r="U98" s="270"/>
      <c r="V98" s="270"/>
      <c r="W98" s="326"/>
      <c r="X98" s="262"/>
    </row>
    <row r="99" spans="2:28" x14ac:dyDescent="0.4">
      <c r="B99" s="182" t="s">
        <v>190</v>
      </c>
      <c r="C99" s="274"/>
      <c r="D99" s="278"/>
      <c r="E99" s="302" t="s">
        <v>191</v>
      </c>
      <c r="F99" s="36"/>
      <c r="G99" s="36"/>
      <c r="H99" s="270"/>
      <c r="I99" s="270"/>
      <c r="J99" s="270"/>
      <c r="K99" s="270"/>
      <c r="L99" s="270"/>
      <c r="M99" s="270"/>
      <c r="N99" s="270"/>
      <c r="O99" s="270"/>
      <c r="P99" s="270"/>
      <c r="Q99" s="270"/>
      <c r="R99" s="270"/>
      <c r="S99" s="270"/>
      <c r="T99" s="270"/>
      <c r="U99" s="270"/>
      <c r="V99" s="270"/>
      <c r="W99" s="326"/>
      <c r="X99" s="262"/>
    </row>
    <row r="100" spans="2:28" x14ac:dyDescent="0.4">
      <c r="B100" s="182" t="s">
        <v>192</v>
      </c>
      <c r="C100" s="274"/>
      <c r="D100" s="278"/>
      <c r="E100" s="284">
        <v>7.0000000000000007E-2</v>
      </c>
      <c r="F100" s="270" t="s">
        <v>193</v>
      </c>
      <c r="G100" s="36"/>
      <c r="H100" s="270"/>
      <c r="I100" s="270"/>
      <c r="J100" s="270"/>
      <c r="K100" s="270"/>
      <c r="L100" s="270"/>
      <c r="M100" s="270"/>
      <c r="N100" s="270"/>
      <c r="O100" s="270"/>
      <c r="P100" s="270"/>
      <c r="Q100" s="270"/>
      <c r="R100" s="270"/>
      <c r="S100" s="270"/>
      <c r="T100" s="270"/>
      <c r="U100" s="270"/>
      <c r="V100" s="270"/>
      <c r="W100" s="326"/>
      <c r="X100" s="262"/>
    </row>
    <row r="101" spans="2:28" x14ac:dyDescent="0.4">
      <c r="B101" s="182" t="s">
        <v>194</v>
      </c>
      <c r="C101" s="274"/>
      <c r="D101" s="278"/>
      <c r="E101" s="303" t="s">
        <v>195</v>
      </c>
      <c r="F101" s="36"/>
      <c r="G101" s="36"/>
      <c r="H101" s="270"/>
      <c r="I101" s="270"/>
      <c r="J101" s="270"/>
      <c r="K101" s="270"/>
      <c r="L101" s="270"/>
      <c r="M101" s="270"/>
      <c r="N101" s="270"/>
      <c r="O101" s="270"/>
      <c r="P101" s="270"/>
      <c r="Q101" s="270"/>
      <c r="R101" s="270"/>
      <c r="S101" s="270"/>
      <c r="T101" s="270"/>
      <c r="U101" s="270"/>
      <c r="V101" s="270"/>
      <c r="W101" s="326"/>
      <c r="X101" s="262"/>
    </row>
    <row r="102" spans="2:28" x14ac:dyDescent="0.4">
      <c r="B102" s="296" t="s">
        <v>196</v>
      </c>
      <c r="C102" s="304"/>
      <c r="D102" s="278"/>
      <c r="E102" s="35" t="s">
        <v>197</v>
      </c>
      <c r="F102" s="36"/>
      <c r="G102" s="36"/>
      <c r="H102" s="270"/>
      <c r="I102" s="270"/>
      <c r="J102" s="270"/>
      <c r="K102" s="270"/>
      <c r="L102" s="270"/>
      <c r="M102" s="270"/>
      <c r="N102" s="270"/>
      <c r="O102" s="270"/>
      <c r="P102" s="270"/>
      <c r="Q102" s="270"/>
      <c r="R102" s="270"/>
      <c r="S102" s="270"/>
      <c r="T102" s="270"/>
      <c r="U102" s="270"/>
      <c r="V102" s="270"/>
      <c r="W102" s="326"/>
      <c r="X102" s="262"/>
    </row>
    <row r="103" spans="2:28" x14ac:dyDescent="0.4">
      <c r="B103" s="192" t="s">
        <v>198</v>
      </c>
      <c r="C103" s="305">
        <f>SUM(C98:C102)</f>
        <v>0</v>
      </c>
      <c r="D103" s="278"/>
      <c r="E103" s="268"/>
      <c r="F103" s="268"/>
      <c r="G103" s="268"/>
      <c r="H103" s="268"/>
      <c r="I103" s="268"/>
      <c r="J103" s="268"/>
      <c r="K103" s="268"/>
      <c r="L103" s="268"/>
      <c r="M103" s="268"/>
      <c r="N103" s="268"/>
      <c r="O103" s="268"/>
      <c r="P103" s="268"/>
      <c r="Q103" s="268"/>
      <c r="R103" s="268"/>
      <c r="S103" s="158"/>
      <c r="T103" s="158"/>
      <c r="U103" s="158"/>
      <c r="V103" s="158"/>
      <c r="W103" s="158"/>
      <c r="X103" s="262"/>
    </row>
    <row r="104" spans="2:28" x14ac:dyDescent="0.4">
      <c r="B104" s="178"/>
      <c r="C104" s="276"/>
      <c r="D104" s="278"/>
      <c r="E104" s="268"/>
      <c r="F104" s="268"/>
      <c r="G104" s="268"/>
      <c r="H104" s="268"/>
      <c r="I104" s="268"/>
      <c r="J104" s="268"/>
      <c r="K104" s="268"/>
      <c r="L104" s="268"/>
      <c r="M104" s="268"/>
      <c r="N104" s="268"/>
      <c r="O104" s="268"/>
      <c r="P104" s="268"/>
      <c r="Q104" s="268"/>
      <c r="R104" s="268"/>
      <c r="S104" s="158"/>
      <c r="T104" s="158"/>
      <c r="U104" s="158"/>
      <c r="V104" s="158"/>
      <c r="W104" s="158"/>
      <c r="X104" s="262"/>
    </row>
    <row r="105" spans="2:28" x14ac:dyDescent="0.4">
      <c r="B105" s="283" t="s">
        <v>199</v>
      </c>
      <c r="C105" s="306"/>
      <c r="D105" s="307">
        <f>IF(D61="",0%,D96+$C103)</f>
        <v>0</v>
      </c>
      <c r="E105" s="307">
        <f t="shared" ref="E105:R105" si="34">IF(E61="",0%,E96+$C103)</f>
        <v>0</v>
      </c>
      <c r="F105" s="307">
        <f t="shared" si="34"/>
        <v>0</v>
      </c>
      <c r="G105" s="307">
        <f t="shared" si="34"/>
        <v>0</v>
      </c>
      <c r="H105" s="307">
        <f t="shared" si="34"/>
        <v>0</v>
      </c>
      <c r="I105" s="307">
        <f t="shared" si="34"/>
        <v>0</v>
      </c>
      <c r="J105" s="307">
        <f t="shared" si="34"/>
        <v>0</v>
      </c>
      <c r="K105" s="307">
        <f t="shared" si="34"/>
        <v>0</v>
      </c>
      <c r="L105" s="307">
        <f t="shared" si="34"/>
        <v>0</v>
      </c>
      <c r="M105" s="307">
        <f t="shared" si="34"/>
        <v>0</v>
      </c>
      <c r="N105" s="307">
        <f t="shared" si="34"/>
        <v>0</v>
      </c>
      <c r="O105" s="307">
        <f t="shared" si="34"/>
        <v>0</v>
      </c>
      <c r="P105" s="307">
        <f t="shared" si="34"/>
        <v>0</v>
      </c>
      <c r="Q105" s="307">
        <f t="shared" si="34"/>
        <v>0</v>
      </c>
      <c r="R105" s="307">
        <f t="shared" si="34"/>
        <v>0</v>
      </c>
      <c r="S105" s="158"/>
      <c r="T105" s="158"/>
      <c r="U105" s="158"/>
      <c r="V105" s="158"/>
      <c r="W105" s="158"/>
      <c r="X105" s="262"/>
    </row>
    <row r="106" spans="2:28" x14ac:dyDescent="0.4">
      <c r="B106" s="175"/>
      <c r="C106" s="308"/>
      <c r="D106" s="309"/>
      <c r="E106" s="309"/>
      <c r="F106" s="309"/>
      <c r="G106" s="309"/>
      <c r="H106" s="309"/>
      <c r="I106" s="309"/>
      <c r="J106" s="268"/>
      <c r="K106" s="268"/>
      <c r="L106" s="268"/>
      <c r="M106" s="268"/>
      <c r="N106" s="268"/>
      <c r="O106" s="268"/>
      <c r="P106" s="268"/>
      <c r="Q106" s="268"/>
      <c r="R106" s="268"/>
      <c r="S106" s="158"/>
      <c r="T106" s="158"/>
      <c r="U106" s="158"/>
      <c r="V106" s="158"/>
      <c r="W106" s="158"/>
      <c r="X106" s="262"/>
    </row>
    <row r="107" spans="2:28" x14ac:dyDescent="0.4">
      <c r="B107" s="236" t="s">
        <v>200</v>
      </c>
      <c r="C107" s="310"/>
      <c r="D107" s="307">
        <f>IF($C$76="Opslag",$C$80,D105)</f>
        <v>0</v>
      </c>
      <c r="E107" s="307">
        <f t="shared" ref="E107:R107" si="35">IF($C$76="Opslag",$C$80,E105)</f>
        <v>0</v>
      </c>
      <c r="F107" s="307">
        <f t="shared" si="35"/>
        <v>0</v>
      </c>
      <c r="G107" s="307">
        <f t="shared" si="35"/>
        <v>0</v>
      </c>
      <c r="H107" s="307">
        <f t="shared" si="35"/>
        <v>0</v>
      </c>
      <c r="I107" s="307">
        <f t="shared" si="35"/>
        <v>0</v>
      </c>
      <c r="J107" s="307">
        <f t="shared" si="35"/>
        <v>0</v>
      </c>
      <c r="K107" s="307">
        <f t="shared" si="35"/>
        <v>0</v>
      </c>
      <c r="L107" s="307">
        <f t="shared" si="35"/>
        <v>0</v>
      </c>
      <c r="M107" s="307">
        <f t="shared" si="35"/>
        <v>0</v>
      </c>
      <c r="N107" s="307">
        <f t="shared" si="35"/>
        <v>0</v>
      </c>
      <c r="O107" s="307">
        <f t="shared" si="35"/>
        <v>0</v>
      </c>
      <c r="P107" s="307">
        <f t="shared" si="35"/>
        <v>0</v>
      </c>
      <c r="Q107" s="307">
        <f t="shared" si="35"/>
        <v>0</v>
      </c>
      <c r="R107" s="307">
        <f t="shared" si="35"/>
        <v>0</v>
      </c>
      <c r="S107" s="158"/>
      <c r="T107" s="158"/>
      <c r="U107" s="158"/>
      <c r="V107" s="158"/>
      <c r="W107" s="158"/>
      <c r="X107" s="262"/>
    </row>
    <row r="108" spans="2:28" x14ac:dyDescent="0.4">
      <c r="B108" s="311"/>
      <c r="C108" s="268"/>
      <c r="D108" s="268"/>
      <c r="E108" s="268"/>
      <c r="H108" s="268"/>
      <c r="I108" s="268"/>
      <c r="J108" s="268"/>
      <c r="K108" s="268"/>
      <c r="L108" s="268"/>
      <c r="M108" s="268"/>
      <c r="N108" s="268"/>
      <c r="O108" s="268"/>
      <c r="P108" s="268"/>
      <c r="Q108" s="268"/>
      <c r="R108" s="268"/>
      <c r="S108" s="224"/>
      <c r="T108" s="224"/>
      <c r="U108" s="224"/>
      <c r="V108" s="224"/>
      <c r="W108" s="224"/>
      <c r="X108" s="266"/>
    </row>
    <row r="109" spans="2:28" x14ac:dyDescent="0.4">
      <c r="B109" s="207"/>
      <c r="C109" s="207"/>
      <c r="D109" s="207"/>
      <c r="E109" s="207"/>
      <c r="F109" s="207"/>
      <c r="G109" s="207"/>
      <c r="H109" s="207"/>
      <c r="I109" s="207"/>
      <c r="J109" s="207"/>
      <c r="K109" s="207"/>
      <c r="L109" s="207"/>
      <c r="M109" s="207"/>
      <c r="N109" s="207"/>
      <c r="O109" s="207"/>
      <c r="P109" s="207"/>
      <c r="Q109" s="207"/>
      <c r="R109" s="207"/>
      <c r="S109" s="207"/>
    </row>
    <row r="110" spans="2:28" x14ac:dyDescent="0.4">
      <c r="B110" s="168" t="s">
        <v>294</v>
      </c>
      <c r="C110" s="169"/>
      <c r="D110" s="170"/>
      <c r="E110" s="170"/>
      <c r="F110" s="170"/>
      <c r="G110" s="170"/>
      <c r="H110" s="170"/>
      <c r="I110" s="170"/>
      <c r="J110" s="170"/>
      <c r="K110" s="170"/>
      <c r="L110" s="170"/>
      <c r="M110" s="170"/>
      <c r="N110" s="170"/>
      <c r="O110" s="170"/>
      <c r="P110" s="170"/>
      <c r="Q110" s="170"/>
      <c r="R110" s="170"/>
      <c r="S110" s="170"/>
      <c r="T110" s="170"/>
      <c r="U110" s="170"/>
      <c r="V110" s="170"/>
      <c r="W110" s="170"/>
      <c r="X110" s="253"/>
      <c r="Y110" s="313"/>
      <c r="Z110" s="313"/>
      <c r="AA110" s="313"/>
      <c r="AB110" s="313"/>
    </row>
    <row r="111" spans="2:28" x14ac:dyDescent="0.4">
      <c r="B111" s="235"/>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262"/>
      <c r="Y111" s="313"/>
      <c r="Z111" s="313"/>
      <c r="AA111" s="313"/>
      <c r="AB111" s="313"/>
    </row>
    <row r="112" spans="2:28" x14ac:dyDescent="0.4">
      <c r="B112" s="312"/>
      <c r="C112" s="172" t="s">
        <v>295</v>
      </c>
      <c r="D112" s="172" t="s">
        <v>296</v>
      </c>
      <c r="E112" s="172" t="s">
        <v>120</v>
      </c>
      <c r="F112" s="172"/>
      <c r="G112" s="172"/>
      <c r="H112" s="172"/>
      <c r="I112" s="172"/>
      <c r="J112" s="172"/>
      <c r="K112" s="172"/>
      <c r="L112" s="172"/>
      <c r="M112" s="172"/>
      <c r="N112" s="172"/>
      <c r="O112" s="172"/>
      <c r="P112" s="172"/>
      <c r="Q112" s="172"/>
      <c r="R112" s="172"/>
      <c r="S112" s="172"/>
      <c r="T112" s="172"/>
      <c r="U112" s="172"/>
      <c r="V112" s="172"/>
      <c r="W112" s="172"/>
      <c r="X112" s="265"/>
      <c r="Y112" s="313"/>
      <c r="Z112" s="313"/>
      <c r="AA112" s="313"/>
      <c r="AB112" s="313"/>
    </row>
    <row r="113" spans="1:28" x14ac:dyDescent="0.4">
      <c r="A113" s="313"/>
      <c r="B113" s="17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262"/>
      <c r="Y113" s="313"/>
      <c r="Z113" s="313"/>
      <c r="AA113" s="313"/>
      <c r="AB113" s="313"/>
    </row>
    <row r="114" spans="1:28" x14ac:dyDescent="0.4">
      <c r="A114" s="313"/>
      <c r="B114" s="182" t="s">
        <v>297</v>
      </c>
      <c r="C114" s="314"/>
      <c r="D114" s="314"/>
      <c r="E114" s="248">
        <f>SUM(C114:D114)</f>
        <v>0</v>
      </c>
      <c r="F114" s="158"/>
      <c r="G114" s="158"/>
      <c r="H114" s="158"/>
      <c r="I114" s="158"/>
      <c r="J114" s="158"/>
      <c r="K114" s="158"/>
      <c r="L114" s="158"/>
      <c r="M114" s="158"/>
      <c r="N114" s="158"/>
      <c r="O114" s="158"/>
      <c r="P114" s="158"/>
      <c r="Q114" s="158"/>
      <c r="R114" s="158"/>
      <c r="S114" s="158"/>
      <c r="T114" s="158"/>
      <c r="U114" s="158"/>
      <c r="V114" s="158"/>
      <c r="W114" s="158"/>
      <c r="X114" s="262"/>
      <c r="Y114" s="313"/>
      <c r="Z114" s="313"/>
      <c r="AA114" s="313"/>
      <c r="AB114" s="313"/>
    </row>
    <row r="115" spans="1:28" x14ac:dyDescent="0.4">
      <c r="A115" s="313"/>
      <c r="B115" s="230"/>
      <c r="C115" s="224"/>
      <c r="D115" s="224"/>
      <c r="E115" s="224"/>
      <c r="F115" s="224"/>
      <c r="G115" s="224"/>
      <c r="H115" s="224"/>
      <c r="I115" s="224"/>
      <c r="J115" s="224"/>
      <c r="K115" s="224"/>
      <c r="L115" s="224"/>
      <c r="M115" s="224"/>
      <c r="N115" s="224"/>
      <c r="O115" s="224"/>
      <c r="P115" s="224"/>
      <c r="Q115" s="224"/>
      <c r="R115" s="224"/>
      <c r="S115" s="224"/>
      <c r="T115" s="224"/>
      <c r="U115" s="224"/>
      <c r="V115" s="224"/>
      <c r="W115" s="224"/>
      <c r="X115" s="266"/>
      <c r="Y115" s="313"/>
      <c r="Z115" s="313"/>
      <c r="AA115" s="313"/>
      <c r="AB115" s="313"/>
    </row>
    <row r="116" spans="1:28" x14ac:dyDescent="0.4">
      <c r="A116" s="313"/>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313"/>
      <c r="Z116" s="313"/>
      <c r="AA116" s="313"/>
      <c r="AB116" s="313"/>
    </row>
    <row r="117" spans="1:28" x14ac:dyDescent="0.4">
      <c r="B117" s="168" t="s">
        <v>18</v>
      </c>
      <c r="C117" s="169"/>
      <c r="D117" s="170"/>
      <c r="E117" s="170"/>
      <c r="F117" s="170"/>
      <c r="G117" s="170"/>
      <c r="H117" s="170"/>
      <c r="I117" s="170"/>
      <c r="J117" s="170"/>
      <c r="K117" s="170"/>
      <c r="L117" s="170"/>
      <c r="M117" s="170"/>
      <c r="N117" s="170"/>
      <c r="O117" s="170"/>
      <c r="P117" s="170"/>
      <c r="Q117" s="170"/>
      <c r="R117" s="170"/>
      <c r="S117" s="170"/>
      <c r="T117" s="170"/>
      <c r="U117" s="170"/>
      <c r="V117" s="170"/>
      <c r="W117" s="170"/>
      <c r="X117" s="253"/>
    </row>
    <row r="118" spans="1:28" x14ac:dyDescent="0.4">
      <c r="B118" s="235" t="s">
        <v>335</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262"/>
    </row>
    <row r="119" spans="1:28" x14ac:dyDescent="0.4">
      <c r="B119" s="312"/>
      <c r="C119" s="255"/>
      <c r="D119" s="172" t="s">
        <v>299</v>
      </c>
      <c r="E119" s="172" t="s">
        <v>299</v>
      </c>
      <c r="F119" s="172" t="s">
        <v>300</v>
      </c>
      <c r="G119" s="172" t="s">
        <v>301</v>
      </c>
      <c r="H119" s="172"/>
      <c r="I119" s="172"/>
      <c r="J119" s="172"/>
      <c r="K119" s="172"/>
      <c r="L119" s="172"/>
      <c r="M119" s="172"/>
      <c r="N119" s="172"/>
      <c r="O119" s="172"/>
      <c r="P119" s="172"/>
      <c r="Q119" s="172"/>
      <c r="R119" s="172"/>
      <c r="S119" s="172"/>
      <c r="T119" s="172"/>
      <c r="U119" s="172"/>
      <c r="V119" s="172"/>
      <c r="W119" s="172"/>
      <c r="X119" s="265"/>
    </row>
    <row r="120" spans="1:28" x14ac:dyDescent="0.4">
      <c r="B120" s="312"/>
      <c r="C120" s="172" t="s">
        <v>202</v>
      </c>
      <c r="D120" s="172" t="s">
        <v>203</v>
      </c>
      <c r="E120" s="172" t="s">
        <v>175</v>
      </c>
      <c r="F120" s="172"/>
      <c r="G120" s="172"/>
      <c r="H120" s="172"/>
      <c r="I120" s="172"/>
      <c r="J120" s="172"/>
      <c r="K120" s="172"/>
      <c r="L120" s="172"/>
      <c r="M120" s="172"/>
      <c r="N120" s="172"/>
      <c r="O120" s="172"/>
      <c r="P120" s="172"/>
      <c r="Q120" s="172"/>
      <c r="R120" s="172"/>
      <c r="S120" s="172"/>
      <c r="T120" s="172"/>
      <c r="U120" s="172"/>
      <c r="V120" s="172"/>
      <c r="W120" s="172"/>
      <c r="X120" s="265"/>
    </row>
    <row r="121" spans="1:28" x14ac:dyDescent="0.4">
      <c r="B121" s="178"/>
      <c r="D121" s="158"/>
      <c r="E121" s="158"/>
      <c r="F121" s="158"/>
      <c r="G121" s="158"/>
      <c r="H121" s="158"/>
      <c r="I121" s="158"/>
      <c r="J121" s="158"/>
      <c r="K121" s="158"/>
      <c r="L121" s="158"/>
      <c r="M121" s="158"/>
      <c r="N121" s="158"/>
      <c r="O121" s="158"/>
      <c r="P121" s="158"/>
      <c r="Q121" s="158"/>
      <c r="R121" s="158"/>
      <c r="S121" s="158"/>
      <c r="T121" s="158"/>
      <c r="U121" s="158"/>
      <c r="V121" s="158"/>
      <c r="W121" s="158"/>
      <c r="X121" s="262"/>
    </row>
    <row r="122" spans="1:28" x14ac:dyDescent="0.4">
      <c r="B122" s="315" t="s">
        <v>204</v>
      </c>
      <c r="C122" s="316"/>
      <c r="D122" s="317">
        <v>1878</v>
      </c>
      <c r="E122" s="318"/>
      <c r="F122" s="158"/>
      <c r="G122" s="158"/>
      <c r="I122" s="324" t="s">
        <v>336</v>
      </c>
      <c r="J122" s="270"/>
      <c r="K122" s="270"/>
      <c r="L122" s="270"/>
      <c r="M122" s="270"/>
      <c r="N122" s="270"/>
      <c r="O122" s="270"/>
      <c r="P122" s="270"/>
      <c r="Q122" s="270"/>
      <c r="R122" s="270"/>
      <c r="S122" s="270"/>
      <c r="T122" s="270"/>
      <c r="U122" s="270"/>
      <c r="V122" s="270"/>
      <c r="W122" s="326"/>
      <c r="X122" s="262"/>
    </row>
    <row r="123" spans="1:28" x14ac:dyDescent="0.4">
      <c r="B123" s="319" t="s">
        <v>206</v>
      </c>
      <c r="C123" s="320" t="s">
        <v>207</v>
      </c>
      <c r="D123" s="321">
        <f>D$122*E123</f>
        <v>0</v>
      </c>
      <c r="E123" s="322"/>
      <c r="F123" s="158"/>
      <c r="G123" s="158"/>
      <c r="I123" s="284">
        <f>(6.2%+6.23%+6.19%)/3</f>
        <v>6.2066666666666666E-2</v>
      </c>
      <c r="J123" s="270" t="s">
        <v>337</v>
      </c>
      <c r="K123" s="270"/>
      <c r="L123" s="270"/>
      <c r="M123" s="270"/>
      <c r="N123" s="270"/>
      <c r="O123" s="270"/>
      <c r="P123" s="270"/>
      <c r="Q123" s="270"/>
      <c r="R123" s="270"/>
      <c r="S123" s="270"/>
      <c r="T123" s="270"/>
      <c r="U123" s="270"/>
      <c r="V123" s="270"/>
      <c r="W123" s="326"/>
      <c r="X123" s="262"/>
    </row>
    <row r="124" spans="1:28" x14ac:dyDescent="0.4">
      <c r="B124" s="319" t="s">
        <v>320</v>
      </c>
      <c r="C124" s="320" t="s">
        <v>207</v>
      </c>
      <c r="D124" s="323">
        <f>7*7.2</f>
        <v>50.4</v>
      </c>
      <c r="E124" s="231"/>
      <c r="F124" s="158"/>
      <c r="G124" s="158"/>
      <c r="I124" s="325" t="s">
        <v>338</v>
      </c>
      <c r="J124" s="270"/>
      <c r="K124" s="270"/>
      <c r="L124" s="270"/>
      <c r="M124" s="270"/>
      <c r="N124" s="270"/>
      <c r="O124" s="270"/>
      <c r="P124" s="270"/>
      <c r="Q124" s="270"/>
      <c r="R124" s="270"/>
      <c r="S124" s="270"/>
      <c r="T124" s="270"/>
      <c r="U124" s="270"/>
      <c r="V124" s="270"/>
      <c r="W124" s="326"/>
      <c r="X124" s="262"/>
    </row>
    <row r="125" spans="1:28" x14ac:dyDescent="0.4">
      <c r="B125" s="331" t="s">
        <v>209</v>
      </c>
      <c r="C125" s="320" t="s">
        <v>207</v>
      </c>
      <c r="D125" s="332">
        <f>(144+22+35)</f>
        <v>201</v>
      </c>
      <c r="E125" s="333"/>
      <c r="F125" s="158"/>
      <c r="G125" s="158"/>
      <c r="I125" s="269" t="s">
        <v>339</v>
      </c>
      <c r="J125" s="270"/>
      <c r="K125" s="270"/>
      <c r="L125" s="270"/>
      <c r="M125" s="270"/>
      <c r="N125" s="270"/>
      <c r="O125" s="270"/>
      <c r="P125" s="270"/>
      <c r="Q125" s="270"/>
      <c r="R125" s="270"/>
      <c r="S125" s="270"/>
      <c r="T125" s="270"/>
      <c r="U125" s="270"/>
      <c r="V125" s="270"/>
      <c r="W125" s="326"/>
      <c r="X125" s="262"/>
    </row>
    <row r="126" spans="1:28" x14ac:dyDescent="0.4">
      <c r="B126" s="319" t="s">
        <v>211</v>
      </c>
      <c r="C126" s="320" t="s">
        <v>207</v>
      </c>
      <c r="D126" s="334"/>
      <c r="E126" s="335"/>
      <c r="F126" s="158"/>
      <c r="G126" s="158"/>
      <c r="I126" s="324" t="s">
        <v>323</v>
      </c>
      <c r="J126" s="270"/>
      <c r="K126" s="270"/>
      <c r="L126" s="270"/>
      <c r="M126" s="270"/>
      <c r="N126" s="270"/>
      <c r="O126" s="270"/>
      <c r="P126" s="270"/>
      <c r="Q126" s="270"/>
      <c r="R126" s="270"/>
      <c r="S126" s="270"/>
      <c r="T126" s="270"/>
      <c r="U126" s="270"/>
      <c r="V126" s="270"/>
      <c r="W126" s="326"/>
      <c r="X126" s="262"/>
    </row>
    <row r="127" spans="1:28" x14ac:dyDescent="0.4">
      <c r="B127" s="319" t="s">
        <v>213</v>
      </c>
      <c r="C127" s="320" t="s">
        <v>207</v>
      </c>
      <c r="D127" s="334"/>
      <c r="E127" s="228"/>
      <c r="F127" s="158"/>
      <c r="G127" s="158"/>
      <c r="I127" s="269" t="s">
        <v>214</v>
      </c>
      <c r="J127" s="270"/>
      <c r="K127" s="270"/>
      <c r="L127" s="270"/>
      <c r="M127" s="270"/>
      <c r="N127" s="270"/>
      <c r="O127" s="270"/>
      <c r="P127" s="270"/>
      <c r="Q127" s="270"/>
      <c r="R127" s="270"/>
      <c r="S127" s="270"/>
      <c r="T127" s="270"/>
      <c r="U127" s="270"/>
      <c r="V127" s="270"/>
      <c r="W127" s="326"/>
      <c r="X127" s="262"/>
    </row>
    <row r="128" spans="1:28" x14ac:dyDescent="0.4">
      <c r="B128" s="319" t="s">
        <v>215</v>
      </c>
      <c r="C128" s="320" t="s">
        <v>207</v>
      </c>
      <c r="D128" s="321">
        <f>D$122*E128</f>
        <v>0</v>
      </c>
      <c r="E128" s="322"/>
      <c r="F128" s="158"/>
      <c r="G128" s="158"/>
      <c r="I128" s="269"/>
      <c r="J128" s="270"/>
      <c r="K128" s="270"/>
      <c r="L128" s="270"/>
      <c r="M128" s="270"/>
      <c r="N128" s="270"/>
      <c r="O128" s="270"/>
      <c r="P128" s="270"/>
      <c r="Q128" s="270"/>
      <c r="R128" s="270"/>
      <c r="S128" s="270"/>
      <c r="T128" s="270"/>
      <c r="U128" s="270"/>
      <c r="V128" s="270"/>
      <c r="W128" s="326"/>
      <c r="X128" s="262"/>
    </row>
    <row r="129" spans="2:24" x14ac:dyDescent="0.4">
      <c r="B129" s="319" t="s">
        <v>217</v>
      </c>
      <c r="C129" s="320" t="s">
        <v>207</v>
      </c>
      <c r="D129" s="321">
        <f>D$122*E129</f>
        <v>0</v>
      </c>
      <c r="E129" s="322"/>
      <c r="F129" s="158"/>
      <c r="G129" s="158"/>
      <c r="I129" s="325" t="s">
        <v>303</v>
      </c>
      <c r="J129" s="270"/>
      <c r="K129" s="270"/>
      <c r="L129" s="270"/>
      <c r="M129" s="270"/>
      <c r="N129" s="270"/>
      <c r="O129" s="270"/>
      <c r="P129" s="270"/>
      <c r="Q129" s="270"/>
      <c r="R129" s="270"/>
      <c r="S129" s="270"/>
      <c r="T129" s="270"/>
      <c r="U129" s="270"/>
      <c r="V129" s="270"/>
      <c r="W129" s="326"/>
      <c r="X129" s="262"/>
    </row>
    <row r="130" spans="2:24" x14ac:dyDescent="0.4">
      <c r="B130" s="319" t="s">
        <v>219</v>
      </c>
      <c r="C130" s="320" t="s">
        <v>207</v>
      </c>
      <c r="D130" s="321">
        <f>(C114*F130+D114*G130)</f>
        <v>0</v>
      </c>
      <c r="E130" s="209"/>
      <c r="F130" s="336"/>
      <c r="G130" s="336"/>
      <c r="I130" s="35" t="s">
        <v>220</v>
      </c>
      <c r="J130" s="270"/>
      <c r="K130" s="270"/>
      <c r="L130" s="270"/>
      <c r="M130" s="270"/>
      <c r="N130" s="270"/>
      <c r="O130" s="270"/>
      <c r="P130" s="270"/>
      <c r="Q130" s="270"/>
      <c r="R130" s="270"/>
      <c r="S130" s="270"/>
      <c r="T130" s="270"/>
      <c r="U130" s="270"/>
      <c r="V130" s="270"/>
      <c r="W130" s="326"/>
      <c r="X130" s="262"/>
    </row>
    <row r="131" spans="2:24" x14ac:dyDescent="0.4">
      <c r="B131" s="337" t="s">
        <v>221</v>
      </c>
      <c r="C131" s="320" t="s">
        <v>207</v>
      </c>
      <c r="D131" s="321">
        <f>D$122*E131</f>
        <v>0</v>
      </c>
      <c r="E131" s="322"/>
      <c r="F131" s="158"/>
      <c r="G131" s="158"/>
      <c r="I131" s="269" t="s">
        <v>222</v>
      </c>
      <c r="J131" s="270"/>
      <c r="K131" s="270"/>
      <c r="L131" s="270"/>
      <c r="M131" s="270"/>
      <c r="N131" s="270"/>
      <c r="O131" s="270"/>
      <c r="P131" s="270"/>
      <c r="Q131" s="270"/>
      <c r="R131" s="270"/>
      <c r="S131" s="270"/>
      <c r="T131" s="270"/>
      <c r="U131" s="270"/>
      <c r="V131" s="270"/>
      <c r="W131" s="326"/>
      <c r="X131" s="262"/>
    </row>
    <row r="132" spans="2:24" x14ac:dyDescent="0.4">
      <c r="B132" s="338" t="s">
        <v>223</v>
      </c>
      <c r="C132" s="320" t="s">
        <v>207</v>
      </c>
      <c r="D132" s="339">
        <f>D$122*E132</f>
        <v>0</v>
      </c>
      <c r="E132" s="340"/>
      <c r="F132" s="158"/>
      <c r="G132" s="158"/>
      <c r="I132" s="269" t="s">
        <v>224</v>
      </c>
      <c r="J132" s="270"/>
      <c r="K132" s="270"/>
      <c r="L132" s="270"/>
      <c r="M132" s="270"/>
      <c r="N132" s="270"/>
      <c r="O132" s="270"/>
      <c r="P132" s="270"/>
      <c r="Q132" s="270"/>
      <c r="R132" s="270"/>
      <c r="S132" s="270"/>
      <c r="T132" s="270"/>
      <c r="U132" s="270"/>
      <c r="V132" s="270"/>
      <c r="W132" s="326"/>
      <c r="X132" s="262"/>
    </row>
    <row r="133" spans="2:24" x14ac:dyDescent="0.4">
      <c r="B133" s="247" t="s">
        <v>225</v>
      </c>
      <c r="C133" s="341"/>
      <c r="D133" s="342">
        <f>D122-SUMIFS(D123:D132,C123:C132,"Ja")</f>
        <v>1626.6</v>
      </c>
      <c r="E133" s="343"/>
      <c r="F133" s="158"/>
      <c r="G133" s="158"/>
      <c r="H133" s="344"/>
      <c r="I133" s="158"/>
      <c r="J133" s="158"/>
      <c r="K133" s="158"/>
      <c r="L133" s="158"/>
      <c r="M133" s="158"/>
      <c r="N133" s="158"/>
      <c r="O133" s="158"/>
      <c r="P133" s="158"/>
      <c r="Q133" s="158"/>
      <c r="R133" s="158"/>
      <c r="S133" s="158"/>
      <c r="T133" s="158"/>
      <c r="U133" s="158"/>
      <c r="V133" s="158"/>
      <c r="W133" s="158"/>
      <c r="X133" s="262"/>
    </row>
    <row r="134" spans="2:24" x14ac:dyDescent="0.4">
      <c r="B134" s="230"/>
      <c r="C134" s="180"/>
      <c r="D134" s="224"/>
      <c r="E134" s="224"/>
      <c r="F134" s="158"/>
      <c r="G134" s="158"/>
      <c r="H134" s="158"/>
      <c r="I134" s="158"/>
      <c r="J134" s="158"/>
      <c r="K134" s="158"/>
      <c r="L134" s="158"/>
      <c r="M134" s="158"/>
      <c r="N134" s="158"/>
      <c r="O134" s="158"/>
      <c r="P134" s="158"/>
      <c r="Q134" s="158"/>
      <c r="R134" s="158"/>
      <c r="S134" s="158"/>
      <c r="T134" s="158"/>
      <c r="U134" s="158"/>
      <c r="V134" s="158"/>
      <c r="W134" s="158"/>
      <c r="X134" s="262"/>
    </row>
    <row r="135" spans="2:24" x14ac:dyDescent="0.4">
      <c r="B135" s="179" t="s">
        <v>226</v>
      </c>
      <c r="C135" s="242"/>
      <c r="D135" s="345">
        <f>D133/D122</f>
        <v>0.86613418530351438</v>
      </c>
      <c r="E135" s="346"/>
      <c r="F135" s="158"/>
      <c r="G135" s="158"/>
      <c r="H135" s="158"/>
      <c r="I135" s="158"/>
      <c r="J135" s="158"/>
      <c r="K135" s="158"/>
      <c r="L135" s="158"/>
      <c r="M135" s="158"/>
      <c r="N135" s="158"/>
      <c r="O135" s="158"/>
      <c r="P135" s="158"/>
      <c r="Q135" s="158"/>
      <c r="R135" s="158"/>
      <c r="S135" s="158"/>
      <c r="T135" s="158"/>
      <c r="U135" s="158"/>
      <c r="V135" s="158"/>
      <c r="W135" s="158"/>
      <c r="X135" s="262"/>
    </row>
    <row r="136" spans="2:24" x14ac:dyDescent="0.4">
      <c r="B136" s="230"/>
      <c r="C136" s="347"/>
      <c r="D136" s="347"/>
      <c r="E136" s="224"/>
      <c r="F136" s="224"/>
      <c r="G136" s="224"/>
      <c r="H136" s="224"/>
      <c r="I136" s="224"/>
      <c r="J136" s="224"/>
      <c r="K136" s="224"/>
      <c r="L136" s="224"/>
      <c r="M136" s="224"/>
      <c r="N136" s="224"/>
      <c r="O136" s="224"/>
      <c r="P136" s="224"/>
      <c r="Q136" s="224"/>
      <c r="R136" s="224"/>
      <c r="S136" s="224"/>
      <c r="T136" s="224"/>
      <c r="U136" s="224"/>
      <c r="V136" s="224"/>
      <c r="W136" s="224"/>
      <c r="X136" s="266"/>
    </row>
    <row r="137" spans="2:24" x14ac:dyDescent="0.4">
      <c r="B137" s="158"/>
      <c r="C137" s="348"/>
      <c r="D137" s="348"/>
      <c r="E137" s="158"/>
      <c r="F137" s="158"/>
      <c r="G137" s="158"/>
      <c r="H137" s="158"/>
      <c r="I137" s="158"/>
      <c r="J137" s="158"/>
      <c r="K137" s="158"/>
      <c r="L137" s="158"/>
      <c r="M137" s="158"/>
      <c r="N137" s="158"/>
      <c r="O137" s="158"/>
      <c r="P137" s="158"/>
      <c r="Q137" s="158"/>
      <c r="R137" s="158"/>
      <c r="S137" s="158"/>
      <c r="T137" s="158"/>
      <c r="U137" s="158"/>
      <c r="V137" s="158"/>
      <c r="W137" s="158"/>
      <c r="X137" s="158"/>
    </row>
    <row r="138" spans="2:24" x14ac:dyDescent="0.4">
      <c r="B138" s="168" t="s">
        <v>19</v>
      </c>
      <c r="C138" s="169"/>
      <c r="D138" s="170"/>
      <c r="E138" s="170"/>
      <c r="F138" s="170"/>
      <c r="G138" s="170"/>
      <c r="H138" s="170"/>
      <c r="I138" s="170"/>
      <c r="J138" s="170"/>
      <c r="K138" s="170"/>
      <c r="L138" s="170"/>
      <c r="M138" s="170"/>
      <c r="N138" s="170"/>
      <c r="O138" s="170"/>
      <c r="P138" s="170"/>
      <c r="Q138" s="170"/>
      <c r="R138" s="170"/>
      <c r="S138" s="170"/>
      <c r="T138" s="170"/>
      <c r="U138" s="170"/>
      <c r="V138" s="170"/>
      <c r="W138" s="170"/>
      <c r="X138" s="253"/>
    </row>
    <row r="139" spans="2:24" x14ac:dyDescent="0.4">
      <c r="B139" s="349"/>
      <c r="C139" s="350"/>
      <c r="D139" s="350"/>
      <c r="E139" s="207"/>
      <c r="F139" s="207"/>
      <c r="G139" s="207"/>
      <c r="H139" s="207"/>
      <c r="I139" s="207"/>
      <c r="J139" s="207"/>
      <c r="K139" s="207"/>
      <c r="L139" s="207"/>
      <c r="M139" s="207"/>
      <c r="N139" s="207"/>
      <c r="O139" s="207"/>
      <c r="P139" s="207"/>
      <c r="Q139" s="207"/>
      <c r="R139" s="207"/>
      <c r="S139" s="207"/>
      <c r="T139" s="207"/>
      <c r="U139" s="207"/>
      <c r="V139" s="207"/>
      <c r="W139" s="207"/>
      <c r="X139" s="330"/>
    </row>
    <row r="140" spans="2:24" x14ac:dyDescent="0.4">
      <c r="B140" s="312"/>
      <c r="C140" s="172" t="s">
        <v>227</v>
      </c>
      <c r="D140" s="172"/>
      <c r="E140" s="172"/>
      <c r="F140" s="172"/>
      <c r="G140" s="172"/>
      <c r="H140" s="172"/>
      <c r="I140" s="172"/>
      <c r="J140" s="172"/>
      <c r="K140" s="172"/>
      <c r="L140" s="172"/>
      <c r="M140" s="172"/>
      <c r="N140" s="172"/>
      <c r="O140" s="172"/>
      <c r="P140" s="172"/>
      <c r="Q140" s="172"/>
      <c r="R140" s="172"/>
      <c r="S140" s="172"/>
      <c r="T140" s="172"/>
      <c r="U140" s="172"/>
      <c r="V140" s="172"/>
      <c r="W140" s="172"/>
      <c r="X140" s="265"/>
    </row>
    <row r="141" spans="2:24" x14ac:dyDescent="0.4">
      <c r="B141" s="178"/>
      <c r="C141" s="348"/>
      <c r="E141" s="158"/>
      <c r="F141" s="158"/>
      <c r="G141" s="158"/>
      <c r="H141" s="158"/>
      <c r="I141" s="158"/>
      <c r="J141" s="158"/>
      <c r="K141" s="158"/>
      <c r="L141" s="158"/>
      <c r="M141" s="158"/>
      <c r="N141" s="158"/>
      <c r="O141" s="158"/>
      <c r="P141" s="158"/>
      <c r="Q141" s="158"/>
      <c r="R141" s="158"/>
      <c r="S141" s="158"/>
      <c r="T141" s="158"/>
      <c r="U141" s="158"/>
      <c r="V141" s="158"/>
      <c r="W141" s="158"/>
      <c r="X141" s="262"/>
    </row>
    <row r="142" spans="2:24" x14ac:dyDescent="0.4">
      <c r="B142" s="182" t="s">
        <v>228</v>
      </c>
      <c r="C142" s="351"/>
      <c r="E142" s="269"/>
      <c r="F142" s="270"/>
      <c r="G142" s="270"/>
      <c r="H142" s="270"/>
      <c r="I142" s="270"/>
      <c r="J142" s="270"/>
      <c r="K142" s="270"/>
      <c r="L142" s="270"/>
      <c r="M142" s="270"/>
      <c r="N142" s="270"/>
      <c r="O142" s="270"/>
      <c r="P142" s="270"/>
      <c r="Q142" s="270"/>
      <c r="R142" s="270"/>
      <c r="S142" s="270"/>
      <c r="T142" s="270"/>
      <c r="U142" s="270"/>
      <c r="V142" s="270"/>
      <c r="W142" s="326"/>
      <c r="X142" s="262"/>
    </row>
    <row r="143" spans="2:24" x14ac:dyDescent="0.4">
      <c r="B143" s="296" t="s">
        <v>230</v>
      </c>
      <c r="C143" s="352"/>
      <c r="E143" s="269"/>
      <c r="F143" s="270"/>
      <c r="G143" s="270"/>
      <c r="H143" s="270"/>
      <c r="I143" s="270"/>
      <c r="J143" s="270"/>
      <c r="K143" s="270"/>
      <c r="L143" s="270"/>
      <c r="M143" s="270"/>
      <c r="N143" s="270"/>
      <c r="O143" s="270"/>
      <c r="P143" s="270"/>
      <c r="Q143" s="270"/>
      <c r="R143" s="270"/>
      <c r="S143" s="270"/>
      <c r="T143" s="270"/>
      <c r="U143" s="270"/>
      <c r="V143" s="270"/>
      <c r="W143" s="326"/>
      <c r="X143" s="262"/>
    </row>
    <row r="144" spans="2:24" x14ac:dyDescent="0.4">
      <c r="B144" s="353" t="s">
        <v>232</v>
      </c>
      <c r="C144" s="354">
        <f>SUM(C142:C143)</f>
        <v>0</v>
      </c>
      <c r="E144" s="158"/>
      <c r="F144" s="158"/>
      <c r="G144" s="158"/>
      <c r="H144" s="158"/>
      <c r="I144" s="158"/>
      <c r="J144" s="158"/>
      <c r="K144" s="158"/>
      <c r="L144" s="158"/>
      <c r="M144" s="158"/>
      <c r="N144" s="158"/>
      <c r="O144" s="158"/>
      <c r="P144" s="158"/>
      <c r="Q144" s="158"/>
      <c r="R144" s="158"/>
      <c r="S144" s="158"/>
      <c r="T144" s="158"/>
      <c r="U144" s="158"/>
      <c r="V144" s="158"/>
      <c r="W144" s="158"/>
      <c r="X144" s="262"/>
    </row>
    <row r="145" spans="2:24" x14ac:dyDescent="0.4">
      <c r="B145" s="355"/>
      <c r="C145" s="356"/>
      <c r="D145" s="357"/>
      <c r="E145" s="224"/>
      <c r="F145" s="224"/>
      <c r="G145" s="224"/>
      <c r="H145" s="224"/>
      <c r="I145" s="224"/>
      <c r="J145" s="224"/>
      <c r="K145" s="224"/>
      <c r="L145" s="224"/>
      <c r="M145" s="224"/>
      <c r="N145" s="224"/>
      <c r="O145" s="224"/>
      <c r="P145" s="224"/>
      <c r="Q145" s="224"/>
      <c r="R145" s="224"/>
      <c r="S145" s="224"/>
      <c r="T145" s="224"/>
      <c r="U145" s="224"/>
      <c r="V145" s="224"/>
      <c r="W145" s="224"/>
      <c r="X145" s="266"/>
    </row>
    <row r="146" spans="2:24" x14ac:dyDescent="0.4">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row>
    <row r="147" spans="2:24" x14ac:dyDescent="0.4">
      <c r="B147" s="168" t="s">
        <v>20</v>
      </c>
      <c r="C147" s="169"/>
      <c r="D147" s="170"/>
      <c r="E147" s="170"/>
      <c r="F147" s="170"/>
      <c r="G147" s="170"/>
      <c r="H147" s="170"/>
      <c r="I147" s="170"/>
      <c r="J147" s="170"/>
      <c r="K147" s="170"/>
      <c r="L147" s="170"/>
      <c r="M147" s="170"/>
      <c r="N147" s="170"/>
      <c r="O147" s="170"/>
      <c r="P147" s="170"/>
      <c r="Q147" s="170"/>
      <c r="R147" s="170"/>
      <c r="S147" s="170"/>
      <c r="T147" s="170"/>
      <c r="U147" s="170"/>
      <c r="V147" s="170"/>
      <c r="W147" s="170"/>
      <c r="X147" s="253"/>
    </row>
    <row r="148" spans="2:24" x14ac:dyDescent="0.4">
      <c r="B148" s="358" t="s">
        <v>233</v>
      </c>
      <c r="C148" s="348"/>
      <c r="D148" s="348"/>
      <c r="E148" s="158"/>
      <c r="F148" s="158"/>
      <c r="G148" s="158"/>
      <c r="H148" s="158"/>
      <c r="I148" s="158"/>
      <c r="J148" s="158"/>
      <c r="K148" s="158"/>
      <c r="L148" s="158"/>
      <c r="M148" s="158"/>
      <c r="N148" s="158"/>
      <c r="O148" s="158"/>
      <c r="P148" s="158"/>
      <c r="Q148" s="158"/>
      <c r="R148" s="158"/>
      <c r="S148" s="158"/>
      <c r="T148" s="158"/>
      <c r="U148" s="158"/>
      <c r="V148" s="158"/>
      <c r="W148" s="158"/>
      <c r="X148" s="262"/>
    </row>
    <row r="149" spans="2:24" x14ac:dyDescent="0.4">
      <c r="B149" s="312"/>
      <c r="C149" s="172" t="s">
        <v>299</v>
      </c>
      <c r="D149" s="172" t="s">
        <v>300</v>
      </c>
      <c r="E149" s="172" t="s">
        <v>301</v>
      </c>
      <c r="F149" s="172"/>
      <c r="G149" s="172"/>
      <c r="H149" s="172"/>
      <c r="I149" s="172"/>
      <c r="J149" s="172"/>
      <c r="K149" s="172"/>
      <c r="L149" s="172"/>
      <c r="M149" s="172"/>
      <c r="N149" s="172"/>
      <c r="O149" s="172"/>
      <c r="P149" s="172"/>
      <c r="Q149" s="172"/>
      <c r="R149" s="172"/>
      <c r="S149" s="172"/>
      <c r="T149" s="172"/>
      <c r="U149" s="172"/>
      <c r="V149" s="172"/>
      <c r="W149" s="172"/>
      <c r="X149" s="265"/>
    </row>
    <row r="150" spans="2:24" x14ac:dyDescent="0.4">
      <c r="B150" s="312"/>
      <c r="C150" s="172" t="s">
        <v>234</v>
      </c>
      <c r="D150" s="172" t="s">
        <v>234</v>
      </c>
      <c r="E150" s="172" t="s">
        <v>234</v>
      </c>
      <c r="F150" s="172"/>
      <c r="G150" s="172"/>
      <c r="H150" s="172"/>
      <c r="I150" s="172"/>
      <c r="J150" s="172"/>
      <c r="K150" s="172"/>
      <c r="L150" s="172"/>
      <c r="M150" s="172"/>
      <c r="N150" s="172"/>
      <c r="O150" s="172"/>
      <c r="P150" s="172"/>
      <c r="Q150" s="172"/>
      <c r="R150" s="172"/>
      <c r="S150" s="172"/>
      <c r="T150" s="172"/>
      <c r="U150" s="172"/>
      <c r="V150" s="172"/>
      <c r="W150" s="172"/>
      <c r="X150" s="265"/>
    </row>
    <row r="151" spans="2:24" x14ac:dyDescent="0.4">
      <c r="B151" s="178"/>
      <c r="C151" s="348"/>
      <c r="D151" s="348"/>
      <c r="E151" s="158"/>
      <c r="F151" s="158"/>
      <c r="G151" s="158"/>
      <c r="H151" s="158"/>
      <c r="I151" s="158"/>
      <c r="J151" s="158"/>
      <c r="K151" s="158"/>
      <c r="L151" s="158"/>
      <c r="M151" s="158"/>
      <c r="N151" s="158"/>
      <c r="O151" s="158"/>
      <c r="P151" s="158"/>
      <c r="Q151" s="158"/>
      <c r="R151" s="158"/>
      <c r="S151" s="158"/>
      <c r="T151" s="158"/>
      <c r="U151" s="158"/>
      <c r="V151" s="158"/>
      <c r="W151" s="158"/>
      <c r="X151" s="262"/>
    </row>
    <row r="152" spans="2:24" x14ac:dyDescent="0.4">
      <c r="B152" s="359" t="s">
        <v>235</v>
      </c>
      <c r="C152" s="360"/>
      <c r="D152" s="348"/>
      <c r="E152" s="361"/>
      <c r="F152" s="158"/>
      <c r="G152" s="362">
        <v>0.14000000000000001</v>
      </c>
      <c r="H152" s="270" t="s">
        <v>340</v>
      </c>
      <c r="I152" s="270"/>
      <c r="J152" s="270"/>
      <c r="K152" s="270"/>
      <c r="L152" s="270"/>
      <c r="M152" s="270"/>
      <c r="N152" s="270"/>
      <c r="O152" s="270"/>
      <c r="P152" s="270"/>
      <c r="Q152" s="270"/>
      <c r="R152" s="270"/>
      <c r="S152" s="270"/>
      <c r="T152" s="270"/>
      <c r="U152" s="270"/>
      <c r="V152" s="270"/>
      <c r="W152" s="326"/>
      <c r="X152" s="262"/>
    </row>
    <row r="153" spans="2:24" x14ac:dyDescent="0.4">
      <c r="B153" s="359" t="s">
        <v>237</v>
      </c>
      <c r="C153" s="360"/>
      <c r="D153" s="348"/>
      <c r="E153" s="361"/>
      <c r="F153" s="158"/>
      <c r="G153" s="362">
        <v>1.0999999999999999E-2</v>
      </c>
      <c r="H153" s="270" t="s">
        <v>340</v>
      </c>
      <c r="I153" s="270"/>
      <c r="J153" s="270"/>
      <c r="K153" s="270"/>
      <c r="L153" s="270"/>
      <c r="M153" s="270"/>
      <c r="N153" s="270"/>
      <c r="O153" s="270"/>
      <c r="P153" s="270"/>
      <c r="Q153" s="270"/>
      <c r="R153" s="270"/>
      <c r="S153" s="270"/>
      <c r="T153" s="270"/>
      <c r="U153" s="270"/>
      <c r="V153" s="270"/>
      <c r="W153" s="326"/>
      <c r="X153" s="262"/>
    </row>
    <row r="154" spans="2:24" x14ac:dyDescent="0.4">
      <c r="B154" s="363" t="s">
        <v>238</v>
      </c>
      <c r="C154" s="427">
        <f>($C$114*D154+$D$114*E154)</f>
        <v>0</v>
      </c>
      <c r="D154" s="365"/>
      <c r="E154" s="365"/>
      <c r="F154" s="158"/>
      <c r="G154" s="362">
        <v>6.9000000000000006E-2</v>
      </c>
      <c r="H154" s="270" t="s">
        <v>341</v>
      </c>
      <c r="I154" s="270"/>
      <c r="J154" s="270"/>
      <c r="K154" s="270"/>
      <c r="L154" s="270"/>
      <c r="M154" s="270"/>
      <c r="N154" s="270"/>
      <c r="O154" s="270"/>
      <c r="P154" s="270"/>
      <c r="Q154" s="270"/>
      <c r="R154" s="270"/>
      <c r="S154" s="270"/>
      <c r="T154" s="270"/>
      <c r="U154" s="270"/>
      <c r="V154" s="270"/>
      <c r="W154" s="326"/>
      <c r="X154" s="262"/>
    </row>
    <row r="155" spans="2:24" x14ac:dyDescent="0.4">
      <c r="B155" s="366" t="s">
        <v>240</v>
      </c>
      <c r="C155" s="367">
        <f>SUM(C152:C154)</f>
        <v>0</v>
      </c>
      <c r="D155" s="348"/>
      <c r="E155" s="361"/>
      <c r="F155" s="158"/>
      <c r="G155" s="278"/>
      <c r="H155" s="158"/>
      <c r="I155" s="158"/>
      <c r="J155" s="158"/>
      <c r="K155" s="158"/>
      <c r="L155" s="158"/>
      <c r="M155" s="158"/>
      <c r="N155" s="158"/>
      <c r="O155" s="158"/>
      <c r="P155" s="158"/>
      <c r="Q155" s="158"/>
      <c r="R155" s="158"/>
      <c r="S155" s="158"/>
      <c r="T155" s="158"/>
      <c r="U155" s="158"/>
      <c r="V155" s="158"/>
      <c r="W155" s="158"/>
      <c r="X155" s="262"/>
    </row>
    <row r="156" spans="2:24" x14ac:dyDescent="0.4">
      <c r="B156" s="205"/>
      <c r="C156" s="348"/>
      <c r="D156" s="348"/>
      <c r="E156" s="361"/>
      <c r="F156" s="158"/>
      <c r="G156" s="158"/>
      <c r="H156" s="158"/>
      <c r="I156" s="158"/>
      <c r="J156" s="158"/>
      <c r="K156" s="158"/>
      <c r="L156" s="158"/>
      <c r="M156" s="158"/>
      <c r="N156" s="158"/>
      <c r="O156" s="158"/>
      <c r="P156" s="158"/>
      <c r="Q156" s="158"/>
      <c r="R156" s="158"/>
      <c r="S156" s="158"/>
      <c r="T156" s="158"/>
      <c r="U156" s="158"/>
      <c r="V156" s="158"/>
      <c r="W156" s="158"/>
      <c r="X156" s="262"/>
    </row>
    <row r="157" spans="2:24" x14ac:dyDescent="0.4">
      <c r="B157" s="182" t="s">
        <v>241</v>
      </c>
      <c r="C157" s="368">
        <f>$C$114*D157+$D$114*E157</f>
        <v>0</v>
      </c>
      <c r="D157" s="365"/>
      <c r="E157" s="365"/>
      <c r="F157" s="158"/>
      <c r="G157" s="269" t="s">
        <v>242</v>
      </c>
      <c r="H157" s="269"/>
      <c r="I157" s="270"/>
      <c r="J157" s="270"/>
      <c r="K157" s="270"/>
      <c r="L157" s="270"/>
      <c r="M157" s="270"/>
      <c r="N157" s="270"/>
      <c r="O157" s="270"/>
      <c r="P157" s="270"/>
      <c r="Q157" s="270"/>
      <c r="R157" s="270"/>
      <c r="S157" s="270"/>
      <c r="T157" s="270"/>
      <c r="U157" s="270"/>
      <c r="V157" s="270"/>
      <c r="W157" s="326"/>
      <c r="X157" s="262"/>
    </row>
    <row r="158" spans="2:24" x14ac:dyDescent="0.4">
      <c r="B158" s="369"/>
      <c r="C158" s="348"/>
      <c r="D158" s="348"/>
      <c r="E158" s="361"/>
      <c r="F158" s="158"/>
      <c r="G158" s="158"/>
      <c r="H158" s="158"/>
      <c r="I158" s="158"/>
      <c r="J158" s="158"/>
      <c r="K158" s="158"/>
      <c r="L158" s="158"/>
      <c r="M158" s="158"/>
      <c r="N158" s="158"/>
      <c r="O158" s="158"/>
      <c r="P158" s="158"/>
      <c r="Q158" s="158"/>
      <c r="R158" s="158"/>
      <c r="S158" s="158"/>
      <c r="T158" s="158"/>
      <c r="U158" s="158"/>
      <c r="V158" s="158"/>
      <c r="W158" s="158"/>
      <c r="X158" s="262"/>
    </row>
    <row r="159" spans="2:24" x14ac:dyDescent="0.4">
      <c r="B159" s="182" t="s">
        <v>243</v>
      </c>
      <c r="C159" s="365"/>
      <c r="D159" s="348"/>
      <c r="E159" s="361"/>
      <c r="F159" s="158"/>
      <c r="G159" s="362">
        <v>3.5999999999999997E-2</v>
      </c>
      <c r="H159" s="370" t="s">
        <v>342</v>
      </c>
      <c r="I159" s="381"/>
      <c r="J159" s="381"/>
      <c r="K159" s="381"/>
      <c r="L159" s="381"/>
      <c r="M159" s="381"/>
      <c r="N159" s="381"/>
      <c r="O159" s="381"/>
      <c r="P159" s="381"/>
      <c r="Q159" s="381"/>
      <c r="R159" s="381"/>
      <c r="S159" s="381"/>
      <c r="T159" s="381"/>
      <c r="U159" s="381"/>
      <c r="V159" s="381"/>
      <c r="W159" s="382"/>
      <c r="X159" s="262"/>
    </row>
    <row r="160" spans="2:24" x14ac:dyDescent="0.4">
      <c r="B160" s="230"/>
      <c r="C160" s="356"/>
      <c r="D160" s="347"/>
      <c r="E160" s="224"/>
      <c r="F160" s="224"/>
      <c r="G160" s="371"/>
      <c r="H160" s="371"/>
      <c r="I160" s="371"/>
      <c r="J160" s="371"/>
      <c r="K160" s="371"/>
      <c r="L160" s="371"/>
      <c r="M160" s="371"/>
      <c r="N160" s="371"/>
      <c r="O160" s="371"/>
      <c r="P160" s="371"/>
      <c r="Q160" s="371"/>
      <c r="R160" s="371"/>
      <c r="S160" s="371"/>
      <c r="T160" s="371"/>
      <c r="U160" s="371"/>
      <c r="V160" s="371"/>
      <c r="W160" s="371"/>
      <c r="X160" s="266"/>
    </row>
    <row r="161" spans="2:24" x14ac:dyDescent="0.4">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row>
    <row r="162" spans="2:24" x14ac:dyDescent="0.4">
      <c r="B162" s="168" t="s">
        <v>245</v>
      </c>
      <c r="C162" s="169"/>
      <c r="D162" s="170"/>
      <c r="E162" s="170"/>
      <c r="F162" s="170"/>
      <c r="G162" s="170"/>
      <c r="H162" s="170"/>
      <c r="I162" s="170"/>
      <c r="J162" s="170"/>
      <c r="K162" s="170"/>
      <c r="L162" s="170"/>
      <c r="M162" s="170"/>
      <c r="N162" s="170"/>
      <c r="O162" s="170"/>
      <c r="P162" s="170"/>
      <c r="Q162" s="170"/>
      <c r="R162" s="170"/>
      <c r="S162" s="170"/>
      <c r="T162" s="170"/>
      <c r="U162" s="170"/>
      <c r="V162" s="170"/>
      <c r="W162" s="170"/>
      <c r="X162" s="253"/>
    </row>
    <row r="163" spans="2:24" x14ac:dyDescent="0.4">
      <c r="B163" s="358"/>
      <c r="C163" s="372"/>
      <c r="D163" s="372"/>
      <c r="E163" s="152"/>
      <c r="F163" s="152"/>
      <c r="G163" s="152"/>
      <c r="H163" s="152"/>
      <c r="I163" s="152"/>
      <c r="J163" s="152"/>
      <c r="K163" s="152"/>
      <c r="L163" s="152"/>
      <c r="M163" s="152"/>
      <c r="N163" s="152"/>
      <c r="O163" s="152"/>
      <c r="P163" s="152"/>
      <c r="Q163" s="152"/>
      <c r="R163" s="152"/>
      <c r="S163" s="152"/>
      <c r="T163" s="152"/>
      <c r="U163" s="152"/>
      <c r="V163" s="152"/>
      <c r="W163" s="152"/>
      <c r="X163" s="262"/>
    </row>
    <row r="164" spans="2:24" x14ac:dyDescent="0.4">
      <c r="B164" s="312"/>
      <c r="C164" s="172" t="s">
        <v>143</v>
      </c>
      <c r="D164" s="172" t="s">
        <v>144</v>
      </c>
      <c r="E164" s="172" t="s">
        <v>145</v>
      </c>
      <c r="F164" s="172" t="s">
        <v>146</v>
      </c>
      <c r="G164" s="172" t="s">
        <v>147</v>
      </c>
      <c r="H164" s="172"/>
      <c r="I164" s="172"/>
      <c r="J164" s="172"/>
      <c r="K164" s="172"/>
      <c r="L164" s="172"/>
      <c r="M164" s="172"/>
      <c r="N164" s="172"/>
      <c r="O164" s="172"/>
      <c r="P164" s="172"/>
      <c r="Q164" s="172"/>
      <c r="R164" s="172"/>
      <c r="S164" s="172"/>
      <c r="T164" s="172"/>
      <c r="U164" s="172"/>
      <c r="V164" s="172"/>
      <c r="W164" s="172"/>
      <c r="X164" s="265"/>
    </row>
    <row r="165" spans="2:24" x14ac:dyDescent="0.4">
      <c r="B165" s="178"/>
      <c r="C165" s="372"/>
      <c r="D165" s="372"/>
      <c r="E165" s="152"/>
      <c r="F165" s="152"/>
      <c r="G165" s="152"/>
      <c r="H165" s="152"/>
      <c r="I165" s="152"/>
      <c r="J165" s="152"/>
      <c r="K165" s="152"/>
      <c r="L165" s="152"/>
      <c r="M165" s="152"/>
      <c r="N165" s="152"/>
      <c r="O165" s="152"/>
      <c r="P165" s="152"/>
      <c r="Q165" s="152"/>
      <c r="R165" s="152"/>
      <c r="S165" s="152"/>
      <c r="T165" s="152"/>
      <c r="U165" s="152"/>
      <c r="V165" s="152"/>
      <c r="W165" s="152"/>
      <c r="X165" s="262"/>
    </row>
    <row r="166" spans="2:24" x14ac:dyDescent="0.4">
      <c r="B166" s="182" t="s">
        <v>246</v>
      </c>
      <c r="C166" s="365"/>
      <c r="D166" s="365"/>
      <c r="E166" s="365"/>
      <c r="F166" s="365"/>
      <c r="G166" s="365"/>
      <c r="I166" s="269" t="s">
        <v>247</v>
      </c>
      <c r="J166" s="270"/>
      <c r="K166" s="270"/>
      <c r="L166" s="270"/>
      <c r="M166" s="270"/>
      <c r="N166" s="270"/>
      <c r="O166" s="270"/>
      <c r="P166" s="270"/>
      <c r="Q166" s="270"/>
      <c r="R166" s="270"/>
      <c r="S166" s="270"/>
      <c r="T166" s="270"/>
      <c r="U166" s="270"/>
      <c r="V166" s="270"/>
      <c r="W166" s="326"/>
      <c r="X166" s="262"/>
    </row>
    <row r="167" spans="2:24" x14ac:dyDescent="0.4">
      <c r="B167" s="182" t="s">
        <v>248</v>
      </c>
      <c r="C167" s="365"/>
      <c r="D167" s="365"/>
      <c r="E167" s="365"/>
      <c r="F167" s="365"/>
      <c r="G167" s="365"/>
      <c r="I167" s="269" t="s">
        <v>249</v>
      </c>
      <c r="J167" s="270"/>
      <c r="K167" s="270"/>
      <c r="L167" s="270"/>
      <c r="M167" s="270"/>
      <c r="N167" s="270"/>
      <c r="O167" s="270"/>
      <c r="P167" s="270"/>
      <c r="Q167" s="270"/>
      <c r="R167" s="270"/>
      <c r="S167" s="270"/>
      <c r="T167" s="270"/>
      <c r="U167" s="270"/>
      <c r="V167" s="270"/>
      <c r="W167" s="326"/>
      <c r="X167" s="262"/>
    </row>
    <row r="168" spans="2:24" x14ac:dyDescent="0.4">
      <c r="B168" s="230"/>
      <c r="C168" s="356"/>
      <c r="D168" s="347"/>
      <c r="E168" s="224"/>
      <c r="F168" s="224"/>
      <c r="G168" s="224"/>
      <c r="H168" s="224"/>
      <c r="I168" s="224"/>
      <c r="J168" s="224"/>
      <c r="K168" s="224"/>
      <c r="L168" s="224"/>
      <c r="M168" s="224"/>
      <c r="N168" s="224"/>
      <c r="O168" s="224"/>
      <c r="P168" s="224"/>
      <c r="Q168" s="224"/>
      <c r="R168" s="224"/>
      <c r="S168" s="224"/>
      <c r="T168" s="224"/>
      <c r="U168" s="224"/>
      <c r="V168" s="224"/>
      <c r="W168" s="224"/>
      <c r="X168" s="266"/>
    </row>
    <row r="169" spans="2:24" x14ac:dyDescent="0.4">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row>
    <row r="170" spans="2:24" x14ac:dyDescent="0.4">
      <c r="B170" s="168" t="s">
        <v>22</v>
      </c>
      <c r="C170" s="169"/>
      <c r="D170" s="170"/>
      <c r="E170" s="170"/>
      <c r="F170" s="170"/>
      <c r="G170" s="170"/>
      <c r="H170" s="170"/>
      <c r="I170" s="170"/>
      <c r="J170" s="170"/>
      <c r="K170" s="170"/>
      <c r="L170" s="170"/>
      <c r="M170" s="170"/>
      <c r="N170" s="170"/>
      <c r="O170" s="170"/>
      <c r="P170" s="170"/>
      <c r="Q170" s="170"/>
      <c r="R170" s="170"/>
      <c r="S170" s="170"/>
      <c r="T170" s="170"/>
      <c r="U170" s="170"/>
      <c r="V170" s="170"/>
      <c r="W170" s="170"/>
      <c r="X170" s="253"/>
    </row>
    <row r="171" spans="2:24" x14ac:dyDescent="0.4">
      <c r="B171" s="358"/>
      <c r="C171" s="348"/>
      <c r="D171" s="348"/>
      <c r="E171" s="158"/>
      <c r="F171" s="158"/>
      <c r="G171" s="158"/>
      <c r="H171" s="158"/>
      <c r="I171" s="158"/>
      <c r="J171" s="158"/>
      <c r="K171" s="158"/>
      <c r="L171" s="158"/>
      <c r="M171" s="158"/>
      <c r="N171" s="158"/>
      <c r="O171" s="158"/>
      <c r="P171" s="158"/>
      <c r="Q171" s="158"/>
      <c r="R171" s="158"/>
      <c r="S171" s="158"/>
      <c r="T171" s="158"/>
      <c r="U171" s="158"/>
      <c r="V171" s="158"/>
      <c r="W171" s="158"/>
      <c r="X171" s="262"/>
    </row>
    <row r="172" spans="2:24" x14ac:dyDescent="0.4">
      <c r="B172" s="312"/>
      <c r="C172" s="172" t="s">
        <v>175</v>
      </c>
      <c r="D172" s="172"/>
      <c r="E172" s="172"/>
      <c r="F172" s="172"/>
      <c r="G172" s="172"/>
      <c r="H172" s="172"/>
      <c r="I172" s="172"/>
      <c r="J172" s="172"/>
      <c r="K172" s="172"/>
      <c r="L172" s="172"/>
      <c r="M172" s="172"/>
      <c r="N172" s="172"/>
      <c r="O172" s="172"/>
      <c r="P172" s="172"/>
      <c r="Q172" s="172"/>
      <c r="R172" s="172"/>
      <c r="S172" s="172"/>
      <c r="T172" s="172"/>
      <c r="U172" s="172"/>
      <c r="V172" s="172"/>
      <c r="W172" s="172"/>
      <c r="X172" s="265"/>
    </row>
    <row r="173" spans="2:24" x14ac:dyDescent="0.4">
      <c r="B173" s="178"/>
      <c r="C173" s="348"/>
      <c r="D173" s="348"/>
      <c r="E173" s="158"/>
      <c r="F173" s="158"/>
      <c r="G173" s="158"/>
      <c r="H173" s="158"/>
      <c r="I173" s="158"/>
      <c r="J173" s="158"/>
      <c r="K173" s="158"/>
      <c r="L173" s="158"/>
      <c r="M173" s="158"/>
      <c r="N173" s="158"/>
      <c r="O173" s="158"/>
      <c r="P173" s="158"/>
      <c r="Q173" s="158"/>
      <c r="R173" s="158"/>
      <c r="S173" s="158"/>
      <c r="T173" s="158"/>
      <c r="U173" s="158"/>
      <c r="V173" s="158"/>
      <c r="W173" s="158"/>
      <c r="X173" s="262"/>
    </row>
    <row r="174" spans="2:24" x14ac:dyDescent="0.4">
      <c r="B174" s="182" t="s">
        <v>250</v>
      </c>
      <c r="C174" s="365"/>
      <c r="D174" s="348"/>
      <c r="E174" s="158"/>
      <c r="F174" s="269" t="s">
        <v>308</v>
      </c>
      <c r="G174" s="269"/>
      <c r="H174" s="270"/>
      <c r="I174" s="270"/>
      <c r="J174" s="270"/>
      <c r="K174" s="270"/>
      <c r="L174" s="270"/>
      <c r="M174" s="270"/>
      <c r="N174" s="270"/>
      <c r="O174" s="270"/>
      <c r="P174" s="270"/>
      <c r="Q174" s="270"/>
      <c r="R174" s="270"/>
      <c r="S174" s="270"/>
      <c r="T174" s="270"/>
      <c r="U174" s="270"/>
      <c r="V174" s="270"/>
      <c r="W174" s="326"/>
      <c r="X174" s="262"/>
    </row>
    <row r="175" spans="2:24" x14ac:dyDescent="0.4">
      <c r="B175" s="230"/>
      <c r="C175" s="347"/>
      <c r="D175" s="347"/>
      <c r="E175" s="224"/>
      <c r="F175" s="224"/>
      <c r="G175" s="224"/>
      <c r="H175" s="224"/>
      <c r="I175" s="224"/>
      <c r="J175" s="224"/>
      <c r="K175" s="224"/>
      <c r="L175" s="224"/>
      <c r="M175" s="224"/>
      <c r="N175" s="224"/>
      <c r="O175" s="224"/>
      <c r="P175" s="224"/>
      <c r="Q175" s="224"/>
      <c r="R175" s="224"/>
      <c r="S175" s="224"/>
      <c r="T175" s="224"/>
      <c r="U175" s="224"/>
      <c r="V175" s="224"/>
      <c r="W175" s="224"/>
      <c r="X175" s="266"/>
    </row>
    <row r="176" spans="2:24" x14ac:dyDescent="0.4">
      <c r="B176" s="207"/>
      <c r="C176" s="373"/>
      <c r="D176" s="207"/>
      <c r="E176" s="207"/>
      <c r="F176" s="207"/>
      <c r="G176" s="207"/>
      <c r="H176" s="207"/>
      <c r="I176" s="207"/>
      <c r="J176" s="207"/>
      <c r="K176" s="207"/>
      <c r="L176" s="207"/>
      <c r="M176" s="207"/>
      <c r="N176" s="207"/>
      <c r="O176" s="207"/>
      <c r="P176" s="207"/>
      <c r="Q176" s="207"/>
      <c r="R176" s="207"/>
      <c r="S176" s="207"/>
      <c r="T176" s="207"/>
      <c r="U176" s="207"/>
      <c r="V176" s="207"/>
      <c r="W176" s="207"/>
      <c r="X176" s="207"/>
    </row>
    <row r="177" spans="2:24" x14ac:dyDescent="0.4">
      <c r="B177" s="168" t="s">
        <v>252</v>
      </c>
      <c r="C177" s="374"/>
      <c r="D177" s="170"/>
      <c r="E177" s="170"/>
      <c r="F177" s="170"/>
      <c r="G177" s="170"/>
      <c r="H177" s="170"/>
      <c r="I177" s="170"/>
      <c r="J177" s="170"/>
      <c r="K177" s="170"/>
      <c r="L177" s="170"/>
      <c r="M177" s="170"/>
      <c r="N177" s="170"/>
      <c r="O177" s="170"/>
      <c r="P177" s="170"/>
      <c r="Q177" s="170"/>
      <c r="R177" s="170"/>
      <c r="S177" s="170"/>
      <c r="T177" s="170"/>
      <c r="U177" s="170"/>
      <c r="V177" s="170"/>
      <c r="W177" s="170"/>
      <c r="X177" s="253"/>
    </row>
    <row r="178" spans="2:24" x14ac:dyDescent="0.4">
      <c r="B178" s="358"/>
      <c r="C178" s="348"/>
      <c r="D178" s="348"/>
      <c r="E178" s="158"/>
      <c r="F178" s="158"/>
      <c r="G178" s="158"/>
      <c r="H178" s="158"/>
      <c r="I178" s="158"/>
      <c r="J178" s="158"/>
      <c r="K178" s="158"/>
      <c r="L178" s="158"/>
      <c r="M178" s="158"/>
      <c r="N178" s="158"/>
      <c r="O178" s="158"/>
      <c r="P178" s="158"/>
      <c r="Q178" s="158"/>
      <c r="R178" s="158"/>
      <c r="S178" s="158"/>
      <c r="T178" s="158"/>
      <c r="U178" s="158"/>
      <c r="V178" s="158"/>
      <c r="W178" s="158"/>
      <c r="X178" s="262"/>
    </row>
    <row r="179" spans="2:24" x14ac:dyDescent="0.4">
      <c r="B179" s="312"/>
      <c r="C179" s="375" t="s">
        <v>175</v>
      </c>
      <c r="D179" s="172"/>
      <c r="E179" s="172"/>
      <c r="F179" s="172"/>
      <c r="G179" s="172"/>
      <c r="H179" s="172"/>
      <c r="I179" s="172"/>
      <c r="J179" s="172"/>
      <c r="K179" s="172"/>
      <c r="L179" s="172"/>
      <c r="M179" s="172"/>
      <c r="N179" s="172"/>
      <c r="O179" s="172"/>
      <c r="P179" s="172"/>
      <c r="Q179" s="172"/>
      <c r="R179" s="172"/>
      <c r="S179" s="172"/>
      <c r="T179" s="172"/>
      <c r="U179" s="172"/>
      <c r="V179" s="172"/>
      <c r="W179" s="172"/>
      <c r="X179" s="265"/>
    </row>
    <row r="180" spans="2:24" x14ac:dyDescent="0.4">
      <c r="B180" s="178"/>
      <c r="C180" s="348"/>
      <c r="D180" s="348"/>
      <c r="E180" s="158"/>
      <c r="F180" s="158"/>
      <c r="G180" s="158"/>
      <c r="H180" s="158"/>
      <c r="I180" s="158"/>
      <c r="J180" s="158"/>
      <c r="K180" s="158"/>
      <c r="L180" s="158"/>
      <c r="M180" s="158"/>
      <c r="N180" s="158"/>
      <c r="O180" s="158"/>
      <c r="P180" s="158"/>
      <c r="Q180" s="158"/>
      <c r="R180" s="158"/>
      <c r="S180" s="158"/>
      <c r="T180" s="158"/>
      <c r="U180" s="158"/>
      <c r="V180" s="158"/>
      <c r="W180" s="158"/>
      <c r="X180" s="262"/>
    </row>
    <row r="181" spans="2:24" x14ac:dyDescent="0.4">
      <c r="B181" s="182" t="s">
        <v>253</v>
      </c>
      <c r="C181" s="365"/>
      <c r="D181" s="348"/>
      <c r="E181" s="158"/>
      <c r="F181" s="269" t="s">
        <v>254</v>
      </c>
      <c r="G181" s="270"/>
      <c r="H181" s="270"/>
      <c r="I181" s="270"/>
      <c r="J181" s="270"/>
      <c r="K181" s="270"/>
      <c r="L181" s="270"/>
      <c r="M181" s="270"/>
      <c r="N181" s="270"/>
      <c r="O181" s="270"/>
      <c r="P181" s="270"/>
      <c r="Q181" s="270"/>
      <c r="R181" s="270"/>
      <c r="S181" s="270"/>
      <c r="T181" s="270"/>
      <c r="U181" s="270"/>
      <c r="V181" s="270"/>
      <c r="W181" s="326"/>
      <c r="X181" s="262"/>
    </row>
    <row r="182" spans="2:24" x14ac:dyDescent="0.4">
      <c r="B182" s="182" t="s">
        <v>255</v>
      </c>
      <c r="C182" s="365"/>
      <c r="D182" s="348"/>
      <c r="E182" s="158"/>
      <c r="F182" s="269"/>
      <c r="G182" s="270"/>
      <c r="H182" s="270"/>
      <c r="I182" s="270"/>
      <c r="J182" s="270"/>
      <c r="K182" s="270"/>
      <c r="L182" s="270"/>
      <c r="M182" s="270"/>
      <c r="N182" s="270"/>
      <c r="O182" s="270"/>
      <c r="P182" s="270"/>
      <c r="Q182" s="270"/>
      <c r="R182" s="270"/>
      <c r="S182" s="270"/>
      <c r="T182" s="270"/>
      <c r="U182" s="270"/>
      <c r="V182" s="270"/>
      <c r="W182" s="326"/>
      <c r="X182" s="262"/>
    </row>
    <row r="183" spans="2:24" x14ac:dyDescent="0.4">
      <c r="B183" s="182" t="s">
        <v>256</v>
      </c>
      <c r="C183" s="365"/>
      <c r="D183" s="348"/>
      <c r="E183" s="158"/>
      <c r="F183" s="269"/>
      <c r="G183" s="270"/>
      <c r="H183" s="270"/>
      <c r="I183" s="270"/>
      <c r="J183" s="270"/>
      <c r="K183" s="270"/>
      <c r="L183" s="270"/>
      <c r="M183" s="270"/>
      <c r="N183" s="270"/>
      <c r="O183" s="270"/>
      <c r="P183" s="270"/>
      <c r="Q183" s="270"/>
      <c r="R183" s="270"/>
      <c r="S183" s="270"/>
      <c r="T183" s="270"/>
      <c r="U183" s="270"/>
      <c r="V183" s="270"/>
      <c r="W183" s="326"/>
      <c r="X183" s="262"/>
    </row>
    <row r="184" spans="2:24" x14ac:dyDescent="0.4">
      <c r="B184" s="353" t="s">
        <v>257</v>
      </c>
      <c r="C184" s="376">
        <f>SUM(C181:C183)</f>
        <v>0</v>
      </c>
      <c r="D184" s="348"/>
      <c r="E184" s="158"/>
      <c r="F184" s="158"/>
      <c r="G184" s="158"/>
      <c r="H184" s="158"/>
      <c r="I184" s="158"/>
      <c r="J184" s="158"/>
      <c r="K184" s="158"/>
      <c r="L184" s="158"/>
      <c r="M184" s="158"/>
      <c r="N184" s="158"/>
      <c r="O184" s="158"/>
      <c r="P184" s="158"/>
      <c r="Q184" s="158"/>
      <c r="R184" s="158"/>
      <c r="S184" s="158"/>
      <c r="T184" s="158"/>
      <c r="U184" s="158"/>
      <c r="V184" s="158"/>
      <c r="W184" s="158"/>
      <c r="X184" s="262"/>
    </row>
    <row r="185" spans="2:24" x14ac:dyDescent="0.4">
      <c r="B185" s="355"/>
      <c r="C185" s="377"/>
      <c r="D185" s="347"/>
      <c r="E185" s="224"/>
      <c r="F185" s="224"/>
      <c r="G185" s="224"/>
      <c r="H185" s="224"/>
      <c r="I185" s="224"/>
      <c r="J185" s="224"/>
      <c r="K185" s="224"/>
      <c r="L185" s="224"/>
      <c r="M185" s="224"/>
      <c r="N185" s="224"/>
      <c r="O185" s="224"/>
      <c r="P185" s="224"/>
      <c r="Q185" s="224"/>
      <c r="R185" s="224"/>
      <c r="S185" s="224"/>
      <c r="T185" s="224"/>
      <c r="U185" s="224"/>
      <c r="V185" s="224"/>
      <c r="W185" s="224"/>
      <c r="X185" s="266"/>
    </row>
    <row r="186" spans="2:24" x14ac:dyDescent="0.4">
      <c r="B186" s="378"/>
      <c r="C186" s="308"/>
      <c r="D186" s="348"/>
      <c r="E186" s="152"/>
      <c r="F186" s="152"/>
      <c r="G186" s="152"/>
      <c r="H186" s="152"/>
      <c r="I186" s="152"/>
      <c r="J186" s="152"/>
      <c r="K186" s="152"/>
      <c r="L186" s="152"/>
      <c r="M186" s="152"/>
      <c r="N186" s="152"/>
      <c r="O186" s="152"/>
      <c r="P186" s="152"/>
      <c r="Q186" s="152"/>
      <c r="R186" s="152"/>
      <c r="S186" s="152"/>
      <c r="T186" s="152"/>
      <c r="U186" s="152"/>
      <c r="V186" s="152"/>
      <c r="W186" s="152"/>
      <c r="X186" s="158"/>
    </row>
    <row r="187" spans="2:24" x14ac:dyDescent="0.4">
      <c r="B187" s="379" t="s">
        <v>258</v>
      </c>
      <c r="C187" s="380"/>
      <c r="D187" s="380"/>
      <c r="E187" s="380"/>
      <c r="F187" s="380"/>
      <c r="G187" s="380"/>
      <c r="H187" s="380"/>
      <c r="I187" s="380"/>
      <c r="J187" s="380"/>
      <c r="K187" s="380"/>
      <c r="L187" s="380"/>
      <c r="M187" s="380"/>
      <c r="N187" s="380"/>
      <c r="O187" s="380"/>
      <c r="P187" s="380"/>
      <c r="Q187" s="380"/>
      <c r="R187" s="380"/>
      <c r="S187" s="380"/>
      <c r="T187" s="380"/>
      <c r="U187" s="380"/>
      <c r="V187" s="380"/>
      <c r="W187" s="380"/>
      <c r="X187" s="383"/>
    </row>
    <row r="188" spans="2:24" x14ac:dyDescent="0.4">
      <c r="B188" s="17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262"/>
    </row>
    <row r="189" spans="2:24" ht="36" x14ac:dyDescent="0.4">
      <c r="B189" s="384" t="s">
        <v>259</v>
      </c>
      <c r="C189" s="385" t="s">
        <v>260</v>
      </c>
      <c r="D189" s="386"/>
      <c r="E189" s="387" t="s">
        <v>261</v>
      </c>
      <c r="F189" s="388"/>
      <c r="G189" s="389"/>
      <c r="H189" s="389"/>
      <c r="I189" s="389"/>
      <c r="J189" s="388"/>
      <c r="K189" s="406"/>
      <c r="L189" s="388"/>
      <c r="M189" s="385"/>
      <c r="N189" s="388"/>
      <c r="O189" s="388"/>
      <c r="P189" s="388"/>
      <c r="Q189" s="388"/>
      <c r="R189" s="385"/>
      <c r="S189" s="388"/>
      <c r="T189" s="388"/>
      <c r="U189" s="388"/>
      <c r="V189" s="388"/>
      <c r="W189" s="388"/>
      <c r="X189" s="408"/>
    </row>
    <row r="190" spans="2:24" x14ac:dyDescent="0.4">
      <c r="B190" s="390" t="s">
        <v>262</v>
      </c>
      <c r="C190" s="391">
        <f>100%-SUM(C155,C157,C159)</f>
        <v>1</v>
      </c>
      <c r="D190" s="388"/>
      <c r="E190" s="392"/>
      <c r="F190" s="158"/>
      <c r="G190" s="251"/>
      <c r="H190" s="251"/>
      <c r="I190" s="251"/>
      <c r="J190" s="158"/>
      <c r="K190" s="428"/>
      <c r="L190" s="158"/>
      <c r="M190" s="428"/>
      <c r="N190" s="344"/>
      <c r="O190" s="344"/>
      <c r="P190" s="344"/>
      <c r="Q190" s="344"/>
      <c r="R190" s="428"/>
      <c r="S190" s="344"/>
      <c r="T190" s="344"/>
      <c r="U190" s="344"/>
      <c r="V190" s="344"/>
      <c r="W190" s="344"/>
      <c r="X190" s="262"/>
    </row>
    <row r="191" spans="2:24" x14ac:dyDescent="0.4">
      <c r="B191" s="390" t="str">
        <f>B155</f>
        <v>Totale overheadkosten (% van totale kosten)</v>
      </c>
      <c r="C191" s="391">
        <f>C155</f>
        <v>0</v>
      </c>
      <c r="D191" s="388"/>
      <c r="E191" s="391">
        <f>C191/$C$190</f>
        <v>0</v>
      </c>
      <c r="F191" s="158"/>
      <c r="G191" s="251"/>
      <c r="H191" s="251"/>
      <c r="I191" s="251"/>
      <c r="J191" s="158"/>
      <c r="K191" s="428"/>
      <c r="L191" s="158"/>
      <c r="M191" s="428"/>
      <c r="N191" s="344"/>
      <c r="O191" s="344"/>
      <c r="P191" s="344"/>
      <c r="Q191" s="344"/>
      <c r="R191" s="428"/>
      <c r="S191" s="344"/>
      <c r="T191" s="344"/>
      <c r="U191" s="344"/>
      <c r="V191" s="344"/>
      <c r="W191" s="344"/>
      <c r="X191" s="262"/>
    </row>
    <row r="192" spans="2:24" x14ac:dyDescent="0.4">
      <c r="B192" s="390" t="str">
        <f>B157</f>
        <v>Kosten voor vastgoed (% van totale kosten)</v>
      </c>
      <c r="C192" s="391">
        <f>C157</f>
        <v>0</v>
      </c>
      <c r="D192" s="388"/>
      <c r="E192" s="391">
        <f>C192/$C$190</f>
        <v>0</v>
      </c>
      <c r="F192" s="158"/>
      <c r="G192" s="278"/>
      <c r="H192" s="251"/>
      <c r="I192" s="251"/>
      <c r="J192" s="158"/>
      <c r="K192" s="428"/>
      <c r="L192" s="158"/>
      <c r="M192" s="428"/>
      <c r="N192" s="344"/>
      <c r="O192" s="344"/>
      <c r="P192" s="344"/>
      <c r="Q192" s="344"/>
      <c r="R192" s="428"/>
      <c r="S192" s="344"/>
      <c r="T192" s="344"/>
      <c r="U192" s="344"/>
      <c r="V192" s="344"/>
      <c r="W192" s="344"/>
      <c r="X192" s="262"/>
    </row>
    <row r="193" spans="2:24" x14ac:dyDescent="0.4">
      <c r="B193" s="390" t="str">
        <f>B159</f>
        <v>Overige personele kosten (% van totale kosten)</v>
      </c>
      <c r="C193" s="391">
        <f>C159</f>
        <v>0</v>
      </c>
      <c r="D193" s="388"/>
      <c r="E193" s="391">
        <f>C193/$C$190</f>
        <v>0</v>
      </c>
      <c r="F193" s="158"/>
      <c r="G193" s="251"/>
      <c r="H193" s="251"/>
      <c r="I193" s="251"/>
      <c r="J193" s="158"/>
      <c r="K193" s="428"/>
      <c r="L193" s="158"/>
      <c r="M193" s="428"/>
      <c r="N193" s="344"/>
      <c r="O193" s="344"/>
      <c r="P193" s="344"/>
      <c r="Q193" s="344"/>
      <c r="R193" s="428"/>
      <c r="S193" s="344"/>
      <c r="T193" s="344"/>
      <c r="U193" s="344"/>
      <c r="V193" s="344"/>
      <c r="W193" s="344"/>
      <c r="X193" s="262"/>
    </row>
    <row r="194" spans="2:24" x14ac:dyDescent="0.4">
      <c r="B194" s="230"/>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66"/>
    </row>
    <row r="227" spans="2:21" x14ac:dyDescent="0.4">
      <c r="B227" s="379" t="s">
        <v>263</v>
      </c>
      <c r="C227" s="393"/>
      <c r="D227" s="393"/>
      <c r="E227" s="393"/>
      <c r="F227" s="393"/>
      <c r="G227" s="393"/>
      <c r="H227" s="393"/>
      <c r="I227" s="393"/>
      <c r="J227" s="393"/>
      <c r="K227" s="393"/>
      <c r="L227" s="393"/>
      <c r="M227" s="393"/>
      <c r="N227" s="393"/>
      <c r="O227" s="393"/>
      <c r="P227" s="393"/>
      <c r="Q227" s="393"/>
      <c r="R227" s="393"/>
      <c r="S227" s="409"/>
    </row>
    <row r="228" spans="2:21" x14ac:dyDescent="0.4">
      <c r="B228" s="394"/>
      <c r="C228" s="395"/>
      <c r="D228" s="395"/>
      <c r="E228" s="395"/>
      <c r="F228" s="395"/>
      <c r="G228" s="395"/>
      <c r="H228" s="395"/>
      <c r="I228" s="395"/>
      <c r="J228" s="395"/>
      <c r="K228" s="395"/>
      <c r="L228" s="395"/>
      <c r="M228" s="395"/>
      <c r="N228" s="395"/>
      <c r="O228" s="395"/>
      <c r="P228" s="395"/>
      <c r="Q228" s="395"/>
      <c r="R228" s="395"/>
      <c r="S228" s="410"/>
    </row>
    <row r="229" spans="2:21" x14ac:dyDescent="0.4">
      <c r="B229" s="396"/>
      <c r="C229" s="240">
        <f t="shared" ref="C229:Q229" si="36">D18</f>
        <v>10</v>
      </c>
      <c r="D229" s="240">
        <f t="shared" si="36"/>
        <v>15</v>
      </c>
      <c r="E229" s="240">
        <f t="shared" si="36"/>
        <v>20</v>
      </c>
      <c r="F229" s="240">
        <f t="shared" si="36"/>
        <v>25</v>
      </c>
      <c r="G229" s="240">
        <f t="shared" si="36"/>
        <v>30</v>
      </c>
      <c r="H229" s="240">
        <f t="shared" si="36"/>
        <v>35</v>
      </c>
      <c r="I229" s="240">
        <f t="shared" si="36"/>
        <v>40</v>
      </c>
      <c r="J229" s="240">
        <f t="shared" si="36"/>
        <v>45</v>
      </c>
      <c r="K229" s="240">
        <f t="shared" si="36"/>
        <v>50</v>
      </c>
      <c r="L229" s="240">
        <f t="shared" si="36"/>
        <v>55</v>
      </c>
      <c r="M229" s="240">
        <f t="shared" si="36"/>
        <v>60</v>
      </c>
      <c r="N229" s="240">
        <f t="shared" si="36"/>
        <v>65</v>
      </c>
      <c r="O229" s="240">
        <f t="shared" si="36"/>
        <v>70</v>
      </c>
      <c r="P229" s="240">
        <f t="shared" si="36"/>
        <v>70</v>
      </c>
      <c r="Q229" s="240">
        <f t="shared" si="36"/>
        <v>80</v>
      </c>
      <c r="R229" s="240"/>
      <c r="S229" s="264"/>
    </row>
    <row r="230" spans="2:21" x14ac:dyDescent="0.4">
      <c r="B230" s="397"/>
      <c r="C230" s="240">
        <f t="shared" ref="C230:Q230" si="37">D19</f>
        <v>3</v>
      </c>
      <c r="D230" s="240">
        <f t="shared" si="37"/>
        <v>7</v>
      </c>
      <c r="E230" s="240">
        <f t="shared" si="37"/>
        <v>5</v>
      </c>
      <c r="F230" s="240">
        <f t="shared" si="37"/>
        <v>5</v>
      </c>
      <c r="G230" s="240">
        <f t="shared" si="37"/>
        <v>5</v>
      </c>
      <c r="H230" s="240">
        <f t="shared" si="37"/>
        <v>5</v>
      </c>
      <c r="I230" s="240">
        <f t="shared" si="37"/>
        <v>6</v>
      </c>
      <c r="J230" s="240">
        <f t="shared" si="37"/>
        <v>5</v>
      </c>
      <c r="K230" s="240">
        <f t="shared" si="37"/>
        <v>5</v>
      </c>
      <c r="L230" s="240">
        <f t="shared" si="37"/>
        <v>5</v>
      </c>
      <c r="M230" s="240">
        <f t="shared" si="37"/>
        <v>5</v>
      </c>
      <c r="N230" s="240">
        <f t="shared" si="37"/>
        <v>5</v>
      </c>
      <c r="O230" s="240">
        <f t="shared" si="37"/>
        <v>5</v>
      </c>
      <c r="P230" s="240">
        <f t="shared" si="37"/>
        <v>5</v>
      </c>
      <c r="Q230" s="240">
        <f t="shared" si="37"/>
        <v>5</v>
      </c>
      <c r="R230" s="240"/>
      <c r="S230" s="264"/>
    </row>
    <row r="231" spans="2:21" x14ac:dyDescent="0.4">
      <c r="B231" s="398" t="s">
        <v>122</v>
      </c>
      <c r="C231" s="399">
        <f t="shared" ref="C231:Q231" si="38">D20</f>
        <v>11.833333333333334</v>
      </c>
      <c r="D231" s="399">
        <f t="shared" si="38"/>
        <v>13.596153846153847</v>
      </c>
      <c r="E231" s="399">
        <f t="shared" si="38"/>
        <v>13.185897435897436</v>
      </c>
      <c r="F231" s="399">
        <f t="shared" si="38"/>
        <v>14.051282051282051</v>
      </c>
      <c r="G231" s="399">
        <f t="shared" si="38"/>
        <v>14.942307692307692</v>
      </c>
      <c r="H231" s="399">
        <f t="shared" si="38"/>
        <v>15.814102564102564</v>
      </c>
      <c r="I231" s="399">
        <f t="shared" si="38"/>
        <v>17.160256410256409</v>
      </c>
      <c r="J231" s="399">
        <f t="shared" si="38"/>
        <v>18.487179487179485</v>
      </c>
      <c r="K231" s="399">
        <f t="shared" si="38"/>
        <v>21.28846153846154</v>
      </c>
      <c r="L231" s="399">
        <f t="shared" si="38"/>
        <v>24.070512820512821</v>
      </c>
      <c r="M231" s="399">
        <f t="shared" si="38"/>
        <v>27.532051282051281</v>
      </c>
      <c r="N231" s="399">
        <f t="shared" si="38"/>
        <v>31.141025641025642</v>
      </c>
      <c r="O231" s="399">
        <f t="shared" si="38"/>
        <v>37.384615384615387</v>
      </c>
      <c r="P231" s="399">
        <f t="shared" si="38"/>
        <v>37.384615384615387</v>
      </c>
      <c r="Q231" s="399">
        <f t="shared" si="38"/>
        <v>51.929487179487182</v>
      </c>
      <c r="R231" s="263"/>
      <c r="S231" s="264"/>
      <c r="T231" s="152"/>
      <c r="U231" s="152"/>
    </row>
    <row r="232" spans="2:21" x14ac:dyDescent="0.4">
      <c r="B232" s="398" t="s">
        <v>264</v>
      </c>
      <c r="C232" s="400">
        <f t="shared" ref="C232:Q232" si="39">SUM(D21:D24)</f>
        <v>1.9323833333333336</v>
      </c>
      <c r="D232" s="400">
        <f t="shared" si="39"/>
        <v>2.2202519230769231</v>
      </c>
      <c r="E232" s="400">
        <f t="shared" si="39"/>
        <v>2.1532570512820515</v>
      </c>
      <c r="F232" s="400">
        <f t="shared" si="39"/>
        <v>2.294574358974359</v>
      </c>
      <c r="G232" s="400">
        <f t="shared" si="39"/>
        <v>2.4400788461538463</v>
      </c>
      <c r="H232" s="400">
        <f t="shared" si="39"/>
        <v>2.582442948717949</v>
      </c>
      <c r="I232" s="400">
        <f t="shared" si="39"/>
        <v>2.8022698717948717</v>
      </c>
      <c r="J232" s="400">
        <f t="shared" si="39"/>
        <v>3.0189564102564099</v>
      </c>
      <c r="K232" s="400">
        <f t="shared" si="39"/>
        <v>3.4764057692307695</v>
      </c>
      <c r="L232" s="400">
        <f t="shared" si="39"/>
        <v>3.9307147435897436</v>
      </c>
      <c r="M232" s="400">
        <f t="shared" si="39"/>
        <v>4.4959839743589747</v>
      </c>
      <c r="N232" s="400">
        <f t="shared" si="39"/>
        <v>5.0853294871794876</v>
      </c>
      <c r="O232" s="400">
        <f t="shared" si="39"/>
        <v>6.1049076923076928</v>
      </c>
      <c r="P232" s="400">
        <f t="shared" si="39"/>
        <v>6.1049076923076928</v>
      </c>
      <c r="Q232" s="400">
        <f t="shared" si="39"/>
        <v>8.4800852564102573</v>
      </c>
      <c r="R232" s="263"/>
      <c r="S232" s="264"/>
    </row>
    <row r="233" spans="2:21" x14ac:dyDescent="0.4">
      <c r="B233" s="398" t="s">
        <v>35</v>
      </c>
      <c r="C233" s="400">
        <f t="shared" ref="C233:Q233" si="40">D26</f>
        <v>0</v>
      </c>
      <c r="D233" s="400">
        <f t="shared" si="40"/>
        <v>0</v>
      </c>
      <c r="E233" s="400">
        <f t="shared" si="40"/>
        <v>0</v>
      </c>
      <c r="F233" s="400">
        <f t="shared" si="40"/>
        <v>0</v>
      </c>
      <c r="G233" s="400">
        <f t="shared" si="40"/>
        <v>0</v>
      </c>
      <c r="H233" s="400">
        <f t="shared" si="40"/>
        <v>0</v>
      </c>
      <c r="I233" s="400">
        <f t="shared" si="40"/>
        <v>0</v>
      </c>
      <c r="J233" s="400">
        <f t="shared" si="40"/>
        <v>0</v>
      </c>
      <c r="K233" s="400">
        <f t="shared" si="40"/>
        <v>0</v>
      </c>
      <c r="L233" s="400">
        <f t="shared" si="40"/>
        <v>0</v>
      </c>
      <c r="M233" s="400">
        <f t="shared" si="40"/>
        <v>0</v>
      </c>
      <c r="N233" s="400">
        <f t="shared" si="40"/>
        <v>0</v>
      </c>
      <c r="O233" s="400">
        <f t="shared" si="40"/>
        <v>0</v>
      </c>
      <c r="P233" s="400">
        <f t="shared" si="40"/>
        <v>0</v>
      </c>
      <c r="Q233" s="400">
        <f t="shared" si="40"/>
        <v>0</v>
      </c>
      <c r="R233" s="263"/>
      <c r="S233" s="264"/>
    </row>
    <row r="234" spans="2:21" x14ac:dyDescent="0.4">
      <c r="B234" s="401" t="s">
        <v>265</v>
      </c>
      <c r="C234" s="400">
        <f t="shared" ref="C234:Q234" si="41">D28-D27</f>
        <v>2.127567422845198</v>
      </c>
      <c r="D234" s="400">
        <f t="shared" si="41"/>
        <v>2.444512732315637</v>
      </c>
      <c r="E234" s="400">
        <f t="shared" si="41"/>
        <v>2.3707509148388795</v>
      </c>
      <c r="F234" s="400">
        <f t="shared" si="41"/>
        <v>2.5263422485789135</v>
      </c>
      <c r="G234" s="400">
        <f t="shared" si="41"/>
        <v>2.6865436959112436</v>
      </c>
      <c r="H234" s="400">
        <f t="shared" si="41"/>
        <v>2.8432875580493508</v>
      </c>
      <c r="I234" s="400">
        <f t="shared" si="41"/>
        <v>3.085318521644961</v>
      </c>
      <c r="J234" s="400">
        <f t="shared" si="41"/>
        <v>3.3238919000463447</v>
      </c>
      <c r="K234" s="400">
        <f t="shared" si="41"/>
        <v>3.8275468100048222</v>
      </c>
      <c r="L234" s="400">
        <f t="shared" si="41"/>
        <v>4.3277441347690768</v>
      </c>
      <c r="M234" s="400">
        <f t="shared" si="41"/>
        <v>4.9501094697292132</v>
      </c>
      <c r="N234" s="400">
        <f t="shared" si="41"/>
        <v>5.5989829578450596</v>
      </c>
      <c r="O234" s="400">
        <f t="shared" si="41"/>
        <v>6.721545617569447</v>
      </c>
      <c r="P234" s="400">
        <f t="shared" si="41"/>
        <v>6.721545617569447</v>
      </c>
      <c r="Q234" s="400">
        <f t="shared" si="41"/>
        <v>9.3366325528000829</v>
      </c>
      <c r="R234" s="263"/>
      <c r="S234" s="264"/>
    </row>
    <row r="235" spans="2:21" x14ac:dyDescent="0.4">
      <c r="B235" s="401" t="s">
        <v>19</v>
      </c>
      <c r="C235" s="400">
        <f t="shared" ref="C235:Q235" si="42">D29</f>
        <v>0</v>
      </c>
      <c r="D235" s="400">
        <f t="shared" si="42"/>
        <v>0</v>
      </c>
      <c r="E235" s="400">
        <f t="shared" si="42"/>
        <v>0</v>
      </c>
      <c r="F235" s="400">
        <f t="shared" si="42"/>
        <v>0</v>
      </c>
      <c r="G235" s="400">
        <f t="shared" si="42"/>
        <v>0</v>
      </c>
      <c r="H235" s="400">
        <f t="shared" si="42"/>
        <v>0</v>
      </c>
      <c r="I235" s="400">
        <f t="shared" si="42"/>
        <v>0</v>
      </c>
      <c r="J235" s="400">
        <f t="shared" si="42"/>
        <v>0</v>
      </c>
      <c r="K235" s="400">
        <f t="shared" si="42"/>
        <v>0</v>
      </c>
      <c r="L235" s="400">
        <f t="shared" si="42"/>
        <v>0</v>
      </c>
      <c r="M235" s="400">
        <f t="shared" si="42"/>
        <v>0</v>
      </c>
      <c r="N235" s="400">
        <f t="shared" si="42"/>
        <v>0</v>
      </c>
      <c r="O235" s="400">
        <f t="shared" si="42"/>
        <v>0</v>
      </c>
      <c r="P235" s="400">
        <f t="shared" si="42"/>
        <v>0</v>
      </c>
      <c r="Q235" s="400">
        <f t="shared" si="42"/>
        <v>0</v>
      </c>
      <c r="R235" s="263"/>
      <c r="S235" s="264"/>
    </row>
    <row r="236" spans="2:21" x14ac:dyDescent="0.4">
      <c r="B236" s="398" t="s">
        <v>266</v>
      </c>
      <c r="C236" s="400">
        <f t="shared" ref="C236:Q236" si="43">SUM(D32:D34)</f>
        <v>0</v>
      </c>
      <c r="D236" s="400">
        <f t="shared" si="43"/>
        <v>0</v>
      </c>
      <c r="E236" s="400">
        <f t="shared" si="43"/>
        <v>0</v>
      </c>
      <c r="F236" s="400">
        <f t="shared" si="43"/>
        <v>0</v>
      </c>
      <c r="G236" s="400">
        <f t="shared" si="43"/>
        <v>0</v>
      </c>
      <c r="H236" s="400">
        <f t="shared" si="43"/>
        <v>0</v>
      </c>
      <c r="I236" s="400">
        <f t="shared" si="43"/>
        <v>0</v>
      </c>
      <c r="J236" s="400">
        <f t="shared" si="43"/>
        <v>0</v>
      </c>
      <c r="K236" s="400">
        <f t="shared" si="43"/>
        <v>0</v>
      </c>
      <c r="L236" s="400">
        <f t="shared" si="43"/>
        <v>0</v>
      </c>
      <c r="M236" s="400">
        <f t="shared" si="43"/>
        <v>0</v>
      </c>
      <c r="N236" s="400">
        <f t="shared" si="43"/>
        <v>0</v>
      </c>
      <c r="O236" s="400">
        <f t="shared" si="43"/>
        <v>0</v>
      </c>
      <c r="P236" s="400">
        <f t="shared" si="43"/>
        <v>0</v>
      </c>
      <c r="Q236" s="400">
        <f t="shared" si="43"/>
        <v>0</v>
      </c>
      <c r="R236" s="263"/>
      <c r="S236" s="264"/>
    </row>
    <row r="237" spans="2:21" x14ac:dyDescent="0.4">
      <c r="B237" s="401" t="s">
        <v>267</v>
      </c>
      <c r="C237" s="399">
        <f t="shared" ref="C237:Q237" si="44">D36</f>
        <v>0</v>
      </c>
      <c r="D237" s="399">
        <f t="shared" si="44"/>
        <v>0</v>
      </c>
      <c r="E237" s="399">
        <f t="shared" si="44"/>
        <v>0</v>
      </c>
      <c r="F237" s="399">
        <f t="shared" si="44"/>
        <v>0</v>
      </c>
      <c r="G237" s="399">
        <f t="shared" si="44"/>
        <v>0</v>
      </c>
      <c r="H237" s="399">
        <f t="shared" si="44"/>
        <v>0</v>
      </c>
      <c r="I237" s="399">
        <f t="shared" si="44"/>
        <v>0</v>
      </c>
      <c r="J237" s="399">
        <f t="shared" si="44"/>
        <v>0</v>
      </c>
      <c r="K237" s="399">
        <f t="shared" si="44"/>
        <v>0</v>
      </c>
      <c r="L237" s="399">
        <f t="shared" si="44"/>
        <v>0</v>
      </c>
      <c r="M237" s="399">
        <f t="shared" si="44"/>
        <v>0</v>
      </c>
      <c r="N237" s="399">
        <f t="shared" si="44"/>
        <v>0</v>
      </c>
      <c r="O237" s="399">
        <f t="shared" si="44"/>
        <v>0</v>
      </c>
      <c r="P237" s="399">
        <f t="shared" si="44"/>
        <v>0</v>
      </c>
      <c r="Q237" s="399">
        <f t="shared" si="44"/>
        <v>0</v>
      </c>
      <c r="R237" s="263"/>
      <c r="S237" s="264"/>
    </row>
    <row r="238" spans="2:21" x14ac:dyDescent="0.4">
      <c r="B238" s="398" t="s">
        <v>268</v>
      </c>
      <c r="C238" s="400">
        <f t="shared" ref="C238:Q238" si="45">D37</f>
        <v>0</v>
      </c>
      <c r="D238" s="400">
        <f t="shared" si="45"/>
        <v>0</v>
      </c>
      <c r="E238" s="400">
        <f t="shared" si="45"/>
        <v>0</v>
      </c>
      <c r="F238" s="400">
        <f t="shared" si="45"/>
        <v>0</v>
      </c>
      <c r="G238" s="400">
        <f t="shared" si="45"/>
        <v>0</v>
      </c>
      <c r="H238" s="400">
        <f t="shared" si="45"/>
        <v>0</v>
      </c>
      <c r="I238" s="400">
        <f t="shared" si="45"/>
        <v>0</v>
      </c>
      <c r="J238" s="400">
        <f t="shared" si="45"/>
        <v>0</v>
      </c>
      <c r="K238" s="400">
        <f t="shared" si="45"/>
        <v>0</v>
      </c>
      <c r="L238" s="400">
        <f t="shared" si="45"/>
        <v>0</v>
      </c>
      <c r="M238" s="400">
        <f t="shared" si="45"/>
        <v>0</v>
      </c>
      <c r="N238" s="400">
        <f t="shared" si="45"/>
        <v>0</v>
      </c>
      <c r="O238" s="400">
        <f t="shared" si="45"/>
        <v>0</v>
      </c>
      <c r="P238" s="400">
        <f t="shared" si="45"/>
        <v>0</v>
      </c>
      <c r="Q238" s="400">
        <f t="shared" si="45"/>
        <v>0</v>
      </c>
      <c r="R238" s="263"/>
      <c r="S238" s="264"/>
    </row>
    <row r="239" spans="2:21" x14ac:dyDescent="0.4">
      <c r="B239" s="398" t="s">
        <v>139</v>
      </c>
      <c r="C239" s="402">
        <f t="shared" ref="C239:Q239" si="46">D40</f>
        <v>0.05</v>
      </c>
      <c r="D239" s="402">
        <f t="shared" si="46"/>
        <v>0.05</v>
      </c>
      <c r="E239" s="402">
        <f t="shared" si="46"/>
        <v>0.05</v>
      </c>
      <c r="F239" s="402">
        <f t="shared" si="46"/>
        <v>0.1</v>
      </c>
      <c r="G239" s="402">
        <f t="shared" si="46"/>
        <v>0.1</v>
      </c>
      <c r="H239" s="402">
        <f t="shared" si="46"/>
        <v>0.2</v>
      </c>
      <c r="I239" s="402">
        <f t="shared" si="46"/>
        <v>0.05</v>
      </c>
      <c r="J239" s="402">
        <f t="shared" si="46"/>
        <v>0.05</v>
      </c>
      <c r="K239" s="402">
        <f t="shared" si="46"/>
        <v>0.05</v>
      </c>
      <c r="L239" s="402">
        <f t="shared" si="46"/>
        <v>0.05</v>
      </c>
      <c r="M239" s="402">
        <f t="shared" si="46"/>
        <v>0.05</v>
      </c>
      <c r="N239" s="402">
        <f t="shared" si="46"/>
        <v>0.05</v>
      </c>
      <c r="O239" s="402">
        <f t="shared" si="46"/>
        <v>0.05</v>
      </c>
      <c r="P239" s="402">
        <f t="shared" si="46"/>
        <v>0.05</v>
      </c>
      <c r="Q239" s="402">
        <f t="shared" si="46"/>
        <v>0.05</v>
      </c>
      <c r="R239" s="263"/>
      <c r="S239" s="263"/>
    </row>
    <row r="240" spans="2:21" x14ac:dyDescent="0.4">
      <c r="B240" s="396"/>
      <c r="C240" s="263"/>
      <c r="D240" s="263"/>
      <c r="E240" s="263"/>
      <c r="F240" s="263"/>
      <c r="G240" s="263"/>
      <c r="H240" s="263"/>
      <c r="I240" s="263"/>
      <c r="J240" s="263"/>
      <c r="K240" s="263"/>
      <c r="L240" s="263"/>
      <c r="M240" s="263"/>
      <c r="N240" s="263"/>
      <c r="O240" s="263"/>
      <c r="P240" s="263"/>
      <c r="Q240" s="263"/>
      <c r="R240" s="263"/>
      <c r="S240" s="264"/>
    </row>
    <row r="241" spans="2:19" x14ac:dyDescent="0.4">
      <c r="B241" s="396"/>
      <c r="C241" s="240" t="s">
        <v>120</v>
      </c>
      <c r="D241" s="263"/>
      <c r="E241" s="263"/>
      <c r="F241" s="263"/>
      <c r="G241" s="263"/>
      <c r="H241" s="263"/>
      <c r="I241" s="263"/>
      <c r="J241" s="263"/>
      <c r="K241" s="263"/>
      <c r="L241" s="263"/>
      <c r="M241" s="263"/>
      <c r="N241" s="263"/>
      <c r="O241" s="263"/>
      <c r="P241" s="263"/>
      <c r="Q241" s="263"/>
      <c r="R241" s="263"/>
      <c r="S241" s="264"/>
    </row>
    <row r="242" spans="2:19" x14ac:dyDescent="0.4">
      <c r="B242" s="396"/>
      <c r="C242" s="263"/>
      <c r="D242" s="263"/>
      <c r="E242" s="263"/>
      <c r="F242" s="263"/>
      <c r="G242" s="263"/>
      <c r="H242" s="263"/>
      <c r="I242" s="263"/>
      <c r="J242" s="263"/>
      <c r="K242" s="263"/>
      <c r="L242" s="263"/>
      <c r="M242" s="263"/>
      <c r="N242" s="263"/>
      <c r="O242" s="263"/>
      <c r="P242" s="263"/>
      <c r="Q242" s="263"/>
      <c r="R242" s="263"/>
      <c r="S242" s="264"/>
    </row>
    <row r="243" spans="2:19" ht="24.6" x14ac:dyDescent="0.4">
      <c r="B243" s="403" t="s">
        <v>269</v>
      </c>
      <c r="C243" s="399">
        <f>SUMPRODUCT(C231:Q231,$C$239:$Q$239)</f>
        <v>21.311858974358973</v>
      </c>
      <c r="D243" s="263"/>
      <c r="E243" s="263"/>
      <c r="F243" s="399"/>
      <c r="G243" s="263"/>
      <c r="H243" s="263"/>
      <c r="I243" s="263"/>
      <c r="J243" s="263"/>
      <c r="K243" s="263"/>
      <c r="L243" s="263"/>
      <c r="M243" s="263"/>
      <c r="N243" s="263"/>
      <c r="O243" s="263"/>
      <c r="P243" s="263"/>
      <c r="Q243" s="263"/>
      <c r="R243" s="263"/>
      <c r="S243" s="264"/>
    </row>
    <row r="244" spans="2:19" ht="36" x14ac:dyDescent="0.4">
      <c r="B244" s="403" t="s">
        <v>270</v>
      </c>
      <c r="C244" s="399">
        <f>SUMPRODUCT(C232:Q232,$C$239:$Q$239)</f>
        <v>3.4802265705128206</v>
      </c>
      <c r="D244" s="263"/>
      <c r="E244" s="399"/>
      <c r="F244" s="263"/>
      <c r="G244" s="263"/>
      <c r="H244" s="263"/>
      <c r="I244" s="263"/>
      <c r="J244" s="263"/>
      <c r="K244" s="263"/>
      <c r="L244" s="263"/>
      <c r="M244" s="263"/>
      <c r="N244" s="263"/>
      <c r="O244" s="263"/>
      <c r="P244" s="263"/>
      <c r="Q244" s="263"/>
      <c r="R244" s="263"/>
      <c r="S244" s="264"/>
    </row>
    <row r="245" spans="2:19" ht="24.6" x14ac:dyDescent="0.4">
      <c r="B245" s="403" t="s">
        <v>271</v>
      </c>
      <c r="C245" s="399">
        <f>SUMPRODUCT(C233:Q233,$C$239:$Q$239)</f>
        <v>0</v>
      </c>
      <c r="D245" s="263"/>
      <c r="E245" s="400"/>
      <c r="F245" s="263"/>
      <c r="G245" s="263"/>
      <c r="H245" s="263"/>
      <c r="I245" s="263"/>
      <c r="J245" s="263"/>
      <c r="K245" s="263"/>
      <c r="L245" s="263"/>
      <c r="M245" s="263"/>
      <c r="N245" s="263"/>
      <c r="O245" s="263"/>
      <c r="P245" s="263"/>
      <c r="Q245" s="263"/>
      <c r="R245" s="263"/>
      <c r="S245" s="264"/>
    </row>
    <row r="246" spans="2:19" ht="24.6" x14ac:dyDescent="0.4">
      <c r="B246" s="404" t="s">
        <v>272</v>
      </c>
      <c r="C246" s="399">
        <f>SUMPRODUCT(C234:Q234,$C$239:$Q$239)</f>
        <v>3.8317535386577948</v>
      </c>
      <c r="D246" s="399"/>
      <c r="E246" s="263"/>
      <c r="F246" s="263"/>
      <c r="G246" s="263"/>
      <c r="H246" s="263"/>
      <c r="I246" s="263"/>
      <c r="J246" s="263"/>
      <c r="K246" s="263"/>
      <c r="L246" s="263"/>
      <c r="M246" s="263"/>
      <c r="N246" s="263"/>
      <c r="O246" s="263"/>
      <c r="P246" s="263"/>
      <c r="Q246" s="263"/>
      <c r="R246" s="263"/>
      <c r="S246" s="264"/>
    </row>
    <row r="247" spans="2:19" ht="24.6" x14ac:dyDescent="0.4">
      <c r="B247" s="405" t="s">
        <v>273</v>
      </c>
      <c r="C247" s="399">
        <f>SUM(C243:C246)</f>
        <v>28.623839083529589</v>
      </c>
      <c r="D247" s="399"/>
      <c r="E247" s="263"/>
      <c r="F247" s="263"/>
      <c r="G247" s="263"/>
      <c r="H247" s="263"/>
      <c r="I247" s="263"/>
      <c r="J247" s="263"/>
      <c r="K247" s="263"/>
      <c r="L247" s="263"/>
      <c r="M247" s="263"/>
      <c r="N247" s="263"/>
      <c r="O247" s="263"/>
      <c r="P247" s="263"/>
      <c r="Q247" s="263"/>
      <c r="R247" s="263"/>
      <c r="S247" s="264"/>
    </row>
    <row r="248" spans="2:19" x14ac:dyDescent="0.4">
      <c r="B248" s="401" t="s">
        <v>19</v>
      </c>
      <c r="C248" s="399">
        <f>SUMPRODUCT(C235:Q235,$C$239:$Q$239)</f>
        <v>0</v>
      </c>
      <c r="D248" s="263"/>
      <c r="E248" s="263"/>
      <c r="F248" s="263"/>
      <c r="G248" s="263"/>
      <c r="H248" s="263"/>
      <c r="I248" s="263"/>
      <c r="J248" s="263"/>
      <c r="K248" s="263"/>
      <c r="L248" s="263"/>
      <c r="M248" s="263"/>
      <c r="N248" s="263"/>
      <c r="O248" s="263"/>
      <c r="P248" s="263"/>
      <c r="Q248" s="263"/>
      <c r="R248" s="263"/>
      <c r="S248" s="264"/>
    </row>
    <row r="249" spans="2:19" ht="47.4" x14ac:dyDescent="0.4">
      <c r="B249" s="405" t="s">
        <v>274</v>
      </c>
      <c r="C249" s="399">
        <f>SUM(C247:C248)</f>
        <v>28.623839083529589</v>
      </c>
      <c r="D249" s="263"/>
      <c r="E249" s="263"/>
      <c r="F249" s="263"/>
      <c r="G249" s="263"/>
      <c r="H249" s="263"/>
      <c r="I249" s="263"/>
      <c r="J249" s="263"/>
      <c r="K249" s="263"/>
      <c r="L249" s="263"/>
      <c r="M249" s="263"/>
      <c r="N249" s="263"/>
      <c r="O249" s="263"/>
      <c r="P249" s="263"/>
      <c r="Q249" s="263"/>
      <c r="R249" s="263"/>
      <c r="S249" s="264"/>
    </row>
    <row r="250" spans="2:19" ht="24.6" x14ac:dyDescent="0.4">
      <c r="B250" s="403" t="s">
        <v>275</v>
      </c>
      <c r="C250" s="399">
        <f>SUMPRODUCT($C$236:$Q$236,C239:Q239)</f>
        <v>0</v>
      </c>
      <c r="D250" s="263"/>
      <c r="E250" s="263"/>
      <c r="F250" s="263"/>
      <c r="G250" s="263"/>
      <c r="H250" s="263"/>
      <c r="I250" s="263"/>
      <c r="J250" s="263"/>
      <c r="K250" s="263"/>
      <c r="L250" s="263"/>
      <c r="M250" s="263"/>
      <c r="N250" s="263"/>
      <c r="O250" s="263"/>
      <c r="P250" s="263"/>
      <c r="Q250" s="263"/>
      <c r="R250" s="263"/>
      <c r="S250" s="264"/>
    </row>
    <row r="251" spans="2:19" ht="24.6" x14ac:dyDescent="0.4">
      <c r="B251" s="403" t="s">
        <v>276</v>
      </c>
      <c r="C251" s="399">
        <f>SUM(C249:C250)</f>
        <v>28.623839083529589</v>
      </c>
      <c r="D251" s="263"/>
      <c r="E251" s="263"/>
      <c r="F251" s="263"/>
      <c r="G251" s="263"/>
      <c r="H251" s="263"/>
      <c r="I251" s="263"/>
      <c r="J251" s="263"/>
      <c r="K251" s="263"/>
      <c r="L251" s="263"/>
      <c r="M251" s="263"/>
      <c r="N251" s="263"/>
      <c r="O251" s="263"/>
      <c r="P251" s="263"/>
      <c r="Q251" s="263"/>
      <c r="R251" s="263"/>
      <c r="S251" s="264"/>
    </row>
    <row r="252" spans="2:19" ht="36" x14ac:dyDescent="0.4">
      <c r="B252" s="404" t="s">
        <v>277</v>
      </c>
      <c r="C252" s="399">
        <f>SUMPRODUCT($C$239:$Q$239,C237:Q237)</f>
        <v>0</v>
      </c>
      <c r="D252" s="263"/>
      <c r="E252" s="263"/>
      <c r="F252" s="263"/>
      <c r="G252" s="263"/>
      <c r="H252" s="263"/>
      <c r="I252" s="263"/>
      <c r="J252" s="263"/>
      <c r="K252" s="263"/>
      <c r="L252" s="263"/>
      <c r="M252" s="263"/>
      <c r="N252" s="263"/>
      <c r="O252" s="263"/>
      <c r="P252" s="263"/>
      <c r="Q252" s="263"/>
      <c r="R252" s="263"/>
      <c r="S252" s="264"/>
    </row>
    <row r="253" spans="2:19" x14ac:dyDescent="0.4">
      <c r="B253" s="398" t="s">
        <v>268</v>
      </c>
      <c r="C253" s="399">
        <f>SUMPRODUCT($C$239:$Q$239,C238:Q238)</f>
        <v>0</v>
      </c>
      <c r="D253" s="399"/>
      <c r="E253" s="263"/>
      <c r="F253" s="263"/>
      <c r="G253" s="263"/>
      <c r="H253" s="263"/>
      <c r="I253" s="263"/>
      <c r="J253" s="263"/>
      <c r="K253" s="263"/>
      <c r="L253" s="263"/>
      <c r="M253" s="263"/>
      <c r="N253" s="263"/>
      <c r="O253" s="263"/>
      <c r="P253" s="263"/>
      <c r="Q253" s="263"/>
      <c r="R253" s="263"/>
      <c r="S253" s="264"/>
    </row>
    <row r="254" spans="2:19" ht="24.6" x14ac:dyDescent="0.4">
      <c r="B254" s="404" t="s">
        <v>278</v>
      </c>
      <c r="C254" s="400">
        <f>SUM(C251:C253)</f>
        <v>28.623839083529589</v>
      </c>
      <c r="D254" s="399"/>
      <c r="E254" s="263"/>
      <c r="F254" s="263"/>
      <c r="G254" s="263"/>
      <c r="H254" s="263"/>
      <c r="I254" s="263"/>
      <c r="J254" s="263"/>
      <c r="K254" s="263"/>
      <c r="L254" s="263"/>
      <c r="M254" s="263"/>
      <c r="N254" s="263"/>
      <c r="O254" s="263"/>
      <c r="P254" s="263"/>
      <c r="Q254" s="263"/>
      <c r="R254" s="263"/>
      <c r="S254" s="264"/>
    </row>
    <row r="255" spans="2:19" x14ac:dyDescent="0.4">
      <c r="B255" s="401"/>
      <c r="C255" s="400"/>
      <c r="D255" s="399"/>
      <c r="E255" s="263"/>
      <c r="F255" s="263"/>
      <c r="G255" s="263"/>
      <c r="H255" s="263"/>
      <c r="I255" s="263"/>
      <c r="J255" s="263"/>
      <c r="K255" s="263"/>
      <c r="L255" s="263"/>
      <c r="M255" s="263"/>
      <c r="N255" s="263"/>
      <c r="O255" s="263"/>
      <c r="P255" s="263"/>
      <c r="Q255" s="263"/>
      <c r="R255" s="263"/>
      <c r="S255" s="264"/>
    </row>
    <row r="256" spans="2:19" x14ac:dyDescent="0.4">
      <c r="B256" s="401"/>
      <c r="C256" s="400"/>
      <c r="D256" s="399"/>
      <c r="E256" s="263"/>
      <c r="F256" s="263"/>
      <c r="G256" s="263"/>
      <c r="H256" s="263"/>
      <c r="I256" s="263"/>
      <c r="J256" s="263"/>
      <c r="K256" s="263"/>
      <c r="L256" s="263"/>
      <c r="M256" s="263"/>
      <c r="N256" s="263"/>
      <c r="O256" s="263"/>
      <c r="P256" s="263"/>
      <c r="Q256" s="263"/>
      <c r="R256" s="263"/>
      <c r="S256" s="264"/>
    </row>
    <row r="257" spans="2:19" x14ac:dyDescent="0.4">
      <c r="B257" s="411"/>
      <c r="C257" s="412"/>
      <c r="D257" s="412"/>
      <c r="E257" s="412"/>
      <c r="F257" s="412"/>
      <c r="G257" s="412"/>
      <c r="H257" s="412"/>
      <c r="I257" s="412"/>
      <c r="J257" s="412"/>
      <c r="K257" s="412"/>
      <c r="L257" s="412"/>
      <c r="M257" s="412"/>
      <c r="N257" s="412"/>
      <c r="O257" s="412"/>
      <c r="P257" s="412"/>
      <c r="Q257" s="412"/>
      <c r="R257" s="412"/>
      <c r="S257" s="41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59"/>
  <sheetViews>
    <sheetView workbookViewId="0"/>
  </sheetViews>
  <sheetFormatPr defaultRowHeight="16.8" x14ac:dyDescent="0.4"/>
  <sheetData>
    <row r="1" spans="1:30" x14ac:dyDescent="0.4">
      <c r="A1" s="153" t="s">
        <v>343</v>
      </c>
      <c r="B1" s="154"/>
    </row>
    <row r="2" spans="1:30" x14ac:dyDescent="0.4">
      <c r="A2" s="155"/>
    </row>
    <row r="3" spans="1:30" x14ac:dyDescent="0.4">
      <c r="A3" s="155"/>
      <c r="B3" s="156" t="s">
        <v>107</v>
      </c>
      <c r="C3" s="157"/>
      <c r="D3" s="158"/>
      <c r="E3" s="158"/>
      <c r="F3" s="158"/>
      <c r="J3" s="158"/>
      <c r="K3" s="250"/>
      <c r="L3" s="251"/>
      <c r="M3" s="158"/>
      <c r="N3" s="158"/>
      <c r="O3" s="158"/>
      <c r="P3" s="158"/>
      <c r="Q3" s="158"/>
      <c r="R3" s="158"/>
      <c r="S3" s="158"/>
    </row>
    <row r="4" spans="1:30" x14ac:dyDescent="0.4">
      <c r="A4" s="155"/>
      <c r="B4" s="159" t="s">
        <v>108</v>
      </c>
      <c r="C4" s="160"/>
      <c r="D4" s="158"/>
      <c r="E4" s="158"/>
      <c r="F4" s="158"/>
      <c r="J4" s="158"/>
      <c r="K4" s="251"/>
      <c r="L4" s="158"/>
      <c r="M4" s="158"/>
      <c r="N4" s="158"/>
      <c r="O4" s="158"/>
      <c r="P4" s="158"/>
      <c r="Q4" s="158"/>
      <c r="R4" s="158"/>
      <c r="S4" s="158"/>
    </row>
    <row r="5" spans="1:30" x14ac:dyDescent="0.4">
      <c r="A5" s="155"/>
      <c r="B5" s="159" t="s">
        <v>109</v>
      </c>
      <c r="C5" s="161"/>
      <c r="D5" s="158"/>
      <c r="E5" s="158"/>
      <c r="F5" s="158"/>
      <c r="J5" s="158"/>
      <c r="K5" s="251"/>
      <c r="L5" s="158"/>
      <c r="M5" s="158"/>
      <c r="N5" s="158"/>
      <c r="O5" s="158"/>
      <c r="P5" s="158"/>
      <c r="Q5" s="158"/>
      <c r="R5" s="158"/>
      <c r="S5" s="158"/>
    </row>
    <row r="6" spans="1:30" x14ac:dyDescent="0.4">
      <c r="A6" s="155"/>
      <c r="B6" s="159" t="s">
        <v>110</v>
      </c>
      <c r="C6" s="162"/>
      <c r="D6" s="158"/>
      <c r="E6" s="158"/>
      <c r="F6" s="158"/>
      <c r="J6" s="251"/>
      <c r="K6" s="251"/>
      <c r="L6" s="251"/>
      <c r="M6" s="158"/>
      <c r="N6" s="158"/>
      <c r="O6" s="158"/>
      <c r="P6" s="158"/>
      <c r="Q6" s="158"/>
      <c r="R6" s="158"/>
      <c r="S6" s="158"/>
    </row>
    <row r="7" spans="1:30" x14ac:dyDescent="0.4">
      <c r="A7" s="155"/>
      <c r="B7" s="159" t="s">
        <v>111</v>
      </c>
      <c r="C7" s="163"/>
      <c r="D7" s="158"/>
      <c r="E7" s="158"/>
      <c r="F7" s="158"/>
      <c r="J7" s="251"/>
      <c r="K7" s="251"/>
      <c r="L7" s="251"/>
      <c r="M7" s="158"/>
      <c r="N7" s="158"/>
      <c r="O7" s="158"/>
      <c r="P7" s="158"/>
      <c r="Q7" s="158"/>
      <c r="R7" s="158"/>
      <c r="S7" s="158"/>
    </row>
    <row r="8" spans="1:30" x14ac:dyDescent="0.4">
      <c r="A8" s="155"/>
      <c r="B8" s="159" t="s">
        <v>112</v>
      </c>
      <c r="C8" s="164">
        <v>1</v>
      </c>
      <c r="D8" s="158"/>
      <c r="E8" s="158"/>
      <c r="F8" s="158"/>
      <c r="J8" s="251"/>
      <c r="K8" s="251"/>
      <c r="L8" s="251"/>
      <c r="M8" s="158"/>
      <c r="N8" s="158"/>
      <c r="O8" s="158"/>
      <c r="P8" s="158"/>
      <c r="Q8" s="158"/>
      <c r="R8" s="158"/>
      <c r="S8" s="158"/>
    </row>
    <row r="9" spans="1:30" x14ac:dyDescent="0.4">
      <c r="A9" s="155"/>
      <c r="B9" s="165" t="s">
        <v>113</v>
      </c>
      <c r="C9" s="164">
        <v>0.9</v>
      </c>
      <c r="D9" s="158"/>
      <c r="E9" s="158"/>
      <c r="F9" s="158"/>
      <c r="J9" s="251"/>
      <c r="K9" s="251"/>
      <c r="L9" s="251"/>
      <c r="M9" s="158"/>
      <c r="N9" s="158"/>
      <c r="O9" s="158"/>
      <c r="P9" s="158"/>
      <c r="Q9" s="158"/>
    </row>
    <row r="10" spans="1:30" x14ac:dyDescent="0.4">
      <c r="A10" s="155"/>
      <c r="B10" s="158"/>
      <c r="C10" s="158"/>
      <c r="D10" s="158"/>
      <c r="E10" s="158"/>
      <c r="F10" s="158"/>
      <c r="J10" s="251"/>
      <c r="K10" s="251"/>
      <c r="L10" s="251"/>
      <c r="M10" s="158"/>
      <c r="N10" s="158"/>
      <c r="O10" s="158"/>
      <c r="P10" s="158"/>
      <c r="Q10" s="158"/>
    </row>
    <row r="11" spans="1:30" x14ac:dyDescent="0.4">
      <c r="A11" s="166" t="s">
        <v>114</v>
      </c>
      <c r="C11" s="166"/>
    </row>
    <row r="12" spans="1:30" x14ac:dyDescent="0.4">
      <c r="A12" s="167"/>
      <c r="C12" s="167"/>
    </row>
    <row r="13" spans="1:30" x14ac:dyDescent="0.4">
      <c r="A13" s="167"/>
      <c r="B13" s="168" t="s">
        <v>344</v>
      </c>
      <c r="C13" s="169"/>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253"/>
    </row>
    <row r="14" spans="1:30" x14ac:dyDescent="0.4">
      <c r="A14" s="167"/>
      <c r="B14" s="552" t="s">
        <v>116</v>
      </c>
      <c r="C14" s="171"/>
      <c r="D14" s="172"/>
      <c r="E14" s="172"/>
      <c r="F14" s="172"/>
      <c r="G14" s="172"/>
      <c r="H14" s="172"/>
      <c r="I14" s="172"/>
      <c r="J14" s="172"/>
      <c r="K14" s="172"/>
      <c r="L14" s="172"/>
      <c r="M14" s="172"/>
      <c r="N14" s="172"/>
      <c r="O14" s="172"/>
      <c r="P14" s="172"/>
      <c r="Q14" s="172"/>
      <c r="R14" s="172"/>
      <c r="S14" s="255"/>
      <c r="T14" s="255"/>
      <c r="U14" s="255"/>
      <c r="V14" s="255"/>
      <c r="W14" s="255"/>
      <c r="X14" s="255"/>
      <c r="Y14" s="255"/>
      <c r="Z14" s="255"/>
      <c r="AA14" s="255"/>
      <c r="AB14" s="255"/>
      <c r="AC14" s="255"/>
      <c r="AD14" s="265"/>
    </row>
    <row r="15" spans="1:30" x14ac:dyDescent="0.4">
      <c r="A15" s="167"/>
      <c r="B15" s="173"/>
      <c r="C15" s="174"/>
      <c r="D15" s="174"/>
      <c r="E15" s="174"/>
      <c r="F15" s="174"/>
      <c r="G15" s="174"/>
      <c r="H15" s="174"/>
      <c r="I15" s="174"/>
      <c r="J15" s="174"/>
      <c r="K15" s="174"/>
      <c r="L15" s="174"/>
      <c r="M15" s="174"/>
      <c r="N15" s="174"/>
      <c r="O15" s="174"/>
      <c r="P15" s="174"/>
      <c r="Q15" s="174"/>
      <c r="R15" s="174"/>
      <c r="S15" s="174"/>
      <c r="AD15" s="262"/>
    </row>
    <row r="16" spans="1:30" x14ac:dyDescent="0.4">
      <c r="A16" s="167"/>
      <c r="B16" s="175" t="s">
        <v>117</v>
      </c>
      <c r="C16" s="176" t="s">
        <v>345</v>
      </c>
      <c r="D16" s="177"/>
      <c r="E16" s="177"/>
      <c r="F16" s="158"/>
      <c r="G16" s="158"/>
      <c r="H16" s="158"/>
      <c r="I16" s="158"/>
      <c r="J16" s="158"/>
      <c r="K16" s="158"/>
      <c r="L16" s="158"/>
      <c r="M16" s="158"/>
      <c r="N16" s="158"/>
      <c r="O16" s="158"/>
      <c r="P16" s="158"/>
      <c r="Q16" s="158"/>
      <c r="R16" s="158"/>
      <c r="S16" s="158"/>
      <c r="AD16" s="262"/>
    </row>
    <row r="17" spans="1:30" x14ac:dyDescent="0.4">
      <c r="A17" s="167"/>
      <c r="B17" s="178"/>
      <c r="C17" s="158"/>
      <c r="D17" s="158"/>
      <c r="E17" s="158"/>
      <c r="F17" s="158"/>
      <c r="G17" s="158"/>
      <c r="H17" s="158"/>
      <c r="I17" s="158"/>
      <c r="J17" s="158"/>
      <c r="K17" s="158"/>
      <c r="L17" s="158"/>
      <c r="M17" s="158"/>
      <c r="N17" s="158"/>
      <c r="O17" s="158"/>
      <c r="P17" s="158"/>
      <c r="Q17" s="158"/>
      <c r="R17" s="158"/>
      <c r="S17" s="158"/>
      <c r="AD17" s="262"/>
    </row>
    <row r="18" spans="1:30" x14ac:dyDescent="0.4">
      <c r="A18" s="167"/>
      <c r="B18" s="179" t="s">
        <v>119</v>
      </c>
      <c r="C18" s="180"/>
      <c r="D18" s="181">
        <f>IF(D57="","",D57)</f>
        <v>1</v>
      </c>
      <c r="E18" s="181">
        <f t="shared" ref="E18:R18" si="0">IF(E57="","",E57)</f>
        <v>2</v>
      </c>
      <c r="F18" s="181">
        <f t="shared" si="0"/>
        <v>3</v>
      </c>
      <c r="G18" s="181">
        <f t="shared" si="0"/>
        <v>4</v>
      </c>
      <c r="H18" s="181">
        <f t="shared" si="0"/>
        <v>5</v>
      </c>
      <c r="I18" s="181">
        <f t="shared" si="0"/>
        <v>6</v>
      </c>
      <c r="J18" s="181">
        <f t="shared" si="0"/>
        <v>7</v>
      </c>
      <c r="K18" s="181">
        <f t="shared" si="0"/>
        <v>8</v>
      </c>
      <c r="L18" s="181">
        <f t="shared" si="0"/>
        <v>9</v>
      </c>
      <c r="M18" s="181">
        <f t="shared" si="0"/>
        <v>10</v>
      </c>
      <c r="N18" s="181">
        <f t="shared" si="0"/>
        <v>11</v>
      </c>
      <c r="O18" s="181">
        <f t="shared" si="0"/>
        <v>12</v>
      </c>
      <c r="P18" s="181">
        <f t="shared" si="0"/>
        <v>13</v>
      </c>
      <c r="Q18" s="181">
        <f t="shared" si="0"/>
        <v>14</v>
      </c>
      <c r="R18" s="254">
        <f t="shared" si="0"/>
        <v>15</v>
      </c>
      <c r="S18" s="241" t="s">
        <v>120</v>
      </c>
      <c r="AD18" s="262"/>
    </row>
    <row r="19" spans="1:30" x14ac:dyDescent="0.4">
      <c r="A19" s="167"/>
      <c r="B19" s="179" t="s">
        <v>280</v>
      </c>
      <c r="C19" s="180"/>
      <c r="D19" s="181">
        <f t="shared" ref="D19:R19" si="1">IF(D58="","",D58)</f>
        <v>5</v>
      </c>
      <c r="E19" s="181">
        <f t="shared" si="1"/>
        <v>5</v>
      </c>
      <c r="F19" s="181">
        <f t="shared" si="1"/>
        <v>5</v>
      </c>
      <c r="G19" s="181">
        <f t="shared" si="1"/>
        <v>5</v>
      </c>
      <c r="H19" s="181">
        <f t="shared" si="1"/>
        <v>5</v>
      </c>
      <c r="I19" s="181">
        <f t="shared" si="1"/>
        <v>5</v>
      </c>
      <c r="J19" s="181">
        <f t="shared" si="1"/>
        <v>5</v>
      </c>
      <c r="K19" s="181">
        <f t="shared" si="1"/>
        <v>5</v>
      </c>
      <c r="L19" s="181">
        <f t="shared" si="1"/>
        <v>5</v>
      </c>
      <c r="M19" s="181">
        <f t="shared" si="1"/>
        <v>5</v>
      </c>
      <c r="N19" s="181">
        <f t="shared" si="1"/>
        <v>5</v>
      </c>
      <c r="O19" s="181">
        <f t="shared" si="1"/>
        <v>5</v>
      </c>
      <c r="P19" s="181">
        <f t="shared" si="1"/>
        <v>5</v>
      </c>
      <c r="Q19" s="181">
        <f t="shared" si="1"/>
        <v>5</v>
      </c>
      <c r="R19" s="254">
        <f t="shared" si="1"/>
        <v>5</v>
      </c>
      <c r="S19" s="241"/>
      <c r="AD19" s="262"/>
    </row>
    <row r="20" spans="1:30" x14ac:dyDescent="0.4">
      <c r="A20" s="167"/>
      <c r="B20" s="182" t="s">
        <v>122</v>
      </c>
      <c r="C20" s="183"/>
      <c r="D20" s="184">
        <f>D61</f>
        <v>13.166666666666666</v>
      </c>
      <c r="E20" s="184">
        <f t="shared" ref="E20:R20" si="2">E61</f>
        <v>13.487179487179487</v>
      </c>
      <c r="F20" s="184">
        <f t="shared" si="2"/>
        <v>13.826923076923077</v>
      </c>
      <c r="G20" s="184">
        <f t="shared" si="2"/>
        <v>14.987179487179487</v>
      </c>
      <c r="H20" s="184">
        <f t="shared" si="2"/>
        <v>15.403846153846153</v>
      </c>
      <c r="I20" s="184">
        <f t="shared" si="2"/>
        <v>17.26923076923077</v>
      </c>
      <c r="J20" s="184">
        <f t="shared" si="2"/>
        <v>18.46153846153846</v>
      </c>
      <c r="K20" s="184">
        <f t="shared" si="2"/>
        <v>19.993589743589745</v>
      </c>
      <c r="L20" s="184">
        <f t="shared" si="2"/>
        <v>21.455128205128204</v>
      </c>
      <c r="M20" s="184">
        <f t="shared" si="2"/>
        <v>23.160256410256409</v>
      </c>
      <c r="N20" s="184">
        <f t="shared" si="2"/>
        <v>25.576923076923077</v>
      </c>
      <c r="O20" s="184">
        <f t="shared" si="2"/>
        <v>28.198717948717949</v>
      </c>
      <c r="P20" s="184">
        <f t="shared" si="2"/>
        <v>31.28846153846154</v>
      </c>
      <c r="Q20" s="184">
        <f t="shared" si="2"/>
        <v>33.493589743589745</v>
      </c>
      <c r="R20" s="184">
        <f t="shared" si="2"/>
        <v>35.916666666666664</v>
      </c>
      <c r="S20" s="256"/>
      <c r="AD20" s="262"/>
    </row>
    <row r="21" spans="1:30" x14ac:dyDescent="0.4">
      <c r="A21" s="167"/>
      <c r="B21" s="182" t="s">
        <v>123</v>
      </c>
      <c r="C21" s="185">
        <f>C66</f>
        <v>8.3000000000000004E-2</v>
      </c>
      <c r="D21" s="184">
        <f>IFERROR(IF(D$20*$C21&lt;$C$68,$C$68,$C21*D$20),"")</f>
        <v>1.0928333333333333</v>
      </c>
      <c r="E21" s="184">
        <f t="shared" ref="E21:R21" si="3">IFERROR(IF(E$20*$C21&lt;$C$68,$C$68,$C21*E$20),"")</f>
        <v>1.1194358974358976</v>
      </c>
      <c r="F21" s="184">
        <f t="shared" si="3"/>
        <v>1.1476346153846155</v>
      </c>
      <c r="G21" s="184">
        <f t="shared" si="3"/>
        <v>1.2439358974358976</v>
      </c>
      <c r="H21" s="184">
        <f t="shared" si="3"/>
        <v>1.2785192307692308</v>
      </c>
      <c r="I21" s="184">
        <f t="shared" si="3"/>
        <v>1.433346153846154</v>
      </c>
      <c r="J21" s="184">
        <f t="shared" si="3"/>
        <v>1.5323076923076921</v>
      </c>
      <c r="K21" s="184">
        <f t="shared" si="3"/>
        <v>1.6594679487179489</v>
      </c>
      <c r="L21" s="184">
        <f t="shared" si="3"/>
        <v>1.780775641025641</v>
      </c>
      <c r="M21" s="184">
        <f t="shared" si="3"/>
        <v>1.9223012820512819</v>
      </c>
      <c r="N21" s="184">
        <f t="shared" si="3"/>
        <v>2.1228846153846153</v>
      </c>
      <c r="O21" s="184">
        <f t="shared" si="3"/>
        <v>2.3404935897435899</v>
      </c>
      <c r="P21" s="184">
        <f t="shared" si="3"/>
        <v>2.5969423076923079</v>
      </c>
      <c r="Q21" s="184">
        <f t="shared" si="3"/>
        <v>2.7799679487179487</v>
      </c>
      <c r="R21" s="184">
        <f t="shared" si="3"/>
        <v>2.9810833333333333</v>
      </c>
      <c r="S21" s="256"/>
      <c r="AD21" s="262"/>
    </row>
    <row r="22" spans="1:30" x14ac:dyDescent="0.4">
      <c r="A22" s="167"/>
      <c r="B22" s="182" t="s">
        <v>124</v>
      </c>
      <c r="C22" s="186">
        <f>C70</f>
        <v>0.08</v>
      </c>
      <c r="D22" s="184">
        <f>IFERROR(IF(D20*$C22&lt;$C$72,$C$72,D20*$C22),"")</f>
        <v>1.1177635782747604</v>
      </c>
      <c r="E22" s="184">
        <f t="shared" ref="E22:R22" si="4">IFERROR(IF(E20*$C22&lt;$C$72,$C$72,E20*$C22),"")</f>
        <v>1.1177635782747604</v>
      </c>
      <c r="F22" s="184">
        <f t="shared" si="4"/>
        <v>1.1177635782747604</v>
      </c>
      <c r="G22" s="184">
        <f t="shared" si="4"/>
        <v>1.1989743589743591</v>
      </c>
      <c r="H22" s="184">
        <f t="shared" si="4"/>
        <v>1.2323076923076923</v>
      </c>
      <c r="I22" s="184">
        <f t="shared" si="4"/>
        <v>1.3815384615384616</v>
      </c>
      <c r="J22" s="184">
        <f t="shared" si="4"/>
        <v>1.4769230769230768</v>
      </c>
      <c r="K22" s="184">
        <f t="shared" si="4"/>
        <v>1.5994871794871797</v>
      </c>
      <c r="L22" s="184">
        <f t="shared" si="4"/>
        <v>1.7164102564102564</v>
      </c>
      <c r="M22" s="184">
        <f t="shared" si="4"/>
        <v>1.8528205128205126</v>
      </c>
      <c r="N22" s="184">
        <f t="shared" si="4"/>
        <v>2.046153846153846</v>
      </c>
      <c r="O22" s="184">
        <f t="shared" si="4"/>
        <v>2.255897435897436</v>
      </c>
      <c r="P22" s="184">
        <f t="shared" si="4"/>
        <v>2.5030769230769234</v>
      </c>
      <c r="Q22" s="184">
        <f t="shared" si="4"/>
        <v>2.6794871794871797</v>
      </c>
      <c r="R22" s="184">
        <f t="shared" si="4"/>
        <v>2.8733333333333331</v>
      </c>
      <c r="S22" s="257"/>
      <c r="AD22" s="262"/>
    </row>
    <row r="23" spans="1:30" x14ac:dyDescent="0.4">
      <c r="A23" s="167"/>
      <c r="B23" s="187" t="s">
        <v>125</v>
      </c>
      <c r="C23" s="186">
        <f>C74</f>
        <v>0</v>
      </c>
      <c r="D23" s="188">
        <f>IFERROR(D$20*$C23,"")</f>
        <v>0</v>
      </c>
      <c r="E23" s="188">
        <f t="shared" ref="E23:R23" si="5">IFERROR(E$20*$C23,"")</f>
        <v>0</v>
      </c>
      <c r="F23" s="188">
        <f t="shared" si="5"/>
        <v>0</v>
      </c>
      <c r="G23" s="188">
        <f t="shared" si="5"/>
        <v>0</v>
      </c>
      <c r="H23" s="188">
        <f t="shared" si="5"/>
        <v>0</v>
      </c>
      <c r="I23" s="188">
        <f t="shared" si="5"/>
        <v>0</v>
      </c>
      <c r="J23" s="188">
        <f t="shared" si="5"/>
        <v>0</v>
      </c>
      <c r="K23" s="188">
        <f t="shared" si="5"/>
        <v>0</v>
      </c>
      <c r="L23" s="188">
        <f t="shared" si="5"/>
        <v>0</v>
      </c>
      <c r="M23" s="188">
        <f t="shared" si="5"/>
        <v>0</v>
      </c>
      <c r="N23" s="188">
        <f t="shared" si="5"/>
        <v>0</v>
      </c>
      <c r="O23" s="188">
        <f t="shared" si="5"/>
        <v>0</v>
      </c>
      <c r="P23" s="188">
        <f t="shared" si="5"/>
        <v>0</v>
      </c>
      <c r="Q23" s="188">
        <f t="shared" si="5"/>
        <v>0</v>
      </c>
      <c r="R23" s="188">
        <f t="shared" si="5"/>
        <v>0</v>
      </c>
      <c r="S23" s="257"/>
      <c r="AD23" s="262"/>
    </row>
    <row r="24" spans="1:30" x14ac:dyDescent="0.4">
      <c r="A24" s="167"/>
      <c r="B24" s="189" t="s">
        <v>126</v>
      </c>
      <c r="C24" s="190"/>
      <c r="D24" s="191">
        <f>IF(D20="","",$C$76/CAO_SociaalWerk!$D$9)</f>
        <v>0</v>
      </c>
      <c r="E24" s="191">
        <f>IF(E20="","",$C$76/CAO_SociaalWerk!$D$9)</f>
        <v>0</v>
      </c>
      <c r="F24" s="191">
        <f>IF(F20="","",$C$76/CAO_SociaalWerk!$D$9)</f>
        <v>0</v>
      </c>
      <c r="G24" s="191">
        <f>IF(G20="","",$C$76/CAO_SociaalWerk!$D$9)</f>
        <v>0</v>
      </c>
      <c r="H24" s="191">
        <f>IF(H20="","",$C$76/CAO_SociaalWerk!$D$9)</f>
        <v>0</v>
      </c>
      <c r="I24" s="191">
        <f>IF(I20="","",$C$76/CAO_SociaalWerk!$D$9)</f>
        <v>0</v>
      </c>
      <c r="J24" s="191">
        <f>IF(J20="","",$C$76/CAO_SociaalWerk!$D$9)</f>
        <v>0</v>
      </c>
      <c r="K24" s="191">
        <f>IF(K20="","",$C$76/CAO_SociaalWerk!$D$9)</f>
        <v>0</v>
      </c>
      <c r="L24" s="191">
        <f>IF(L20="","",$C$76/CAO_SociaalWerk!$D$9)</f>
        <v>0</v>
      </c>
      <c r="M24" s="191">
        <f>IF(M20="","",$C$76/CAO_SociaalWerk!$D$9)</f>
        <v>0</v>
      </c>
      <c r="N24" s="191">
        <f>IF(N20="","",$C$76/CAO_SociaalWerk!$D$9)</f>
        <v>0</v>
      </c>
      <c r="O24" s="191">
        <f>IF(O20="","",$C$76/CAO_SociaalWerk!$D$9)</f>
        <v>0</v>
      </c>
      <c r="P24" s="191">
        <f>IF(P20="","",$C$76/CAO_SociaalWerk!$D$9)</f>
        <v>0</v>
      </c>
      <c r="Q24" s="191">
        <f>IF(Q20="","",$C$76/CAO_SociaalWerk!$D$9)</f>
        <v>0</v>
      </c>
      <c r="R24" s="191">
        <f>IF(R20="","",$C$76/CAO_SociaalWerk!$D$9)</f>
        <v>0</v>
      </c>
      <c r="S24" s="257"/>
      <c r="AD24" s="262"/>
    </row>
    <row r="25" spans="1:30" x14ac:dyDescent="0.4">
      <c r="A25" s="167"/>
      <c r="B25" s="192" t="s">
        <v>127</v>
      </c>
      <c r="C25" s="193"/>
      <c r="D25" s="194">
        <f>SUM(D20:D24)</f>
        <v>15.377263578274759</v>
      </c>
      <c r="E25" s="194">
        <f>SUM(E20:E24)</f>
        <v>15.724378962890144</v>
      </c>
      <c r="F25" s="194">
        <f>SUM(F20:F24)</f>
        <v>16.092321270582453</v>
      </c>
      <c r="G25" s="194">
        <f>SUM(G20:G24)</f>
        <v>17.430089743589743</v>
      </c>
      <c r="H25" s="194">
        <f>SUM(H20:H24)</f>
        <v>17.914673076923076</v>
      </c>
      <c r="I25" s="194">
        <f t="shared" ref="I25:R25" si="6">SUM(I20:I24)</f>
        <v>20.084115384615387</v>
      </c>
      <c r="J25" s="194">
        <f t="shared" si="6"/>
        <v>21.470769230769228</v>
      </c>
      <c r="K25" s="194">
        <f t="shared" si="6"/>
        <v>23.252544871794875</v>
      </c>
      <c r="L25" s="194">
        <f t="shared" si="6"/>
        <v>24.952314102564102</v>
      </c>
      <c r="M25" s="194">
        <f t="shared" si="6"/>
        <v>26.935378205128202</v>
      </c>
      <c r="N25" s="194">
        <f t="shared" si="6"/>
        <v>29.74596153846154</v>
      </c>
      <c r="O25" s="194">
        <f t="shared" si="6"/>
        <v>32.795108974358975</v>
      </c>
      <c r="P25" s="194">
        <f t="shared" si="6"/>
        <v>36.388480769230775</v>
      </c>
      <c r="Q25" s="194">
        <f t="shared" si="6"/>
        <v>38.953044871794873</v>
      </c>
      <c r="R25" s="194">
        <f t="shared" si="6"/>
        <v>41.77108333333333</v>
      </c>
      <c r="S25" s="256"/>
      <c r="AD25" s="262"/>
    </row>
    <row r="26" spans="1:30" x14ac:dyDescent="0.4">
      <c r="A26" s="167"/>
      <c r="B26" s="195" t="s">
        <v>128</v>
      </c>
      <c r="C26" s="196"/>
      <c r="D26" s="197">
        <f>SUM(D20:D23)*D111</f>
        <v>0</v>
      </c>
      <c r="E26" s="197">
        <f t="shared" ref="E26:R26" si="7">SUM(E20:E23)*E111</f>
        <v>0</v>
      </c>
      <c r="F26" s="197">
        <f t="shared" si="7"/>
        <v>0</v>
      </c>
      <c r="G26" s="197">
        <f t="shared" si="7"/>
        <v>0</v>
      </c>
      <c r="H26" s="197">
        <f t="shared" si="7"/>
        <v>0</v>
      </c>
      <c r="I26" s="197">
        <f t="shared" si="7"/>
        <v>0</v>
      </c>
      <c r="J26" s="197">
        <f t="shared" si="7"/>
        <v>0</v>
      </c>
      <c r="K26" s="197">
        <f t="shared" si="7"/>
        <v>0</v>
      </c>
      <c r="L26" s="197">
        <f t="shared" si="7"/>
        <v>0</v>
      </c>
      <c r="M26" s="197">
        <f t="shared" si="7"/>
        <v>0</v>
      </c>
      <c r="N26" s="197">
        <f t="shared" si="7"/>
        <v>0</v>
      </c>
      <c r="O26" s="197">
        <f t="shared" si="7"/>
        <v>0</v>
      </c>
      <c r="P26" s="197">
        <f t="shared" si="7"/>
        <v>0</v>
      </c>
      <c r="Q26" s="197">
        <f t="shared" si="7"/>
        <v>0</v>
      </c>
      <c r="R26" s="197">
        <f t="shared" si="7"/>
        <v>0</v>
      </c>
      <c r="S26" s="257"/>
      <c r="AD26" s="262"/>
    </row>
    <row r="27" spans="1:30" x14ac:dyDescent="0.4">
      <c r="A27" s="167"/>
      <c r="B27" s="198" t="s">
        <v>129</v>
      </c>
      <c r="C27" s="199"/>
      <c r="D27" s="200">
        <f>SUM(D25:D26)</f>
        <v>15.377263578274759</v>
      </c>
      <c r="E27" s="200">
        <f>SUM(E25:E26)</f>
        <v>15.724378962890144</v>
      </c>
      <c r="F27" s="200">
        <f>SUM(F25:F26)</f>
        <v>16.092321270582453</v>
      </c>
      <c r="G27" s="200">
        <f>SUM(G25:G26)</f>
        <v>17.430089743589743</v>
      </c>
      <c r="H27" s="200">
        <f>SUM(H25:H26)</f>
        <v>17.914673076923076</v>
      </c>
      <c r="I27" s="200">
        <f t="shared" ref="I27" si="8">SUM(I25:I26)</f>
        <v>20.084115384615387</v>
      </c>
      <c r="J27" s="200">
        <f t="shared" ref="J27:R27" si="9">SUM(J25:J26)</f>
        <v>21.470769230769228</v>
      </c>
      <c r="K27" s="200">
        <f t="shared" si="9"/>
        <v>23.252544871794875</v>
      </c>
      <c r="L27" s="200">
        <f t="shared" si="9"/>
        <v>24.952314102564102</v>
      </c>
      <c r="M27" s="200">
        <f t="shared" si="9"/>
        <v>26.935378205128202</v>
      </c>
      <c r="N27" s="200">
        <f t="shared" si="9"/>
        <v>29.74596153846154</v>
      </c>
      <c r="O27" s="200">
        <f t="shared" si="9"/>
        <v>32.795108974358975</v>
      </c>
      <c r="P27" s="200">
        <f t="shared" si="9"/>
        <v>36.388480769230775</v>
      </c>
      <c r="Q27" s="200">
        <f t="shared" si="9"/>
        <v>38.953044871794873</v>
      </c>
      <c r="R27" s="200">
        <f t="shared" si="9"/>
        <v>41.77108333333333</v>
      </c>
      <c r="S27" s="257"/>
      <c r="AD27" s="262"/>
    </row>
    <row r="28" spans="1:30" x14ac:dyDescent="0.4">
      <c r="A28" s="167"/>
      <c r="B28" s="201" t="s">
        <v>130</v>
      </c>
      <c r="C28" s="202">
        <f>D139</f>
        <v>0.88264110756123526</v>
      </c>
      <c r="D28" s="194">
        <f>D27/$C28</f>
        <v>17.421875603281855</v>
      </c>
      <c r="E28" s="194">
        <f>E27/$C28</f>
        <v>17.815144602019604</v>
      </c>
      <c r="F28" s="194">
        <f>F27/$C28</f>
        <v>18.232009740681619</v>
      </c>
      <c r="G28" s="194">
        <f>G27/$C28</f>
        <v>19.747652351871103</v>
      </c>
      <c r="H28" s="194">
        <f>H27/$C28</f>
        <v>20.296667494245622</v>
      </c>
      <c r="I28" s="194">
        <f t="shared" ref="I28:R28" si="10">I27/$C28</f>
        <v>22.754566054722311</v>
      </c>
      <c r="J28" s="194">
        <f t="shared" si="10"/>
        <v>24.325594000594002</v>
      </c>
      <c r="K28" s="194">
        <f t="shared" si="10"/>
        <v>26.34428044717108</v>
      </c>
      <c r="L28" s="194">
        <f t="shared" si="10"/>
        <v>28.270056638884768</v>
      </c>
      <c r="M28" s="194">
        <f t="shared" si="10"/>
        <v>30.516795529217404</v>
      </c>
      <c r="N28" s="194">
        <f t="shared" si="10"/>
        <v>33.701083354989613</v>
      </c>
      <c r="O28" s="194">
        <f t="shared" si="10"/>
        <v>37.155655558546187</v>
      </c>
      <c r="P28" s="194">
        <f t="shared" si="10"/>
        <v>41.226813998923383</v>
      </c>
      <c r="Q28" s="194">
        <f t="shared" si="10"/>
        <v>44.132371060105442</v>
      </c>
      <c r="R28" s="194">
        <f t="shared" si="10"/>
        <v>47.325105272683402</v>
      </c>
      <c r="S28" s="158"/>
      <c r="AD28" s="262"/>
    </row>
    <row r="29" spans="1:30" x14ac:dyDescent="0.4">
      <c r="A29" s="167"/>
      <c r="B29" s="203" t="s">
        <v>131</v>
      </c>
      <c r="C29" s="196"/>
      <c r="D29" s="204">
        <f>IF(D20="","",$C$148)</f>
        <v>0</v>
      </c>
      <c r="E29" s="204">
        <f t="shared" ref="E29:R29" si="11">IF(E20="","",$C$148)</f>
        <v>0</v>
      </c>
      <c r="F29" s="204">
        <f t="shared" si="11"/>
        <v>0</v>
      </c>
      <c r="G29" s="204">
        <f t="shared" si="11"/>
        <v>0</v>
      </c>
      <c r="H29" s="204">
        <f t="shared" si="11"/>
        <v>0</v>
      </c>
      <c r="I29" s="204">
        <f t="shared" si="11"/>
        <v>0</v>
      </c>
      <c r="J29" s="204">
        <f t="shared" si="11"/>
        <v>0</v>
      </c>
      <c r="K29" s="204">
        <f t="shared" si="11"/>
        <v>0</v>
      </c>
      <c r="L29" s="204">
        <f t="shared" si="11"/>
        <v>0</v>
      </c>
      <c r="M29" s="204">
        <f t="shared" si="11"/>
        <v>0</v>
      </c>
      <c r="N29" s="204">
        <f t="shared" si="11"/>
        <v>0</v>
      </c>
      <c r="O29" s="204">
        <f t="shared" si="11"/>
        <v>0</v>
      </c>
      <c r="P29" s="204">
        <f t="shared" si="11"/>
        <v>0</v>
      </c>
      <c r="Q29" s="204">
        <f t="shared" si="11"/>
        <v>0</v>
      </c>
      <c r="R29" s="204">
        <f t="shared" si="11"/>
        <v>0</v>
      </c>
      <c r="S29" s="158"/>
      <c r="AD29" s="262"/>
    </row>
    <row r="30" spans="1:30" x14ac:dyDescent="0.4">
      <c r="A30" s="167"/>
      <c r="B30" s="198" t="s">
        <v>132</v>
      </c>
      <c r="C30" s="199"/>
      <c r="D30" s="200">
        <f>SUM(D28:D29)</f>
        <v>17.421875603281855</v>
      </c>
      <c r="E30" s="200">
        <f>SUM(E28:E29)</f>
        <v>17.815144602019604</v>
      </c>
      <c r="F30" s="200">
        <f t="shared" ref="F30:R30" si="12">SUM(F28:F29)</f>
        <v>18.232009740681619</v>
      </c>
      <c r="G30" s="200">
        <f t="shared" si="12"/>
        <v>19.747652351871103</v>
      </c>
      <c r="H30" s="200">
        <f t="shared" si="12"/>
        <v>20.296667494245622</v>
      </c>
      <c r="I30" s="200">
        <f t="shared" si="12"/>
        <v>22.754566054722311</v>
      </c>
      <c r="J30" s="200">
        <f t="shared" si="12"/>
        <v>24.325594000594002</v>
      </c>
      <c r="K30" s="200">
        <f t="shared" si="12"/>
        <v>26.34428044717108</v>
      </c>
      <c r="L30" s="200">
        <f t="shared" si="12"/>
        <v>28.270056638884768</v>
      </c>
      <c r="M30" s="200">
        <f t="shared" si="12"/>
        <v>30.516795529217404</v>
      </c>
      <c r="N30" s="200">
        <f t="shared" si="12"/>
        <v>33.701083354989613</v>
      </c>
      <c r="O30" s="200">
        <f t="shared" si="12"/>
        <v>37.155655558546187</v>
      </c>
      <c r="P30" s="200">
        <f t="shared" si="12"/>
        <v>41.226813998923383</v>
      </c>
      <c r="Q30" s="200">
        <f t="shared" si="12"/>
        <v>44.132371060105442</v>
      </c>
      <c r="R30" s="200">
        <f t="shared" si="12"/>
        <v>47.325105272683402</v>
      </c>
      <c r="S30" s="158"/>
      <c r="AD30" s="262"/>
    </row>
    <row r="31" spans="1:30" x14ac:dyDescent="0.4">
      <c r="A31" s="167"/>
      <c r="B31" s="205"/>
      <c r="C31" s="206"/>
      <c r="D31" s="207"/>
      <c r="E31" s="207"/>
      <c r="F31" s="180"/>
      <c r="G31" s="180"/>
      <c r="H31" s="180"/>
      <c r="I31" s="180"/>
      <c r="J31" s="180"/>
      <c r="K31" s="180"/>
      <c r="L31" s="180"/>
      <c r="M31" s="180"/>
      <c r="N31" s="180"/>
      <c r="O31" s="180"/>
      <c r="P31" s="180"/>
      <c r="Q31" s="180"/>
      <c r="R31" s="242"/>
      <c r="S31" s="158"/>
      <c r="AD31" s="262"/>
    </row>
    <row r="32" spans="1:30" x14ac:dyDescent="0.4">
      <c r="A32" s="167"/>
      <c r="B32" s="208" t="s">
        <v>133</v>
      </c>
      <c r="C32" s="209">
        <f>E195</f>
        <v>0</v>
      </c>
      <c r="D32" s="191">
        <f>$C32*D$30</f>
        <v>0</v>
      </c>
      <c r="E32" s="191">
        <f>$C32*E$30</f>
        <v>0</v>
      </c>
      <c r="F32" s="191">
        <f>$C32*F$30</f>
        <v>0</v>
      </c>
      <c r="G32" s="191">
        <f t="shared" ref="E32:Q34" si="13">$C32*G$30</f>
        <v>0</v>
      </c>
      <c r="H32" s="191">
        <f t="shared" ref="H32:I34" si="14">$C32*H$30</f>
        <v>0</v>
      </c>
      <c r="I32" s="191">
        <f t="shared" si="14"/>
        <v>0</v>
      </c>
      <c r="J32" s="191">
        <f t="shared" si="13"/>
        <v>0</v>
      </c>
      <c r="K32" s="191">
        <f t="shared" si="13"/>
        <v>0</v>
      </c>
      <c r="L32" s="191">
        <f>$C32*L$30</f>
        <v>0</v>
      </c>
      <c r="M32" s="191">
        <f t="shared" si="13"/>
        <v>0</v>
      </c>
      <c r="N32" s="191">
        <f t="shared" si="13"/>
        <v>0</v>
      </c>
      <c r="O32" s="191">
        <f t="shared" si="13"/>
        <v>0</v>
      </c>
      <c r="P32" s="191">
        <f t="shared" si="13"/>
        <v>0</v>
      </c>
      <c r="Q32" s="191">
        <f t="shared" si="13"/>
        <v>0</v>
      </c>
      <c r="R32" s="191">
        <f>$C32*R$30</f>
        <v>0</v>
      </c>
      <c r="S32" s="158"/>
      <c r="AD32" s="262"/>
    </row>
    <row r="33" spans="1:30" x14ac:dyDescent="0.4">
      <c r="A33" s="167"/>
      <c r="B33" s="182" t="s">
        <v>134</v>
      </c>
      <c r="C33" s="209">
        <f>E196</f>
        <v>0</v>
      </c>
      <c r="D33" s="191">
        <f>$C33*D$30</f>
        <v>0</v>
      </c>
      <c r="E33" s="191">
        <f t="shared" si="13"/>
        <v>0</v>
      </c>
      <c r="F33" s="191">
        <f>$C33*F$30</f>
        <v>0</v>
      </c>
      <c r="G33" s="191">
        <f t="shared" si="13"/>
        <v>0</v>
      </c>
      <c r="H33" s="191">
        <f t="shared" si="14"/>
        <v>0</v>
      </c>
      <c r="I33" s="191">
        <f t="shared" si="14"/>
        <v>0</v>
      </c>
      <c r="J33" s="191">
        <f t="shared" si="13"/>
        <v>0</v>
      </c>
      <c r="K33" s="191">
        <f t="shared" si="13"/>
        <v>0</v>
      </c>
      <c r="L33" s="191">
        <f>$C33*L$30</f>
        <v>0</v>
      </c>
      <c r="M33" s="191">
        <f t="shared" si="13"/>
        <v>0</v>
      </c>
      <c r="N33" s="191">
        <f t="shared" si="13"/>
        <v>0</v>
      </c>
      <c r="O33" s="191">
        <f t="shared" si="13"/>
        <v>0</v>
      </c>
      <c r="P33" s="191">
        <f t="shared" si="13"/>
        <v>0</v>
      </c>
      <c r="Q33" s="191">
        <f t="shared" si="13"/>
        <v>0</v>
      </c>
      <c r="R33" s="191">
        <f>$C33*R$30</f>
        <v>0</v>
      </c>
      <c r="S33" s="158"/>
      <c r="AD33" s="262"/>
    </row>
    <row r="34" spans="1:30" x14ac:dyDescent="0.4">
      <c r="A34" s="167"/>
      <c r="B34" s="182" t="s">
        <v>135</v>
      </c>
      <c r="C34" s="209">
        <f>E197</f>
        <v>0</v>
      </c>
      <c r="D34" s="191">
        <f>$C34*D$30</f>
        <v>0</v>
      </c>
      <c r="E34" s="191">
        <f t="shared" si="13"/>
        <v>0</v>
      </c>
      <c r="F34" s="191">
        <f>$C34*F$30</f>
        <v>0</v>
      </c>
      <c r="G34" s="191">
        <f t="shared" si="13"/>
        <v>0</v>
      </c>
      <c r="H34" s="191">
        <f t="shared" si="14"/>
        <v>0</v>
      </c>
      <c r="I34" s="191">
        <f t="shared" si="14"/>
        <v>0</v>
      </c>
      <c r="J34" s="191">
        <f t="shared" si="13"/>
        <v>0</v>
      </c>
      <c r="K34" s="191">
        <f t="shared" si="13"/>
        <v>0</v>
      </c>
      <c r="L34" s="191">
        <f>$C34*L$30</f>
        <v>0</v>
      </c>
      <c r="M34" s="191">
        <f t="shared" si="13"/>
        <v>0</v>
      </c>
      <c r="N34" s="191">
        <f t="shared" si="13"/>
        <v>0</v>
      </c>
      <c r="O34" s="191">
        <f t="shared" si="13"/>
        <v>0</v>
      </c>
      <c r="P34" s="191">
        <f t="shared" si="13"/>
        <v>0</v>
      </c>
      <c r="Q34" s="191">
        <f t="shared" si="13"/>
        <v>0</v>
      </c>
      <c r="R34" s="191">
        <f>$C34*R$30</f>
        <v>0</v>
      </c>
      <c r="S34" s="158"/>
      <c r="AD34" s="262"/>
    </row>
    <row r="35" spans="1:30" x14ac:dyDescent="0.4">
      <c r="A35" s="210"/>
      <c r="B35" s="201" t="s">
        <v>136</v>
      </c>
      <c r="C35" s="211"/>
      <c r="D35" s="212">
        <f>SUM(D30,D32:D34)</f>
        <v>17.421875603281855</v>
      </c>
      <c r="E35" s="212">
        <f t="shared" ref="E35:R35" si="15">SUM(E30,E32:E34)</f>
        <v>17.815144602019604</v>
      </c>
      <c r="F35" s="212">
        <f t="shared" si="15"/>
        <v>18.232009740681619</v>
      </c>
      <c r="G35" s="212">
        <f t="shared" si="15"/>
        <v>19.747652351871103</v>
      </c>
      <c r="H35" s="212">
        <f t="shared" si="15"/>
        <v>20.296667494245622</v>
      </c>
      <c r="I35" s="212">
        <f t="shared" si="15"/>
        <v>22.754566054722311</v>
      </c>
      <c r="J35" s="212">
        <f t="shared" si="15"/>
        <v>24.325594000594002</v>
      </c>
      <c r="K35" s="212">
        <f t="shared" si="15"/>
        <v>26.34428044717108</v>
      </c>
      <c r="L35" s="212">
        <f t="shared" si="15"/>
        <v>28.270056638884768</v>
      </c>
      <c r="M35" s="212">
        <f t="shared" si="15"/>
        <v>30.516795529217404</v>
      </c>
      <c r="N35" s="212">
        <f t="shared" si="15"/>
        <v>33.701083354989613</v>
      </c>
      <c r="O35" s="212">
        <f t="shared" si="15"/>
        <v>37.155655558546187</v>
      </c>
      <c r="P35" s="212">
        <f t="shared" si="15"/>
        <v>41.226813998923383</v>
      </c>
      <c r="Q35" s="212">
        <f t="shared" si="15"/>
        <v>44.132371060105442</v>
      </c>
      <c r="R35" s="212">
        <f t="shared" si="15"/>
        <v>47.325105272683402</v>
      </c>
      <c r="S35" s="158"/>
      <c r="AD35" s="262"/>
    </row>
    <row r="36" spans="1:30" x14ac:dyDescent="0.4">
      <c r="A36" s="210"/>
      <c r="B36" s="213" t="str">
        <f>B178</f>
        <v>Opslag kosten gemeentelijke eisen</v>
      </c>
      <c r="C36" s="209">
        <f>C178</f>
        <v>0</v>
      </c>
      <c r="D36" s="204">
        <f>$C36*D$35</f>
        <v>0</v>
      </c>
      <c r="E36" s="204">
        <f t="shared" ref="E36:Q37" si="16">$C36*E$35</f>
        <v>0</v>
      </c>
      <c r="F36" s="204">
        <f t="shared" si="16"/>
        <v>0</v>
      </c>
      <c r="G36" s="204">
        <f t="shared" si="16"/>
        <v>0</v>
      </c>
      <c r="H36" s="204">
        <f>$C36*H$35</f>
        <v>0</v>
      </c>
      <c r="I36" s="204">
        <f>$C36*I$35</f>
        <v>0</v>
      </c>
      <c r="J36" s="204">
        <f t="shared" si="16"/>
        <v>0</v>
      </c>
      <c r="K36" s="204">
        <f t="shared" si="16"/>
        <v>0</v>
      </c>
      <c r="L36" s="204">
        <f>$C36*L$35</f>
        <v>0</v>
      </c>
      <c r="M36" s="204">
        <f t="shared" si="16"/>
        <v>0</v>
      </c>
      <c r="N36" s="204">
        <f t="shared" si="16"/>
        <v>0</v>
      </c>
      <c r="O36" s="204">
        <f t="shared" si="16"/>
        <v>0</v>
      </c>
      <c r="P36" s="204">
        <f t="shared" si="16"/>
        <v>0</v>
      </c>
      <c r="Q36" s="204">
        <f t="shared" si="16"/>
        <v>0</v>
      </c>
      <c r="R36" s="204">
        <f>$C36*R$35</f>
        <v>0</v>
      </c>
      <c r="S36" s="158"/>
      <c r="AD36" s="262"/>
    </row>
    <row r="37" spans="1:30" x14ac:dyDescent="0.4">
      <c r="A37" s="210"/>
      <c r="B37" s="214" t="s">
        <v>137</v>
      </c>
      <c r="C37" s="215">
        <f>C188</f>
        <v>0</v>
      </c>
      <c r="D37" s="216">
        <f>$C37*D$35</f>
        <v>0</v>
      </c>
      <c r="E37" s="216">
        <f>$C37*E$35</f>
        <v>0</v>
      </c>
      <c r="F37" s="216">
        <f t="shared" si="16"/>
        <v>0</v>
      </c>
      <c r="G37" s="216">
        <f t="shared" si="16"/>
        <v>0</v>
      </c>
      <c r="H37" s="216">
        <f>$C37*H$35</f>
        <v>0</v>
      </c>
      <c r="I37" s="216">
        <f>$C37*I$35</f>
        <v>0</v>
      </c>
      <c r="J37" s="216">
        <f t="shared" si="16"/>
        <v>0</v>
      </c>
      <c r="K37" s="216">
        <f t="shared" si="16"/>
        <v>0</v>
      </c>
      <c r="L37" s="216">
        <f>$C37*L$35</f>
        <v>0</v>
      </c>
      <c r="M37" s="216">
        <f t="shared" si="16"/>
        <v>0</v>
      </c>
      <c r="N37" s="216">
        <f t="shared" si="16"/>
        <v>0</v>
      </c>
      <c r="O37" s="216">
        <f t="shared" si="16"/>
        <v>0</v>
      </c>
      <c r="P37" s="216">
        <f t="shared" si="16"/>
        <v>0</v>
      </c>
      <c r="Q37" s="216">
        <f t="shared" si="16"/>
        <v>0</v>
      </c>
      <c r="R37" s="216">
        <f>$C37*R$35</f>
        <v>0</v>
      </c>
      <c r="S37" s="158"/>
      <c r="AD37" s="262"/>
    </row>
    <row r="38" spans="1:30" x14ac:dyDescent="0.4">
      <c r="A38" s="210"/>
      <c r="B38" s="201" t="s">
        <v>138</v>
      </c>
      <c r="C38" s="211"/>
      <c r="D38" s="212">
        <f>SUM(D35:D37)</f>
        <v>17.421875603281855</v>
      </c>
      <c r="E38" s="212">
        <f>SUM(E35:E37)</f>
        <v>17.815144602019604</v>
      </c>
      <c r="F38" s="212">
        <f t="shared" ref="F38:L38" si="17">SUM(F35:F37)</f>
        <v>18.232009740681619</v>
      </c>
      <c r="G38" s="212">
        <f t="shared" si="17"/>
        <v>19.747652351871103</v>
      </c>
      <c r="H38" s="212">
        <f t="shared" si="17"/>
        <v>20.296667494245622</v>
      </c>
      <c r="I38" s="212">
        <f t="shared" si="17"/>
        <v>22.754566054722311</v>
      </c>
      <c r="J38" s="212">
        <f t="shared" si="17"/>
        <v>24.325594000594002</v>
      </c>
      <c r="K38" s="212">
        <f t="shared" si="17"/>
        <v>26.34428044717108</v>
      </c>
      <c r="L38" s="212">
        <f t="shared" si="17"/>
        <v>28.270056638884768</v>
      </c>
      <c r="M38" s="212">
        <f t="shared" ref="M38:R38" si="18">SUM(M35:M37)</f>
        <v>30.516795529217404</v>
      </c>
      <c r="N38" s="212">
        <f t="shared" si="18"/>
        <v>33.701083354989613</v>
      </c>
      <c r="O38" s="212">
        <f t="shared" si="18"/>
        <v>37.155655558546187</v>
      </c>
      <c r="P38" s="212">
        <f t="shared" si="18"/>
        <v>41.226813998923383</v>
      </c>
      <c r="Q38" s="212">
        <f t="shared" si="18"/>
        <v>44.132371060105442</v>
      </c>
      <c r="R38" s="212">
        <f t="shared" si="18"/>
        <v>47.325105272683402</v>
      </c>
      <c r="S38" s="158"/>
      <c r="AD38" s="262"/>
    </row>
    <row r="39" spans="1:30" x14ac:dyDescent="0.4">
      <c r="A39" s="210"/>
      <c r="B39" s="217"/>
      <c r="C39" s="218"/>
      <c r="D39" s="219"/>
      <c r="E39" s="219"/>
      <c r="F39" s="219"/>
      <c r="G39" s="219"/>
      <c r="H39" s="219"/>
      <c r="I39" s="219"/>
      <c r="J39" s="219"/>
      <c r="K39" s="219"/>
      <c r="L39" s="219"/>
      <c r="M39" s="219"/>
      <c r="N39" s="219"/>
      <c r="O39" s="219"/>
      <c r="P39" s="219"/>
      <c r="Q39" s="219"/>
      <c r="R39" s="258"/>
      <c r="S39" s="158"/>
      <c r="AD39" s="262"/>
    </row>
    <row r="40" spans="1:30" x14ac:dyDescent="0.4">
      <c r="A40" s="210"/>
      <c r="B40" s="182" t="s">
        <v>282</v>
      </c>
      <c r="C40" s="220"/>
      <c r="D40" s="221">
        <f>D63</f>
        <v>0.1</v>
      </c>
      <c r="E40" s="221">
        <f>E63</f>
        <v>0.05</v>
      </c>
      <c r="F40" s="221">
        <f t="shared" ref="F40:I40" si="19">F63</f>
        <v>0.15</v>
      </c>
      <c r="G40" s="221">
        <f t="shared" si="19"/>
        <v>0.05</v>
      </c>
      <c r="H40" s="221">
        <f t="shared" si="19"/>
        <v>0.05</v>
      </c>
      <c r="I40" s="221">
        <f t="shared" si="19"/>
        <v>0.15</v>
      </c>
      <c r="J40" s="221">
        <f t="shared" ref="J40:R40" si="20">J63</f>
        <v>0.05</v>
      </c>
      <c r="K40" s="221">
        <f t="shared" si="20"/>
        <v>0.05</v>
      </c>
      <c r="L40" s="221">
        <f t="shared" si="20"/>
        <v>0.05</v>
      </c>
      <c r="M40" s="221">
        <f t="shared" si="20"/>
        <v>0.05</v>
      </c>
      <c r="N40" s="221">
        <f t="shared" si="20"/>
        <v>0.05</v>
      </c>
      <c r="O40" s="221">
        <f t="shared" si="20"/>
        <v>0.05</v>
      </c>
      <c r="P40" s="221">
        <f t="shared" si="20"/>
        <v>0.05</v>
      </c>
      <c r="Q40" s="221">
        <f t="shared" si="20"/>
        <v>0.05</v>
      </c>
      <c r="R40" s="221">
        <f t="shared" si="20"/>
        <v>0.05</v>
      </c>
      <c r="S40" s="259"/>
      <c r="AD40" s="262"/>
    </row>
    <row r="41" spans="1:30" x14ac:dyDescent="0.4">
      <c r="A41" s="210"/>
      <c r="B41" s="222" t="s">
        <v>140</v>
      </c>
      <c r="C41" s="223"/>
      <c r="D41" s="224"/>
      <c r="E41" s="224"/>
      <c r="F41" s="224"/>
      <c r="G41" s="224"/>
      <c r="H41" s="180"/>
      <c r="I41" s="180"/>
      <c r="J41" s="180"/>
      <c r="K41" s="180"/>
      <c r="L41" s="180"/>
      <c r="M41" s="180"/>
      <c r="N41" s="180"/>
      <c r="O41" s="180"/>
      <c r="P41" s="180"/>
      <c r="Q41" s="180"/>
      <c r="R41" s="242"/>
      <c r="S41" s="260">
        <f>SUMPRODUCT(D38:R38,D40:R40)</f>
        <v>26.433034945101355</v>
      </c>
      <c r="AD41" s="262"/>
    </row>
    <row r="42" spans="1:30" x14ac:dyDescent="0.4">
      <c r="A42" s="210"/>
      <c r="B42" s="175"/>
      <c r="C42" s="225"/>
      <c r="D42" s="158"/>
      <c r="E42" s="158"/>
      <c r="F42" s="158"/>
      <c r="G42" s="158"/>
      <c r="H42" s="158"/>
      <c r="I42" s="252"/>
      <c r="J42" s="158"/>
      <c r="K42" s="158"/>
      <c r="L42" s="158"/>
      <c r="M42" s="158"/>
      <c r="N42" s="158"/>
      <c r="O42" s="158"/>
      <c r="P42" s="158"/>
      <c r="Q42" s="158"/>
      <c r="R42" s="158"/>
      <c r="S42" s="158"/>
      <c r="T42" s="158"/>
      <c r="U42" s="158"/>
      <c r="V42" s="158"/>
      <c r="W42" s="158"/>
      <c r="X42" s="158"/>
      <c r="Y42" s="158"/>
      <c r="Z42" s="158"/>
      <c r="AA42" s="158"/>
      <c r="AB42" s="158"/>
      <c r="AC42" s="158"/>
      <c r="AD42" s="262"/>
    </row>
    <row r="43" spans="1:30" x14ac:dyDescent="0.4">
      <c r="A43" s="167"/>
      <c r="B43" s="178"/>
      <c r="C43" s="225"/>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262"/>
    </row>
    <row r="44" spans="1:30" x14ac:dyDescent="0.4">
      <c r="A44" s="167"/>
      <c r="B44" s="168" t="s">
        <v>141</v>
      </c>
      <c r="C44" s="169"/>
      <c r="D44" s="170"/>
      <c r="E44" s="170"/>
      <c r="F44" s="170"/>
      <c r="G44" s="170"/>
      <c r="H44" s="170"/>
      <c r="I44" s="253"/>
      <c r="J44" s="158"/>
      <c r="K44" s="158"/>
      <c r="L44" s="158"/>
      <c r="M44" s="158"/>
      <c r="N44" s="158"/>
      <c r="O44" s="158"/>
      <c r="P44" s="158"/>
      <c r="Q44" s="158"/>
      <c r="R44" s="158"/>
      <c r="S44" s="158"/>
      <c r="T44" s="158"/>
      <c r="U44" s="158"/>
      <c r="V44" s="158"/>
      <c r="W44" s="158"/>
      <c r="X44" s="158"/>
      <c r="Y44" s="158"/>
      <c r="Z44" s="158"/>
      <c r="AA44" s="158"/>
      <c r="AB44" s="158"/>
      <c r="AC44" s="158"/>
      <c r="AD44" s="262"/>
    </row>
    <row r="45" spans="1:30" x14ac:dyDescent="0.4">
      <c r="A45" s="210"/>
      <c r="B45" s="226"/>
      <c r="C45" s="180"/>
      <c r="D45" s="181" t="s">
        <v>142</v>
      </c>
      <c r="E45" s="181" t="s">
        <v>143</v>
      </c>
      <c r="F45" s="181" t="s">
        <v>144</v>
      </c>
      <c r="G45" s="181" t="s">
        <v>145</v>
      </c>
      <c r="H45" s="181" t="s">
        <v>146</v>
      </c>
      <c r="I45" s="254" t="s">
        <v>147</v>
      </c>
      <c r="J45" s="158"/>
      <c r="K45" s="158"/>
      <c r="L45" s="158"/>
      <c r="M45" s="158"/>
      <c r="N45" s="158"/>
      <c r="O45" s="158"/>
      <c r="P45" s="158"/>
      <c r="Q45" s="158"/>
      <c r="R45" s="158"/>
      <c r="S45" s="158"/>
      <c r="T45" s="158"/>
      <c r="U45" s="158"/>
      <c r="V45" s="158"/>
      <c r="W45" s="158"/>
      <c r="X45" s="158"/>
      <c r="Y45" s="158"/>
      <c r="Z45" s="158"/>
      <c r="AA45" s="158"/>
      <c r="AB45" s="158"/>
      <c r="AC45" s="158"/>
      <c r="AD45" s="262"/>
    </row>
    <row r="46" spans="1:30" x14ac:dyDescent="0.4">
      <c r="A46" s="210"/>
      <c r="B46" s="227" t="s">
        <v>283</v>
      </c>
      <c r="C46" s="228"/>
      <c r="D46" s="229">
        <f>IF(C159=0,SUMPRODUCT(D28:R28,D40:R40),SUMPRODUCT(D28:R28,D40:R40)+(C156/C159)*SUMPRODUCT(D32:R32,D40:R40))</f>
        <v>26.433034945101355</v>
      </c>
      <c r="E46" s="229">
        <f t="shared" ref="E46:I47" si="21">D46*(1+C170)</f>
        <v>26.433034945101355</v>
      </c>
      <c r="F46" s="229">
        <f t="shared" si="21"/>
        <v>26.433034945101355</v>
      </c>
      <c r="G46" s="229">
        <f t="shared" si="21"/>
        <v>26.433034945101355</v>
      </c>
      <c r="H46" s="229">
        <f t="shared" si="21"/>
        <v>26.433034945101355</v>
      </c>
      <c r="I46" s="229">
        <f t="shared" si="21"/>
        <v>26.433034945101355</v>
      </c>
      <c r="J46" s="158"/>
      <c r="K46" s="158"/>
      <c r="L46" s="158"/>
      <c r="M46" s="158"/>
      <c r="N46" s="158"/>
      <c r="O46" s="158"/>
      <c r="P46" s="158"/>
      <c r="Q46" s="158"/>
      <c r="R46" s="158"/>
      <c r="S46" s="158"/>
      <c r="T46" s="158"/>
      <c r="U46" s="158"/>
      <c r="V46" s="158"/>
      <c r="W46" s="158"/>
      <c r="X46" s="158"/>
      <c r="Y46" s="158"/>
      <c r="Z46" s="158"/>
      <c r="AA46" s="158"/>
      <c r="AB46" s="158"/>
      <c r="AC46" s="158"/>
      <c r="AD46" s="262"/>
    </row>
    <row r="47" spans="1:30" x14ac:dyDescent="0.4">
      <c r="A47" s="210"/>
      <c r="B47" s="182" t="s">
        <v>284</v>
      </c>
      <c r="C47" s="228"/>
      <c r="D47" s="191">
        <f>IF(C159=0,SUMPRODUCT(D29:R29,D40:R40)+SUMPRODUCT(D33:R33,D40:R40)+SUMPRODUCT(D34:R34,D40:R40),SUMPRODUCT(D29:R29,D40:R40)+SUMPRODUCT(D33:R33,D40:R40)+SUMPRODUCT(D34:R34,D40:R40)+((C157+C158)/C159)*SUMPRODUCT(D32:R32,D40:R40))</f>
        <v>0</v>
      </c>
      <c r="E47" s="229">
        <f t="shared" si="21"/>
        <v>0</v>
      </c>
      <c r="F47" s="229">
        <f t="shared" si="21"/>
        <v>0</v>
      </c>
      <c r="G47" s="229">
        <f t="shared" si="21"/>
        <v>0</v>
      </c>
      <c r="H47" s="229">
        <f t="shared" si="21"/>
        <v>0</v>
      </c>
      <c r="I47" s="229">
        <f t="shared" si="21"/>
        <v>0</v>
      </c>
      <c r="J47" s="158"/>
      <c r="K47" s="158"/>
      <c r="L47" s="158"/>
      <c r="M47" s="158"/>
      <c r="N47" s="158"/>
      <c r="O47" s="158"/>
      <c r="P47" s="158"/>
      <c r="Q47" s="158"/>
      <c r="R47" s="158"/>
      <c r="S47" s="158"/>
      <c r="T47" s="158"/>
      <c r="U47" s="158"/>
      <c r="V47" s="158"/>
      <c r="W47" s="158"/>
      <c r="X47" s="158"/>
      <c r="Y47" s="158"/>
      <c r="Z47" s="158"/>
      <c r="AA47" s="158"/>
      <c r="AB47" s="158"/>
      <c r="AC47" s="158"/>
      <c r="AD47" s="262"/>
    </row>
    <row r="48" spans="1:30" x14ac:dyDescent="0.4">
      <c r="A48" s="210"/>
      <c r="B48" s="201" t="s">
        <v>150</v>
      </c>
      <c r="C48" s="211"/>
      <c r="D48" s="212">
        <f>SUM(D46:D47)</f>
        <v>26.433034945101355</v>
      </c>
      <c r="E48" s="212">
        <f t="shared" ref="E48:I48" si="22">SUM(E46:E47)</f>
        <v>26.433034945101355</v>
      </c>
      <c r="F48" s="212">
        <f t="shared" si="22"/>
        <v>26.433034945101355</v>
      </c>
      <c r="G48" s="212">
        <f t="shared" si="22"/>
        <v>26.433034945101355</v>
      </c>
      <c r="H48" s="212">
        <f t="shared" si="22"/>
        <v>26.433034945101355</v>
      </c>
      <c r="I48" s="212">
        <f t="shared" si="22"/>
        <v>26.433034945101355</v>
      </c>
      <c r="J48" s="158"/>
      <c r="K48" s="158"/>
      <c r="L48" s="158"/>
      <c r="M48" s="158"/>
      <c r="N48" s="158"/>
      <c r="O48" s="158"/>
      <c r="P48" s="158"/>
      <c r="Q48" s="158"/>
      <c r="R48" s="158"/>
      <c r="S48" s="158"/>
      <c r="T48" s="158"/>
      <c r="U48" s="158"/>
      <c r="V48" s="158"/>
      <c r="W48" s="158"/>
      <c r="X48" s="158"/>
      <c r="Y48" s="158"/>
      <c r="Z48" s="158"/>
      <c r="AA48" s="158"/>
      <c r="AB48" s="158"/>
      <c r="AC48" s="158"/>
      <c r="AD48" s="262"/>
    </row>
    <row r="49" spans="1:30" x14ac:dyDescent="0.4">
      <c r="A49" s="210"/>
      <c r="B49" s="230" t="s">
        <v>151</v>
      </c>
      <c r="C49" s="231">
        <f>C36+C37</f>
        <v>0</v>
      </c>
      <c r="D49" s="229">
        <f>D48*$C49</f>
        <v>0</v>
      </c>
      <c r="E49" s="229">
        <f t="shared" ref="E49:I49" si="23">E48*$C49</f>
        <v>0</v>
      </c>
      <c r="F49" s="229">
        <f t="shared" si="23"/>
        <v>0</v>
      </c>
      <c r="G49" s="229">
        <f t="shared" si="23"/>
        <v>0</v>
      </c>
      <c r="H49" s="229">
        <f t="shared" si="23"/>
        <v>0</v>
      </c>
      <c r="I49" s="229">
        <f t="shared" si="23"/>
        <v>0</v>
      </c>
      <c r="J49" s="158"/>
      <c r="K49" s="158"/>
      <c r="L49" s="158"/>
      <c r="M49" s="158"/>
      <c r="N49" s="158"/>
      <c r="O49" s="158"/>
      <c r="P49" s="158"/>
      <c r="Q49" s="158"/>
      <c r="R49" s="158"/>
      <c r="S49" s="158"/>
      <c r="T49" s="158"/>
      <c r="U49" s="158"/>
      <c r="V49" s="158"/>
      <c r="W49" s="158"/>
      <c r="X49" s="158"/>
      <c r="Y49" s="158"/>
      <c r="Z49" s="158"/>
      <c r="AA49" s="158"/>
      <c r="AB49" s="158"/>
      <c r="AC49" s="158"/>
      <c r="AD49" s="262"/>
    </row>
    <row r="50" spans="1:30" x14ac:dyDescent="0.4">
      <c r="A50" s="210"/>
      <c r="B50" s="201" t="s">
        <v>152</v>
      </c>
      <c r="C50" s="211"/>
      <c r="D50" s="212">
        <f>SUM(D48:D49)</f>
        <v>26.433034945101355</v>
      </c>
      <c r="E50" s="212">
        <f t="shared" ref="E50:I50" si="24">SUM(E48:E49)</f>
        <v>26.433034945101355</v>
      </c>
      <c r="F50" s="212">
        <f t="shared" si="24"/>
        <v>26.433034945101355</v>
      </c>
      <c r="G50" s="212">
        <f t="shared" si="24"/>
        <v>26.433034945101355</v>
      </c>
      <c r="H50" s="212">
        <f t="shared" si="24"/>
        <v>26.433034945101355</v>
      </c>
      <c r="I50" s="212">
        <f t="shared" si="24"/>
        <v>26.433034945101355</v>
      </c>
      <c r="J50" s="158"/>
      <c r="K50" s="158"/>
      <c r="L50" s="158"/>
      <c r="M50" s="158"/>
      <c r="N50" s="158"/>
      <c r="O50" s="158"/>
      <c r="P50" s="158"/>
      <c r="Q50" s="158"/>
      <c r="R50" s="158"/>
      <c r="S50" s="158"/>
      <c r="T50" s="158"/>
      <c r="U50" s="158"/>
      <c r="V50" s="158"/>
      <c r="W50" s="158"/>
      <c r="X50" s="158"/>
      <c r="Y50" s="158"/>
      <c r="Z50" s="158"/>
      <c r="AA50" s="158"/>
      <c r="AB50" s="158"/>
      <c r="AC50" s="158"/>
      <c r="AD50" s="262"/>
    </row>
    <row r="51" spans="1:30" x14ac:dyDescent="0.4">
      <c r="A51" s="210"/>
      <c r="B51" s="232"/>
      <c r="C51" s="233"/>
      <c r="D51" s="233"/>
      <c r="E51" s="233"/>
      <c r="F51" s="233"/>
      <c r="G51" s="233"/>
      <c r="H51" s="233"/>
      <c r="I51" s="233"/>
      <c r="J51" s="224"/>
      <c r="K51" s="224"/>
      <c r="L51" s="224"/>
      <c r="M51" s="224"/>
      <c r="N51" s="224"/>
      <c r="O51" s="224"/>
      <c r="P51" s="224"/>
      <c r="Q51" s="224"/>
      <c r="R51" s="224"/>
      <c r="S51" s="224"/>
      <c r="T51" s="224"/>
      <c r="U51" s="224"/>
      <c r="V51" s="224"/>
      <c r="W51" s="224"/>
      <c r="X51" s="224"/>
      <c r="Y51" s="224"/>
      <c r="Z51" s="224"/>
      <c r="AA51" s="224"/>
      <c r="AB51" s="224"/>
      <c r="AC51" s="224"/>
      <c r="AD51" s="266"/>
    </row>
    <row r="52" spans="1:30" x14ac:dyDescent="0.4">
      <c r="A52" s="234"/>
    </row>
    <row r="53" spans="1:30" x14ac:dyDescent="0.4">
      <c r="A53" s="166" t="s">
        <v>153</v>
      </c>
    </row>
    <row r="55" spans="1:30" x14ac:dyDescent="0.4">
      <c r="B55" s="168" t="s">
        <v>17</v>
      </c>
      <c r="C55" s="169"/>
      <c r="D55" s="170"/>
      <c r="E55" s="170"/>
      <c r="F55" s="170"/>
      <c r="G55" s="170"/>
      <c r="H55" s="170"/>
      <c r="I55" s="170"/>
      <c r="J55" s="170"/>
      <c r="K55" s="170"/>
      <c r="L55" s="170"/>
      <c r="M55" s="170"/>
      <c r="N55" s="170"/>
      <c r="O55" s="170"/>
      <c r="P55" s="170"/>
      <c r="Q55" s="170"/>
      <c r="R55" s="170"/>
      <c r="S55" s="170"/>
      <c r="T55" s="170"/>
      <c r="U55" s="170"/>
      <c r="V55" s="170"/>
      <c r="W55" s="253"/>
    </row>
    <row r="56" spans="1:30" x14ac:dyDescent="0.4">
      <c r="B56" s="235" t="s">
        <v>346</v>
      </c>
      <c r="C56" s="152"/>
      <c r="D56" s="152"/>
      <c r="E56" s="152"/>
      <c r="F56" s="152"/>
      <c r="G56" s="152"/>
      <c r="H56" s="152"/>
      <c r="I56" s="152"/>
      <c r="J56" s="152"/>
      <c r="K56" s="152"/>
      <c r="L56" s="152"/>
      <c r="M56" s="152"/>
      <c r="N56" s="152"/>
      <c r="O56" s="152"/>
      <c r="P56" s="152"/>
      <c r="Q56" s="152"/>
      <c r="R56" s="152"/>
      <c r="S56" s="174"/>
      <c r="T56" s="174"/>
      <c r="U56" s="174"/>
      <c r="V56" s="174"/>
      <c r="W56" s="261"/>
    </row>
    <row r="57" spans="1:30" x14ac:dyDescent="0.4">
      <c r="B57" s="236" t="s">
        <v>286</v>
      </c>
      <c r="C57" s="237"/>
      <c r="D57" s="238">
        <v>1</v>
      </c>
      <c r="E57" s="238">
        <v>2</v>
      </c>
      <c r="F57" s="238">
        <v>3</v>
      </c>
      <c r="G57" s="238">
        <v>4</v>
      </c>
      <c r="H57" s="238">
        <v>5</v>
      </c>
      <c r="I57" s="238">
        <v>6</v>
      </c>
      <c r="J57" s="238">
        <v>7</v>
      </c>
      <c r="K57" s="238">
        <v>8</v>
      </c>
      <c r="L57" s="238">
        <v>9</v>
      </c>
      <c r="M57" s="238">
        <v>10</v>
      </c>
      <c r="N57" s="238">
        <v>11</v>
      </c>
      <c r="O57" s="238">
        <v>12</v>
      </c>
      <c r="P57" s="238">
        <v>13</v>
      </c>
      <c r="Q57" s="238">
        <v>14</v>
      </c>
      <c r="R57" s="238">
        <v>15</v>
      </c>
      <c r="S57" s="178"/>
      <c r="T57" s="158"/>
      <c r="U57" s="158"/>
      <c r="V57" s="158"/>
      <c r="W57" s="262"/>
    </row>
    <row r="58" spans="1:30" x14ac:dyDescent="0.4">
      <c r="B58" s="236" t="s">
        <v>280</v>
      </c>
      <c r="C58" s="237"/>
      <c r="D58" s="238">
        <v>5</v>
      </c>
      <c r="E58" s="238">
        <v>5</v>
      </c>
      <c r="F58" s="238">
        <v>5</v>
      </c>
      <c r="G58" s="238">
        <v>5</v>
      </c>
      <c r="H58" s="238">
        <v>5</v>
      </c>
      <c r="I58" s="238">
        <v>5</v>
      </c>
      <c r="J58" s="238">
        <v>5</v>
      </c>
      <c r="K58" s="238">
        <v>5</v>
      </c>
      <c r="L58" s="238">
        <v>5</v>
      </c>
      <c r="M58" s="238">
        <v>5</v>
      </c>
      <c r="N58" s="238">
        <v>5</v>
      </c>
      <c r="O58" s="238">
        <v>5</v>
      </c>
      <c r="P58" s="238">
        <v>5</v>
      </c>
      <c r="Q58" s="238">
        <v>5</v>
      </c>
      <c r="R58" s="238">
        <v>5</v>
      </c>
      <c r="S58" s="178"/>
      <c r="T58" s="158"/>
      <c r="U58" s="158"/>
      <c r="V58" s="158"/>
      <c r="W58" s="262"/>
    </row>
    <row r="59" spans="1:30" x14ac:dyDescent="0.4">
      <c r="B59" s="239"/>
      <c r="C59" s="240"/>
      <c r="D59" s="241" t="str">
        <f>D57&amp;"_"&amp;D58</f>
        <v>1_5</v>
      </c>
      <c r="E59" s="241" t="str">
        <f t="shared" ref="E59:R59" si="25">E57&amp;"_"&amp;E58</f>
        <v>2_5</v>
      </c>
      <c r="F59" s="241" t="str">
        <f t="shared" si="25"/>
        <v>3_5</v>
      </c>
      <c r="G59" s="241" t="str">
        <f t="shared" si="25"/>
        <v>4_5</v>
      </c>
      <c r="H59" s="241" t="str">
        <f t="shared" si="25"/>
        <v>5_5</v>
      </c>
      <c r="I59" s="241" t="str">
        <f t="shared" si="25"/>
        <v>6_5</v>
      </c>
      <c r="J59" s="241" t="str">
        <f t="shared" si="25"/>
        <v>7_5</v>
      </c>
      <c r="K59" s="241" t="str">
        <f t="shared" si="25"/>
        <v>8_5</v>
      </c>
      <c r="L59" s="241" t="str">
        <f t="shared" si="25"/>
        <v>9_5</v>
      </c>
      <c r="M59" s="241" t="str">
        <f t="shared" si="25"/>
        <v>10_5</v>
      </c>
      <c r="N59" s="241" t="str">
        <f t="shared" si="25"/>
        <v>11_5</v>
      </c>
      <c r="O59" s="241" t="str">
        <f t="shared" si="25"/>
        <v>12_5</v>
      </c>
      <c r="P59" s="241" t="str">
        <f t="shared" si="25"/>
        <v>13_5</v>
      </c>
      <c r="Q59" s="241" t="str">
        <f t="shared" si="25"/>
        <v>14_5</v>
      </c>
      <c r="R59" s="241" t="str">
        <f t="shared" si="25"/>
        <v>15_5</v>
      </c>
      <c r="S59" s="263"/>
      <c r="T59" s="263"/>
      <c r="U59" s="263"/>
      <c r="V59" s="263"/>
      <c r="W59" s="264"/>
    </row>
    <row r="60" spans="1:30" x14ac:dyDescent="0.4">
      <c r="B60" s="178"/>
      <c r="C60" s="158"/>
      <c r="D60" s="152"/>
      <c r="E60" s="152"/>
      <c r="F60" s="152"/>
      <c r="G60" s="152"/>
      <c r="H60" s="152"/>
      <c r="I60" s="152"/>
      <c r="J60" s="152"/>
      <c r="K60" s="152"/>
      <c r="L60" s="152"/>
      <c r="M60" s="152"/>
      <c r="N60" s="152"/>
      <c r="O60" s="152"/>
      <c r="P60" s="152"/>
      <c r="Q60" s="152"/>
      <c r="R60" s="152"/>
      <c r="S60" s="158"/>
      <c r="T60" s="158"/>
      <c r="U60" s="158"/>
      <c r="V60" s="158"/>
      <c r="W60" s="262"/>
    </row>
    <row r="61" spans="1:30" x14ac:dyDescent="0.4">
      <c r="B61" s="179" t="s">
        <v>158</v>
      </c>
      <c r="C61" s="242"/>
      <c r="D61" s="243">
        <f>IFERROR(INDEX(CAO_SociaalWerk!$V$17:$V$346,MATCH('1_Kostprijs_begeleiding_SW'!D59,CAO_SociaalWerk!$R$17:$R$346,0)),"")</f>
        <v>13.166666666666666</v>
      </c>
      <c r="E61" s="243">
        <f>IFERROR(INDEX(CAO_SociaalWerk!$V$17:$V$346,MATCH('1_Kostprijs_begeleiding_SW'!E59,CAO_SociaalWerk!$R$17:$R$346,0)),"")</f>
        <v>13.487179487179487</v>
      </c>
      <c r="F61" s="243">
        <f>IFERROR(INDEX(CAO_SociaalWerk!$V$17:$V$346,MATCH('1_Kostprijs_begeleiding_SW'!F59,CAO_SociaalWerk!$R$17:$R$346,0)),"")</f>
        <v>13.826923076923077</v>
      </c>
      <c r="G61" s="243">
        <f>IFERROR(INDEX(CAO_SociaalWerk!$V$17:$V$346,MATCH('1_Kostprijs_begeleiding_SW'!G59,CAO_SociaalWerk!$R$17:$R$346,0)),"")</f>
        <v>14.987179487179487</v>
      </c>
      <c r="H61" s="243">
        <f>IFERROR(INDEX(CAO_SociaalWerk!$V$17:$V$346,MATCH('1_Kostprijs_begeleiding_SW'!H59,CAO_SociaalWerk!$R$17:$R$346,0)),"")</f>
        <v>15.403846153846153</v>
      </c>
      <c r="I61" s="243">
        <f>IFERROR(INDEX(CAO_SociaalWerk!$V$17:$V$346,MATCH('1_Kostprijs_begeleiding_SW'!I59,CAO_SociaalWerk!$R$17:$R$346,0)),"")</f>
        <v>17.26923076923077</v>
      </c>
      <c r="J61" s="243">
        <f>IFERROR(INDEX(CAO_SociaalWerk!$V$17:$V$346,MATCH('1_Kostprijs_begeleiding_SW'!J59,CAO_SociaalWerk!$R$17:$R$346,0)),"")</f>
        <v>18.46153846153846</v>
      </c>
      <c r="K61" s="243">
        <f>IFERROR(INDEX(CAO_SociaalWerk!$V$17:$V$346,MATCH('1_Kostprijs_begeleiding_SW'!K59,CAO_SociaalWerk!$R$17:$R$346,0)),"")</f>
        <v>19.993589743589745</v>
      </c>
      <c r="L61" s="243">
        <f>IFERROR(INDEX(CAO_SociaalWerk!$V$17:$V$346,MATCH('1_Kostprijs_begeleiding_SW'!L59,CAO_SociaalWerk!$R$17:$R$346,0)),"")</f>
        <v>21.455128205128204</v>
      </c>
      <c r="M61" s="243">
        <f>IFERROR(INDEX(CAO_SociaalWerk!$V$17:$V$346,MATCH('1_Kostprijs_begeleiding_SW'!M59,CAO_SociaalWerk!$R$17:$R$346,0)),"")</f>
        <v>23.160256410256409</v>
      </c>
      <c r="N61" s="243">
        <f>IFERROR(INDEX(CAO_SociaalWerk!$V$17:$V$346,MATCH('1_Kostprijs_begeleiding_SW'!N59,CAO_SociaalWerk!$R$17:$R$346,0)),"")</f>
        <v>25.576923076923077</v>
      </c>
      <c r="O61" s="243">
        <f>IFERROR(INDEX(CAO_SociaalWerk!$V$17:$V$346,MATCH('1_Kostprijs_begeleiding_SW'!O59,CAO_SociaalWerk!$R$17:$R$346,0)),"")</f>
        <v>28.198717948717949</v>
      </c>
      <c r="P61" s="243">
        <f>IFERROR(INDEX(CAO_SociaalWerk!$V$17:$V$346,MATCH('1_Kostprijs_begeleiding_SW'!P59,CAO_SociaalWerk!$R$17:$R$346,0)),"")</f>
        <v>31.28846153846154</v>
      </c>
      <c r="Q61" s="243">
        <f>IFERROR(INDEX(CAO_SociaalWerk!$V$17:$V$346,MATCH('1_Kostprijs_begeleiding_SW'!Q59,CAO_SociaalWerk!$R$17:$R$346,0)),"")</f>
        <v>33.493589743589745</v>
      </c>
      <c r="R61" s="243">
        <f>IFERROR(INDEX(CAO_SociaalWerk!$V$17:$V$346,MATCH('1_Kostprijs_begeleiding_SW'!R59,CAO_SociaalWerk!$R$17:$R$346,0)),"")</f>
        <v>35.916666666666664</v>
      </c>
      <c r="S61" s="158"/>
      <c r="T61" s="158"/>
      <c r="U61" s="158"/>
      <c r="V61" s="158"/>
      <c r="W61" s="262"/>
    </row>
    <row r="62" spans="1:30" x14ac:dyDescent="0.4">
      <c r="B62" s="230"/>
      <c r="C62" s="224"/>
      <c r="D62" s="152"/>
      <c r="E62" s="152"/>
      <c r="F62" s="152"/>
      <c r="G62" s="152"/>
      <c r="H62" s="152"/>
      <c r="I62" s="152"/>
      <c r="J62" s="152"/>
      <c r="K62" s="152"/>
      <c r="L62" s="152"/>
      <c r="M62" s="152"/>
      <c r="N62" s="152"/>
      <c r="O62" s="152"/>
      <c r="P62" s="152"/>
      <c r="Q62" s="152"/>
      <c r="R62" s="152"/>
      <c r="S62" s="158"/>
      <c r="T62" s="158"/>
      <c r="U62" s="158"/>
      <c r="V62" s="158"/>
      <c r="W62" s="262"/>
    </row>
    <row r="63" spans="1:30" x14ac:dyDescent="0.4">
      <c r="B63" s="244" t="s">
        <v>282</v>
      </c>
      <c r="C63" s="245"/>
      <c r="D63" s="246">
        <v>0.1</v>
      </c>
      <c r="E63" s="246">
        <v>0.05</v>
      </c>
      <c r="F63" s="246">
        <v>0.15</v>
      </c>
      <c r="G63" s="246">
        <v>0.05</v>
      </c>
      <c r="H63" s="246">
        <v>0.05</v>
      </c>
      <c r="I63" s="246">
        <v>0.15</v>
      </c>
      <c r="J63" s="246">
        <v>0.05</v>
      </c>
      <c r="K63" s="246">
        <v>0.05</v>
      </c>
      <c r="L63" s="246">
        <v>0.05</v>
      </c>
      <c r="M63" s="246">
        <v>0.05</v>
      </c>
      <c r="N63" s="246">
        <v>0.05</v>
      </c>
      <c r="O63" s="246">
        <v>0.05</v>
      </c>
      <c r="P63" s="246">
        <v>0.05</v>
      </c>
      <c r="Q63" s="246">
        <v>0.05</v>
      </c>
      <c r="R63" s="246">
        <v>0.05</v>
      </c>
      <c r="S63" s="158"/>
      <c r="T63" s="158"/>
      <c r="U63" s="158"/>
      <c r="V63" s="158"/>
      <c r="W63" s="262"/>
    </row>
    <row r="64" spans="1:30" x14ac:dyDescent="0.4">
      <c r="B64" s="247" t="s">
        <v>287</v>
      </c>
      <c r="C64" s="248">
        <f>SUM(D63:R63)</f>
        <v>1.0000000000000004</v>
      </c>
      <c r="D64" s="249"/>
      <c r="E64" s="249"/>
      <c r="F64" s="249"/>
      <c r="G64" s="249"/>
      <c r="H64" s="249"/>
      <c r="I64" s="158"/>
      <c r="J64" s="158"/>
      <c r="K64" s="158"/>
      <c r="L64" s="158"/>
      <c r="M64" s="158"/>
      <c r="N64" s="158"/>
      <c r="O64" s="158"/>
      <c r="P64" s="158"/>
      <c r="Q64" s="158"/>
      <c r="R64" s="158"/>
      <c r="S64" s="158"/>
      <c r="T64" s="158"/>
      <c r="U64" s="158"/>
      <c r="V64" s="158"/>
      <c r="W64" s="262"/>
    </row>
    <row r="65" spans="2:23" x14ac:dyDescent="0.4">
      <c r="B65" s="230"/>
      <c r="C65" s="224"/>
      <c r="D65" s="152"/>
      <c r="E65" s="152"/>
      <c r="F65" s="152"/>
      <c r="G65" s="152"/>
      <c r="H65" s="152"/>
      <c r="I65" s="158"/>
      <c r="J65" s="158"/>
      <c r="K65" s="158"/>
      <c r="L65" s="158"/>
      <c r="M65" s="158"/>
      <c r="N65" s="158"/>
      <c r="O65" s="158"/>
      <c r="P65" s="158"/>
      <c r="Q65" s="158"/>
      <c r="R65" s="158"/>
      <c r="S65" s="158"/>
      <c r="T65" s="158"/>
      <c r="U65" s="158"/>
      <c r="V65" s="158"/>
      <c r="W65" s="262"/>
    </row>
    <row r="66" spans="2:23" x14ac:dyDescent="0.4">
      <c r="B66" s="182" t="s">
        <v>123</v>
      </c>
      <c r="C66" s="267">
        <v>8.3000000000000004E-2</v>
      </c>
      <c r="D66" s="268"/>
      <c r="E66" s="269" t="s">
        <v>347</v>
      </c>
      <c r="F66" s="270"/>
      <c r="G66" s="270"/>
      <c r="H66" s="270"/>
      <c r="I66" s="270"/>
      <c r="J66" s="270"/>
      <c r="K66" s="270"/>
      <c r="L66" s="270"/>
      <c r="M66" s="270"/>
      <c r="N66" s="270"/>
      <c r="O66" s="270"/>
      <c r="P66" s="270"/>
      <c r="Q66" s="270"/>
      <c r="R66" s="270"/>
      <c r="S66" s="270"/>
      <c r="T66" s="270"/>
      <c r="U66" s="270"/>
      <c r="V66" s="326"/>
      <c r="W66" s="262"/>
    </row>
    <row r="67" spans="2:23" x14ac:dyDescent="0.4">
      <c r="B67" s="230"/>
      <c r="C67" s="271"/>
      <c r="D67" s="158"/>
      <c r="E67" s="158"/>
      <c r="F67" s="158"/>
      <c r="G67" s="158"/>
      <c r="H67" s="158"/>
      <c r="I67" s="158"/>
      <c r="J67" s="158"/>
      <c r="K67" s="158"/>
      <c r="L67" s="158"/>
      <c r="M67" s="158"/>
      <c r="N67" s="158"/>
      <c r="O67" s="158"/>
      <c r="P67" s="158"/>
      <c r="Q67" s="158"/>
      <c r="R67" s="158"/>
      <c r="S67" s="268"/>
      <c r="T67" s="268"/>
      <c r="U67" s="268"/>
      <c r="V67" s="268"/>
      <c r="W67" s="262"/>
    </row>
    <row r="68" spans="2:23" x14ac:dyDescent="0.4">
      <c r="B68" s="230" t="s">
        <v>162</v>
      </c>
      <c r="C68" s="272">
        <f>104.38*12/CAO_SociaalWerk!$D$9</f>
        <v>0.66696485623003188</v>
      </c>
      <c r="D68" s="158"/>
      <c r="E68" s="269" t="s">
        <v>348</v>
      </c>
      <c r="F68" s="270"/>
      <c r="G68" s="270"/>
      <c r="H68" s="270"/>
      <c r="I68" s="270"/>
      <c r="J68" s="270"/>
      <c r="K68" s="270"/>
      <c r="L68" s="270"/>
      <c r="M68" s="270"/>
      <c r="N68" s="270"/>
      <c r="O68" s="270"/>
      <c r="P68" s="270"/>
      <c r="Q68" s="270"/>
      <c r="R68" s="270"/>
      <c r="S68" s="270"/>
      <c r="T68" s="270"/>
      <c r="U68" s="270"/>
      <c r="V68" s="326"/>
      <c r="W68" s="262"/>
    </row>
    <row r="69" spans="2:23" x14ac:dyDescent="0.4">
      <c r="B69" s="230"/>
      <c r="C69" s="271"/>
      <c r="D69" s="158"/>
      <c r="E69" s="158"/>
      <c r="F69" s="158"/>
      <c r="G69" s="158"/>
      <c r="H69" s="158"/>
      <c r="I69" s="158"/>
      <c r="J69" s="158"/>
      <c r="K69" s="158"/>
      <c r="L69" s="158"/>
      <c r="M69" s="158"/>
      <c r="N69" s="158"/>
      <c r="O69" s="158"/>
      <c r="P69" s="158"/>
      <c r="Q69" s="158"/>
      <c r="R69" s="158"/>
      <c r="S69" s="268"/>
      <c r="T69" s="268"/>
      <c r="U69" s="268"/>
      <c r="V69" s="268"/>
      <c r="W69" s="262"/>
    </row>
    <row r="70" spans="2:23" x14ac:dyDescent="0.4">
      <c r="B70" s="182" t="s">
        <v>124</v>
      </c>
      <c r="C70" s="267">
        <v>0.08</v>
      </c>
      <c r="D70" s="268"/>
      <c r="E70" s="269" t="s">
        <v>349</v>
      </c>
      <c r="F70" s="270"/>
      <c r="G70" s="270"/>
      <c r="H70" s="270"/>
      <c r="I70" s="270"/>
      <c r="J70" s="270"/>
      <c r="K70" s="270"/>
      <c r="L70" s="270"/>
      <c r="M70" s="270"/>
      <c r="N70" s="270"/>
      <c r="O70" s="270"/>
      <c r="P70" s="270"/>
      <c r="Q70" s="270"/>
      <c r="R70" s="270"/>
      <c r="S70" s="270"/>
      <c r="T70" s="270"/>
      <c r="U70" s="270"/>
      <c r="V70" s="326"/>
      <c r="W70" s="262"/>
    </row>
    <row r="71" spans="2:23" x14ac:dyDescent="0.4">
      <c r="B71" s="230"/>
      <c r="C71" s="273"/>
      <c r="D71" s="268"/>
      <c r="E71" s="268"/>
      <c r="F71" s="268"/>
      <c r="G71" s="268"/>
      <c r="H71" s="268"/>
      <c r="I71" s="268"/>
      <c r="J71" s="268"/>
      <c r="K71" s="268"/>
      <c r="L71" s="268"/>
      <c r="M71" s="268"/>
      <c r="N71" s="268"/>
      <c r="O71" s="268"/>
      <c r="P71" s="268"/>
      <c r="Q71" s="268"/>
      <c r="R71" s="268"/>
      <c r="S71" s="268"/>
      <c r="T71" s="268"/>
      <c r="U71" s="268"/>
      <c r="V71" s="268"/>
      <c r="W71" s="262"/>
    </row>
    <row r="72" spans="2:23" x14ac:dyDescent="0.4">
      <c r="B72" s="230" t="s">
        <v>165</v>
      </c>
      <c r="C72" s="272">
        <f>174.93*12/CAO_SociaalWerk!$D$9</f>
        <v>1.1177635782747604</v>
      </c>
      <c r="D72" s="268"/>
      <c r="E72" s="269" t="s">
        <v>350</v>
      </c>
      <c r="F72" s="270"/>
      <c r="G72" s="270"/>
      <c r="H72" s="270"/>
      <c r="I72" s="270"/>
      <c r="J72" s="270"/>
      <c r="K72" s="270"/>
      <c r="L72" s="270"/>
      <c r="M72" s="270"/>
      <c r="N72" s="270"/>
      <c r="O72" s="270"/>
      <c r="P72" s="270"/>
      <c r="Q72" s="270"/>
      <c r="R72" s="270"/>
      <c r="S72" s="270"/>
      <c r="T72" s="270"/>
      <c r="U72" s="270"/>
      <c r="V72" s="326"/>
      <c r="W72" s="262"/>
    </row>
    <row r="73" spans="2:23" x14ac:dyDescent="0.4">
      <c r="B73" s="230"/>
      <c r="C73" s="273"/>
      <c r="D73" s="268"/>
      <c r="E73" s="268"/>
      <c r="F73" s="268"/>
      <c r="G73" s="268"/>
      <c r="H73" s="268"/>
      <c r="I73" s="268"/>
      <c r="J73" s="268"/>
      <c r="K73" s="268"/>
      <c r="L73" s="268"/>
      <c r="M73" s="268"/>
      <c r="N73" s="268"/>
      <c r="O73" s="268"/>
      <c r="P73" s="268"/>
      <c r="Q73" s="268"/>
      <c r="R73" s="268"/>
      <c r="S73" s="268"/>
      <c r="T73" s="268"/>
      <c r="U73" s="268"/>
      <c r="V73" s="268"/>
      <c r="W73" s="262"/>
    </row>
    <row r="74" spans="2:23" x14ac:dyDescent="0.4">
      <c r="B74" s="182" t="s">
        <v>125</v>
      </c>
      <c r="C74" s="274"/>
      <c r="D74" s="268"/>
      <c r="E74" s="269" t="s">
        <v>168</v>
      </c>
      <c r="F74" s="270"/>
      <c r="G74" s="270"/>
      <c r="H74" s="270"/>
      <c r="I74" s="270"/>
      <c r="J74" s="270"/>
      <c r="K74" s="270"/>
      <c r="L74" s="270"/>
      <c r="M74" s="270"/>
      <c r="N74" s="270"/>
      <c r="O74" s="270"/>
      <c r="P74" s="270"/>
      <c r="Q74" s="270"/>
      <c r="R74" s="270"/>
      <c r="S74" s="270"/>
      <c r="T74" s="270"/>
      <c r="U74" s="270"/>
      <c r="V74" s="326"/>
      <c r="W74" s="262"/>
    </row>
    <row r="75" spans="2:23" x14ac:dyDescent="0.4">
      <c r="B75" s="230"/>
      <c r="C75" s="273"/>
      <c r="D75" s="268"/>
      <c r="E75" s="268"/>
      <c r="F75" s="268"/>
      <c r="G75" s="268"/>
      <c r="H75" s="268"/>
      <c r="I75" s="268"/>
      <c r="J75" s="268"/>
      <c r="K75" s="268"/>
      <c r="L75" s="268"/>
      <c r="M75" s="268"/>
      <c r="N75" s="268"/>
      <c r="O75" s="268"/>
      <c r="P75" s="268"/>
      <c r="Q75" s="268"/>
      <c r="R75" s="268"/>
      <c r="S75" s="268"/>
      <c r="T75" s="268"/>
      <c r="U75" s="268"/>
      <c r="V75" s="268"/>
      <c r="W75" s="262"/>
    </row>
    <row r="76" spans="2:23" x14ac:dyDescent="0.4">
      <c r="B76" s="182" t="s">
        <v>169</v>
      </c>
      <c r="C76" s="275"/>
      <c r="D76" s="268"/>
      <c r="E76" s="269" t="s">
        <v>170</v>
      </c>
      <c r="F76" s="270"/>
      <c r="G76" s="270"/>
      <c r="H76" s="270"/>
      <c r="I76" s="270"/>
      <c r="J76" s="270"/>
      <c r="K76" s="270"/>
      <c r="L76" s="270"/>
      <c r="M76" s="270"/>
      <c r="N76" s="270"/>
      <c r="O76" s="270"/>
      <c r="P76" s="270"/>
      <c r="Q76" s="270"/>
      <c r="R76" s="270"/>
      <c r="S76" s="270"/>
      <c r="T76" s="270"/>
      <c r="U76" s="270"/>
      <c r="V76" s="326"/>
      <c r="W76" s="262"/>
    </row>
    <row r="77" spans="2:23" x14ac:dyDescent="0.4">
      <c r="B77" s="178"/>
      <c r="C77" s="276"/>
      <c r="D77" s="268"/>
      <c r="E77" s="268"/>
      <c r="F77" s="268"/>
      <c r="G77" s="268"/>
      <c r="H77" s="268"/>
      <c r="I77" s="268"/>
      <c r="J77" s="268"/>
      <c r="K77" s="268"/>
      <c r="L77" s="268"/>
      <c r="M77" s="268"/>
      <c r="N77" s="268"/>
      <c r="O77" s="268"/>
      <c r="P77" s="268"/>
      <c r="Q77" s="268"/>
      <c r="R77" s="268"/>
      <c r="S77" s="268"/>
      <c r="T77" s="268"/>
      <c r="U77" s="268"/>
      <c r="V77" s="268"/>
      <c r="W77" s="262"/>
    </row>
    <row r="78" spans="2:23" x14ac:dyDescent="0.4">
      <c r="B78" s="236" t="s">
        <v>35</v>
      </c>
      <c r="C78" s="277"/>
      <c r="D78" s="277"/>
      <c r="E78" s="277"/>
      <c r="F78" s="277"/>
      <c r="G78" s="277"/>
      <c r="H78" s="277"/>
      <c r="I78" s="277"/>
      <c r="J78" s="277"/>
      <c r="K78" s="277"/>
      <c r="L78" s="277"/>
      <c r="M78" s="277"/>
      <c r="N78" s="277"/>
      <c r="O78" s="277"/>
      <c r="P78" s="277"/>
      <c r="Q78" s="277"/>
      <c r="R78" s="277"/>
      <c r="S78" s="277"/>
      <c r="T78" s="277"/>
      <c r="U78" s="277"/>
      <c r="V78" s="277"/>
      <c r="W78" s="327"/>
    </row>
    <row r="79" spans="2:23" x14ac:dyDescent="0.4">
      <c r="B79" s="178"/>
      <c r="C79" s="276"/>
      <c r="D79" s="278"/>
      <c r="E79" s="268"/>
      <c r="F79" s="268"/>
      <c r="G79" s="268"/>
      <c r="H79" s="268"/>
      <c r="I79" s="268"/>
      <c r="J79" s="268"/>
      <c r="K79" s="268"/>
      <c r="L79" s="268"/>
      <c r="M79" s="268"/>
      <c r="N79" s="268"/>
      <c r="O79" s="268"/>
      <c r="P79" s="268"/>
      <c r="Q79" s="268"/>
      <c r="R79" s="268"/>
      <c r="S79" s="268"/>
      <c r="T79" s="268"/>
      <c r="U79" s="268"/>
      <c r="V79" s="268"/>
      <c r="W79" s="262"/>
    </row>
    <row r="80" spans="2:23" x14ac:dyDescent="0.4">
      <c r="B80" s="182" t="s">
        <v>171</v>
      </c>
      <c r="C80" s="275" t="s">
        <v>172</v>
      </c>
      <c r="D80" s="278"/>
      <c r="E80" s="269" t="s">
        <v>173</v>
      </c>
      <c r="F80" s="270"/>
      <c r="G80" s="270"/>
      <c r="H80" s="270"/>
      <c r="I80" s="270"/>
      <c r="J80" s="270"/>
      <c r="K80" s="270"/>
      <c r="L80" s="270"/>
      <c r="M80" s="270"/>
      <c r="N80" s="270"/>
      <c r="O80" s="270"/>
      <c r="P80" s="270"/>
      <c r="Q80" s="270"/>
      <c r="R80" s="270"/>
      <c r="S80" s="270"/>
      <c r="T80" s="270"/>
      <c r="U80" s="270"/>
      <c r="V80" s="326"/>
      <c r="W80" s="262"/>
    </row>
    <row r="81" spans="2:23" x14ac:dyDescent="0.4">
      <c r="B81" s="178"/>
      <c r="C81" s="276"/>
      <c r="D81" s="278"/>
      <c r="E81" s="268"/>
      <c r="F81" s="268"/>
      <c r="G81" s="268"/>
      <c r="H81" s="268"/>
      <c r="I81" s="268"/>
      <c r="J81" s="268"/>
      <c r="K81" s="268"/>
      <c r="L81" s="268"/>
      <c r="M81" s="268"/>
      <c r="N81" s="268"/>
      <c r="O81" s="268"/>
      <c r="P81" s="268"/>
      <c r="Q81" s="268"/>
      <c r="R81" s="268"/>
      <c r="S81" s="268"/>
      <c r="T81" s="268"/>
      <c r="U81" s="268"/>
      <c r="V81" s="268"/>
      <c r="W81" s="262"/>
    </row>
    <row r="82" spans="2:23" x14ac:dyDescent="0.4">
      <c r="B82" s="279" t="s">
        <v>174</v>
      </c>
      <c r="C82" s="280" t="s">
        <v>175</v>
      </c>
      <c r="D82" s="281"/>
      <c r="E82" s="282"/>
      <c r="F82" s="282"/>
      <c r="G82" s="282"/>
      <c r="H82" s="282"/>
      <c r="I82" s="282"/>
      <c r="J82" s="282"/>
      <c r="K82" s="282"/>
      <c r="L82" s="282"/>
      <c r="M82" s="282"/>
      <c r="N82" s="282"/>
      <c r="O82" s="282"/>
      <c r="P82" s="282"/>
      <c r="Q82" s="282"/>
      <c r="R82" s="282"/>
      <c r="S82" s="282"/>
      <c r="T82" s="282"/>
      <c r="U82" s="282"/>
      <c r="V82" s="282"/>
      <c r="W82" s="328"/>
    </row>
    <row r="83" spans="2:23" x14ac:dyDescent="0.4">
      <c r="B83" s="175"/>
      <c r="C83" s="276"/>
      <c r="D83" s="278"/>
      <c r="E83" s="268"/>
      <c r="F83" s="268"/>
      <c r="G83" s="268"/>
      <c r="H83" s="268"/>
      <c r="I83" s="268"/>
      <c r="J83" s="268"/>
      <c r="K83" s="268"/>
      <c r="L83" s="268"/>
      <c r="M83" s="268"/>
      <c r="N83" s="268"/>
      <c r="O83" s="268"/>
      <c r="P83" s="268"/>
      <c r="Q83" s="268"/>
      <c r="R83" s="268"/>
      <c r="S83" s="268"/>
      <c r="T83" s="268"/>
      <c r="U83" s="268"/>
      <c r="V83" s="268"/>
      <c r="W83" s="262"/>
    </row>
    <row r="84" spans="2:23" x14ac:dyDescent="0.4">
      <c r="B84" s="283" t="s">
        <v>128</v>
      </c>
      <c r="C84" s="274"/>
      <c r="D84" s="268"/>
      <c r="E84" s="284">
        <f>'1_Kostprijs_begeleiding_GGZ'!E80</f>
        <v>0.25</v>
      </c>
      <c r="F84" s="270" t="s">
        <v>334</v>
      </c>
      <c r="G84" s="270"/>
      <c r="H84" s="270"/>
      <c r="I84" s="270"/>
      <c r="J84" s="270"/>
      <c r="K84" s="270"/>
      <c r="L84" s="270"/>
      <c r="M84" s="270"/>
      <c r="N84" s="270"/>
      <c r="O84" s="270"/>
      <c r="P84" s="270"/>
      <c r="Q84" s="270"/>
      <c r="R84" s="270"/>
      <c r="S84" s="270"/>
      <c r="T84" s="270"/>
      <c r="U84" s="270"/>
      <c r="V84" s="326"/>
      <c r="W84" s="262"/>
    </row>
    <row r="85" spans="2:23" x14ac:dyDescent="0.4">
      <c r="B85" s="178"/>
      <c r="C85" s="276"/>
      <c r="D85" s="278"/>
      <c r="E85" s="268"/>
      <c r="F85" s="268"/>
      <c r="G85" s="268"/>
      <c r="H85" s="268"/>
      <c r="I85" s="268"/>
      <c r="J85" s="268"/>
      <c r="K85" s="268"/>
      <c r="L85" s="268"/>
      <c r="M85" s="268"/>
      <c r="N85" s="268"/>
      <c r="O85" s="268"/>
      <c r="P85" s="268"/>
      <c r="Q85" s="268"/>
      <c r="R85" s="268"/>
      <c r="S85" s="268"/>
      <c r="T85" s="268"/>
      <c r="U85" s="268"/>
      <c r="V85" s="180"/>
      <c r="W85" s="262"/>
    </row>
    <row r="86" spans="2:23" x14ac:dyDescent="0.4">
      <c r="B86" s="279" t="s">
        <v>177</v>
      </c>
      <c r="C86" s="280"/>
      <c r="D86" s="281"/>
      <c r="E86" s="282"/>
      <c r="F86" s="282"/>
      <c r="G86" s="282"/>
      <c r="H86" s="282"/>
      <c r="I86" s="282"/>
      <c r="J86" s="282"/>
      <c r="K86" s="282"/>
      <c r="L86" s="282"/>
      <c r="M86" s="282"/>
      <c r="N86" s="282"/>
      <c r="O86" s="282"/>
      <c r="P86" s="282"/>
      <c r="Q86" s="282"/>
      <c r="R86" s="282"/>
      <c r="S86" s="282"/>
      <c r="T86" s="282"/>
      <c r="U86" s="282"/>
      <c r="V86" s="329"/>
      <c r="W86" s="328"/>
    </row>
    <row r="87" spans="2:23" x14ac:dyDescent="0.4">
      <c r="B87" s="178"/>
      <c r="C87" s="276"/>
      <c r="D87" s="278"/>
      <c r="E87" s="268"/>
      <c r="F87" s="268"/>
      <c r="G87" s="268"/>
      <c r="H87" s="268"/>
      <c r="I87" s="268"/>
      <c r="J87" s="268"/>
      <c r="K87" s="268"/>
      <c r="L87" s="268"/>
      <c r="M87" s="268"/>
      <c r="N87" s="268"/>
      <c r="O87" s="268"/>
      <c r="P87" s="268"/>
      <c r="Q87" s="268"/>
      <c r="R87" s="268"/>
      <c r="S87" s="207"/>
      <c r="T87" s="207"/>
      <c r="U87" s="207"/>
      <c r="V87" s="207"/>
      <c r="W87" s="330"/>
    </row>
    <row r="88" spans="2:23" x14ac:dyDescent="0.4">
      <c r="B88" s="179" t="str">
        <f>B57</f>
        <v>Salarisschaal</v>
      </c>
      <c r="C88" s="285"/>
      <c r="D88" s="176">
        <f>IF(D61="","",D57)</f>
        <v>1</v>
      </c>
      <c r="E88" s="176">
        <f t="shared" ref="E88:R88" si="26">IF(E61="","",E57)</f>
        <v>2</v>
      </c>
      <c r="F88" s="176">
        <f t="shared" si="26"/>
        <v>3</v>
      </c>
      <c r="G88" s="176">
        <f t="shared" si="26"/>
        <v>4</v>
      </c>
      <c r="H88" s="176">
        <f t="shared" si="26"/>
        <v>5</v>
      </c>
      <c r="I88" s="176">
        <f t="shared" si="26"/>
        <v>6</v>
      </c>
      <c r="J88" s="176">
        <f t="shared" si="26"/>
        <v>7</v>
      </c>
      <c r="K88" s="176">
        <f t="shared" si="26"/>
        <v>8</v>
      </c>
      <c r="L88" s="176">
        <f t="shared" si="26"/>
        <v>9</v>
      </c>
      <c r="M88" s="176">
        <f t="shared" si="26"/>
        <v>10</v>
      </c>
      <c r="N88" s="176">
        <f t="shared" si="26"/>
        <v>11</v>
      </c>
      <c r="O88" s="176">
        <f t="shared" si="26"/>
        <v>12</v>
      </c>
      <c r="P88" s="176">
        <f t="shared" si="26"/>
        <v>13</v>
      </c>
      <c r="Q88" s="176">
        <f t="shared" si="26"/>
        <v>14</v>
      </c>
      <c r="R88" s="176">
        <f t="shared" si="26"/>
        <v>15</v>
      </c>
      <c r="S88" s="158"/>
      <c r="T88" s="158"/>
      <c r="U88" s="158"/>
      <c r="V88" s="158"/>
      <c r="W88" s="262"/>
    </row>
    <row r="89" spans="2:23" x14ac:dyDescent="0.4">
      <c r="B89" s="179" t="str">
        <f>B58</f>
        <v>Periodiek (gewogen gemiddelde)</v>
      </c>
      <c r="C89" s="285"/>
      <c r="D89" s="176">
        <f>IF(D61="","",D58)</f>
        <v>5</v>
      </c>
      <c r="E89" s="176">
        <f t="shared" ref="E89:R89" si="27">IF(E61="","",E58)</f>
        <v>5</v>
      </c>
      <c r="F89" s="176">
        <f t="shared" si="27"/>
        <v>5</v>
      </c>
      <c r="G89" s="176">
        <f t="shared" si="27"/>
        <v>5</v>
      </c>
      <c r="H89" s="176">
        <f t="shared" si="27"/>
        <v>5</v>
      </c>
      <c r="I89" s="176">
        <f t="shared" si="27"/>
        <v>5</v>
      </c>
      <c r="J89" s="176">
        <f t="shared" si="27"/>
        <v>5</v>
      </c>
      <c r="K89" s="176">
        <f t="shared" si="27"/>
        <v>5</v>
      </c>
      <c r="L89" s="176">
        <f t="shared" si="27"/>
        <v>5</v>
      </c>
      <c r="M89" s="176">
        <f t="shared" si="27"/>
        <v>5</v>
      </c>
      <c r="N89" s="176">
        <f t="shared" si="27"/>
        <v>5</v>
      </c>
      <c r="O89" s="176">
        <f t="shared" si="27"/>
        <v>5</v>
      </c>
      <c r="P89" s="176">
        <f t="shared" si="27"/>
        <v>5</v>
      </c>
      <c r="Q89" s="176">
        <f t="shared" si="27"/>
        <v>5</v>
      </c>
      <c r="R89" s="176">
        <f t="shared" si="27"/>
        <v>5</v>
      </c>
      <c r="S89" s="158"/>
      <c r="T89" s="158"/>
      <c r="U89" s="158"/>
      <c r="V89" s="158"/>
      <c r="W89" s="262"/>
    </row>
    <row r="90" spans="2:23" x14ac:dyDescent="0.4">
      <c r="B90" s="179"/>
      <c r="C90" s="286"/>
      <c r="D90" s="181"/>
      <c r="E90" s="181"/>
      <c r="F90" s="181"/>
      <c r="G90" s="181"/>
      <c r="H90" s="181"/>
      <c r="I90" s="181"/>
      <c r="J90" s="181"/>
      <c r="K90" s="181"/>
      <c r="L90" s="181"/>
      <c r="M90" s="181"/>
      <c r="N90" s="181"/>
      <c r="O90" s="181"/>
      <c r="P90" s="181"/>
      <c r="Q90" s="181"/>
      <c r="R90" s="181"/>
      <c r="S90" s="158"/>
      <c r="T90" s="158"/>
      <c r="U90" s="158"/>
      <c r="V90" s="158"/>
      <c r="W90" s="262"/>
    </row>
    <row r="91" spans="2:23" x14ac:dyDescent="0.4">
      <c r="B91" s="182" t="s">
        <v>178</v>
      </c>
      <c r="C91" s="287"/>
      <c r="D91" s="288">
        <f>IF(D61="","",D25*CAO_SociaalWerk!$D$9)</f>
        <v>28878.500999999997</v>
      </c>
      <c r="E91" s="288">
        <f>IF(E61="","",E25*CAO_SociaalWerk!$D$9)</f>
        <v>29530.383692307692</v>
      </c>
      <c r="F91" s="288">
        <f>IF(F61="","",F25*CAO_SociaalWerk!$D$9)</f>
        <v>30221.379346153844</v>
      </c>
      <c r="G91" s="288">
        <f>IF(G61="","",G25*CAO_SociaalWerk!$D$9)</f>
        <v>32733.708538461538</v>
      </c>
      <c r="H91" s="288">
        <f>IF(H61="","",H25*CAO_SociaalWerk!$D$9)</f>
        <v>33643.756038461535</v>
      </c>
      <c r="I91" s="288">
        <f>IF(I61="","",I25*CAO_SociaalWerk!$D$9)</f>
        <v>37717.968692307695</v>
      </c>
      <c r="J91" s="288">
        <f>IF(J61="","",J25*CAO_SociaalWerk!$D$9)</f>
        <v>40322.104615384611</v>
      </c>
      <c r="K91" s="288">
        <f>IF(K61="","",K25*CAO_SociaalWerk!$D$9)</f>
        <v>43668.279269230778</v>
      </c>
      <c r="L91" s="288">
        <f>IF(L61="","",L25*CAO_SociaalWerk!$D$9)</f>
        <v>46860.445884615387</v>
      </c>
      <c r="M91" s="288">
        <f>IF(M61="","",M25*CAO_SociaalWerk!$D$9)</f>
        <v>50584.640269230767</v>
      </c>
      <c r="N91" s="288">
        <f>IF(N61="","",N25*CAO_SociaalWerk!$D$9)</f>
        <v>55862.915769230771</v>
      </c>
      <c r="O91" s="288">
        <f>IF(O61="","",O25*CAO_SociaalWerk!$D$9)</f>
        <v>61589.214653846153</v>
      </c>
      <c r="P91" s="288">
        <f>IF(P61="","",P25*CAO_SociaalWerk!$D$9)</f>
        <v>68337.5668846154</v>
      </c>
      <c r="Q91" s="288">
        <f>IF(Q61="","",Q25*CAO_SociaalWerk!$D$9)</f>
        <v>73153.818269230775</v>
      </c>
      <c r="R91" s="288">
        <f>IF(R61="","",R25*CAO_SociaalWerk!$D$9)</f>
        <v>78446.094499999992</v>
      </c>
      <c r="S91" s="158"/>
      <c r="T91" s="158"/>
      <c r="U91" s="158"/>
      <c r="V91" s="158"/>
      <c r="W91" s="262"/>
    </row>
    <row r="92" spans="2:23" x14ac:dyDescent="0.4">
      <c r="B92" s="182" t="s">
        <v>290</v>
      </c>
      <c r="C92" s="289"/>
      <c r="D92" s="290">
        <f>IF(D61="","",$C92)</f>
        <v>0</v>
      </c>
      <c r="E92" s="290">
        <f t="shared" ref="E92:R92" si="28">IF(E61="","",$C92)</f>
        <v>0</v>
      </c>
      <c r="F92" s="290">
        <f t="shared" si="28"/>
        <v>0</v>
      </c>
      <c r="G92" s="290">
        <f t="shared" si="28"/>
        <v>0</v>
      </c>
      <c r="H92" s="290">
        <f t="shared" si="28"/>
        <v>0</v>
      </c>
      <c r="I92" s="290">
        <f t="shared" si="28"/>
        <v>0</v>
      </c>
      <c r="J92" s="290">
        <f t="shared" si="28"/>
        <v>0</v>
      </c>
      <c r="K92" s="290">
        <f t="shared" si="28"/>
        <v>0</v>
      </c>
      <c r="L92" s="290">
        <f t="shared" si="28"/>
        <v>0</v>
      </c>
      <c r="M92" s="290">
        <f t="shared" si="28"/>
        <v>0</v>
      </c>
      <c r="N92" s="290">
        <f t="shared" si="28"/>
        <v>0</v>
      </c>
      <c r="O92" s="290">
        <f t="shared" si="28"/>
        <v>0</v>
      </c>
      <c r="P92" s="290">
        <f t="shared" si="28"/>
        <v>0</v>
      </c>
      <c r="Q92" s="290">
        <f t="shared" si="28"/>
        <v>0</v>
      </c>
      <c r="R92" s="290">
        <f t="shared" si="28"/>
        <v>0</v>
      </c>
      <c r="S92" s="158"/>
      <c r="T92" s="158"/>
      <c r="U92" s="158"/>
      <c r="V92" s="158"/>
      <c r="W92" s="262"/>
    </row>
    <row r="93" spans="2:23" x14ac:dyDescent="0.4">
      <c r="B93" s="182" t="s">
        <v>291</v>
      </c>
      <c r="C93" s="291"/>
      <c r="D93" s="292">
        <f>IF(D61="","",$C93)</f>
        <v>0</v>
      </c>
      <c r="E93" s="292">
        <f t="shared" ref="E93:R93" si="29">IF(E61="","",$C93)</f>
        <v>0</v>
      </c>
      <c r="F93" s="292">
        <f t="shared" si="29"/>
        <v>0</v>
      </c>
      <c r="G93" s="292">
        <f t="shared" si="29"/>
        <v>0</v>
      </c>
      <c r="H93" s="292">
        <f t="shared" si="29"/>
        <v>0</v>
      </c>
      <c r="I93" s="292">
        <f t="shared" si="29"/>
        <v>0</v>
      </c>
      <c r="J93" s="292">
        <f t="shared" si="29"/>
        <v>0</v>
      </c>
      <c r="K93" s="292">
        <f t="shared" si="29"/>
        <v>0</v>
      </c>
      <c r="L93" s="292">
        <f t="shared" si="29"/>
        <v>0</v>
      </c>
      <c r="M93" s="292">
        <f t="shared" si="29"/>
        <v>0</v>
      </c>
      <c r="N93" s="292">
        <f t="shared" si="29"/>
        <v>0</v>
      </c>
      <c r="O93" s="292">
        <f t="shared" si="29"/>
        <v>0</v>
      </c>
      <c r="P93" s="292">
        <f t="shared" si="29"/>
        <v>0</v>
      </c>
      <c r="Q93" s="292">
        <f t="shared" si="29"/>
        <v>0</v>
      </c>
      <c r="R93" s="292">
        <f t="shared" si="29"/>
        <v>0</v>
      </c>
      <c r="S93" s="158"/>
      <c r="T93" s="158"/>
      <c r="U93" s="158"/>
      <c r="V93" s="158"/>
      <c r="W93" s="262"/>
    </row>
    <row r="94" spans="2:23" x14ac:dyDescent="0.4">
      <c r="B94" s="182" t="s">
        <v>181</v>
      </c>
      <c r="C94" s="287"/>
      <c r="D94" s="288">
        <f>IF(D61="","",(D91-D93)*D92)</f>
        <v>0</v>
      </c>
      <c r="E94" s="288">
        <f t="shared" ref="E94:R94" si="30">IF(E61="","",(E91-E93)*E92)</f>
        <v>0</v>
      </c>
      <c r="F94" s="288">
        <f t="shared" si="30"/>
        <v>0</v>
      </c>
      <c r="G94" s="288">
        <f t="shared" si="30"/>
        <v>0</v>
      </c>
      <c r="H94" s="288">
        <f t="shared" si="30"/>
        <v>0</v>
      </c>
      <c r="I94" s="288">
        <f t="shared" si="30"/>
        <v>0</v>
      </c>
      <c r="J94" s="288">
        <f t="shared" si="30"/>
        <v>0</v>
      </c>
      <c r="K94" s="288">
        <f t="shared" si="30"/>
        <v>0</v>
      </c>
      <c r="L94" s="288">
        <f t="shared" si="30"/>
        <v>0</v>
      </c>
      <c r="M94" s="288">
        <f t="shared" si="30"/>
        <v>0</v>
      </c>
      <c r="N94" s="288">
        <f t="shared" si="30"/>
        <v>0</v>
      </c>
      <c r="O94" s="288">
        <f t="shared" si="30"/>
        <v>0</v>
      </c>
      <c r="P94" s="288">
        <f t="shared" si="30"/>
        <v>0</v>
      </c>
      <c r="Q94" s="288">
        <f t="shared" si="30"/>
        <v>0</v>
      </c>
      <c r="R94" s="288">
        <f t="shared" si="30"/>
        <v>0</v>
      </c>
      <c r="S94" s="158"/>
      <c r="T94" s="158"/>
      <c r="U94" s="158"/>
      <c r="V94" s="158"/>
      <c r="W94" s="262"/>
    </row>
    <row r="95" spans="2:23" x14ac:dyDescent="0.4">
      <c r="B95" s="293" t="s">
        <v>182</v>
      </c>
      <c r="C95" s="294">
        <f>Data_overig!B58</f>
        <v>0.5</v>
      </c>
      <c r="D95" s="295">
        <f>IF(D61="","",(D94/D91)*$C95)</f>
        <v>0</v>
      </c>
      <c r="E95" s="295">
        <f t="shared" ref="E95:R95" si="31">IF(E61="","",(E94/E91)*$C95)</f>
        <v>0</v>
      </c>
      <c r="F95" s="295">
        <f t="shared" si="31"/>
        <v>0</v>
      </c>
      <c r="G95" s="295">
        <f t="shared" si="31"/>
        <v>0</v>
      </c>
      <c r="H95" s="295">
        <f t="shared" si="31"/>
        <v>0</v>
      </c>
      <c r="I95" s="295">
        <f t="shared" si="31"/>
        <v>0</v>
      </c>
      <c r="J95" s="295">
        <f t="shared" si="31"/>
        <v>0</v>
      </c>
      <c r="K95" s="295">
        <f t="shared" si="31"/>
        <v>0</v>
      </c>
      <c r="L95" s="295">
        <f t="shared" si="31"/>
        <v>0</v>
      </c>
      <c r="M95" s="295">
        <f t="shared" si="31"/>
        <v>0</v>
      </c>
      <c r="N95" s="295">
        <f t="shared" si="31"/>
        <v>0</v>
      </c>
      <c r="O95" s="295">
        <f t="shared" si="31"/>
        <v>0</v>
      </c>
      <c r="P95" s="295">
        <f t="shared" si="31"/>
        <v>0</v>
      </c>
      <c r="Q95" s="295">
        <f t="shared" si="31"/>
        <v>0</v>
      </c>
      <c r="R95" s="295">
        <f t="shared" si="31"/>
        <v>0</v>
      </c>
      <c r="S95" s="158"/>
      <c r="T95" s="158"/>
      <c r="U95" s="158"/>
      <c r="V95" s="158"/>
      <c r="W95" s="262"/>
    </row>
    <row r="96" spans="2:23" x14ac:dyDescent="0.4">
      <c r="B96" s="182" t="s">
        <v>292</v>
      </c>
      <c r="C96" s="289"/>
      <c r="D96" s="290">
        <f>IF(D61="","",$C96)</f>
        <v>0</v>
      </c>
      <c r="E96" s="290">
        <f t="shared" ref="E96:R96" si="32">IF(E61="","",$C96)</f>
        <v>0</v>
      </c>
      <c r="F96" s="290">
        <f t="shared" si="32"/>
        <v>0</v>
      </c>
      <c r="G96" s="290">
        <f t="shared" si="32"/>
        <v>0</v>
      </c>
      <c r="H96" s="290">
        <f t="shared" si="32"/>
        <v>0</v>
      </c>
      <c r="I96" s="290">
        <f t="shared" si="32"/>
        <v>0</v>
      </c>
      <c r="J96" s="290">
        <f t="shared" si="32"/>
        <v>0</v>
      </c>
      <c r="K96" s="290">
        <f t="shared" si="32"/>
        <v>0</v>
      </c>
      <c r="L96" s="290">
        <f t="shared" si="32"/>
        <v>0</v>
      </c>
      <c r="M96" s="290">
        <f t="shared" si="32"/>
        <v>0</v>
      </c>
      <c r="N96" s="290">
        <f t="shared" si="32"/>
        <v>0</v>
      </c>
      <c r="O96" s="290">
        <f t="shared" si="32"/>
        <v>0</v>
      </c>
      <c r="P96" s="290">
        <f t="shared" si="32"/>
        <v>0</v>
      </c>
      <c r="Q96" s="290">
        <f t="shared" si="32"/>
        <v>0</v>
      </c>
      <c r="R96" s="290">
        <f t="shared" si="32"/>
        <v>0</v>
      </c>
      <c r="S96" s="158"/>
      <c r="T96" s="158"/>
      <c r="U96" s="158"/>
      <c r="V96" s="158"/>
      <c r="W96" s="262"/>
    </row>
    <row r="97" spans="2:23" x14ac:dyDescent="0.4">
      <c r="B97" s="182" t="s">
        <v>293</v>
      </c>
      <c r="C97" s="291"/>
      <c r="D97" s="292">
        <f>IF(D61="","",$C97)</f>
        <v>0</v>
      </c>
      <c r="E97" s="292">
        <f t="shared" ref="E97:R97" si="33">IF(E61="","",$C97)</f>
        <v>0</v>
      </c>
      <c r="F97" s="292">
        <f t="shared" si="33"/>
        <v>0</v>
      </c>
      <c r="G97" s="292">
        <f t="shared" si="33"/>
        <v>0</v>
      </c>
      <c r="H97" s="292">
        <f t="shared" si="33"/>
        <v>0</v>
      </c>
      <c r="I97" s="292">
        <f t="shared" si="33"/>
        <v>0</v>
      </c>
      <c r="J97" s="292">
        <f t="shared" si="33"/>
        <v>0</v>
      </c>
      <c r="K97" s="292">
        <f t="shared" si="33"/>
        <v>0</v>
      </c>
      <c r="L97" s="292">
        <f t="shared" si="33"/>
        <v>0</v>
      </c>
      <c r="M97" s="292">
        <f t="shared" si="33"/>
        <v>0</v>
      </c>
      <c r="N97" s="292">
        <f t="shared" si="33"/>
        <v>0</v>
      </c>
      <c r="O97" s="292">
        <f t="shared" si="33"/>
        <v>0</v>
      </c>
      <c r="P97" s="292">
        <f t="shared" si="33"/>
        <v>0</v>
      </c>
      <c r="Q97" s="292">
        <f t="shared" si="33"/>
        <v>0</v>
      </c>
      <c r="R97" s="292">
        <f t="shared" si="33"/>
        <v>0</v>
      </c>
      <c r="S97" s="158"/>
      <c r="T97" s="158"/>
      <c r="U97" s="158"/>
      <c r="V97" s="158"/>
      <c r="W97" s="262"/>
    </row>
    <row r="98" spans="2:23" x14ac:dyDescent="0.4">
      <c r="B98" s="296" t="s">
        <v>185</v>
      </c>
      <c r="C98" s="297"/>
      <c r="D98" s="298">
        <f>IF(D61="","",(D91-D97)*D96)</f>
        <v>0</v>
      </c>
      <c r="E98" s="298">
        <f t="shared" ref="E98:R98" si="34">IF(E61="","",(E91-E97)*E96)</f>
        <v>0</v>
      </c>
      <c r="F98" s="298">
        <f t="shared" si="34"/>
        <v>0</v>
      </c>
      <c r="G98" s="298">
        <f t="shared" si="34"/>
        <v>0</v>
      </c>
      <c r="H98" s="298">
        <f t="shared" si="34"/>
        <v>0</v>
      </c>
      <c r="I98" s="298">
        <f t="shared" si="34"/>
        <v>0</v>
      </c>
      <c r="J98" s="298">
        <f t="shared" si="34"/>
        <v>0</v>
      </c>
      <c r="K98" s="298">
        <f t="shared" si="34"/>
        <v>0</v>
      </c>
      <c r="L98" s="298">
        <f t="shared" si="34"/>
        <v>0</v>
      </c>
      <c r="M98" s="298">
        <f t="shared" si="34"/>
        <v>0</v>
      </c>
      <c r="N98" s="298">
        <f t="shared" si="34"/>
        <v>0</v>
      </c>
      <c r="O98" s="298">
        <f t="shared" si="34"/>
        <v>0</v>
      </c>
      <c r="P98" s="298">
        <f t="shared" si="34"/>
        <v>0</v>
      </c>
      <c r="Q98" s="298">
        <f t="shared" si="34"/>
        <v>0</v>
      </c>
      <c r="R98" s="298">
        <f t="shared" si="34"/>
        <v>0</v>
      </c>
      <c r="S98" s="158"/>
      <c r="T98" s="158"/>
      <c r="U98" s="158"/>
      <c r="V98" s="158"/>
      <c r="W98" s="262"/>
    </row>
    <row r="99" spans="2:23" x14ac:dyDescent="0.4">
      <c r="B99" s="293" t="s">
        <v>186</v>
      </c>
      <c r="C99" s="294">
        <f>Data_overig!B61</f>
        <v>1</v>
      </c>
      <c r="D99" s="295">
        <f>IF(D61="","",(D98/D91)*$C99)</f>
        <v>0</v>
      </c>
      <c r="E99" s="295">
        <f t="shared" ref="E99:R99" si="35">IF(E61="","",(E98/E91)*$C99)</f>
        <v>0</v>
      </c>
      <c r="F99" s="295">
        <f t="shared" si="35"/>
        <v>0</v>
      </c>
      <c r="G99" s="295">
        <f t="shared" si="35"/>
        <v>0</v>
      </c>
      <c r="H99" s="295">
        <f t="shared" si="35"/>
        <v>0</v>
      </c>
      <c r="I99" s="295">
        <f t="shared" si="35"/>
        <v>0</v>
      </c>
      <c r="J99" s="295">
        <f t="shared" si="35"/>
        <v>0</v>
      </c>
      <c r="K99" s="295">
        <f t="shared" si="35"/>
        <v>0</v>
      </c>
      <c r="L99" s="295">
        <f t="shared" si="35"/>
        <v>0</v>
      </c>
      <c r="M99" s="295">
        <f t="shared" si="35"/>
        <v>0</v>
      </c>
      <c r="N99" s="295">
        <f t="shared" si="35"/>
        <v>0</v>
      </c>
      <c r="O99" s="295">
        <f t="shared" si="35"/>
        <v>0</v>
      </c>
      <c r="P99" s="295">
        <f t="shared" si="35"/>
        <v>0</v>
      </c>
      <c r="Q99" s="295">
        <f t="shared" si="35"/>
        <v>0</v>
      </c>
      <c r="R99" s="295">
        <f t="shared" si="35"/>
        <v>0</v>
      </c>
      <c r="S99" s="158"/>
      <c r="T99" s="158"/>
      <c r="U99" s="158"/>
      <c r="V99" s="158"/>
      <c r="W99" s="262"/>
    </row>
    <row r="100" spans="2:23" x14ac:dyDescent="0.4">
      <c r="B100" s="192" t="s">
        <v>187</v>
      </c>
      <c r="C100" s="299"/>
      <c r="D100" s="300">
        <f>IF(D61="","",D99+D95)</f>
        <v>0</v>
      </c>
      <c r="E100" s="300">
        <f t="shared" ref="E100:R100" si="36">IF(E61="","",E99+E95)</f>
        <v>0</v>
      </c>
      <c r="F100" s="300">
        <f t="shared" si="36"/>
        <v>0</v>
      </c>
      <c r="G100" s="300">
        <f t="shared" si="36"/>
        <v>0</v>
      </c>
      <c r="H100" s="300">
        <f t="shared" si="36"/>
        <v>0</v>
      </c>
      <c r="I100" s="300">
        <f t="shared" si="36"/>
        <v>0</v>
      </c>
      <c r="J100" s="300">
        <f t="shared" si="36"/>
        <v>0</v>
      </c>
      <c r="K100" s="300">
        <f t="shared" si="36"/>
        <v>0</v>
      </c>
      <c r="L100" s="300">
        <f t="shared" si="36"/>
        <v>0</v>
      </c>
      <c r="M100" s="300">
        <f t="shared" si="36"/>
        <v>0</v>
      </c>
      <c r="N100" s="300">
        <f t="shared" si="36"/>
        <v>0</v>
      </c>
      <c r="O100" s="300">
        <f t="shared" si="36"/>
        <v>0</v>
      </c>
      <c r="P100" s="300">
        <f t="shared" si="36"/>
        <v>0</v>
      </c>
      <c r="Q100" s="300">
        <f t="shared" si="36"/>
        <v>0</v>
      </c>
      <c r="R100" s="300">
        <f t="shared" si="36"/>
        <v>0</v>
      </c>
      <c r="S100" s="158"/>
      <c r="T100" s="158"/>
      <c r="U100" s="158"/>
      <c r="V100" s="158"/>
      <c r="W100" s="262"/>
    </row>
    <row r="101" spans="2:23" x14ac:dyDescent="0.4">
      <c r="B101" s="178"/>
      <c r="C101" s="276"/>
      <c r="D101" s="278"/>
      <c r="E101" s="268"/>
      <c r="F101" s="268"/>
      <c r="G101" s="268"/>
      <c r="H101" s="268"/>
      <c r="I101" s="268"/>
      <c r="J101" s="268"/>
      <c r="K101" s="268"/>
      <c r="L101" s="268"/>
      <c r="M101" s="268"/>
      <c r="N101" s="268"/>
      <c r="O101" s="268"/>
      <c r="P101" s="268"/>
      <c r="Q101" s="268"/>
      <c r="R101" s="268"/>
      <c r="S101" s="158"/>
      <c r="T101" s="158"/>
      <c r="U101" s="158"/>
      <c r="V101" s="158"/>
      <c r="W101" s="262"/>
    </row>
    <row r="102" spans="2:23" x14ac:dyDescent="0.4">
      <c r="B102" s="182" t="s">
        <v>188</v>
      </c>
      <c r="C102" s="274"/>
      <c r="D102" s="278"/>
      <c r="E102" s="301">
        <v>7.5300000000000006E-2</v>
      </c>
      <c r="F102" s="36" t="s">
        <v>189</v>
      </c>
      <c r="G102" s="36"/>
      <c r="H102" s="270"/>
      <c r="I102" s="270"/>
      <c r="J102" s="270"/>
      <c r="K102" s="270"/>
      <c r="L102" s="270"/>
      <c r="M102" s="270"/>
      <c r="N102" s="270"/>
      <c r="O102" s="270"/>
      <c r="P102" s="270"/>
      <c r="Q102" s="270"/>
      <c r="R102" s="270"/>
      <c r="S102" s="270"/>
      <c r="T102" s="270"/>
      <c r="U102" s="270"/>
      <c r="V102" s="326"/>
      <c r="W102" s="262"/>
    </row>
    <row r="103" spans="2:23" x14ac:dyDescent="0.4">
      <c r="B103" s="182" t="s">
        <v>190</v>
      </c>
      <c r="C103" s="274"/>
      <c r="D103" s="278"/>
      <c r="E103" s="302" t="s">
        <v>191</v>
      </c>
      <c r="F103" s="36"/>
      <c r="G103" s="36"/>
      <c r="H103" s="270"/>
      <c r="I103" s="270"/>
      <c r="J103" s="270"/>
      <c r="K103" s="270"/>
      <c r="L103" s="270"/>
      <c r="M103" s="270"/>
      <c r="N103" s="270"/>
      <c r="O103" s="270"/>
      <c r="P103" s="270"/>
      <c r="Q103" s="270"/>
      <c r="R103" s="270"/>
      <c r="S103" s="270"/>
      <c r="T103" s="270"/>
      <c r="U103" s="270"/>
      <c r="V103" s="326"/>
      <c r="W103" s="262"/>
    </row>
    <row r="104" spans="2:23" x14ac:dyDescent="0.4">
      <c r="B104" s="182" t="s">
        <v>192</v>
      </c>
      <c r="C104" s="274"/>
      <c r="D104" s="278"/>
      <c r="E104" s="284">
        <v>7.0000000000000007E-2</v>
      </c>
      <c r="F104" s="270" t="s">
        <v>193</v>
      </c>
      <c r="G104" s="36"/>
      <c r="H104" s="270"/>
      <c r="I104" s="270"/>
      <c r="J104" s="270"/>
      <c r="K104" s="270"/>
      <c r="L104" s="270"/>
      <c r="M104" s="270"/>
      <c r="N104" s="270"/>
      <c r="O104" s="270"/>
      <c r="P104" s="270"/>
      <c r="Q104" s="270"/>
      <c r="R104" s="270"/>
      <c r="S104" s="270"/>
      <c r="T104" s="270"/>
      <c r="U104" s="270"/>
      <c r="V104" s="326"/>
      <c r="W104" s="262"/>
    </row>
    <row r="105" spans="2:23" x14ac:dyDescent="0.4">
      <c r="B105" s="182" t="s">
        <v>194</v>
      </c>
      <c r="C105" s="274"/>
      <c r="D105" s="278"/>
      <c r="E105" s="303" t="s">
        <v>195</v>
      </c>
      <c r="F105" s="36"/>
      <c r="G105" s="36"/>
      <c r="H105" s="270"/>
      <c r="I105" s="270"/>
      <c r="J105" s="270"/>
      <c r="K105" s="270"/>
      <c r="L105" s="270"/>
      <c r="M105" s="270"/>
      <c r="N105" s="270"/>
      <c r="O105" s="270"/>
      <c r="P105" s="270"/>
      <c r="Q105" s="270"/>
      <c r="R105" s="270"/>
      <c r="S105" s="270"/>
      <c r="T105" s="270"/>
      <c r="U105" s="270"/>
      <c r="V105" s="326"/>
      <c r="W105" s="262"/>
    </row>
    <row r="106" spans="2:23" x14ac:dyDescent="0.4">
      <c r="B106" s="296" t="s">
        <v>196</v>
      </c>
      <c r="C106" s="304"/>
      <c r="D106" s="278"/>
      <c r="E106" s="35" t="s">
        <v>197</v>
      </c>
      <c r="F106" s="36"/>
      <c r="G106" s="36"/>
      <c r="H106" s="270"/>
      <c r="I106" s="270"/>
      <c r="J106" s="270"/>
      <c r="K106" s="270"/>
      <c r="L106" s="270"/>
      <c r="M106" s="270"/>
      <c r="N106" s="270"/>
      <c r="O106" s="270"/>
      <c r="P106" s="270"/>
      <c r="Q106" s="270"/>
      <c r="R106" s="270"/>
      <c r="S106" s="270"/>
      <c r="T106" s="270"/>
      <c r="U106" s="270"/>
      <c r="V106" s="326"/>
      <c r="W106" s="262"/>
    </row>
    <row r="107" spans="2:23" x14ac:dyDescent="0.4">
      <c r="B107" s="192" t="s">
        <v>198</v>
      </c>
      <c r="C107" s="305">
        <f>SUM(C102:C106)</f>
        <v>0</v>
      </c>
      <c r="D107" s="278"/>
      <c r="E107" s="268"/>
      <c r="F107" s="268"/>
      <c r="G107" s="268"/>
      <c r="H107" s="268"/>
      <c r="I107" s="268"/>
      <c r="J107" s="268"/>
      <c r="K107" s="268"/>
      <c r="L107" s="268"/>
      <c r="M107" s="268"/>
      <c r="N107" s="268"/>
      <c r="O107" s="268"/>
      <c r="P107" s="268"/>
      <c r="Q107" s="268"/>
      <c r="R107" s="268"/>
      <c r="S107" s="158"/>
      <c r="T107" s="158"/>
      <c r="U107" s="158"/>
      <c r="V107" s="158"/>
      <c r="W107" s="262"/>
    </row>
    <row r="108" spans="2:23" x14ac:dyDescent="0.4">
      <c r="B108" s="178"/>
      <c r="C108" s="276"/>
      <c r="D108" s="278"/>
      <c r="E108" s="268"/>
      <c r="F108" s="268"/>
      <c r="G108" s="268"/>
      <c r="H108" s="268"/>
      <c r="I108" s="268"/>
      <c r="J108" s="268"/>
      <c r="K108" s="268"/>
      <c r="L108" s="268"/>
      <c r="M108" s="268"/>
      <c r="N108" s="268"/>
      <c r="O108" s="268"/>
      <c r="P108" s="268"/>
      <c r="Q108" s="268"/>
      <c r="R108" s="268"/>
      <c r="S108" s="158"/>
      <c r="T108" s="158"/>
      <c r="U108" s="158"/>
      <c r="V108" s="158"/>
      <c r="W108" s="262"/>
    </row>
    <row r="109" spans="2:23" x14ac:dyDescent="0.4">
      <c r="B109" s="283" t="s">
        <v>199</v>
      </c>
      <c r="C109" s="306"/>
      <c r="D109" s="307">
        <f>IF(D61="",0%,D100+$C107)</f>
        <v>0</v>
      </c>
      <c r="E109" s="307">
        <f t="shared" ref="E109:R109" si="37">IF(E61="",0%,E100+$C107)</f>
        <v>0</v>
      </c>
      <c r="F109" s="307">
        <f t="shared" si="37"/>
        <v>0</v>
      </c>
      <c r="G109" s="307">
        <f t="shared" si="37"/>
        <v>0</v>
      </c>
      <c r="H109" s="307">
        <f t="shared" si="37"/>
        <v>0</v>
      </c>
      <c r="I109" s="307">
        <f t="shared" si="37"/>
        <v>0</v>
      </c>
      <c r="J109" s="307">
        <f t="shared" si="37"/>
        <v>0</v>
      </c>
      <c r="K109" s="307">
        <f t="shared" si="37"/>
        <v>0</v>
      </c>
      <c r="L109" s="307">
        <f t="shared" si="37"/>
        <v>0</v>
      </c>
      <c r="M109" s="307">
        <f t="shared" si="37"/>
        <v>0</v>
      </c>
      <c r="N109" s="307">
        <f t="shared" si="37"/>
        <v>0</v>
      </c>
      <c r="O109" s="307">
        <f t="shared" si="37"/>
        <v>0</v>
      </c>
      <c r="P109" s="307">
        <f t="shared" si="37"/>
        <v>0</v>
      </c>
      <c r="Q109" s="307">
        <f t="shared" si="37"/>
        <v>0</v>
      </c>
      <c r="R109" s="307">
        <f t="shared" si="37"/>
        <v>0</v>
      </c>
      <c r="S109" s="158"/>
      <c r="T109" s="158"/>
      <c r="U109" s="158"/>
      <c r="V109" s="158"/>
      <c r="W109" s="262"/>
    </row>
    <row r="110" spans="2:23" x14ac:dyDescent="0.4">
      <c r="B110" s="175"/>
      <c r="C110" s="308"/>
      <c r="D110" s="309"/>
      <c r="E110" s="309"/>
      <c r="F110" s="309"/>
      <c r="G110" s="309"/>
      <c r="H110" s="309"/>
      <c r="I110" s="309"/>
      <c r="J110" s="268"/>
      <c r="K110" s="268"/>
      <c r="L110" s="268"/>
      <c r="M110" s="268"/>
      <c r="N110" s="268"/>
      <c r="O110" s="268"/>
      <c r="P110" s="268"/>
      <c r="Q110" s="268"/>
      <c r="R110" s="268"/>
      <c r="S110" s="158"/>
      <c r="T110" s="158"/>
      <c r="U110" s="158"/>
      <c r="V110" s="158"/>
      <c r="W110" s="262"/>
    </row>
    <row r="111" spans="2:23" x14ac:dyDescent="0.4">
      <c r="B111" s="236" t="s">
        <v>200</v>
      </c>
      <c r="C111" s="310"/>
      <c r="D111" s="307">
        <f>IF($C$80="Opslag",$C$84,D109)</f>
        <v>0</v>
      </c>
      <c r="E111" s="307">
        <f t="shared" ref="E111:R111" si="38">IF($C$80="Opslag",$C$84,E109)</f>
        <v>0</v>
      </c>
      <c r="F111" s="307">
        <f t="shared" si="38"/>
        <v>0</v>
      </c>
      <c r="G111" s="307">
        <f t="shared" si="38"/>
        <v>0</v>
      </c>
      <c r="H111" s="307">
        <f t="shared" si="38"/>
        <v>0</v>
      </c>
      <c r="I111" s="307">
        <f t="shared" si="38"/>
        <v>0</v>
      </c>
      <c r="J111" s="307">
        <f t="shared" si="38"/>
        <v>0</v>
      </c>
      <c r="K111" s="307">
        <f t="shared" si="38"/>
        <v>0</v>
      </c>
      <c r="L111" s="307">
        <f t="shared" si="38"/>
        <v>0</v>
      </c>
      <c r="M111" s="307">
        <f t="shared" si="38"/>
        <v>0</v>
      </c>
      <c r="N111" s="307">
        <f t="shared" si="38"/>
        <v>0</v>
      </c>
      <c r="O111" s="307">
        <f t="shared" si="38"/>
        <v>0</v>
      </c>
      <c r="P111" s="307">
        <f t="shared" si="38"/>
        <v>0</v>
      </c>
      <c r="Q111" s="307">
        <f t="shared" si="38"/>
        <v>0</v>
      </c>
      <c r="R111" s="307">
        <f t="shared" si="38"/>
        <v>0</v>
      </c>
      <c r="S111" s="158"/>
      <c r="T111" s="158"/>
      <c r="U111" s="158"/>
      <c r="V111" s="158"/>
      <c r="W111" s="262"/>
    </row>
    <row r="112" spans="2:23" x14ac:dyDescent="0.4">
      <c r="B112" s="311"/>
      <c r="C112" s="268"/>
      <c r="D112" s="268"/>
      <c r="E112" s="268"/>
      <c r="H112" s="268"/>
      <c r="I112" s="268"/>
      <c r="J112" s="268"/>
      <c r="K112" s="268"/>
      <c r="L112" s="268"/>
      <c r="M112" s="268"/>
      <c r="N112" s="268"/>
      <c r="O112" s="268"/>
      <c r="P112" s="268"/>
      <c r="Q112" s="268"/>
      <c r="R112" s="268"/>
      <c r="S112" s="224"/>
      <c r="T112" s="224"/>
      <c r="U112" s="224"/>
      <c r="V112" s="224"/>
      <c r="W112" s="266"/>
    </row>
    <row r="113" spans="1:28" x14ac:dyDescent="0.4">
      <c r="B113" s="207"/>
      <c r="C113" s="207"/>
      <c r="D113" s="207"/>
      <c r="E113" s="207"/>
      <c r="F113" s="207"/>
      <c r="G113" s="207"/>
      <c r="H113" s="207"/>
      <c r="I113" s="207"/>
      <c r="J113" s="207"/>
      <c r="K113" s="207"/>
      <c r="L113" s="207"/>
      <c r="M113" s="207"/>
      <c r="N113" s="207"/>
      <c r="O113" s="207"/>
      <c r="P113" s="207"/>
      <c r="Q113" s="207"/>
      <c r="R113" s="207"/>
      <c r="S113" s="207"/>
    </row>
    <row r="114" spans="1:28" x14ac:dyDescent="0.4">
      <c r="B114" s="168" t="s">
        <v>294</v>
      </c>
      <c r="C114" s="169"/>
      <c r="D114" s="170"/>
      <c r="E114" s="170"/>
      <c r="F114" s="170"/>
      <c r="G114" s="170"/>
      <c r="H114" s="170"/>
      <c r="I114" s="170"/>
      <c r="J114" s="170"/>
      <c r="K114" s="170"/>
      <c r="L114" s="170"/>
      <c r="M114" s="170"/>
      <c r="N114" s="170"/>
      <c r="O114" s="170"/>
      <c r="P114" s="170"/>
      <c r="Q114" s="170"/>
      <c r="R114" s="170"/>
      <c r="S114" s="170"/>
      <c r="T114" s="170"/>
      <c r="U114" s="170"/>
      <c r="V114" s="170"/>
      <c r="W114" s="253"/>
      <c r="X114" s="313"/>
      <c r="Y114" s="313"/>
      <c r="Z114" s="313"/>
      <c r="AA114" s="313"/>
      <c r="AB114" s="313"/>
    </row>
    <row r="115" spans="1:28" x14ac:dyDescent="0.4">
      <c r="B115" s="235"/>
      <c r="C115" s="158"/>
      <c r="D115" s="158"/>
      <c r="E115" s="158"/>
      <c r="F115" s="158"/>
      <c r="G115" s="158"/>
      <c r="H115" s="158"/>
      <c r="I115" s="158"/>
      <c r="J115" s="158"/>
      <c r="K115" s="158"/>
      <c r="L115" s="158"/>
      <c r="M115" s="158"/>
      <c r="N115" s="158"/>
      <c r="O115" s="158"/>
      <c r="P115" s="158"/>
      <c r="Q115" s="158"/>
      <c r="R115" s="158"/>
      <c r="S115" s="158"/>
      <c r="T115" s="158"/>
      <c r="U115" s="158"/>
      <c r="V115" s="158"/>
      <c r="W115" s="262"/>
      <c r="X115" s="313"/>
      <c r="Y115" s="313"/>
      <c r="Z115" s="313"/>
      <c r="AA115" s="313"/>
      <c r="AB115" s="313"/>
    </row>
    <row r="116" spans="1:28" x14ac:dyDescent="0.4">
      <c r="B116" s="312"/>
      <c r="C116" s="172" t="s">
        <v>295</v>
      </c>
      <c r="D116" s="172" t="s">
        <v>296</v>
      </c>
      <c r="E116" s="172" t="s">
        <v>120</v>
      </c>
      <c r="F116" s="172"/>
      <c r="G116" s="172"/>
      <c r="H116" s="172"/>
      <c r="I116" s="172"/>
      <c r="J116" s="172"/>
      <c r="K116" s="172"/>
      <c r="L116" s="172"/>
      <c r="M116" s="172"/>
      <c r="N116" s="172"/>
      <c r="O116" s="172"/>
      <c r="P116" s="172"/>
      <c r="Q116" s="172"/>
      <c r="R116" s="172"/>
      <c r="S116" s="172"/>
      <c r="T116" s="172"/>
      <c r="U116" s="172"/>
      <c r="V116" s="172"/>
      <c r="W116" s="265"/>
      <c r="X116" s="313"/>
      <c r="Y116" s="313"/>
      <c r="Z116" s="313"/>
      <c r="AA116" s="313"/>
      <c r="AB116" s="313"/>
    </row>
    <row r="117" spans="1:28" x14ac:dyDescent="0.4">
      <c r="A117" s="313"/>
      <c r="B117" s="178"/>
      <c r="C117" s="158"/>
      <c r="D117" s="158"/>
      <c r="E117" s="158"/>
      <c r="F117" s="158"/>
      <c r="G117" s="158"/>
      <c r="H117" s="158"/>
      <c r="I117" s="158"/>
      <c r="J117" s="158"/>
      <c r="K117" s="158"/>
      <c r="L117" s="158"/>
      <c r="M117" s="158"/>
      <c r="N117" s="158"/>
      <c r="O117" s="158"/>
      <c r="P117" s="158"/>
      <c r="Q117" s="158"/>
      <c r="R117" s="158"/>
      <c r="S117" s="158"/>
      <c r="T117" s="158"/>
      <c r="U117" s="158"/>
      <c r="V117" s="158"/>
      <c r="W117" s="262"/>
      <c r="X117" s="313"/>
      <c r="Y117" s="313"/>
      <c r="Z117" s="313"/>
      <c r="AA117" s="313"/>
      <c r="AB117" s="313"/>
    </row>
    <row r="118" spans="1:28" x14ac:dyDescent="0.4">
      <c r="A118" s="313"/>
      <c r="B118" s="182" t="s">
        <v>297</v>
      </c>
      <c r="C118" s="314"/>
      <c r="D118" s="314"/>
      <c r="E118" s="248">
        <f>SUM(C118:D118)</f>
        <v>0</v>
      </c>
      <c r="F118" s="158"/>
      <c r="G118" s="158"/>
      <c r="H118" s="158"/>
      <c r="I118" s="158"/>
      <c r="J118" s="158"/>
      <c r="K118" s="158"/>
      <c r="L118" s="158"/>
      <c r="M118" s="158"/>
      <c r="N118" s="158"/>
      <c r="O118" s="158"/>
      <c r="P118" s="158"/>
      <c r="Q118" s="158"/>
      <c r="R118" s="158"/>
      <c r="S118" s="158"/>
      <c r="T118" s="158"/>
      <c r="U118" s="158"/>
      <c r="V118" s="158"/>
      <c r="W118" s="262"/>
      <c r="X118" s="313"/>
      <c r="Y118" s="313"/>
      <c r="Z118" s="313"/>
      <c r="AA118" s="313"/>
      <c r="AB118" s="313"/>
    </row>
    <row r="119" spans="1:28" x14ac:dyDescent="0.4">
      <c r="A119" s="313"/>
      <c r="B119" s="230"/>
      <c r="C119" s="224"/>
      <c r="D119" s="224"/>
      <c r="E119" s="224"/>
      <c r="F119" s="224"/>
      <c r="G119" s="224"/>
      <c r="H119" s="224"/>
      <c r="I119" s="224"/>
      <c r="J119" s="224"/>
      <c r="K119" s="224"/>
      <c r="L119" s="224"/>
      <c r="M119" s="224"/>
      <c r="N119" s="224"/>
      <c r="O119" s="224"/>
      <c r="P119" s="224"/>
      <c r="Q119" s="224"/>
      <c r="R119" s="224"/>
      <c r="S119" s="224"/>
      <c r="T119" s="224"/>
      <c r="U119" s="224"/>
      <c r="V119" s="224"/>
      <c r="W119" s="266"/>
      <c r="X119" s="313"/>
      <c r="Y119" s="313"/>
      <c r="Z119" s="313"/>
      <c r="AA119" s="313"/>
      <c r="AB119" s="313"/>
    </row>
    <row r="120" spans="1:28" x14ac:dyDescent="0.4">
      <c r="A120" s="313"/>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313"/>
      <c r="Y120" s="313"/>
      <c r="Z120" s="313"/>
      <c r="AA120" s="313"/>
      <c r="AB120" s="313"/>
    </row>
    <row r="121" spans="1:28" x14ac:dyDescent="0.4">
      <c r="B121" s="168" t="s">
        <v>18</v>
      </c>
      <c r="C121" s="169"/>
      <c r="D121" s="170"/>
      <c r="E121" s="170"/>
      <c r="F121" s="170"/>
      <c r="G121" s="170"/>
      <c r="H121" s="170"/>
      <c r="I121" s="170"/>
      <c r="J121" s="170"/>
      <c r="K121" s="170"/>
      <c r="L121" s="170"/>
      <c r="M121" s="170"/>
      <c r="N121" s="170"/>
      <c r="O121" s="170"/>
      <c r="P121" s="170"/>
      <c r="Q121" s="170"/>
      <c r="R121" s="170"/>
      <c r="S121" s="170"/>
      <c r="T121" s="170"/>
      <c r="U121" s="170"/>
      <c r="V121" s="170"/>
      <c r="W121" s="253"/>
    </row>
    <row r="122" spans="1:28" x14ac:dyDescent="0.4">
      <c r="B122" s="235" t="s">
        <v>351</v>
      </c>
      <c r="C122" s="158"/>
      <c r="D122" s="158"/>
      <c r="E122" s="158"/>
      <c r="F122" s="158"/>
      <c r="G122" s="158"/>
      <c r="H122" s="158"/>
      <c r="I122" s="158"/>
      <c r="J122" s="158"/>
      <c r="K122" s="158"/>
      <c r="L122" s="158"/>
      <c r="M122" s="158"/>
      <c r="N122" s="158"/>
      <c r="O122" s="158"/>
      <c r="P122" s="158"/>
      <c r="Q122" s="158"/>
      <c r="R122" s="158"/>
      <c r="S122" s="158"/>
      <c r="T122" s="158"/>
      <c r="U122" s="158"/>
      <c r="V122" s="158"/>
      <c r="W122" s="262"/>
    </row>
    <row r="123" spans="1:28" x14ac:dyDescent="0.4">
      <c r="B123" s="312"/>
      <c r="C123" s="255"/>
      <c r="D123" s="172" t="s">
        <v>299</v>
      </c>
      <c r="E123" s="172" t="s">
        <v>299</v>
      </c>
      <c r="F123" s="172" t="s">
        <v>300</v>
      </c>
      <c r="G123" s="172" t="s">
        <v>301</v>
      </c>
      <c r="H123" s="172"/>
      <c r="I123" s="172"/>
      <c r="J123" s="172"/>
      <c r="K123" s="172"/>
      <c r="L123" s="172"/>
      <c r="M123" s="172"/>
      <c r="N123" s="172"/>
      <c r="O123" s="172"/>
      <c r="P123" s="172"/>
      <c r="Q123" s="172"/>
      <c r="R123" s="172"/>
      <c r="S123" s="172"/>
      <c r="T123" s="172"/>
      <c r="U123" s="172"/>
      <c r="V123" s="172"/>
      <c r="W123" s="265"/>
    </row>
    <row r="124" spans="1:28" x14ac:dyDescent="0.4">
      <c r="B124" s="312"/>
      <c r="C124" s="172" t="s">
        <v>202</v>
      </c>
      <c r="D124" s="172" t="s">
        <v>203</v>
      </c>
      <c r="E124" s="172" t="s">
        <v>175</v>
      </c>
      <c r="F124" s="172"/>
      <c r="G124" s="172"/>
      <c r="H124" s="172"/>
      <c r="I124" s="172"/>
      <c r="J124" s="172"/>
      <c r="K124" s="172"/>
      <c r="L124" s="172"/>
      <c r="M124" s="172"/>
      <c r="N124" s="172"/>
      <c r="O124" s="172"/>
      <c r="P124" s="172"/>
      <c r="Q124" s="172"/>
      <c r="R124" s="172"/>
      <c r="S124" s="172"/>
      <c r="T124" s="172"/>
      <c r="U124" s="172"/>
      <c r="V124" s="172"/>
      <c r="W124" s="265"/>
    </row>
    <row r="125" spans="1:28" x14ac:dyDescent="0.4">
      <c r="B125" s="178"/>
      <c r="D125" s="158"/>
      <c r="E125" s="158"/>
      <c r="F125" s="158"/>
      <c r="G125" s="158"/>
      <c r="H125" s="158"/>
      <c r="I125" s="158"/>
      <c r="J125" s="158"/>
      <c r="K125" s="158"/>
      <c r="L125" s="158"/>
      <c r="M125" s="158"/>
      <c r="N125" s="158"/>
      <c r="O125" s="158"/>
      <c r="P125" s="158"/>
      <c r="Q125" s="158"/>
      <c r="R125" s="158"/>
      <c r="S125" s="158"/>
      <c r="T125" s="158"/>
      <c r="U125" s="158"/>
      <c r="V125" s="158"/>
      <c r="W125" s="262"/>
    </row>
    <row r="126" spans="1:28" x14ac:dyDescent="0.4">
      <c r="B126" s="315" t="s">
        <v>204</v>
      </c>
      <c r="C126" s="316"/>
      <c r="D126" s="317">
        <v>1878</v>
      </c>
      <c r="E126" s="318"/>
      <c r="F126" s="158"/>
      <c r="G126" s="158"/>
      <c r="I126" s="324" t="s">
        <v>352</v>
      </c>
      <c r="J126" s="270"/>
      <c r="K126" s="270"/>
      <c r="L126" s="270"/>
      <c r="M126" s="270"/>
      <c r="N126" s="270"/>
      <c r="O126" s="270"/>
      <c r="P126" s="270"/>
      <c r="Q126" s="270"/>
      <c r="R126" s="270"/>
      <c r="S126" s="270"/>
      <c r="T126" s="270"/>
      <c r="U126" s="270"/>
      <c r="V126" s="326"/>
      <c r="W126" s="262"/>
    </row>
    <row r="127" spans="1:28" x14ac:dyDescent="0.4">
      <c r="B127" s="319" t="s">
        <v>206</v>
      </c>
      <c r="C127" s="320" t="s">
        <v>207</v>
      </c>
      <c r="D127" s="321">
        <f>D$126*E127</f>
        <v>0</v>
      </c>
      <c r="E127" s="322"/>
      <c r="F127" s="158"/>
      <c r="G127" s="158"/>
      <c r="I127" s="284">
        <v>6.2066666666666701E-2</v>
      </c>
      <c r="J127" s="270" t="s">
        <v>353</v>
      </c>
      <c r="K127" s="270"/>
      <c r="L127" s="270"/>
      <c r="M127" s="270"/>
      <c r="N127" s="270"/>
      <c r="O127" s="270"/>
      <c r="P127" s="270"/>
      <c r="Q127" s="270"/>
      <c r="R127" s="270"/>
      <c r="S127" s="270"/>
      <c r="T127" s="270"/>
      <c r="U127" s="270"/>
      <c r="V127" s="326"/>
      <c r="W127" s="262"/>
    </row>
    <row r="128" spans="1:28" x14ac:dyDescent="0.4">
      <c r="B128" s="319" t="s">
        <v>320</v>
      </c>
      <c r="C128" s="320" t="s">
        <v>207</v>
      </c>
      <c r="D128" s="323">
        <f>7*7.2</f>
        <v>50.4</v>
      </c>
      <c r="E128" s="231"/>
      <c r="F128" s="158"/>
      <c r="G128" s="158"/>
      <c r="I128" s="325" t="s">
        <v>354</v>
      </c>
      <c r="J128" s="270"/>
      <c r="K128" s="270"/>
      <c r="L128" s="270"/>
      <c r="M128" s="270"/>
      <c r="N128" s="270"/>
      <c r="O128" s="270"/>
      <c r="P128" s="270"/>
      <c r="Q128" s="270"/>
      <c r="R128" s="270"/>
      <c r="S128" s="270"/>
      <c r="T128" s="270"/>
      <c r="U128" s="270"/>
      <c r="V128" s="326"/>
      <c r="W128" s="262"/>
    </row>
    <row r="129" spans="2:23" x14ac:dyDescent="0.4">
      <c r="B129" s="331" t="s">
        <v>209</v>
      </c>
      <c r="C129" s="320" t="s">
        <v>207</v>
      </c>
      <c r="D129" s="332">
        <f>(144+26)</f>
        <v>170</v>
      </c>
      <c r="E129" s="333"/>
      <c r="F129" s="158"/>
      <c r="G129" s="158"/>
      <c r="I129" s="269" t="s">
        <v>355</v>
      </c>
      <c r="J129" s="270"/>
      <c r="K129" s="270"/>
      <c r="L129" s="270"/>
      <c r="M129" s="270"/>
      <c r="N129" s="270"/>
      <c r="O129" s="270"/>
      <c r="P129" s="270"/>
      <c r="Q129" s="270"/>
      <c r="R129" s="270"/>
      <c r="S129" s="270"/>
      <c r="T129" s="270"/>
      <c r="U129" s="270"/>
      <c r="V129" s="326"/>
      <c r="W129" s="262"/>
    </row>
    <row r="130" spans="2:23" x14ac:dyDescent="0.4">
      <c r="B130" s="319" t="s">
        <v>211</v>
      </c>
      <c r="C130" s="320" t="s">
        <v>207</v>
      </c>
      <c r="D130" s="334"/>
      <c r="E130" s="335"/>
      <c r="F130" s="158"/>
      <c r="G130" s="158"/>
      <c r="I130" s="324" t="s">
        <v>323</v>
      </c>
      <c r="J130" s="270"/>
      <c r="K130" s="270"/>
      <c r="L130" s="270"/>
      <c r="M130" s="270"/>
      <c r="N130" s="270"/>
      <c r="O130" s="270"/>
      <c r="P130" s="270"/>
      <c r="Q130" s="270"/>
      <c r="R130" s="270"/>
      <c r="S130" s="270"/>
      <c r="T130" s="270"/>
      <c r="U130" s="270"/>
      <c r="V130" s="326"/>
      <c r="W130" s="262"/>
    </row>
    <row r="131" spans="2:23" x14ac:dyDescent="0.4">
      <c r="B131" s="319" t="s">
        <v>213</v>
      </c>
      <c r="C131" s="320" t="s">
        <v>207</v>
      </c>
      <c r="D131" s="334"/>
      <c r="E131" s="228"/>
      <c r="F131" s="158"/>
      <c r="G131" s="158"/>
      <c r="I131" s="269" t="s">
        <v>214</v>
      </c>
      <c r="J131" s="270"/>
      <c r="K131" s="270"/>
      <c r="L131" s="270"/>
      <c r="M131" s="270"/>
      <c r="N131" s="270"/>
      <c r="O131" s="270"/>
      <c r="P131" s="270"/>
      <c r="Q131" s="270"/>
      <c r="R131" s="270"/>
      <c r="S131" s="270"/>
      <c r="T131" s="270"/>
      <c r="U131" s="270"/>
      <c r="V131" s="326"/>
      <c r="W131" s="262"/>
    </row>
    <row r="132" spans="2:23" x14ac:dyDescent="0.4">
      <c r="B132" s="319" t="s">
        <v>215</v>
      </c>
      <c r="C132" s="320" t="s">
        <v>207</v>
      </c>
      <c r="D132" s="321">
        <f>D$126*E132</f>
        <v>0</v>
      </c>
      <c r="E132" s="322"/>
      <c r="F132" s="158"/>
      <c r="G132" s="158"/>
      <c r="I132" s="269"/>
      <c r="J132" s="270"/>
      <c r="K132" s="270"/>
      <c r="L132" s="270"/>
      <c r="M132" s="270"/>
      <c r="N132" s="270"/>
      <c r="O132" s="270"/>
      <c r="P132" s="270"/>
      <c r="Q132" s="270"/>
      <c r="R132" s="270"/>
      <c r="S132" s="270"/>
      <c r="T132" s="270"/>
      <c r="U132" s="270"/>
      <c r="V132" s="326"/>
      <c r="W132" s="262"/>
    </row>
    <row r="133" spans="2:23" x14ac:dyDescent="0.4">
      <c r="B133" s="319" t="s">
        <v>217</v>
      </c>
      <c r="C133" s="320" t="s">
        <v>207</v>
      </c>
      <c r="D133" s="321">
        <f>D$126*E133</f>
        <v>0</v>
      </c>
      <c r="E133" s="322"/>
      <c r="F133" s="158"/>
      <c r="G133" s="158"/>
      <c r="I133" s="325" t="s">
        <v>303</v>
      </c>
      <c r="J133" s="270"/>
      <c r="K133" s="270"/>
      <c r="L133" s="270"/>
      <c r="M133" s="270"/>
      <c r="N133" s="270"/>
      <c r="O133" s="270"/>
      <c r="P133" s="270"/>
      <c r="Q133" s="270"/>
      <c r="R133" s="270"/>
      <c r="S133" s="270"/>
      <c r="T133" s="270"/>
      <c r="U133" s="270"/>
      <c r="V133" s="326"/>
      <c r="W133" s="262"/>
    </row>
    <row r="134" spans="2:23" x14ac:dyDescent="0.4">
      <c r="B134" s="319" t="s">
        <v>219</v>
      </c>
      <c r="C134" s="320" t="s">
        <v>207</v>
      </c>
      <c r="D134" s="321">
        <f>(C118*F134+D118*G134)</f>
        <v>0</v>
      </c>
      <c r="E134" s="209"/>
      <c r="F134" s="336"/>
      <c r="G134" s="336"/>
      <c r="I134" s="35" t="s">
        <v>220</v>
      </c>
      <c r="J134" s="270"/>
      <c r="K134" s="270"/>
      <c r="L134" s="270"/>
      <c r="M134" s="270"/>
      <c r="N134" s="270"/>
      <c r="O134" s="270"/>
      <c r="P134" s="270"/>
      <c r="Q134" s="270"/>
      <c r="R134" s="270"/>
      <c r="S134" s="270"/>
      <c r="T134" s="270"/>
      <c r="U134" s="270"/>
      <c r="V134" s="326"/>
      <c r="W134" s="262"/>
    </row>
    <row r="135" spans="2:23" x14ac:dyDescent="0.4">
      <c r="B135" s="337" t="s">
        <v>221</v>
      </c>
      <c r="C135" s="320" t="s">
        <v>207</v>
      </c>
      <c r="D135" s="321">
        <f t="shared" ref="D135:D136" si="39">D$126*E135</f>
        <v>0</v>
      </c>
      <c r="E135" s="322"/>
      <c r="F135" s="158"/>
      <c r="G135" s="158"/>
      <c r="I135" s="269" t="s">
        <v>222</v>
      </c>
      <c r="J135" s="270"/>
      <c r="K135" s="270"/>
      <c r="L135" s="270"/>
      <c r="M135" s="270"/>
      <c r="N135" s="270"/>
      <c r="O135" s="270"/>
      <c r="P135" s="270"/>
      <c r="Q135" s="270"/>
      <c r="R135" s="270"/>
      <c r="S135" s="270"/>
      <c r="T135" s="270"/>
      <c r="U135" s="270"/>
      <c r="V135" s="326"/>
      <c r="W135" s="262"/>
    </row>
    <row r="136" spans="2:23" x14ac:dyDescent="0.4">
      <c r="B136" s="338" t="s">
        <v>223</v>
      </c>
      <c r="C136" s="320" t="s">
        <v>207</v>
      </c>
      <c r="D136" s="339">
        <f t="shared" si="39"/>
        <v>0</v>
      </c>
      <c r="E136" s="340"/>
      <c r="F136" s="158"/>
      <c r="G136" s="158"/>
      <c r="I136" s="269" t="s">
        <v>224</v>
      </c>
      <c r="J136" s="270"/>
      <c r="K136" s="270"/>
      <c r="L136" s="270"/>
      <c r="M136" s="270"/>
      <c r="N136" s="270"/>
      <c r="O136" s="270"/>
      <c r="P136" s="270"/>
      <c r="Q136" s="270"/>
      <c r="R136" s="270"/>
      <c r="S136" s="270"/>
      <c r="T136" s="270"/>
      <c r="U136" s="270"/>
      <c r="V136" s="326"/>
      <c r="W136" s="262"/>
    </row>
    <row r="137" spans="2:23" x14ac:dyDescent="0.4">
      <c r="B137" s="247" t="s">
        <v>225</v>
      </c>
      <c r="C137" s="341"/>
      <c r="D137" s="342">
        <f>D126-SUMIFS(D127:D136,C127:C136,"Ja")</f>
        <v>1657.6</v>
      </c>
      <c r="E137" s="343"/>
      <c r="F137" s="158"/>
      <c r="G137" s="158"/>
      <c r="H137" s="344"/>
      <c r="I137" s="158"/>
      <c r="J137" s="158"/>
      <c r="K137" s="158"/>
      <c r="L137" s="158"/>
      <c r="M137" s="158"/>
      <c r="N137" s="158"/>
      <c r="O137" s="158"/>
      <c r="P137" s="158"/>
      <c r="Q137" s="158"/>
      <c r="R137" s="158"/>
      <c r="S137" s="158"/>
      <c r="T137" s="158"/>
      <c r="U137" s="158"/>
      <c r="V137" s="158"/>
      <c r="W137" s="262"/>
    </row>
    <row r="138" spans="2:23" x14ac:dyDescent="0.4">
      <c r="B138" s="230"/>
      <c r="C138" s="180"/>
      <c r="D138" s="224"/>
      <c r="E138" s="224"/>
      <c r="F138" s="158"/>
      <c r="G138" s="158"/>
      <c r="H138" s="158"/>
      <c r="I138" s="158"/>
      <c r="J138" s="158"/>
      <c r="K138" s="158"/>
      <c r="L138" s="158"/>
      <c r="M138" s="158"/>
      <c r="N138" s="158"/>
      <c r="O138" s="158"/>
      <c r="P138" s="158"/>
      <c r="Q138" s="158"/>
      <c r="R138" s="158"/>
      <c r="S138" s="158"/>
      <c r="T138" s="158"/>
      <c r="U138" s="158"/>
      <c r="V138" s="158"/>
      <c r="W138" s="262"/>
    </row>
    <row r="139" spans="2:23" x14ac:dyDescent="0.4">
      <c r="B139" s="179" t="s">
        <v>226</v>
      </c>
      <c r="C139" s="242"/>
      <c r="D139" s="345">
        <f>D137/D126</f>
        <v>0.88264110756123526</v>
      </c>
      <c r="E139" s="346"/>
      <c r="F139" s="158"/>
      <c r="G139" s="158"/>
      <c r="H139" s="158"/>
      <c r="I139" s="158"/>
      <c r="J139" s="158"/>
      <c r="K139" s="158"/>
      <c r="L139" s="158"/>
      <c r="M139" s="158"/>
      <c r="N139" s="158"/>
      <c r="O139" s="158"/>
      <c r="P139" s="158"/>
      <c r="Q139" s="158"/>
      <c r="R139" s="158"/>
      <c r="S139" s="158"/>
      <c r="T139" s="158"/>
      <c r="U139" s="158"/>
      <c r="V139" s="158"/>
      <c r="W139" s="262"/>
    </row>
    <row r="140" spans="2:23" x14ac:dyDescent="0.4">
      <c r="B140" s="230"/>
      <c r="C140" s="347"/>
      <c r="D140" s="347"/>
      <c r="E140" s="224"/>
      <c r="F140" s="224"/>
      <c r="G140" s="224"/>
      <c r="H140" s="224"/>
      <c r="I140" s="224"/>
      <c r="J140" s="224"/>
      <c r="K140" s="224"/>
      <c r="L140" s="224"/>
      <c r="M140" s="224"/>
      <c r="N140" s="224"/>
      <c r="O140" s="224"/>
      <c r="P140" s="224"/>
      <c r="Q140" s="224"/>
      <c r="R140" s="224"/>
      <c r="S140" s="224"/>
      <c r="T140" s="224"/>
      <c r="U140" s="224"/>
      <c r="V140" s="224"/>
      <c r="W140" s="266"/>
    </row>
    <row r="141" spans="2:23" x14ac:dyDescent="0.4">
      <c r="B141" s="158"/>
      <c r="C141" s="348"/>
      <c r="D141" s="348"/>
      <c r="E141" s="158"/>
      <c r="F141" s="158"/>
      <c r="G141" s="158"/>
      <c r="H141" s="158"/>
      <c r="I141" s="158"/>
      <c r="J141" s="158"/>
      <c r="K141" s="158"/>
      <c r="L141" s="158"/>
      <c r="M141" s="158"/>
      <c r="N141" s="158"/>
      <c r="O141" s="158"/>
      <c r="P141" s="158"/>
      <c r="Q141" s="158"/>
      <c r="R141" s="158"/>
      <c r="S141" s="158"/>
      <c r="T141" s="158"/>
      <c r="U141" s="158"/>
      <c r="V141" s="158"/>
      <c r="W141" s="158"/>
    </row>
    <row r="142" spans="2:23" x14ac:dyDescent="0.4">
      <c r="B142" s="168" t="s">
        <v>19</v>
      </c>
      <c r="C142" s="169"/>
      <c r="D142" s="170"/>
      <c r="E142" s="170"/>
      <c r="F142" s="170"/>
      <c r="G142" s="170"/>
      <c r="H142" s="170"/>
      <c r="I142" s="170"/>
      <c r="J142" s="170"/>
      <c r="K142" s="170"/>
      <c r="L142" s="170"/>
      <c r="M142" s="170"/>
      <c r="N142" s="170"/>
      <c r="O142" s="170"/>
      <c r="P142" s="170"/>
      <c r="Q142" s="170"/>
      <c r="R142" s="170"/>
      <c r="S142" s="170"/>
      <c r="T142" s="170"/>
      <c r="U142" s="170"/>
      <c r="V142" s="170"/>
      <c r="W142" s="253"/>
    </row>
    <row r="143" spans="2:23" x14ac:dyDescent="0.4">
      <c r="B143" s="349"/>
      <c r="C143" s="350"/>
      <c r="D143" s="350"/>
      <c r="E143" s="207"/>
      <c r="F143" s="207"/>
      <c r="G143" s="207"/>
      <c r="H143" s="207"/>
      <c r="I143" s="207"/>
      <c r="J143" s="207"/>
      <c r="K143" s="207"/>
      <c r="L143" s="207"/>
      <c r="M143" s="207"/>
      <c r="N143" s="207"/>
      <c r="O143" s="207"/>
      <c r="P143" s="207"/>
      <c r="Q143" s="207"/>
      <c r="R143" s="207"/>
      <c r="S143" s="207"/>
      <c r="T143" s="207"/>
      <c r="U143" s="207"/>
      <c r="V143" s="207"/>
      <c r="W143" s="330"/>
    </row>
    <row r="144" spans="2:23" x14ac:dyDescent="0.4">
      <c r="B144" s="312"/>
      <c r="C144" s="172" t="s">
        <v>227</v>
      </c>
      <c r="D144" s="172"/>
      <c r="E144" s="172"/>
      <c r="F144" s="172"/>
      <c r="G144" s="172"/>
      <c r="H144" s="172"/>
      <c r="I144" s="172"/>
      <c r="J144" s="172"/>
      <c r="K144" s="172"/>
      <c r="L144" s="172"/>
      <c r="M144" s="172"/>
      <c r="N144" s="172"/>
      <c r="O144" s="172"/>
      <c r="P144" s="172"/>
      <c r="Q144" s="172"/>
      <c r="R144" s="172"/>
      <c r="S144" s="172"/>
      <c r="T144" s="172"/>
      <c r="U144" s="172"/>
      <c r="V144" s="172"/>
      <c r="W144" s="265"/>
    </row>
    <row r="145" spans="2:23" x14ac:dyDescent="0.4">
      <c r="B145" s="178"/>
      <c r="C145" s="348"/>
      <c r="D145" s="158"/>
      <c r="F145" s="158"/>
      <c r="G145" s="158"/>
      <c r="H145" s="158"/>
      <c r="I145" s="158"/>
      <c r="J145" s="158"/>
      <c r="K145" s="158"/>
      <c r="L145" s="158"/>
      <c r="M145" s="158"/>
      <c r="N145" s="158"/>
      <c r="O145" s="158"/>
      <c r="P145" s="158"/>
      <c r="Q145" s="158"/>
      <c r="R145" s="158"/>
      <c r="S145" s="158"/>
      <c r="T145" s="158"/>
      <c r="U145" s="158"/>
      <c r="V145" s="158"/>
      <c r="W145" s="262"/>
    </row>
    <row r="146" spans="2:23" x14ac:dyDescent="0.4">
      <c r="B146" s="182" t="s">
        <v>228</v>
      </c>
      <c r="C146" s="351"/>
      <c r="D146" s="158"/>
      <c r="E146" s="269"/>
      <c r="F146" s="270"/>
      <c r="G146" s="270"/>
      <c r="H146" s="270"/>
      <c r="I146" s="270"/>
      <c r="J146" s="270"/>
      <c r="K146" s="270"/>
      <c r="L146" s="270"/>
      <c r="M146" s="270"/>
      <c r="N146" s="270"/>
      <c r="O146" s="270"/>
      <c r="P146" s="270"/>
      <c r="Q146" s="270"/>
      <c r="R146" s="270"/>
      <c r="S146" s="270"/>
      <c r="T146" s="270"/>
      <c r="U146" s="270"/>
      <c r="V146" s="326"/>
      <c r="W146" s="262"/>
    </row>
    <row r="147" spans="2:23" x14ac:dyDescent="0.4">
      <c r="B147" s="296" t="s">
        <v>230</v>
      </c>
      <c r="C147" s="352"/>
      <c r="D147" s="158"/>
      <c r="E147" s="269"/>
      <c r="F147" s="270"/>
      <c r="G147" s="270"/>
      <c r="H147" s="270"/>
      <c r="I147" s="270"/>
      <c r="J147" s="270"/>
      <c r="K147" s="270"/>
      <c r="L147" s="270"/>
      <c r="M147" s="270"/>
      <c r="N147" s="270"/>
      <c r="O147" s="270"/>
      <c r="P147" s="270"/>
      <c r="Q147" s="270"/>
      <c r="R147" s="270"/>
      <c r="S147" s="270"/>
      <c r="T147" s="270"/>
      <c r="U147" s="270"/>
      <c r="V147" s="326"/>
      <c r="W147" s="262"/>
    </row>
    <row r="148" spans="2:23" x14ac:dyDescent="0.4">
      <c r="B148" s="353" t="s">
        <v>232</v>
      </c>
      <c r="C148" s="354">
        <f>SUM(C146:C147)</f>
        <v>0</v>
      </c>
      <c r="D148" s="158"/>
      <c r="F148" s="158"/>
      <c r="G148" s="158"/>
      <c r="H148" s="158"/>
      <c r="I148" s="158"/>
      <c r="J148" s="158"/>
      <c r="K148" s="158"/>
      <c r="L148" s="158"/>
      <c r="M148" s="158"/>
      <c r="N148" s="158"/>
      <c r="O148" s="158"/>
      <c r="P148" s="158"/>
      <c r="Q148" s="158"/>
      <c r="R148" s="158"/>
      <c r="S148" s="158"/>
      <c r="T148" s="158"/>
      <c r="U148" s="158"/>
      <c r="V148" s="158"/>
      <c r="W148" s="262"/>
    </row>
    <row r="149" spans="2:23" x14ac:dyDescent="0.4">
      <c r="B149" s="355"/>
      <c r="C149" s="356"/>
      <c r="D149" s="357"/>
      <c r="E149" s="224"/>
      <c r="F149" s="224"/>
      <c r="G149" s="224"/>
      <c r="H149" s="224"/>
      <c r="I149" s="224"/>
      <c r="J149" s="224"/>
      <c r="K149" s="224"/>
      <c r="L149" s="224"/>
      <c r="M149" s="224"/>
      <c r="N149" s="224"/>
      <c r="O149" s="224"/>
      <c r="P149" s="224"/>
      <c r="Q149" s="224"/>
      <c r="R149" s="224"/>
      <c r="S149" s="224"/>
      <c r="T149" s="224"/>
      <c r="U149" s="224"/>
      <c r="V149" s="224"/>
      <c r="W149" s="266"/>
    </row>
    <row r="150" spans="2:23" x14ac:dyDescent="0.4">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2:23" x14ac:dyDescent="0.4">
      <c r="B151" s="168" t="s">
        <v>20</v>
      </c>
      <c r="C151" s="169"/>
      <c r="D151" s="170"/>
      <c r="E151" s="170"/>
      <c r="F151" s="170"/>
      <c r="G151" s="170"/>
      <c r="H151" s="170"/>
      <c r="I151" s="170"/>
      <c r="J151" s="170"/>
      <c r="K151" s="170"/>
      <c r="L151" s="170"/>
      <c r="M151" s="170"/>
      <c r="N151" s="170"/>
      <c r="O151" s="170"/>
      <c r="P151" s="170"/>
      <c r="Q151" s="170"/>
      <c r="R151" s="170"/>
      <c r="S151" s="170"/>
      <c r="T151" s="170"/>
      <c r="U151" s="170"/>
      <c r="V151" s="170"/>
      <c r="W151" s="253"/>
    </row>
    <row r="152" spans="2:23" x14ac:dyDescent="0.4">
      <c r="B152" s="358" t="s">
        <v>233</v>
      </c>
      <c r="C152" s="348"/>
      <c r="D152" s="348"/>
      <c r="E152" s="158"/>
      <c r="F152" s="158"/>
      <c r="G152" s="158"/>
      <c r="H152" s="158"/>
      <c r="I152" s="158"/>
      <c r="J152" s="158"/>
      <c r="K152" s="158"/>
      <c r="L152" s="158"/>
      <c r="M152" s="158"/>
      <c r="N152" s="158"/>
      <c r="O152" s="158"/>
      <c r="P152" s="158"/>
      <c r="Q152" s="158"/>
      <c r="R152" s="158"/>
      <c r="S152" s="158"/>
      <c r="T152" s="158"/>
      <c r="U152" s="158"/>
      <c r="V152" s="158"/>
      <c r="W152" s="262"/>
    </row>
    <row r="153" spans="2:23" x14ac:dyDescent="0.4">
      <c r="B153" s="312"/>
      <c r="C153" s="172" t="s">
        <v>299</v>
      </c>
      <c r="D153" s="172" t="s">
        <v>300</v>
      </c>
      <c r="E153" s="172" t="s">
        <v>301</v>
      </c>
      <c r="F153" s="172"/>
      <c r="G153" s="172"/>
      <c r="H153" s="172"/>
      <c r="I153" s="172"/>
      <c r="J153" s="172"/>
      <c r="K153" s="172"/>
      <c r="L153" s="172"/>
      <c r="M153" s="172"/>
      <c r="N153" s="172"/>
      <c r="O153" s="172"/>
      <c r="P153" s="172"/>
      <c r="Q153" s="172"/>
      <c r="R153" s="172"/>
      <c r="S153" s="172"/>
      <c r="T153" s="172"/>
      <c r="U153" s="172"/>
      <c r="V153" s="172"/>
      <c r="W153" s="265"/>
    </row>
    <row r="154" spans="2:23" x14ac:dyDescent="0.4">
      <c r="B154" s="312"/>
      <c r="C154" s="172" t="s">
        <v>234</v>
      </c>
      <c r="D154" s="172" t="s">
        <v>234</v>
      </c>
      <c r="E154" s="172" t="s">
        <v>234</v>
      </c>
      <c r="F154" s="172"/>
      <c r="G154" s="172"/>
      <c r="H154" s="172"/>
      <c r="I154" s="172"/>
      <c r="J154" s="172"/>
      <c r="K154" s="172"/>
      <c r="L154" s="172"/>
      <c r="M154" s="172"/>
      <c r="N154" s="172"/>
      <c r="O154" s="172"/>
      <c r="P154" s="172"/>
      <c r="Q154" s="172"/>
      <c r="R154" s="172"/>
      <c r="S154" s="172"/>
      <c r="T154" s="172"/>
      <c r="U154" s="172"/>
      <c r="V154" s="172"/>
      <c r="W154" s="265"/>
    </row>
    <row r="155" spans="2:23" x14ac:dyDescent="0.4">
      <c r="B155" s="178"/>
      <c r="C155" s="348"/>
      <c r="D155" s="348"/>
      <c r="E155" s="158"/>
      <c r="F155" s="158"/>
      <c r="G155" s="158"/>
      <c r="H155" s="158"/>
      <c r="I155" s="158"/>
      <c r="J155" s="158"/>
      <c r="K155" s="158"/>
      <c r="L155" s="158"/>
      <c r="M155" s="158"/>
      <c r="N155" s="158"/>
      <c r="O155" s="158"/>
      <c r="P155" s="158"/>
      <c r="Q155" s="158"/>
      <c r="R155" s="158"/>
      <c r="S155" s="158"/>
      <c r="T155" s="158"/>
      <c r="U155" s="158"/>
      <c r="V155" s="158"/>
      <c r="W155" s="262"/>
    </row>
    <row r="156" spans="2:23" x14ac:dyDescent="0.4">
      <c r="B156" s="359" t="s">
        <v>235</v>
      </c>
      <c r="C156" s="360"/>
      <c r="D156" s="348"/>
      <c r="E156" s="361"/>
      <c r="F156" s="158"/>
      <c r="G156" s="362">
        <v>0.14000000000000001</v>
      </c>
      <c r="H156" s="270" t="s">
        <v>340</v>
      </c>
      <c r="I156" s="270"/>
      <c r="J156" s="270"/>
      <c r="K156" s="270"/>
      <c r="L156" s="270"/>
      <c r="M156" s="270"/>
      <c r="N156" s="270"/>
      <c r="O156" s="270"/>
      <c r="P156" s="270"/>
      <c r="Q156" s="270"/>
      <c r="R156" s="270"/>
      <c r="S156" s="270"/>
      <c r="T156" s="270"/>
      <c r="U156" s="270"/>
      <c r="V156" s="326"/>
      <c r="W156" s="262"/>
    </row>
    <row r="157" spans="2:23" x14ac:dyDescent="0.4">
      <c r="B157" s="359" t="s">
        <v>237</v>
      </c>
      <c r="C157" s="360"/>
      <c r="D157" s="348"/>
      <c r="E157" s="361"/>
      <c r="F157" s="158"/>
      <c r="G157" s="362">
        <v>1.0999999999999999E-2</v>
      </c>
      <c r="H157" s="270" t="s">
        <v>340</v>
      </c>
      <c r="I157" s="270"/>
      <c r="J157" s="270"/>
      <c r="K157" s="270"/>
      <c r="L157" s="270"/>
      <c r="M157" s="270"/>
      <c r="N157" s="270"/>
      <c r="O157" s="270"/>
      <c r="P157" s="270"/>
      <c r="Q157" s="270"/>
      <c r="R157" s="270"/>
      <c r="S157" s="270"/>
      <c r="T157" s="270"/>
      <c r="U157" s="270"/>
      <c r="V157" s="326"/>
      <c r="W157" s="262"/>
    </row>
    <row r="158" spans="2:23" x14ac:dyDescent="0.4">
      <c r="B158" s="363" t="s">
        <v>238</v>
      </c>
      <c r="C158" s="364">
        <f>($C$118*D158+$D$118*E158)</f>
        <v>0</v>
      </c>
      <c r="D158" s="365"/>
      <c r="E158" s="365"/>
      <c r="F158" s="158"/>
      <c r="G158" s="362">
        <v>6.9000000000000006E-2</v>
      </c>
      <c r="H158" s="270" t="s">
        <v>341</v>
      </c>
      <c r="I158" s="270"/>
      <c r="J158" s="270"/>
      <c r="K158" s="270"/>
      <c r="L158" s="270"/>
      <c r="M158" s="270"/>
      <c r="N158" s="270"/>
      <c r="O158" s="270"/>
      <c r="P158" s="270"/>
      <c r="Q158" s="270"/>
      <c r="R158" s="270"/>
      <c r="S158" s="270"/>
      <c r="T158" s="270"/>
      <c r="U158" s="270"/>
      <c r="V158" s="326"/>
      <c r="W158" s="262"/>
    </row>
    <row r="159" spans="2:23" x14ac:dyDescent="0.4">
      <c r="B159" s="366" t="s">
        <v>240</v>
      </c>
      <c r="C159" s="367">
        <f>SUM(C156:C158)</f>
        <v>0</v>
      </c>
      <c r="D159" s="348"/>
      <c r="E159" s="361"/>
      <c r="F159" s="158"/>
      <c r="G159" s="278"/>
      <c r="H159" s="158"/>
      <c r="I159" s="158"/>
      <c r="J159" s="158"/>
      <c r="K159" s="158"/>
      <c r="L159" s="158"/>
      <c r="M159" s="158"/>
      <c r="N159" s="158"/>
      <c r="O159" s="158"/>
      <c r="P159" s="158"/>
      <c r="Q159" s="158"/>
      <c r="R159" s="158"/>
      <c r="S159" s="158"/>
      <c r="T159" s="158"/>
      <c r="U159" s="158"/>
      <c r="V159" s="158"/>
      <c r="W159" s="262"/>
    </row>
    <row r="160" spans="2:23" x14ac:dyDescent="0.4">
      <c r="B160" s="205"/>
      <c r="C160" s="348"/>
      <c r="D160" s="348"/>
      <c r="E160" s="361"/>
      <c r="F160" s="158"/>
      <c r="G160" s="158"/>
      <c r="H160" s="158"/>
      <c r="I160" s="158"/>
      <c r="J160" s="158"/>
      <c r="K160" s="158"/>
      <c r="L160" s="158"/>
      <c r="M160" s="158"/>
      <c r="N160" s="158"/>
      <c r="O160" s="158"/>
      <c r="P160" s="158"/>
      <c r="Q160" s="158"/>
      <c r="R160" s="158"/>
      <c r="S160" s="158"/>
      <c r="T160" s="158"/>
      <c r="U160" s="158"/>
      <c r="V160" s="158"/>
      <c r="W160" s="262"/>
    </row>
    <row r="161" spans="2:23" x14ac:dyDescent="0.4">
      <c r="B161" s="182" t="s">
        <v>241</v>
      </c>
      <c r="C161" s="368">
        <f>$C$118*D161+$D$118*E161</f>
        <v>0</v>
      </c>
      <c r="D161" s="365"/>
      <c r="E161" s="365"/>
      <c r="F161" s="158"/>
      <c r="G161" s="269" t="s">
        <v>242</v>
      </c>
      <c r="H161" s="269"/>
      <c r="I161" s="270"/>
      <c r="J161" s="270"/>
      <c r="K161" s="270"/>
      <c r="L161" s="270"/>
      <c r="M161" s="270"/>
      <c r="N161" s="270"/>
      <c r="O161" s="270"/>
      <c r="P161" s="270"/>
      <c r="Q161" s="270"/>
      <c r="R161" s="270"/>
      <c r="S161" s="270"/>
      <c r="T161" s="270"/>
      <c r="U161" s="270"/>
      <c r="V161" s="326"/>
      <c r="W161" s="262"/>
    </row>
    <row r="162" spans="2:23" x14ac:dyDescent="0.4">
      <c r="B162" s="369"/>
      <c r="C162" s="348"/>
      <c r="D162" s="348"/>
      <c r="E162" s="361"/>
      <c r="F162" s="158"/>
      <c r="G162" s="158"/>
      <c r="H162" s="158"/>
      <c r="I162" s="158"/>
      <c r="J162" s="158"/>
      <c r="K162" s="158"/>
      <c r="L162" s="158"/>
      <c r="M162" s="158"/>
      <c r="N162" s="158"/>
      <c r="O162" s="158"/>
      <c r="P162" s="158"/>
      <c r="Q162" s="158"/>
      <c r="R162" s="158"/>
      <c r="S162" s="158"/>
      <c r="T162" s="158"/>
      <c r="U162" s="158"/>
      <c r="V162" s="158"/>
      <c r="W162" s="262"/>
    </row>
    <row r="163" spans="2:23" x14ac:dyDescent="0.4">
      <c r="B163" s="182" t="s">
        <v>243</v>
      </c>
      <c r="C163" s="365"/>
      <c r="D163" s="348"/>
      <c r="E163" s="361"/>
      <c r="F163" s="158"/>
      <c r="G163" s="362">
        <v>3.5999999999999997E-2</v>
      </c>
      <c r="H163" s="370" t="s">
        <v>342</v>
      </c>
      <c r="I163" s="381"/>
      <c r="J163" s="381"/>
      <c r="K163" s="381"/>
      <c r="L163" s="381"/>
      <c r="M163" s="381"/>
      <c r="N163" s="381"/>
      <c r="O163" s="381"/>
      <c r="P163" s="381"/>
      <c r="Q163" s="381"/>
      <c r="R163" s="381"/>
      <c r="S163" s="381"/>
      <c r="T163" s="381"/>
      <c r="U163" s="381"/>
      <c r="V163" s="382"/>
      <c r="W163" s="262"/>
    </row>
    <row r="164" spans="2:23" x14ac:dyDescent="0.4">
      <c r="B164" s="230"/>
      <c r="C164" s="356"/>
      <c r="D164" s="347"/>
      <c r="E164" s="224"/>
      <c r="F164" s="224"/>
      <c r="G164" s="371"/>
      <c r="H164" s="371"/>
      <c r="I164" s="371"/>
      <c r="J164" s="371"/>
      <c r="K164" s="371"/>
      <c r="L164" s="371"/>
      <c r="M164" s="371"/>
      <c r="N164" s="371"/>
      <c r="O164" s="371"/>
      <c r="P164" s="371"/>
      <c r="Q164" s="371"/>
      <c r="R164" s="371"/>
      <c r="S164" s="371"/>
      <c r="T164" s="371"/>
      <c r="U164" s="371"/>
      <c r="V164" s="371"/>
      <c r="W164" s="266"/>
    </row>
    <row r="165" spans="2:23" x14ac:dyDescent="0.4">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2:23" x14ac:dyDescent="0.4">
      <c r="B166" s="168" t="s">
        <v>245</v>
      </c>
      <c r="C166" s="169"/>
      <c r="D166" s="170"/>
      <c r="E166" s="170"/>
      <c r="F166" s="170"/>
      <c r="G166" s="170"/>
      <c r="H166" s="170"/>
      <c r="I166" s="170"/>
      <c r="J166" s="170"/>
      <c r="K166" s="170"/>
      <c r="L166" s="170"/>
      <c r="M166" s="170"/>
      <c r="N166" s="170"/>
      <c r="O166" s="170"/>
      <c r="P166" s="170"/>
      <c r="Q166" s="170"/>
      <c r="R166" s="170"/>
      <c r="S166" s="170"/>
      <c r="T166" s="170"/>
      <c r="U166" s="170"/>
      <c r="V166" s="170"/>
      <c r="W166" s="253"/>
    </row>
    <row r="167" spans="2:23" x14ac:dyDescent="0.4">
      <c r="B167" s="358"/>
      <c r="C167" s="372"/>
      <c r="D167" s="372"/>
      <c r="E167" s="152"/>
      <c r="F167" s="152"/>
      <c r="G167" s="152"/>
      <c r="H167" s="152"/>
      <c r="I167" s="152"/>
      <c r="J167" s="152"/>
      <c r="K167" s="152"/>
      <c r="L167" s="152"/>
      <c r="M167" s="152"/>
      <c r="N167" s="152"/>
      <c r="O167" s="152"/>
      <c r="P167" s="152"/>
      <c r="Q167" s="152"/>
      <c r="R167" s="152"/>
      <c r="S167" s="152"/>
      <c r="T167" s="152"/>
      <c r="U167" s="152"/>
      <c r="V167" s="152"/>
      <c r="W167" s="262"/>
    </row>
    <row r="168" spans="2:23" x14ac:dyDescent="0.4">
      <c r="B168" s="312"/>
      <c r="C168" s="172" t="s">
        <v>143</v>
      </c>
      <c r="D168" s="172" t="s">
        <v>144</v>
      </c>
      <c r="E168" s="172" t="s">
        <v>145</v>
      </c>
      <c r="F168" s="172" t="s">
        <v>146</v>
      </c>
      <c r="G168" s="172" t="s">
        <v>147</v>
      </c>
      <c r="H168" s="172"/>
      <c r="I168" s="172"/>
      <c r="J168" s="172"/>
      <c r="K168" s="172"/>
      <c r="L168" s="172"/>
      <c r="M168" s="172"/>
      <c r="N168" s="172"/>
      <c r="O168" s="172"/>
      <c r="P168" s="172"/>
      <c r="Q168" s="172"/>
      <c r="R168" s="172"/>
      <c r="S168" s="172"/>
      <c r="T168" s="172"/>
      <c r="U168" s="172"/>
      <c r="V168" s="172"/>
      <c r="W168" s="265"/>
    </row>
    <row r="169" spans="2:23" x14ac:dyDescent="0.4">
      <c r="B169" s="178"/>
      <c r="C169" s="372"/>
      <c r="D169" s="372"/>
      <c r="E169" s="152"/>
      <c r="F169" s="152"/>
      <c r="G169" s="152"/>
      <c r="H169" s="152"/>
      <c r="I169" s="152"/>
      <c r="J169" s="152"/>
      <c r="K169" s="152"/>
      <c r="L169" s="152"/>
      <c r="M169" s="152"/>
      <c r="N169" s="152"/>
      <c r="O169" s="152"/>
      <c r="P169" s="152"/>
      <c r="Q169" s="152"/>
      <c r="R169" s="152"/>
      <c r="S169" s="152"/>
      <c r="T169" s="152"/>
      <c r="U169" s="152"/>
      <c r="V169" s="152"/>
      <c r="W169" s="262"/>
    </row>
    <row r="170" spans="2:23" x14ac:dyDescent="0.4">
      <c r="B170" s="182" t="s">
        <v>246</v>
      </c>
      <c r="C170" s="365"/>
      <c r="D170" s="365"/>
      <c r="E170" s="365"/>
      <c r="F170" s="365"/>
      <c r="G170" s="365"/>
      <c r="I170" s="269" t="s">
        <v>247</v>
      </c>
      <c r="J170" s="270"/>
      <c r="K170" s="270"/>
      <c r="L170" s="270"/>
      <c r="M170" s="270"/>
      <c r="N170" s="270"/>
      <c r="O170" s="270"/>
      <c r="P170" s="270"/>
      <c r="Q170" s="270"/>
      <c r="R170" s="270"/>
      <c r="S170" s="270"/>
      <c r="T170" s="270"/>
      <c r="U170" s="270"/>
      <c r="V170" s="326"/>
      <c r="W170" s="262"/>
    </row>
    <row r="171" spans="2:23" x14ac:dyDescent="0.4">
      <c r="B171" s="182" t="s">
        <v>248</v>
      </c>
      <c r="C171" s="365"/>
      <c r="D171" s="365"/>
      <c r="E171" s="365"/>
      <c r="F171" s="365"/>
      <c r="G171" s="365"/>
      <c r="I171" s="269" t="s">
        <v>249</v>
      </c>
      <c r="J171" s="270"/>
      <c r="K171" s="270"/>
      <c r="L171" s="270"/>
      <c r="M171" s="270"/>
      <c r="N171" s="270"/>
      <c r="O171" s="270"/>
      <c r="P171" s="270"/>
      <c r="Q171" s="270"/>
      <c r="R171" s="270"/>
      <c r="S171" s="270"/>
      <c r="T171" s="270"/>
      <c r="U171" s="270"/>
      <c r="V171" s="326"/>
      <c r="W171" s="262"/>
    </row>
    <row r="172" spans="2:23" x14ac:dyDescent="0.4">
      <c r="B172" s="230"/>
      <c r="C172" s="347"/>
      <c r="D172" s="347"/>
      <c r="E172" s="224"/>
      <c r="F172" s="224"/>
      <c r="G172" s="224"/>
      <c r="H172" s="224"/>
      <c r="I172" s="224"/>
      <c r="J172" s="224"/>
      <c r="K172" s="224"/>
      <c r="L172" s="224"/>
      <c r="M172" s="224"/>
      <c r="N172" s="224"/>
      <c r="O172" s="224"/>
      <c r="P172" s="224"/>
      <c r="Q172" s="224"/>
      <c r="R172" s="224"/>
      <c r="S172" s="224"/>
      <c r="T172" s="224"/>
      <c r="U172" s="224"/>
      <c r="V172" s="224"/>
      <c r="W172" s="266"/>
    </row>
    <row r="173" spans="2:23" x14ac:dyDescent="0.4">
      <c r="B173" s="207"/>
      <c r="C173" s="373"/>
      <c r="D173" s="207"/>
      <c r="E173" s="207"/>
      <c r="F173" s="207"/>
      <c r="G173" s="207"/>
      <c r="H173" s="207"/>
      <c r="I173" s="207"/>
      <c r="J173" s="207"/>
      <c r="K173" s="207"/>
      <c r="L173" s="207"/>
      <c r="M173" s="207"/>
      <c r="N173" s="207"/>
      <c r="O173" s="207"/>
      <c r="P173" s="207"/>
      <c r="Q173" s="207"/>
      <c r="R173" s="207"/>
      <c r="S173" s="207"/>
      <c r="T173" s="207"/>
      <c r="U173" s="207"/>
      <c r="V173" s="207"/>
      <c r="W173" s="207"/>
    </row>
    <row r="174" spans="2:23" x14ac:dyDescent="0.4">
      <c r="B174" s="168" t="s">
        <v>22</v>
      </c>
      <c r="C174" s="374"/>
      <c r="D174" s="170"/>
      <c r="E174" s="170"/>
      <c r="F174" s="170"/>
      <c r="G174" s="170"/>
      <c r="H174" s="170"/>
      <c r="I174" s="170"/>
      <c r="J174" s="170"/>
      <c r="K174" s="170"/>
      <c r="L174" s="170"/>
      <c r="M174" s="170"/>
      <c r="N174" s="170"/>
      <c r="O174" s="170"/>
      <c r="P174" s="170"/>
      <c r="Q174" s="170"/>
      <c r="R174" s="170"/>
      <c r="S174" s="170"/>
      <c r="T174" s="170"/>
      <c r="U174" s="170"/>
      <c r="V174" s="170"/>
      <c r="W174" s="253"/>
    </row>
    <row r="175" spans="2:23" x14ac:dyDescent="0.4">
      <c r="B175" s="358"/>
      <c r="C175" s="348"/>
      <c r="D175" s="348"/>
      <c r="E175" s="158"/>
      <c r="F175" s="158"/>
      <c r="G175" s="158"/>
      <c r="H175" s="158"/>
      <c r="I175" s="158"/>
      <c r="J175" s="158"/>
      <c r="K175" s="158"/>
      <c r="L175" s="158"/>
      <c r="M175" s="158"/>
      <c r="N175" s="158"/>
      <c r="O175" s="158"/>
      <c r="P175" s="158"/>
      <c r="Q175" s="158"/>
      <c r="R175" s="158"/>
      <c r="S175" s="158"/>
      <c r="T175" s="158"/>
      <c r="U175" s="158"/>
      <c r="V175" s="158"/>
      <c r="W175" s="262"/>
    </row>
    <row r="176" spans="2:23" x14ac:dyDescent="0.4">
      <c r="B176" s="312"/>
      <c r="C176" s="375" t="s">
        <v>175</v>
      </c>
      <c r="D176" s="172"/>
      <c r="E176" s="172"/>
      <c r="F176" s="172"/>
      <c r="G176" s="172"/>
      <c r="H176" s="172"/>
      <c r="I176" s="172"/>
      <c r="J176" s="172"/>
      <c r="K176" s="172"/>
      <c r="L176" s="172"/>
      <c r="M176" s="172"/>
      <c r="N176" s="172"/>
      <c r="O176" s="172"/>
      <c r="P176" s="172"/>
      <c r="Q176" s="172"/>
      <c r="R176" s="172"/>
      <c r="S176" s="172"/>
      <c r="T176" s="172"/>
      <c r="U176" s="172"/>
      <c r="V176" s="172"/>
      <c r="W176" s="265"/>
    </row>
    <row r="177" spans="2:23" x14ac:dyDescent="0.4">
      <c r="B177" s="178"/>
      <c r="C177" s="348"/>
      <c r="D177" s="348"/>
      <c r="E177" s="158"/>
      <c r="F177" s="158"/>
      <c r="G177" s="158"/>
      <c r="H177" s="158"/>
      <c r="I177" s="158"/>
      <c r="J177" s="158"/>
      <c r="K177" s="158"/>
      <c r="L177" s="158"/>
      <c r="M177" s="158"/>
      <c r="N177" s="158"/>
      <c r="O177" s="158"/>
      <c r="P177" s="158"/>
      <c r="Q177" s="158"/>
      <c r="R177" s="158"/>
      <c r="S177" s="158"/>
      <c r="T177" s="158"/>
      <c r="U177" s="158"/>
      <c r="V177" s="158"/>
      <c r="W177" s="262"/>
    </row>
    <row r="178" spans="2:23" x14ac:dyDescent="0.4">
      <c r="B178" s="182" t="s">
        <v>250</v>
      </c>
      <c r="C178" s="365"/>
      <c r="D178" s="348"/>
      <c r="E178" s="158"/>
      <c r="F178" s="269" t="s">
        <v>308</v>
      </c>
      <c r="G178" s="269"/>
      <c r="H178" s="270"/>
      <c r="I178" s="270"/>
      <c r="J178" s="270"/>
      <c r="K178" s="270"/>
      <c r="L178" s="270"/>
      <c r="M178" s="270"/>
      <c r="N178" s="270"/>
      <c r="O178" s="270"/>
      <c r="P178" s="270"/>
      <c r="Q178" s="270"/>
      <c r="R178" s="270"/>
      <c r="S178" s="270"/>
      <c r="T178" s="270"/>
      <c r="U178" s="270"/>
      <c r="V178" s="326"/>
      <c r="W178" s="262"/>
    </row>
    <row r="179" spans="2:23" x14ac:dyDescent="0.4">
      <c r="B179" s="230"/>
      <c r="C179" s="347"/>
      <c r="D179" s="347"/>
      <c r="E179" s="224"/>
      <c r="F179" s="224"/>
      <c r="G179" s="224"/>
      <c r="H179" s="224"/>
      <c r="I179" s="224"/>
      <c r="J179" s="224"/>
      <c r="K179" s="224"/>
      <c r="L179" s="224"/>
      <c r="M179" s="224"/>
      <c r="N179" s="224"/>
      <c r="O179" s="224"/>
      <c r="P179" s="224"/>
      <c r="Q179" s="224"/>
      <c r="R179" s="224"/>
      <c r="S179" s="224"/>
      <c r="T179" s="224"/>
      <c r="U179" s="224"/>
      <c r="V179" s="224"/>
      <c r="W179" s="266"/>
    </row>
    <row r="180" spans="2:23" x14ac:dyDescent="0.4">
      <c r="B180" s="207"/>
      <c r="C180" s="373"/>
      <c r="D180" s="207"/>
      <c r="E180" s="207"/>
      <c r="F180" s="207"/>
      <c r="G180" s="207"/>
      <c r="H180" s="207"/>
      <c r="I180" s="207"/>
      <c r="J180" s="207"/>
      <c r="K180" s="207"/>
      <c r="L180" s="207"/>
      <c r="M180" s="207"/>
      <c r="N180" s="207"/>
      <c r="O180" s="207"/>
      <c r="P180" s="207"/>
      <c r="Q180" s="207"/>
      <c r="R180" s="207"/>
      <c r="S180" s="207"/>
      <c r="T180" s="207"/>
      <c r="U180" s="207"/>
      <c r="V180" s="207"/>
      <c r="W180" s="207"/>
    </row>
    <row r="181" spans="2:23" x14ac:dyDescent="0.4">
      <c r="B181" s="168" t="s">
        <v>252</v>
      </c>
      <c r="C181" s="374"/>
      <c r="D181" s="170"/>
      <c r="E181" s="170"/>
      <c r="F181" s="170"/>
      <c r="G181" s="170"/>
      <c r="H181" s="170"/>
      <c r="I181" s="170"/>
      <c r="J181" s="170"/>
      <c r="K181" s="170"/>
      <c r="L181" s="170"/>
      <c r="M181" s="170"/>
      <c r="N181" s="170"/>
      <c r="O181" s="170"/>
      <c r="P181" s="170"/>
      <c r="Q181" s="170"/>
      <c r="R181" s="170"/>
      <c r="S181" s="170"/>
      <c r="T181" s="170"/>
      <c r="U181" s="170"/>
      <c r="V181" s="170"/>
      <c r="W181" s="253"/>
    </row>
    <row r="182" spans="2:23" x14ac:dyDescent="0.4">
      <c r="B182" s="358"/>
      <c r="C182" s="348"/>
      <c r="D182" s="348"/>
      <c r="E182" s="158"/>
      <c r="F182" s="158"/>
      <c r="G182" s="158"/>
      <c r="H182" s="158"/>
      <c r="I182" s="158"/>
      <c r="J182" s="158"/>
      <c r="K182" s="158"/>
      <c r="L182" s="158"/>
      <c r="M182" s="158"/>
      <c r="N182" s="158"/>
      <c r="O182" s="158"/>
      <c r="P182" s="158"/>
      <c r="Q182" s="158"/>
      <c r="R182" s="158"/>
      <c r="S182" s="158"/>
      <c r="T182" s="158"/>
      <c r="U182" s="158"/>
      <c r="V182" s="158"/>
      <c r="W182" s="262"/>
    </row>
    <row r="183" spans="2:23" x14ac:dyDescent="0.4">
      <c r="B183" s="312"/>
      <c r="C183" s="375" t="s">
        <v>175</v>
      </c>
      <c r="D183" s="172"/>
      <c r="E183" s="172"/>
      <c r="F183" s="172"/>
      <c r="G183" s="172"/>
      <c r="H183" s="172"/>
      <c r="I183" s="172"/>
      <c r="J183" s="172"/>
      <c r="K183" s="172"/>
      <c r="L183" s="172"/>
      <c r="M183" s="172"/>
      <c r="N183" s="172"/>
      <c r="O183" s="172"/>
      <c r="P183" s="172"/>
      <c r="Q183" s="172"/>
      <c r="R183" s="172"/>
      <c r="S183" s="172"/>
      <c r="T183" s="172"/>
      <c r="U183" s="172"/>
      <c r="V183" s="172"/>
      <c r="W183" s="265"/>
    </row>
    <row r="184" spans="2:23" x14ac:dyDescent="0.4">
      <c r="B184" s="178"/>
      <c r="C184" s="348"/>
      <c r="D184" s="348"/>
      <c r="E184" s="158"/>
      <c r="F184" s="158"/>
      <c r="G184" s="158"/>
      <c r="H184" s="158" t="s">
        <v>59</v>
      </c>
      <c r="I184" s="158"/>
      <c r="J184" s="158"/>
      <c r="K184" s="158"/>
      <c r="L184" s="158"/>
      <c r="M184" s="158"/>
      <c r="N184" s="158"/>
      <c r="O184" s="158"/>
      <c r="P184" s="158"/>
      <c r="Q184" s="158"/>
      <c r="R184" s="158"/>
      <c r="S184" s="158"/>
      <c r="T184" s="158"/>
      <c r="U184" s="158"/>
      <c r="V184" s="158"/>
      <c r="W184" s="262"/>
    </row>
    <row r="185" spans="2:23" x14ac:dyDescent="0.4">
      <c r="B185" s="182" t="s">
        <v>253</v>
      </c>
      <c r="C185" s="365"/>
      <c r="D185" s="348"/>
      <c r="E185" s="158"/>
      <c r="F185" s="269" t="s">
        <v>254</v>
      </c>
      <c r="G185" s="270"/>
      <c r="H185" s="270"/>
      <c r="I185" s="270"/>
      <c r="J185" s="270"/>
      <c r="K185" s="270"/>
      <c r="L185" s="270"/>
      <c r="M185" s="270"/>
      <c r="N185" s="270"/>
      <c r="O185" s="270"/>
      <c r="P185" s="270"/>
      <c r="Q185" s="270"/>
      <c r="R185" s="270"/>
      <c r="S185" s="270"/>
      <c r="T185" s="270"/>
      <c r="U185" s="270"/>
      <c r="V185" s="326"/>
      <c r="W185" s="262"/>
    </row>
    <row r="186" spans="2:23" x14ac:dyDescent="0.4">
      <c r="B186" s="182" t="s">
        <v>255</v>
      </c>
      <c r="C186" s="365"/>
      <c r="D186" s="348"/>
      <c r="E186" s="158"/>
      <c r="F186" s="269"/>
      <c r="G186" s="270"/>
      <c r="H186" s="270"/>
      <c r="I186" s="270"/>
      <c r="J186" s="270"/>
      <c r="K186" s="270"/>
      <c r="L186" s="270"/>
      <c r="M186" s="270"/>
      <c r="N186" s="270"/>
      <c r="O186" s="270"/>
      <c r="P186" s="270"/>
      <c r="Q186" s="270"/>
      <c r="R186" s="270"/>
      <c r="S186" s="270"/>
      <c r="T186" s="270"/>
      <c r="U186" s="270"/>
      <c r="V186" s="326"/>
      <c r="W186" s="262"/>
    </row>
    <row r="187" spans="2:23" x14ac:dyDescent="0.4">
      <c r="B187" s="182" t="s">
        <v>256</v>
      </c>
      <c r="C187" s="365"/>
      <c r="D187" s="348"/>
      <c r="E187" s="158"/>
      <c r="F187" s="269"/>
      <c r="G187" s="270"/>
      <c r="H187" s="270"/>
      <c r="I187" s="270"/>
      <c r="J187" s="270"/>
      <c r="K187" s="270"/>
      <c r="L187" s="270"/>
      <c r="M187" s="270"/>
      <c r="N187" s="270"/>
      <c r="O187" s="270"/>
      <c r="P187" s="270"/>
      <c r="Q187" s="270"/>
      <c r="R187" s="270"/>
      <c r="S187" s="270"/>
      <c r="T187" s="270"/>
      <c r="U187" s="270"/>
      <c r="V187" s="326"/>
      <c r="W187" s="262"/>
    </row>
    <row r="188" spans="2:23" x14ac:dyDescent="0.4">
      <c r="B188" s="353" t="s">
        <v>257</v>
      </c>
      <c r="C188" s="376">
        <f>SUM(C185:C187)</f>
        <v>0</v>
      </c>
      <c r="D188" s="348"/>
      <c r="E188" s="158"/>
      <c r="F188" s="158"/>
      <c r="G188" s="158"/>
      <c r="H188" s="158"/>
      <c r="I188" s="158"/>
      <c r="J188" s="158"/>
      <c r="K188" s="158"/>
      <c r="L188" s="158"/>
      <c r="M188" s="158"/>
      <c r="N188" s="158"/>
      <c r="O188" s="158"/>
      <c r="P188" s="158"/>
      <c r="Q188" s="158"/>
      <c r="R188" s="158"/>
      <c r="S188" s="158"/>
      <c r="T188" s="158"/>
      <c r="U188" s="158"/>
      <c r="V188" s="158"/>
      <c r="W188" s="262"/>
    </row>
    <row r="189" spans="2:23" x14ac:dyDescent="0.4">
      <c r="B189" s="355"/>
      <c r="C189" s="377"/>
      <c r="D189" s="347"/>
      <c r="E189" s="224"/>
      <c r="F189" s="224"/>
      <c r="G189" s="224"/>
      <c r="H189" s="224"/>
      <c r="I189" s="224"/>
      <c r="J189" s="224"/>
      <c r="K189" s="224"/>
      <c r="L189" s="224"/>
      <c r="M189" s="224"/>
      <c r="N189" s="224"/>
      <c r="O189" s="224"/>
      <c r="P189" s="224"/>
      <c r="Q189" s="224"/>
      <c r="R189" s="224"/>
      <c r="S189" s="224"/>
      <c r="T189" s="224"/>
      <c r="U189" s="224"/>
      <c r="V189" s="224"/>
      <c r="W189" s="266"/>
    </row>
    <row r="190" spans="2:23" x14ac:dyDescent="0.4">
      <c r="B190" s="378"/>
      <c r="C190" s="308"/>
      <c r="D190" s="348"/>
      <c r="E190" s="152"/>
      <c r="F190" s="152"/>
      <c r="G190" s="152"/>
      <c r="H190" s="152"/>
      <c r="I190" s="152"/>
      <c r="J190" s="152"/>
      <c r="K190" s="152"/>
      <c r="L190" s="152"/>
      <c r="M190" s="152"/>
      <c r="N190" s="152"/>
      <c r="O190" s="152"/>
      <c r="P190" s="152"/>
      <c r="Q190" s="152"/>
      <c r="R190" s="152"/>
      <c r="S190" s="152"/>
      <c r="T190" s="152"/>
      <c r="U190" s="152"/>
      <c r="V190" s="152"/>
      <c r="W190" s="158"/>
    </row>
    <row r="191" spans="2:23" x14ac:dyDescent="0.4">
      <c r="B191" s="379" t="s">
        <v>258</v>
      </c>
      <c r="C191" s="380"/>
      <c r="D191" s="380"/>
      <c r="E191" s="380"/>
      <c r="F191" s="380"/>
      <c r="G191" s="380"/>
      <c r="H191" s="380"/>
      <c r="I191" s="380"/>
      <c r="J191" s="380"/>
      <c r="K191" s="380"/>
      <c r="L191" s="380"/>
      <c r="M191" s="380"/>
      <c r="N191" s="380"/>
      <c r="O191" s="380"/>
      <c r="P191" s="380"/>
      <c r="Q191" s="380"/>
      <c r="R191" s="380"/>
      <c r="S191" s="380"/>
      <c r="T191" s="380"/>
      <c r="U191" s="380"/>
      <c r="V191" s="380"/>
      <c r="W191" s="383"/>
    </row>
    <row r="192" spans="2:23" x14ac:dyDescent="0.4">
      <c r="B192" s="178"/>
      <c r="C192" s="158"/>
      <c r="D192" s="158"/>
      <c r="E192" s="158"/>
      <c r="F192" s="158"/>
      <c r="G192" s="158"/>
      <c r="H192" s="158"/>
      <c r="I192" s="158"/>
      <c r="J192" s="158"/>
      <c r="K192" s="158"/>
      <c r="L192" s="158"/>
      <c r="M192" s="158"/>
      <c r="N192" s="158"/>
      <c r="O192" s="158"/>
      <c r="P192" s="158"/>
      <c r="Q192" s="158"/>
      <c r="R192" s="158"/>
      <c r="S192" s="158"/>
      <c r="T192" s="158"/>
      <c r="U192" s="158"/>
      <c r="V192" s="158"/>
      <c r="W192" s="262"/>
    </row>
    <row r="193" spans="2:23" ht="36" x14ac:dyDescent="0.4">
      <c r="B193" s="384" t="s">
        <v>259</v>
      </c>
      <c r="C193" s="385" t="s">
        <v>260</v>
      </c>
      <c r="D193" s="386"/>
      <c r="E193" s="387" t="s">
        <v>261</v>
      </c>
      <c r="F193" s="388"/>
      <c r="G193" s="389"/>
      <c r="H193" s="389"/>
      <c r="I193" s="389"/>
      <c r="J193" s="388"/>
      <c r="K193" s="406"/>
      <c r="L193" s="388"/>
      <c r="M193" s="385"/>
      <c r="N193" s="388"/>
      <c r="O193" s="388"/>
      <c r="P193" s="388"/>
      <c r="Q193" s="388"/>
      <c r="R193" s="388"/>
      <c r="S193" s="388"/>
      <c r="T193" s="388"/>
      <c r="U193" s="388"/>
      <c r="V193" s="388"/>
      <c r="W193" s="408"/>
    </row>
    <row r="194" spans="2:23" x14ac:dyDescent="0.4">
      <c r="B194" s="390" t="s">
        <v>262</v>
      </c>
      <c r="C194" s="391">
        <f>100%-SUM(C159,C161,C163)</f>
        <v>1</v>
      </c>
      <c r="D194" s="388"/>
      <c r="E194" s="392"/>
      <c r="F194" s="158"/>
      <c r="G194" s="251"/>
      <c r="H194" s="251"/>
      <c r="I194" s="251"/>
      <c r="J194" s="158"/>
      <c r="K194" s="407"/>
      <c r="L194" s="158"/>
      <c r="M194" s="407"/>
      <c r="N194" s="344"/>
      <c r="O194" s="344"/>
      <c r="P194" s="344"/>
      <c r="Q194" s="344"/>
      <c r="R194" s="344"/>
      <c r="S194" s="344"/>
      <c r="T194" s="344"/>
      <c r="U194" s="344"/>
      <c r="V194" s="344"/>
      <c r="W194" s="262"/>
    </row>
    <row r="195" spans="2:23" x14ac:dyDescent="0.4">
      <c r="B195" s="390" t="str">
        <f>B159</f>
        <v>Totale overheadkosten (% van totale kosten)</v>
      </c>
      <c r="C195" s="391">
        <f>C159</f>
        <v>0</v>
      </c>
      <c r="D195" s="388"/>
      <c r="E195" s="391">
        <f>C195/$C$194</f>
        <v>0</v>
      </c>
      <c r="F195" s="158"/>
      <c r="G195" s="251"/>
      <c r="H195" s="251"/>
      <c r="I195" s="251"/>
      <c r="J195" s="158"/>
      <c r="K195" s="407"/>
      <c r="L195" s="158"/>
      <c r="M195" s="407"/>
      <c r="N195" s="344"/>
      <c r="O195" s="344"/>
      <c r="P195" s="344"/>
      <c r="Q195" s="344"/>
      <c r="R195" s="344"/>
      <c r="S195" s="344"/>
      <c r="T195" s="344"/>
      <c r="U195" s="344"/>
      <c r="V195" s="344"/>
      <c r="W195" s="262"/>
    </row>
    <row r="196" spans="2:23" x14ac:dyDescent="0.4">
      <c r="B196" s="390" t="str">
        <f>B161</f>
        <v>Kosten voor vastgoed (% van totale kosten)</v>
      </c>
      <c r="C196" s="391">
        <f>C161</f>
        <v>0</v>
      </c>
      <c r="D196" s="388"/>
      <c r="E196" s="391">
        <f>C196/$C$194</f>
        <v>0</v>
      </c>
      <c r="F196" s="158"/>
      <c r="G196" s="278"/>
      <c r="H196" s="251"/>
      <c r="I196" s="251"/>
      <c r="J196" s="158"/>
      <c r="K196" s="407"/>
      <c r="L196" s="158"/>
      <c r="M196" s="407"/>
      <c r="N196" s="344"/>
      <c r="O196" s="344"/>
      <c r="P196" s="344"/>
      <c r="Q196" s="344"/>
      <c r="R196" s="344"/>
      <c r="S196" s="344"/>
      <c r="T196" s="344"/>
      <c r="U196" s="344"/>
      <c r="V196" s="344"/>
      <c r="W196" s="262"/>
    </row>
    <row r="197" spans="2:23" x14ac:dyDescent="0.4">
      <c r="B197" s="390" t="str">
        <f>B163</f>
        <v>Overige personele kosten (% van totale kosten)</v>
      </c>
      <c r="C197" s="391">
        <f>C163</f>
        <v>0</v>
      </c>
      <c r="D197" s="388"/>
      <c r="E197" s="391">
        <f>C197/$C$194</f>
        <v>0</v>
      </c>
      <c r="F197" s="158"/>
      <c r="G197" s="251"/>
      <c r="H197" s="251"/>
      <c r="I197" s="251"/>
      <c r="J197" s="158"/>
      <c r="K197" s="407"/>
      <c r="L197" s="158"/>
      <c r="M197" s="407"/>
      <c r="N197" s="344"/>
      <c r="O197" s="344"/>
      <c r="P197" s="344"/>
      <c r="Q197" s="344"/>
      <c r="R197" s="344"/>
      <c r="S197" s="344"/>
      <c r="T197" s="344"/>
      <c r="U197" s="344"/>
      <c r="V197" s="344"/>
      <c r="W197" s="262"/>
    </row>
    <row r="198" spans="2:23" x14ac:dyDescent="0.4">
      <c r="B198" s="230"/>
      <c r="C198" s="224"/>
      <c r="D198" s="224"/>
      <c r="E198" s="224"/>
      <c r="F198" s="224"/>
      <c r="G198" s="224"/>
      <c r="H198" s="224"/>
      <c r="I198" s="224"/>
      <c r="J198" s="224"/>
      <c r="K198" s="224"/>
      <c r="L198" s="224"/>
      <c r="M198" s="224"/>
      <c r="N198" s="224"/>
      <c r="O198" s="224"/>
      <c r="P198" s="224"/>
      <c r="Q198" s="224"/>
      <c r="R198" s="224"/>
      <c r="S198" s="224"/>
      <c r="T198" s="224"/>
      <c r="U198" s="224"/>
      <c r="V198" s="224"/>
      <c r="W198" s="266"/>
    </row>
    <row r="229" spans="2:21" x14ac:dyDescent="0.4">
      <c r="B229" s="379" t="s">
        <v>263</v>
      </c>
      <c r="C229" s="393"/>
      <c r="D229" s="393"/>
      <c r="E229" s="393"/>
      <c r="F229" s="393"/>
      <c r="G229" s="393"/>
      <c r="H229" s="393"/>
      <c r="I229" s="393"/>
      <c r="J229" s="393"/>
      <c r="K229" s="393"/>
      <c r="L229" s="393"/>
      <c r="M229" s="393"/>
      <c r="N229" s="393"/>
      <c r="O229" s="393"/>
      <c r="P229" s="393"/>
      <c r="Q229" s="393"/>
      <c r="R229" s="393"/>
      <c r="S229" s="409"/>
    </row>
    <row r="230" spans="2:21" x14ac:dyDescent="0.4">
      <c r="B230" s="394"/>
      <c r="C230" s="395"/>
      <c r="D230" s="395"/>
      <c r="E230" s="395"/>
      <c r="F230" s="395"/>
      <c r="G230" s="395"/>
      <c r="H230" s="395"/>
      <c r="I230" s="395"/>
      <c r="J230" s="395"/>
      <c r="K230" s="395"/>
      <c r="L230" s="395"/>
      <c r="M230" s="395"/>
      <c r="N230" s="395"/>
      <c r="O230" s="395"/>
      <c r="P230" s="395"/>
      <c r="Q230" s="395"/>
      <c r="R230" s="395"/>
      <c r="S230" s="410"/>
    </row>
    <row r="231" spans="2:21" x14ac:dyDescent="0.4">
      <c r="B231" s="396"/>
      <c r="C231" s="240">
        <f t="shared" ref="C231:Q231" si="40">D18</f>
        <v>1</v>
      </c>
      <c r="D231" s="240">
        <f t="shared" si="40"/>
        <v>2</v>
      </c>
      <c r="E231" s="240">
        <f t="shared" si="40"/>
        <v>3</v>
      </c>
      <c r="F231" s="240">
        <f t="shared" si="40"/>
        <v>4</v>
      </c>
      <c r="G231" s="240">
        <f t="shared" si="40"/>
        <v>5</v>
      </c>
      <c r="H231" s="240">
        <f t="shared" si="40"/>
        <v>6</v>
      </c>
      <c r="I231" s="240">
        <f t="shared" si="40"/>
        <v>7</v>
      </c>
      <c r="J231" s="240">
        <f t="shared" si="40"/>
        <v>8</v>
      </c>
      <c r="K231" s="240">
        <f t="shared" si="40"/>
        <v>9</v>
      </c>
      <c r="L231" s="240">
        <f t="shared" si="40"/>
        <v>10</v>
      </c>
      <c r="M231" s="240">
        <f t="shared" si="40"/>
        <v>11</v>
      </c>
      <c r="N231" s="240">
        <f t="shared" si="40"/>
        <v>12</v>
      </c>
      <c r="O231" s="240">
        <f t="shared" si="40"/>
        <v>13</v>
      </c>
      <c r="P231" s="240">
        <f t="shared" si="40"/>
        <v>14</v>
      </c>
      <c r="Q231" s="240">
        <f t="shared" si="40"/>
        <v>15</v>
      </c>
      <c r="R231" s="240"/>
      <c r="S231" s="264"/>
    </row>
    <row r="232" spans="2:21" x14ac:dyDescent="0.4">
      <c r="B232" s="397"/>
      <c r="C232" s="240">
        <f t="shared" ref="C232:Q232" si="41">D19</f>
        <v>5</v>
      </c>
      <c r="D232" s="240">
        <f t="shared" si="41"/>
        <v>5</v>
      </c>
      <c r="E232" s="240">
        <f t="shared" si="41"/>
        <v>5</v>
      </c>
      <c r="F232" s="240">
        <f t="shared" si="41"/>
        <v>5</v>
      </c>
      <c r="G232" s="240">
        <f t="shared" si="41"/>
        <v>5</v>
      </c>
      <c r="H232" s="240">
        <f t="shared" si="41"/>
        <v>5</v>
      </c>
      <c r="I232" s="240">
        <f t="shared" si="41"/>
        <v>5</v>
      </c>
      <c r="J232" s="240">
        <f t="shared" si="41"/>
        <v>5</v>
      </c>
      <c r="K232" s="240">
        <f t="shared" si="41"/>
        <v>5</v>
      </c>
      <c r="L232" s="240">
        <f t="shared" si="41"/>
        <v>5</v>
      </c>
      <c r="M232" s="240">
        <f t="shared" si="41"/>
        <v>5</v>
      </c>
      <c r="N232" s="240">
        <f t="shared" si="41"/>
        <v>5</v>
      </c>
      <c r="O232" s="240">
        <f t="shared" si="41"/>
        <v>5</v>
      </c>
      <c r="P232" s="240">
        <f t="shared" si="41"/>
        <v>5</v>
      </c>
      <c r="Q232" s="240">
        <f t="shared" si="41"/>
        <v>5</v>
      </c>
      <c r="R232" s="240"/>
      <c r="S232" s="264"/>
    </row>
    <row r="233" spans="2:21" x14ac:dyDescent="0.4">
      <c r="B233" s="398" t="s">
        <v>122</v>
      </c>
      <c r="C233" s="399">
        <f t="shared" ref="C233:Q233" si="42">D20</f>
        <v>13.166666666666666</v>
      </c>
      <c r="D233" s="399">
        <f t="shared" si="42"/>
        <v>13.487179487179487</v>
      </c>
      <c r="E233" s="399">
        <f t="shared" si="42"/>
        <v>13.826923076923077</v>
      </c>
      <c r="F233" s="399">
        <f t="shared" si="42"/>
        <v>14.987179487179487</v>
      </c>
      <c r="G233" s="399">
        <f t="shared" si="42"/>
        <v>15.403846153846153</v>
      </c>
      <c r="H233" s="399">
        <f t="shared" si="42"/>
        <v>17.26923076923077</v>
      </c>
      <c r="I233" s="399">
        <f t="shared" si="42"/>
        <v>18.46153846153846</v>
      </c>
      <c r="J233" s="399">
        <f t="shared" si="42"/>
        <v>19.993589743589745</v>
      </c>
      <c r="K233" s="399">
        <f t="shared" si="42"/>
        <v>21.455128205128204</v>
      </c>
      <c r="L233" s="399">
        <f t="shared" si="42"/>
        <v>23.160256410256409</v>
      </c>
      <c r="M233" s="399">
        <f t="shared" si="42"/>
        <v>25.576923076923077</v>
      </c>
      <c r="N233" s="399">
        <f t="shared" si="42"/>
        <v>28.198717948717949</v>
      </c>
      <c r="O233" s="399">
        <f t="shared" si="42"/>
        <v>31.28846153846154</v>
      </c>
      <c r="P233" s="399">
        <f t="shared" si="42"/>
        <v>33.493589743589745</v>
      </c>
      <c r="Q233" s="399">
        <f t="shared" si="42"/>
        <v>35.916666666666664</v>
      </c>
      <c r="R233" s="263"/>
      <c r="S233" s="264"/>
    </row>
    <row r="234" spans="2:21" x14ac:dyDescent="0.4">
      <c r="B234" s="398" t="s">
        <v>264</v>
      </c>
      <c r="C234" s="400">
        <f>SUM(D21:D24)</f>
        <v>2.2105969116080937</v>
      </c>
      <c r="D234" s="400">
        <f t="shared" ref="D234:Q234" si="43">SUM(E21:E24)</f>
        <v>2.2371994757106579</v>
      </c>
      <c r="E234" s="400">
        <f t="shared" si="43"/>
        <v>2.2653981936593759</v>
      </c>
      <c r="F234" s="400">
        <f t="shared" si="43"/>
        <v>2.4429102564102569</v>
      </c>
      <c r="G234" s="400">
        <f t="shared" si="43"/>
        <v>2.5108269230769231</v>
      </c>
      <c r="H234" s="400">
        <f t="shared" si="43"/>
        <v>2.8148846153846154</v>
      </c>
      <c r="I234" s="400">
        <f t="shared" si="43"/>
        <v>3.0092307692307689</v>
      </c>
      <c r="J234" s="400">
        <f t="shared" si="43"/>
        <v>3.2589551282051286</v>
      </c>
      <c r="K234" s="400">
        <f t="shared" si="43"/>
        <v>3.4971858974358971</v>
      </c>
      <c r="L234" s="400">
        <f t="shared" si="43"/>
        <v>3.7751217948717946</v>
      </c>
      <c r="M234" s="400">
        <f t="shared" si="43"/>
        <v>4.1690384615384612</v>
      </c>
      <c r="N234" s="400">
        <f t="shared" si="43"/>
        <v>4.5963910256410259</v>
      </c>
      <c r="O234" s="400">
        <f t="shared" si="43"/>
        <v>5.1000192307692309</v>
      </c>
      <c r="P234" s="400">
        <f t="shared" si="43"/>
        <v>5.4594551282051285</v>
      </c>
      <c r="Q234" s="400">
        <f t="shared" si="43"/>
        <v>5.8544166666666664</v>
      </c>
      <c r="R234" s="263"/>
      <c r="S234" s="264"/>
    </row>
    <row r="235" spans="2:21" x14ac:dyDescent="0.4">
      <c r="B235" s="398" t="s">
        <v>35</v>
      </c>
      <c r="C235" s="400">
        <f t="shared" ref="C235:Q235" si="44">D26</f>
        <v>0</v>
      </c>
      <c r="D235" s="400">
        <f t="shared" si="44"/>
        <v>0</v>
      </c>
      <c r="E235" s="400">
        <f t="shared" si="44"/>
        <v>0</v>
      </c>
      <c r="F235" s="400">
        <f t="shared" si="44"/>
        <v>0</v>
      </c>
      <c r="G235" s="400">
        <f t="shared" si="44"/>
        <v>0</v>
      </c>
      <c r="H235" s="400">
        <f t="shared" si="44"/>
        <v>0</v>
      </c>
      <c r="I235" s="400">
        <f t="shared" si="44"/>
        <v>0</v>
      </c>
      <c r="J235" s="400">
        <f t="shared" si="44"/>
        <v>0</v>
      </c>
      <c r="K235" s="400">
        <f t="shared" si="44"/>
        <v>0</v>
      </c>
      <c r="L235" s="400">
        <f t="shared" si="44"/>
        <v>0</v>
      </c>
      <c r="M235" s="400">
        <f t="shared" si="44"/>
        <v>0</v>
      </c>
      <c r="N235" s="400">
        <f t="shared" si="44"/>
        <v>0</v>
      </c>
      <c r="O235" s="400">
        <f t="shared" si="44"/>
        <v>0</v>
      </c>
      <c r="P235" s="400">
        <f t="shared" si="44"/>
        <v>0</v>
      </c>
      <c r="Q235" s="400">
        <f t="shared" si="44"/>
        <v>0</v>
      </c>
      <c r="R235" s="263"/>
      <c r="S235" s="264"/>
      <c r="T235" s="152"/>
      <c r="U235" s="152"/>
    </row>
    <row r="236" spans="2:21" x14ac:dyDescent="0.4">
      <c r="B236" s="401" t="s">
        <v>265</v>
      </c>
      <c r="C236" s="400">
        <f t="shared" ref="C236:Q236" si="45">D28-D27</f>
        <v>2.0446120250070958</v>
      </c>
      <c r="D236" s="400">
        <f t="shared" si="45"/>
        <v>2.0907656391294598</v>
      </c>
      <c r="E236" s="400">
        <f t="shared" si="45"/>
        <v>2.1396884700991663</v>
      </c>
      <c r="F236" s="400">
        <f t="shared" si="45"/>
        <v>2.3175626082813601</v>
      </c>
      <c r="G236" s="400">
        <f t="shared" si="45"/>
        <v>2.3819944173225451</v>
      </c>
      <c r="H236" s="400">
        <f t="shared" si="45"/>
        <v>2.6704506701069235</v>
      </c>
      <c r="I236" s="400">
        <f t="shared" si="45"/>
        <v>2.8548247698247735</v>
      </c>
      <c r="J236" s="400">
        <f t="shared" si="45"/>
        <v>3.0917355753762052</v>
      </c>
      <c r="K236" s="400">
        <f t="shared" si="45"/>
        <v>3.3177425363206652</v>
      </c>
      <c r="L236" s="400">
        <f t="shared" si="45"/>
        <v>3.5814173240892018</v>
      </c>
      <c r="M236" s="400">
        <f t="shared" si="45"/>
        <v>3.9551218165280737</v>
      </c>
      <c r="N236" s="400">
        <f t="shared" si="45"/>
        <v>4.3605465841872117</v>
      </c>
      <c r="O236" s="400">
        <f t="shared" si="45"/>
        <v>4.8383332296926085</v>
      </c>
      <c r="P236" s="400">
        <f t="shared" si="45"/>
        <v>5.1793261883105686</v>
      </c>
      <c r="Q236" s="400">
        <f t="shared" si="45"/>
        <v>5.554021939350072</v>
      </c>
      <c r="R236" s="263"/>
      <c r="S236" s="264"/>
    </row>
    <row r="237" spans="2:21" x14ac:dyDescent="0.4">
      <c r="B237" s="401" t="s">
        <v>19</v>
      </c>
      <c r="C237" s="400">
        <f t="shared" ref="C237:Q237" si="46">D29</f>
        <v>0</v>
      </c>
      <c r="D237" s="400">
        <f t="shared" si="46"/>
        <v>0</v>
      </c>
      <c r="E237" s="400">
        <f t="shared" si="46"/>
        <v>0</v>
      </c>
      <c r="F237" s="400">
        <f t="shared" si="46"/>
        <v>0</v>
      </c>
      <c r="G237" s="400">
        <f t="shared" si="46"/>
        <v>0</v>
      </c>
      <c r="H237" s="400">
        <f t="shared" si="46"/>
        <v>0</v>
      </c>
      <c r="I237" s="400">
        <f t="shared" si="46"/>
        <v>0</v>
      </c>
      <c r="J237" s="400">
        <f t="shared" si="46"/>
        <v>0</v>
      </c>
      <c r="K237" s="400">
        <f t="shared" si="46"/>
        <v>0</v>
      </c>
      <c r="L237" s="400">
        <f t="shared" si="46"/>
        <v>0</v>
      </c>
      <c r="M237" s="400">
        <f t="shared" si="46"/>
        <v>0</v>
      </c>
      <c r="N237" s="400">
        <f t="shared" si="46"/>
        <v>0</v>
      </c>
      <c r="O237" s="400">
        <f t="shared" si="46"/>
        <v>0</v>
      </c>
      <c r="P237" s="400">
        <f t="shared" si="46"/>
        <v>0</v>
      </c>
      <c r="Q237" s="400">
        <f t="shared" si="46"/>
        <v>0</v>
      </c>
      <c r="R237" s="263"/>
      <c r="S237" s="264"/>
    </row>
    <row r="238" spans="2:21" x14ac:dyDescent="0.4">
      <c r="B238" s="398" t="s">
        <v>266</v>
      </c>
      <c r="C238" s="400">
        <f t="shared" ref="C238:Q238" si="47">SUM(D32:D34)</f>
        <v>0</v>
      </c>
      <c r="D238" s="400">
        <f t="shared" si="47"/>
        <v>0</v>
      </c>
      <c r="E238" s="400">
        <f t="shared" si="47"/>
        <v>0</v>
      </c>
      <c r="F238" s="400">
        <f t="shared" si="47"/>
        <v>0</v>
      </c>
      <c r="G238" s="400">
        <f t="shared" si="47"/>
        <v>0</v>
      </c>
      <c r="H238" s="400">
        <f t="shared" si="47"/>
        <v>0</v>
      </c>
      <c r="I238" s="400">
        <f t="shared" si="47"/>
        <v>0</v>
      </c>
      <c r="J238" s="400">
        <f t="shared" si="47"/>
        <v>0</v>
      </c>
      <c r="K238" s="400">
        <f t="shared" si="47"/>
        <v>0</v>
      </c>
      <c r="L238" s="400">
        <f t="shared" si="47"/>
        <v>0</v>
      </c>
      <c r="M238" s="400">
        <f t="shared" si="47"/>
        <v>0</v>
      </c>
      <c r="N238" s="400">
        <f t="shared" si="47"/>
        <v>0</v>
      </c>
      <c r="O238" s="400">
        <f t="shared" si="47"/>
        <v>0</v>
      </c>
      <c r="P238" s="400">
        <f t="shared" si="47"/>
        <v>0</v>
      </c>
      <c r="Q238" s="400">
        <f t="shared" si="47"/>
        <v>0</v>
      </c>
      <c r="R238" s="263"/>
      <c r="S238" s="264"/>
    </row>
    <row r="239" spans="2:21" x14ac:dyDescent="0.4">
      <c r="B239" s="401" t="s">
        <v>267</v>
      </c>
      <c r="C239" s="399">
        <f t="shared" ref="C239:Q239" si="48">D36</f>
        <v>0</v>
      </c>
      <c r="D239" s="399">
        <f t="shared" si="48"/>
        <v>0</v>
      </c>
      <c r="E239" s="399">
        <f t="shared" si="48"/>
        <v>0</v>
      </c>
      <c r="F239" s="399">
        <f t="shared" si="48"/>
        <v>0</v>
      </c>
      <c r="G239" s="399">
        <f t="shared" si="48"/>
        <v>0</v>
      </c>
      <c r="H239" s="399">
        <f t="shared" si="48"/>
        <v>0</v>
      </c>
      <c r="I239" s="399">
        <f t="shared" si="48"/>
        <v>0</v>
      </c>
      <c r="J239" s="399">
        <f t="shared" si="48"/>
        <v>0</v>
      </c>
      <c r="K239" s="399">
        <f t="shared" si="48"/>
        <v>0</v>
      </c>
      <c r="L239" s="399">
        <f t="shared" si="48"/>
        <v>0</v>
      </c>
      <c r="M239" s="399">
        <f t="shared" si="48"/>
        <v>0</v>
      </c>
      <c r="N239" s="399">
        <f t="shared" si="48"/>
        <v>0</v>
      </c>
      <c r="O239" s="399">
        <f t="shared" si="48"/>
        <v>0</v>
      </c>
      <c r="P239" s="399">
        <f t="shared" si="48"/>
        <v>0</v>
      </c>
      <c r="Q239" s="399">
        <f t="shared" si="48"/>
        <v>0</v>
      </c>
      <c r="R239" s="263"/>
      <c r="S239" s="264"/>
    </row>
    <row r="240" spans="2:21" x14ac:dyDescent="0.4">
      <c r="B240" s="398" t="s">
        <v>268</v>
      </c>
      <c r="C240" s="400">
        <f t="shared" ref="C240:Q240" si="49">D37</f>
        <v>0</v>
      </c>
      <c r="D240" s="400">
        <f t="shared" si="49"/>
        <v>0</v>
      </c>
      <c r="E240" s="400">
        <f t="shared" si="49"/>
        <v>0</v>
      </c>
      <c r="F240" s="400">
        <f t="shared" si="49"/>
        <v>0</v>
      </c>
      <c r="G240" s="400">
        <f t="shared" si="49"/>
        <v>0</v>
      </c>
      <c r="H240" s="400">
        <f t="shared" si="49"/>
        <v>0</v>
      </c>
      <c r="I240" s="400">
        <f t="shared" si="49"/>
        <v>0</v>
      </c>
      <c r="J240" s="400">
        <f t="shared" si="49"/>
        <v>0</v>
      </c>
      <c r="K240" s="400">
        <f t="shared" si="49"/>
        <v>0</v>
      </c>
      <c r="L240" s="400">
        <f t="shared" si="49"/>
        <v>0</v>
      </c>
      <c r="M240" s="400">
        <f t="shared" si="49"/>
        <v>0</v>
      </c>
      <c r="N240" s="400">
        <f t="shared" si="49"/>
        <v>0</v>
      </c>
      <c r="O240" s="400">
        <f t="shared" si="49"/>
        <v>0</v>
      </c>
      <c r="P240" s="400">
        <f t="shared" si="49"/>
        <v>0</v>
      </c>
      <c r="Q240" s="400">
        <f t="shared" si="49"/>
        <v>0</v>
      </c>
      <c r="R240" s="263"/>
      <c r="S240" s="264"/>
    </row>
    <row r="241" spans="2:19" x14ac:dyDescent="0.4">
      <c r="B241" s="398" t="s">
        <v>139</v>
      </c>
      <c r="C241" s="402">
        <f t="shared" ref="C241:Q241" si="50">D40</f>
        <v>0.1</v>
      </c>
      <c r="D241" s="402">
        <f t="shared" si="50"/>
        <v>0.05</v>
      </c>
      <c r="E241" s="402">
        <f t="shared" si="50"/>
        <v>0.15</v>
      </c>
      <c r="F241" s="402">
        <f t="shared" si="50"/>
        <v>0.05</v>
      </c>
      <c r="G241" s="402">
        <f t="shared" si="50"/>
        <v>0.05</v>
      </c>
      <c r="H241" s="402">
        <f t="shared" si="50"/>
        <v>0.15</v>
      </c>
      <c r="I241" s="402">
        <f t="shared" si="50"/>
        <v>0.05</v>
      </c>
      <c r="J241" s="402">
        <f t="shared" si="50"/>
        <v>0.05</v>
      </c>
      <c r="K241" s="402">
        <f t="shared" si="50"/>
        <v>0.05</v>
      </c>
      <c r="L241" s="402">
        <f t="shared" si="50"/>
        <v>0.05</v>
      </c>
      <c r="M241" s="402">
        <f t="shared" si="50"/>
        <v>0.05</v>
      </c>
      <c r="N241" s="402">
        <f t="shared" si="50"/>
        <v>0.05</v>
      </c>
      <c r="O241" s="402">
        <f t="shared" si="50"/>
        <v>0.05</v>
      </c>
      <c r="P241" s="402">
        <f t="shared" si="50"/>
        <v>0.05</v>
      </c>
      <c r="Q241" s="402">
        <f t="shared" si="50"/>
        <v>0.05</v>
      </c>
      <c r="R241" s="263"/>
      <c r="S241" s="263"/>
    </row>
    <row r="242" spans="2:19" x14ac:dyDescent="0.4">
      <c r="B242" s="396"/>
      <c r="C242" s="263"/>
      <c r="D242" s="263"/>
      <c r="E242" s="263"/>
      <c r="F242" s="263"/>
      <c r="G242" s="263"/>
      <c r="H242" s="263"/>
      <c r="I242" s="263"/>
      <c r="J242" s="263"/>
      <c r="K242" s="263"/>
      <c r="L242" s="263"/>
      <c r="M242" s="263"/>
      <c r="N242" s="263"/>
      <c r="O242" s="263"/>
      <c r="P242" s="263"/>
      <c r="Q242" s="263"/>
      <c r="R242" s="263"/>
      <c r="S242" s="264"/>
    </row>
    <row r="243" spans="2:19" x14ac:dyDescent="0.4">
      <c r="B243" s="396"/>
      <c r="C243" s="240" t="s">
        <v>120</v>
      </c>
      <c r="D243" s="263"/>
      <c r="E243" s="263"/>
      <c r="F243" s="263"/>
      <c r="G243" s="263"/>
      <c r="H243" s="263"/>
      <c r="I243" s="263"/>
      <c r="J243" s="263"/>
      <c r="K243" s="263"/>
      <c r="L243" s="263"/>
      <c r="M243" s="263"/>
      <c r="N243" s="263"/>
      <c r="O243" s="263"/>
      <c r="P243" s="263"/>
      <c r="Q243" s="263"/>
      <c r="R243" s="263"/>
      <c r="S243" s="264"/>
    </row>
    <row r="244" spans="2:19" x14ac:dyDescent="0.4">
      <c r="B244" s="396"/>
      <c r="C244" s="263"/>
      <c r="D244" s="263"/>
      <c r="E244" s="263"/>
      <c r="F244" s="263"/>
      <c r="G244" s="263"/>
      <c r="H244" s="263"/>
      <c r="I244" s="263"/>
      <c r="J244" s="263"/>
      <c r="K244" s="263"/>
      <c r="L244" s="263"/>
      <c r="M244" s="263"/>
      <c r="N244" s="263"/>
      <c r="O244" s="263"/>
      <c r="P244" s="263"/>
      <c r="Q244" s="263"/>
      <c r="R244" s="263"/>
      <c r="S244" s="264"/>
    </row>
    <row r="245" spans="2:19" ht="24.6" x14ac:dyDescent="0.4">
      <c r="B245" s="403" t="s">
        <v>269</v>
      </c>
      <c r="C245" s="399">
        <f>SUMPRODUCT(C233:Q233,$C$241:$Q$241)</f>
        <v>20.05224358974359</v>
      </c>
      <c r="D245" s="263"/>
      <c r="E245" s="263"/>
      <c r="F245" s="399"/>
      <c r="G245" s="263"/>
      <c r="H245" s="263"/>
      <c r="I245" s="263"/>
      <c r="J245" s="263"/>
      <c r="K245" s="263"/>
      <c r="L245" s="263"/>
      <c r="M245" s="263"/>
      <c r="N245" s="263"/>
      <c r="O245" s="263"/>
      <c r="P245" s="263"/>
      <c r="Q245" s="263"/>
      <c r="R245" s="263"/>
      <c r="S245" s="264"/>
    </row>
    <row r="246" spans="2:19" ht="36" x14ac:dyDescent="0.4">
      <c r="B246" s="403" t="s">
        <v>270</v>
      </c>
      <c r="C246" s="399">
        <f>SUMPRODUCT(C234:Q234,$C$241:$Q$241)</f>
        <v>3.2786396504055046</v>
      </c>
      <c r="D246" s="263"/>
      <c r="E246" s="399"/>
      <c r="F246" s="263"/>
      <c r="G246" s="263"/>
      <c r="H246" s="263"/>
      <c r="I246" s="263"/>
      <c r="J246" s="263"/>
      <c r="K246" s="263"/>
      <c r="L246" s="263"/>
      <c r="M246" s="263"/>
      <c r="N246" s="263"/>
      <c r="O246" s="263"/>
      <c r="P246" s="263"/>
      <c r="Q246" s="263"/>
      <c r="R246" s="263"/>
      <c r="S246" s="264"/>
    </row>
    <row r="247" spans="2:19" ht="24.6" x14ac:dyDescent="0.4">
      <c r="B247" s="403" t="s">
        <v>271</v>
      </c>
      <c r="C247" s="399">
        <f>SUMPRODUCT(C235:Q235,$C$241:$Q$241)</f>
        <v>0</v>
      </c>
      <c r="D247" s="263"/>
      <c r="E247" s="400"/>
      <c r="F247" s="263"/>
      <c r="G247" s="263"/>
      <c r="H247" s="263"/>
      <c r="I247" s="263"/>
      <c r="J247" s="263"/>
      <c r="K247" s="263"/>
      <c r="L247" s="263"/>
      <c r="M247" s="263"/>
      <c r="N247" s="263"/>
      <c r="O247" s="263"/>
      <c r="P247" s="263"/>
      <c r="Q247" s="263"/>
      <c r="R247" s="263"/>
      <c r="S247" s="264"/>
    </row>
    <row r="248" spans="2:19" ht="24.6" x14ac:dyDescent="0.4">
      <c r="B248" s="404" t="s">
        <v>272</v>
      </c>
      <c r="C248" s="399">
        <f>SUMPRODUCT(C236:Q236,$C$241:$Q$241)</f>
        <v>3.1021517049522607</v>
      </c>
      <c r="D248" s="399"/>
      <c r="E248" s="263"/>
      <c r="F248" s="263"/>
      <c r="G248" s="263"/>
      <c r="H248" s="263"/>
      <c r="I248" s="263"/>
      <c r="J248" s="263"/>
      <c r="K248" s="263"/>
      <c r="L248" s="263"/>
      <c r="M248" s="263"/>
      <c r="N248" s="263"/>
      <c r="O248" s="263"/>
      <c r="P248" s="263"/>
      <c r="Q248" s="263"/>
      <c r="R248" s="263"/>
      <c r="S248" s="264"/>
    </row>
    <row r="249" spans="2:19" ht="24.6" x14ac:dyDescent="0.4">
      <c r="B249" s="405" t="s">
        <v>273</v>
      </c>
      <c r="C249" s="399">
        <f>SUM(C245:C248)</f>
        <v>26.433034945101355</v>
      </c>
      <c r="D249" s="399"/>
      <c r="E249" s="263"/>
      <c r="F249" s="263"/>
      <c r="G249" s="263"/>
      <c r="H249" s="263"/>
      <c r="I249" s="263"/>
      <c r="J249" s="263"/>
      <c r="K249" s="263"/>
      <c r="L249" s="263"/>
      <c r="M249" s="263"/>
      <c r="N249" s="263"/>
      <c r="O249" s="263"/>
      <c r="P249" s="263"/>
      <c r="Q249" s="263"/>
      <c r="R249" s="263"/>
      <c r="S249" s="264"/>
    </row>
    <row r="250" spans="2:19" x14ac:dyDescent="0.4">
      <c r="B250" s="401" t="s">
        <v>19</v>
      </c>
      <c r="C250" s="399">
        <f>SUMPRODUCT(C237:Q237,$C$241:$Q$241)</f>
        <v>0</v>
      </c>
      <c r="D250" s="263"/>
      <c r="E250" s="263"/>
      <c r="F250" s="263"/>
      <c r="G250" s="263"/>
      <c r="H250" s="263"/>
      <c r="I250" s="263"/>
      <c r="J250" s="263"/>
      <c r="K250" s="263"/>
      <c r="L250" s="263"/>
      <c r="M250" s="263"/>
      <c r="N250" s="263"/>
      <c r="O250" s="263"/>
      <c r="P250" s="263"/>
      <c r="Q250" s="263"/>
      <c r="R250" s="263"/>
      <c r="S250" s="264"/>
    </row>
    <row r="251" spans="2:19" ht="47.4" x14ac:dyDescent="0.4">
      <c r="B251" s="405" t="s">
        <v>274</v>
      </c>
      <c r="C251" s="399">
        <f>SUM(C249:C250)</f>
        <v>26.433034945101355</v>
      </c>
      <c r="D251" s="263"/>
      <c r="E251" s="263"/>
      <c r="F251" s="263"/>
      <c r="G251" s="263"/>
      <c r="H251" s="263"/>
      <c r="I251" s="263"/>
      <c r="J251" s="263"/>
      <c r="K251" s="263"/>
      <c r="L251" s="263"/>
      <c r="M251" s="263"/>
      <c r="N251" s="263"/>
      <c r="O251" s="263"/>
      <c r="P251" s="263"/>
      <c r="Q251" s="263"/>
      <c r="R251" s="263"/>
      <c r="S251" s="264"/>
    </row>
    <row r="252" spans="2:19" ht="24.6" x14ac:dyDescent="0.4">
      <c r="B252" s="403" t="s">
        <v>275</v>
      </c>
      <c r="C252" s="399">
        <f>SUMPRODUCT($C$238:$Q$238,C241:Q241)</f>
        <v>0</v>
      </c>
      <c r="D252" s="263"/>
      <c r="E252" s="263"/>
      <c r="F252" s="263"/>
      <c r="G252" s="263"/>
      <c r="H252" s="263"/>
      <c r="I252" s="263"/>
      <c r="J252" s="263"/>
      <c r="K252" s="263"/>
      <c r="L252" s="263"/>
      <c r="M252" s="263"/>
      <c r="N252" s="263"/>
      <c r="O252" s="263"/>
      <c r="P252" s="263"/>
      <c r="Q252" s="263"/>
      <c r="R252" s="263"/>
      <c r="S252" s="264"/>
    </row>
    <row r="253" spans="2:19" ht="24.6" x14ac:dyDescent="0.4">
      <c r="B253" s="403" t="s">
        <v>276</v>
      </c>
      <c r="C253" s="399">
        <f>SUM(C251:C252)</f>
        <v>26.433034945101355</v>
      </c>
      <c r="D253" s="263"/>
      <c r="E253" s="263"/>
      <c r="F253" s="263"/>
      <c r="G253" s="263"/>
      <c r="H253" s="263"/>
      <c r="I253" s="263"/>
      <c r="J253" s="263"/>
      <c r="K253" s="263"/>
      <c r="L253" s="263"/>
      <c r="M253" s="263"/>
      <c r="N253" s="263"/>
      <c r="O253" s="263"/>
      <c r="P253" s="263"/>
      <c r="Q253" s="263"/>
      <c r="R253" s="263"/>
      <c r="S253" s="264"/>
    </row>
    <row r="254" spans="2:19" ht="36" x14ac:dyDescent="0.4">
      <c r="B254" s="404" t="s">
        <v>277</v>
      </c>
      <c r="C254" s="399">
        <f>SUMPRODUCT($C$241:$Q$241,C239:Q239)</f>
        <v>0</v>
      </c>
      <c r="D254" s="263"/>
      <c r="E254" s="263"/>
      <c r="F254" s="263"/>
      <c r="G254" s="263"/>
      <c r="H254" s="263"/>
      <c r="I254" s="263"/>
      <c r="J254" s="263"/>
      <c r="K254" s="263"/>
      <c r="L254" s="263"/>
      <c r="M254" s="263"/>
      <c r="N254" s="263"/>
      <c r="O254" s="263"/>
      <c r="P254" s="263"/>
      <c r="Q254" s="263"/>
      <c r="R254" s="263"/>
      <c r="S254" s="264"/>
    </row>
    <row r="255" spans="2:19" x14ac:dyDescent="0.4">
      <c r="B255" s="398" t="s">
        <v>268</v>
      </c>
      <c r="C255" s="399">
        <f>SUMPRODUCT($C$241:$Q$241,C240:Q240)</f>
        <v>0</v>
      </c>
      <c r="D255" s="399"/>
      <c r="E255" s="263"/>
      <c r="F255" s="263"/>
      <c r="G255" s="263"/>
      <c r="H255" s="263"/>
      <c r="I255" s="263"/>
      <c r="J255" s="263"/>
      <c r="K255" s="263"/>
      <c r="L255" s="263"/>
      <c r="M255" s="263"/>
      <c r="N255" s="263"/>
      <c r="O255" s="263"/>
      <c r="P255" s="263"/>
      <c r="Q255" s="263"/>
      <c r="R255" s="263"/>
      <c r="S255" s="264"/>
    </row>
    <row r="256" spans="2:19" ht="24.6" x14ac:dyDescent="0.4">
      <c r="B256" s="404" t="s">
        <v>278</v>
      </c>
      <c r="C256" s="400">
        <f>SUM(C253:C255)</f>
        <v>26.433034945101355</v>
      </c>
      <c r="D256" s="399"/>
      <c r="E256" s="263"/>
      <c r="F256" s="263"/>
      <c r="G256" s="263"/>
      <c r="H256" s="263"/>
      <c r="I256" s="263"/>
      <c r="J256" s="263"/>
      <c r="K256" s="263"/>
      <c r="L256" s="263"/>
      <c r="M256" s="263"/>
      <c r="N256" s="263"/>
      <c r="O256" s="263"/>
      <c r="P256" s="263"/>
      <c r="Q256" s="263"/>
      <c r="R256" s="263"/>
      <c r="S256" s="264"/>
    </row>
    <row r="257" spans="2:19" x14ac:dyDescent="0.4">
      <c r="B257" s="401"/>
      <c r="C257" s="400"/>
      <c r="D257" s="399"/>
      <c r="E257" s="263"/>
      <c r="F257" s="263"/>
      <c r="G257" s="263"/>
      <c r="H257" s="263"/>
      <c r="I257" s="263"/>
      <c r="J257" s="263"/>
      <c r="K257" s="263"/>
      <c r="L257" s="263"/>
      <c r="M257" s="263"/>
      <c r="N257" s="263"/>
      <c r="O257" s="263"/>
      <c r="P257" s="263"/>
      <c r="Q257" s="263"/>
      <c r="R257" s="263"/>
      <c r="S257" s="264"/>
    </row>
    <row r="258" spans="2:19" x14ac:dyDescent="0.4">
      <c r="B258" s="401"/>
      <c r="C258" s="400"/>
      <c r="D258" s="399"/>
      <c r="E258" s="263"/>
      <c r="F258" s="263"/>
      <c r="G258" s="263"/>
      <c r="H258" s="263"/>
      <c r="I258" s="263"/>
      <c r="J258" s="263"/>
      <c r="K258" s="263"/>
      <c r="L258" s="263"/>
      <c r="M258" s="263"/>
      <c r="N258" s="263"/>
      <c r="O258" s="263"/>
      <c r="P258" s="263"/>
      <c r="Q258" s="263"/>
      <c r="R258" s="263"/>
      <c r="S258" s="264"/>
    </row>
    <row r="259" spans="2:19" x14ac:dyDescent="0.4">
      <c r="B259" s="411"/>
      <c r="C259" s="412"/>
      <c r="D259" s="412"/>
      <c r="E259" s="412"/>
      <c r="F259" s="412"/>
      <c r="G259" s="412"/>
      <c r="H259" s="412"/>
      <c r="I259" s="412"/>
      <c r="J259" s="412"/>
      <c r="K259" s="412"/>
      <c r="L259" s="412"/>
      <c r="M259" s="412"/>
      <c r="N259" s="412"/>
      <c r="O259" s="412"/>
      <c r="P259" s="412"/>
      <c r="Q259" s="412"/>
      <c r="R259" s="412"/>
      <c r="S259" s="4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7" tint="0.79995117038483843"/>
  </sheetPr>
  <dimension ref="A1:AL240"/>
  <sheetViews>
    <sheetView showGridLines="0" workbookViewId="0">
      <selection activeCell="A6" sqref="A6:A7"/>
    </sheetView>
  </sheetViews>
  <sheetFormatPr defaultColWidth="0" defaultRowHeight="11.4" zeroHeight="1" x14ac:dyDescent="0.25"/>
  <cols>
    <col min="1" max="3" width="9" style="99" customWidth="1"/>
    <col min="4" max="4" width="11.59765625" style="99" customWidth="1"/>
    <col min="5" max="27" width="9" style="99" customWidth="1"/>
    <col min="28" max="29" width="16.3984375" style="99" customWidth="1"/>
    <col min="30" max="30" width="9.19921875" style="99" customWidth="1"/>
    <col min="31" max="36" width="9" style="99" customWidth="1"/>
    <col min="37" max="38" width="0" style="99" hidden="1" customWidth="1"/>
    <col min="39" max="16384" width="9" style="1" hidden="1"/>
  </cols>
  <sheetData>
    <row r="1" spans="1:38" x14ac:dyDescent="0.25">
      <c r="A1" s="3" t="s">
        <v>356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56"/>
      <c r="AK1" s="1"/>
      <c r="AL1" s="1"/>
    </row>
    <row r="2" spans="1:38" x14ac:dyDescent="0.25">
      <c r="A2" s="5" t="s">
        <v>357</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57"/>
      <c r="AK2" s="1"/>
      <c r="AL2" s="1"/>
    </row>
    <row r="3" spans="1:38"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57"/>
      <c r="AK3" s="1"/>
      <c r="AL3" s="1"/>
    </row>
    <row r="4" spans="1:38" x14ac:dyDescent="0.25">
      <c r="A4" s="7" t="s">
        <v>358</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58"/>
      <c r="AK4" s="1"/>
      <c r="AL4" s="1"/>
    </row>
    <row r="5" spans="1:38"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57"/>
      <c r="AK5" s="1"/>
      <c r="AL5" s="1"/>
    </row>
    <row r="6" spans="1:38" x14ac:dyDescent="0.25">
      <c r="A6" s="32" t="s">
        <v>359</v>
      </c>
      <c r="B6" s="33"/>
      <c r="C6" s="37"/>
      <c r="D6" s="121">
        <v>0</v>
      </c>
      <c r="E6" s="49"/>
      <c r="F6" s="35" t="s">
        <v>360</v>
      </c>
      <c r="G6" s="36"/>
      <c r="H6" s="36"/>
      <c r="I6" s="36"/>
      <c r="J6" s="36"/>
      <c r="K6" s="36"/>
      <c r="L6" s="36"/>
      <c r="M6" s="36"/>
      <c r="N6" s="48"/>
      <c r="O6" s="6"/>
      <c r="P6" s="6"/>
      <c r="Q6" s="6"/>
      <c r="R6" s="6"/>
      <c r="S6" s="6"/>
      <c r="T6" s="6"/>
      <c r="U6" s="6"/>
      <c r="V6" s="6"/>
      <c r="W6" s="6"/>
      <c r="X6" s="6"/>
      <c r="Y6" s="6"/>
      <c r="Z6" s="6"/>
      <c r="AA6" s="6"/>
      <c r="AB6" s="6"/>
      <c r="AC6" s="6"/>
      <c r="AD6" s="6"/>
      <c r="AE6" s="6"/>
      <c r="AF6" s="6"/>
      <c r="AG6" s="6"/>
      <c r="AH6" s="6"/>
      <c r="AI6" s="6"/>
      <c r="AJ6" s="57"/>
      <c r="AK6" s="1"/>
      <c r="AL6" s="1"/>
    </row>
    <row r="7" spans="1:38" x14ac:dyDescent="0.25">
      <c r="A7" s="32" t="s">
        <v>361</v>
      </c>
      <c r="B7" s="33"/>
      <c r="C7" s="37"/>
      <c r="D7" s="121">
        <v>1</v>
      </c>
      <c r="E7" s="49"/>
      <c r="F7" s="35" t="s">
        <v>362</v>
      </c>
      <c r="G7" s="36"/>
      <c r="H7" s="36"/>
      <c r="I7" s="36"/>
      <c r="J7" s="36"/>
      <c r="K7" s="36"/>
      <c r="L7" s="36"/>
      <c r="M7" s="36"/>
      <c r="N7" s="48"/>
      <c r="O7" s="6"/>
      <c r="P7" s="6"/>
      <c r="Q7" s="6"/>
      <c r="R7" s="6"/>
      <c r="S7" s="6"/>
      <c r="T7" s="6"/>
      <c r="U7" s="6"/>
      <c r="V7" s="6"/>
      <c r="W7" s="6"/>
      <c r="X7" s="6"/>
      <c r="Y7" s="6"/>
      <c r="Z7" s="6"/>
      <c r="AA7" s="6"/>
      <c r="AB7" s="6"/>
      <c r="AC7" s="6"/>
      <c r="AD7" s="6"/>
      <c r="AE7" s="6"/>
      <c r="AF7" s="6"/>
      <c r="AG7" s="6"/>
      <c r="AH7" s="6"/>
      <c r="AI7" s="6"/>
      <c r="AJ7" s="57"/>
      <c r="AK7" s="1"/>
      <c r="AL7" s="1"/>
    </row>
    <row r="8" spans="1:38" x14ac:dyDescent="0.25">
      <c r="A8" s="32" t="s">
        <v>120</v>
      </c>
      <c r="B8" s="33"/>
      <c r="C8" s="37"/>
      <c r="D8" s="122">
        <f>SUM(D6:D7)</f>
        <v>1</v>
      </c>
      <c r="E8" s="49"/>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57"/>
      <c r="AK8" s="1"/>
      <c r="AL8" s="1"/>
    </row>
    <row r="9" spans="1:38" x14ac:dyDescent="0.25">
      <c r="A9" s="32" t="s">
        <v>363</v>
      </c>
      <c r="B9" s="33"/>
      <c r="C9" s="37"/>
      <c r="D9" s="123">
        <v>1878</v>
      </c>
      <c r="E9" s="6"/>
      <c r="F9" s="35" t="s">
        <v>364</v>
      </c>
      <c r="G9" s="36"/>
      <c r="H9" s="36"/>
      <c r="I9" s="36"/>
      <c r="J9" s="36"/>
      <c r="K9" s="36"/>
      <c r="L9" s="36"/>
      <c r="M9" s="36"/>
      <c r="N9" s="48"/>
      <c r="O9" s="6"/>
      <c r="P9" s="6"/>
      <c r="Q9" s="6"/>
      <c r="R9" s="6"/>
      <c r="S9" s="6"/>
      <c r="T9" s="6"/>
      <c r="U9" s="6"/>
      <c r="V9" s="6"/>
      <c r="W9" s="6"/>
      <c r="X9" s="6"/>
      <c r="Y9" s="6"/>
      <c r="Z9" s="6"/>
      <c r="AA9" s="6"/>
      <c r="AB9" s="6"/>
      <c r="AC9" s="6"/>
      <c r="AD9" s="6"/>
      <c r="AE9" s="6"/>
      <c r="AF9" s="6"/>
      <c r="AG9" s="6"/>
      <c r="AH9" s="6"/>
      <c r="AI9" s="6"/>
      <c r="AJ9" s="57"/>
      <c r="AK9" s="1"/>
      <c r="AL9" s="1"/>
    </row>
    <row r="10" spans="1:38"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57"/>
      <c r="AK10" s="1"/>
      <c r="AL10" s="1"/>
    </row>
    <row r="11" spans="1:38" x14ac:dyDescent="0.25">
      <c r="A11" s="7" t="s">
        <v>365</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58"/>
      <c r="AK11" s="1"/>
      <c r="AL11" s="1"/>
    </row>
    <row r="12" spans="1:38" x14ac:dyDescent="0.25">
      <c r="A12" s="41"/>
      <c r="B12" s="6"/>
      <c r="C12" s="6"/>
      <c r="D12" s="6"/>
      <c r="E12" s="6"/>
      <c r="F12" s="6"/>
      <c r="G12" s="6"/>
      <c r="H12" s="124"/>
      <c r="I12" s="119"/>
      <c r="J12" s="119"/>
      <c r="K12" s="119"/>
      <c r="L12" s="119"/>
      <c r="M12" s="119"/>
      <c r="N12" s="119"/>
      <c r="O12" s="119"/>
      <c r="P12" s="119"/>
      <c r="Q12" s="119"/>
      <c r="R12" s="119"/>
      <c r="S12" s="119"/>
      <c r="T12" s="119"/>
      <c r="U12" s="119"/>
      <c r="V12" s="119"/>
      <c r="W12" s="6"/>
      <c r="X12" s="6"/>
      <c r="Y12" s="6"/>
      <c r="Z12" s="6"/>
      <c r="AA12" s="6"/>
      <c r="AB12" s="6"/>
      <c r="AC12" s="6"/>
      <c r="AD12" s="6"/>
      <c r="AE12" s="6"/>
      <c r="AF12" s="6"/>
      <c r="AG12" s="6"/>
      <c r="AH12" s="6"/>
      <c r="AI12" s="6"/>
      <c r="AJ12" s="57"/>
      <c r="AK12" s="1"/>
      <c r="AL12" s="1"/>
    </row>
    <row r="13" spans="1:38" x14ac:dyDescent="0.25">
      <c r="A13" s="50" t="s">
        <v>366</v>
      </c>
      <c r="B13" s="44"/>
      <c r="C13" s="44"/>
      <c r="D13" s="44"/>
      <c r="E13" s="44"/>
      <c r="F13" s="44"/>
      <c r="G13" s="44"/>
      <c r="H13" s="125" t="s">
        <v>367</v>
      </c>
      <c r="I13" s="19"/>
      <c r="J13" s="19"/>
      <c r="K13" s="19"/>
      <c r="L13" s="19"/>
      <c r="M13" s="19"/>
      <c r="N13" s="129"/>
      <c r="O13" s="125" t="s">
        <v>368</v>
      </c>
      <c r="P13" s="19"/>
      <c r="Q13" s="19"/>
      <c r="R13" s="19"/>
      <c r="S13" s="19"/>
      <c r="T13" s="19"/>
      <c r="U13" s="129"/>
      <c r="V13" s="129"/>
      <c r="W13" s="134" t="s">
        <v>369</v>
      </c>
      <c r="X13" s="6"/>
      <c r="Y13" s="6"/>
      <c r="Z13" s="6"/>
      <c r="AA13" s="6"/>
      <c r="AB13" s="6"/>
      <c r="AC13" s="6"/>
      <c r="AD13" s="19"/>
      <c r="AE13" s="129"/>
      <c r="AF13" s="135"/>
      <c r="AG13" s="6"/>
      <c r="AH13" s="6"/>
      <c r="AI13" s="19"/>
      <c r="AJ13" s="138"/>
      <c r="AK13" s="139"/>
    </row>
    <row r="14" spans="1:38" x14ac:dyDescent="0.25">
      <c r="A14" s="69" t="s">
        <v>119</v>
      </c>
      <c r="B14" s="69" t="s">
        <v>121</v>
      </c>
      <c r="C14" s="69" t="s">
        <v>370</v>
      </c>
      <c r="D14" s="69" t="s">
        <v>121</v>
      </c>
      <c r="E14" s="69" t="s">
        <v>371</v>
      </c>
      <c r="F14" s="69" t="s">
        <v>372</v>
      </c>
      <c r="G14" s="44"/>
      <c r="H14" s="69" t="s">
        <v>119</v>
      </c>
      <c r="I14" s="69" t="s">
        <v>121</v>
      </c>
      <c r="J14" s="69" t="s">
        <v>370</v>
      </c>
      <c r="K14" s="69" t="s">
        <v>121</v>
      </c>
      <c r="L14" s="69" t="s">
        <v>371</v>
      </c>
      <c r="M14" s="69" t="s">
        <v>372</v>
      </c>
      <c r="N14" s="129"/>
      <c r="O14" s="69" t="s">
        <v>119</v>
      </c>
      <c r="P14" s="69" t="s">
        <v>121</v>
      </c>
      <c r="Q14" s="69" t="s">
        <v>370</v>
      </c>
      <c r="R14" s="69" t="s">
        <v>121</v>
      </c>
      <c r="S14" s="69" t="s">
        <v>371</v>
      </c>
      <c r="T14" s="69" t="s">
        <v>372</v>
      </c>
      <c r="U14" s="129"/>
      <c r="V14" s="129"/>
      <c r="W14" s="69" t="s">
        <v>119</v>
      </c>
      <c r="X14" s="69" t="s">
        <v>121</v>
      </c>
      <c r="Y14" s="69" t="s">
        <v>370</v>
      </c>
      <c r="Z14" s="69" t="s">
        <v>121</v>
      </c>
      <c r="AA14" s="69" t="s">
        <v>371</v>
      </c>
      <c r="AB14" s="13" t="s">
        <v>373</v>
      </c>
      <c r="AC14" s="13" t="s">
        <v>374</v>
      </c>
      <c r="AD14" s="136" t="s">
        <v>375</v>
      </c>
      <c r="AE14" s="129"/>
      <c r="AF14" s="135"/>
      <c r="AG14" s="6"/>
      <c r="AH14" s="6"/>
      <c r="AI14" s="19"/>
      <c r="AJ14" s="138"/>
      <c r="AK14" s="139"/>
    </row>
    <row r="15" spans="1:38" x14ac:dyDescent="0.25">
      <c r="A15" s="44">
        <v>5</v>
      </c>
      <c r="B15" s="44" t="s">
        <v>376</v>
      </c>
      <c r="C15" s="44" t="s">
        <v>377</v>
      </c>
      <c r="D15" s="44" t="str">
        <f>B15</f>
        <v>16_jaar</v>
      </c>
      <c r="E15" s="44" t="str">
        <f>A15&amp;"_"&amp;D15</f>
        <v>5_16_jaar</v>
      </c>
      <c r="F15" s="126">
        <v>3.53</v>
      </c>
      <c r="G15" s="44"/>
      <c r="H15" s="44">
        <v>5</v>
      </c>
      <c r="I15" s="44" t="s">
        <v>376</v>
      </c>
      <c r="J15" s="44" t="s">
        <v>377</v>
      </c>
      <c r="K15" s="44" t="str">
        <f t="shared" ref="K15:K78" si="0">I15</f>
        <v>16_jaar</v>
      </c>
      <c r="L15" s="44" t="str">
        <f t="shared" ref="L15:L78" si="1">H15&amp;"_"&amp;K15</f>
        <v>5_16_jaar</v>
      </c>
      <c r="M15" s="44">
        <v>3.66</v>
      </c>
      <c r="N15" s="129"/>
      <c r="O15" s="44">
        <v>5</v>
      </c>
      <c r="P15" s="44" t="s">
        <v>376</v>
      </c>
      <c r="Q15" s="44" t="s">
        <v>377</v>
      </c>
      <c r="R15" s="44" t="str">
        <f t="shared" ref="R15:R78" si="2">P15</f>
        <v>16_jaar</v>
      </c>
      <c r="S15" s="44" t="str">
        <f t="shared" ref="S15:S78" si="3">O15&amp;"_"&amp;R15</f>
        <v>5_16_jaar</v>
      </c>
      <c r="T15" s="44">
        <v>3.66</v>
      </c>
      <c r="U15" s="129"/>
      <c r="V15" s="129"/>
      <c r="W15" s="44">
        <v>5</v>
      </c>
      <c r="X15" s="44" t="s">
        <v>376</v>
      </c>
      <c r="Y15" s="44" t="s">
        <v>377</v>
      </c>
      <c r="Z15" s="44" t="str">
        <f t="shared" ref="Z15:Z78" si="4">X15</f>
        <v>16_jaar</v>
      </c>
      <c r="AA15" s="44" t="str">
        <f t="shared" ref="AA15:AA78" si="5">W15&amp;"_"&amp;Z15</f>
        <v>5_16_jaar</v>
      </c>
      <c r="AB15" s="17">
        <f>INDEX($M$15:$M$234,MATCH(AA15,$L$15:$L$234,0))</f>
        <v>3.66</v>
      </c>
      <c r="AC15" s="17">
        <f>INDEX($T$15:$T$234,MATCH(AA15,$S$15:$S$234,0))</f>
        <v>3.66</v>
      </c>
      <c r="AD15" s="40">
        <f>$D$6*AB15+$D$7*AC15</f>
        <v>3.66</v>
      </c>
      <c r="AE15" s="129"/>
      <c r="AF15" s="135"/>
      <c r="AG15" s="6"/>
      <c r="AH15" s="6"/>
      <c r="AI15" s="19"/>
      <c r="AJ15" s="138"/>
      <c r="AK15" s="139"/>
    </row>
    <row r="16" spans="1:38" x14ac:dyDescent="0.25">
      <c r="A16" s="44">
        <v>5</v>
      </c>
      <c r="B16" s="44" t="s">
        <v>378</v>
      </c>
      <c r="C16" s="44" t="s">
        <v>377</v>
      </c>
      <c r="D16" s="44" t="str">
        <f t="shared" ref="D16:D79" si="6">B16</f>
        <v>17_jaar</v>
      </c>
      <c r="E16" s="44" t="str">
        <f t="shared" ref="E16:E79" si="7">A16&amp;"_"&amp;D16</f>
        <v>5_17_jaar</v>
      </c>
      <c r="F16" s="126">
        <v>4.04</v>
      </c>
      <c r="G16" s="44"/>
      <c r="H16" s="44">
        <v>5</v>
      </c>
      <c r="I16" s="44" t="s">
        <v>378</v>
      </c>
      <c r="J16" s="44" t="s">
        <v>377</v>
      </c>
      <c r="K16" s="44" t="str">
        <f t="shared" si="0"/>
        <v>17_jaar</v>
      </c>
      <c r="L16" s="44" t="str">
        <f t="shared" si="1"/>
        <v>5_17_jaar</v>
      </c>
      <c r="M16" s="44">
        <v>4.1900000000000004</v>
      </c>
      <c r="N16" s="129"/>
      <c r="O16" s="44">
        <v>5</v>
      </c>
      <c r="P16" s="44" t="s">
        <v>378</v>
      </c>
      <c r="Q16" s="44" t="s">
        <v>377</v>
      </c>
      <c r="R16" s="44" t="str">
        <f t="shared" si="2"/>
        <v>17_jaar</v>
      </c>
      <c r="S16" s="44" t="str">
        <f t="shared" si="3"/>
        <v>5_17_jaar</v>
      </c>
      <c r="T16" s="44">
        <v>4.1900000000000004</v>
      </c>
      <c r="U16" s="129"/>
      <c r="V16" s="129"/>
      <c r="W16" s="44">
        <v>5</v>
      </c>
      <c r="X16" s="44" t="s">
        <v>378</v>
      </c>
      <c r="Y16" s="44" t="s">
        <v>377</v>
      </c>
      <c r="Z16" s="44" t="str">
        <f t="shared" si="4"/>
        <v>17_jaar</v>
      </c>
      <c r="AA16" s="44" t="str">
        <f t="shared" si="5"/>
        <v>5_17_jaar</v>
      </c>
      <c r="AB16" s="17">
        <f>INDEX($M$15:$M$234,MATCH(AA16,$L$15:$L$234,0))</f>
        <v>4.1900000000000004</v>
      </c>
      <c r="AC16" s="17">
        <f t="shared" ref="AC16:AC79" si="8">INDEX($T$15:$T$234,MATCH(AA16,$S$15:$S$234,0))</f>
        <v>4.1900000000000004</v>
      </c>
      <c r="AD16" s="40">
        <f>$D$6*AB16+$D$7*AC16</f>
        <v>4.1900000000000004</v>
      </c>
      <c r="AE16" s="129"/>
      <c r="AF16" s="135"/>
      <c r="AG16" s="6"/>
      <c r="AH16" s="6"/>
      <c r="AI16" s="19"/>
      <c r="AJ16" s="138"/>
      <c r="AK16" s="139"/>
    </row>
    <row r="17" spans="1:37" x14ac:dyDescent="0.25">
      <c r="A17" s="44">
        <v>5</v>
      </c>
      <c r="B17" s="44" t="s">
        <v>379</v>
      </c>
      <c r="C17" s="44" t="s">
        <v>377</v>
      </c>
      <c r="D17" s="44" t="str">
        <f t="shared" si="6"/>
        <v>18_jaar</v>
      </c>
      <c r="E17" s="44" t="str">
        <f t="shared" si="7"/>
        <v>5_18_jaar</v>
      </c>
      <c r="F17" s="126">
        <v>4.8600000000000003</v>
      </c>
      <c r="G17" s="44"/>
      <c r="H17" s="44">
        <v>5</v>
      </c>
      <c r="I17" s="44" t="s">
        <v>379</v>
      </c>
      <c r="J17" s="44" t="s">
        <v>377</v>
      </c>
      <c r="K17" s="44" t="str">
        <f t="shared" si="0"/>
        <v>18_jaar</v>
      </c>
      <c r="L17" s="44" t="str">
        <f t="shared" si="1"/>
        <v>5_18_jaar</v>
      </c>
      <c r="M17" s="44">
        <v>5.3</v>
      </c>
      <c r="N17" s="129"/>
      <c r="O17" s="44">
        <v>5</v>
      </c>
      <c r="P17" s="44" t="s">
        <v>379</v>
      </c>
      <c r="Q17" s="44" t="s">
        <v>377</v>
      </c>
      <c r="R17" s="44" t="str">
        <f t="shared" si="2"/>
        <v>18_jaar</v>
      </c>
      <c r="S17" s="44" t="str">
        <f t="shared" si="3"/>
        <v>5_18_jaar</v>
      </c>
      <c r="T17" s="44">
        <v>5.3</v>
      </c>
      <c r="U17" s="129"/>
      <c r="V17" s="129"/>
      <c r="W17" s="44">
        <v>5</v>
      </c>
      <c r="X17" s="44" t="s">
        <v>379</v>
      </c>
      <c r="Y17" s="44" t="s">
        <v>377</v>
      </c>
      <c r="Z17" s="44" t="str">
        <f t="shared" si="4"/>
        <v>18_jaar</v>
      </c>
      <c r="AA17" s="44" t="str">
        <f t="shared" si="5"/>
        <v>5_18_jaar</v>
      </c>
      <c r="AB17" s="17">
        <f t="shared" ref="AB17:AB79" si="9">INDEX($M$15:$M$234,MATCH(AA17,$L$15:$L$234,0))</f>
        <v>5.3</v>
      </c>
      <c r="AC17" s="17">
        <f t="shared" si="8"/>
        <v>5.3</v>
      </c>
      <c r="AD17" s="40">
        <f t="shared" ref="AD17:AD79" si="10">$D$6*AB17+$D$7*AC17</f>
        <v>5.3</v>
      </c>
      <c r="AE17" s="129"/>
      <c r="AF17" s="135"/>
      <c r="AG17" s="6"/>
      <c r="AH17" s="6"/>
      <c r="AI17" s="19"/>
      <c r="AJ17" s="138"/>
      <c r="AK17" s="139"/>
    </row>
    <row r="18" spans="1:37" x14ac:dyDescent="0.25">
      <c r="A18" s="44">
        <v>5</v>
      </c>
      <c r="B18" s="44" t="s">
        <v>380</v>
      </c>
      <c r="C18" s="44" t="s">
        <v>377</v>
      </c>
      <c r="D18" s="44" t="str">
        <f t="shared" si="6"/>
        <v>19_jaar</v>
      </c>
      <c r="E18" s="44" t="str">
        <f t="shared" si="7"/>
        <v>5_19_jaar</v>
      </c>
      <c r="F18" s="126">
        <v>5.63</v>
      </c>
      <c r="G18" s="44"/>
      <c r="H18" s="44">
        <v>5</v>
      </c>
      <c r="I18" s="44" t="s">
        <v>380</v>
      </c>
      <c r="J18" s="44" t="s">
        <v>377</v>
      </c>
      <c r="K18" s="44" t="str">
        <f t="shared" si="0"/>
        <v>19_jaar</v>
      </c>
      <c r="L18" s="44" t="str">
        <f t="shared" si="1"/>
        <v>5_19_jaar</v>
      </c>
      <c r="M18" s="44">
        <v>6.36</v>
      </c>
      <c r="N18" s="129"/>
      <c r="O18" s="44">
        <v>5</v>
      </c>
      <c r="P18" s="44" t="s">
        <v>380</v>
      </c>
      <c r="Q18" s="44" t="s">
        <v>377</v>
      </c>
      <c r="R18" s="44" t="str">
        <f t="shared" si="2"/>
        <v>19_jaar</v>
      </c>
      <c r="S18" s="44" t="str">
        <f t="shared" si="3"/>
        <v>5_19_jaar</v>
      </c>
      <c r="T18" s="44">
        <v>6.36</v>
      </c>
      <c r="U18" s="129"/>
      <c r="V18" s="129"/>
      <c r="W18" s="44">
        <v>5</v>
      </c>
      <c r="X18" s="44" t="s">
        <v>380</v>
      </c>
      <c r="Y18" s="44" t="s">
        <v>377</v>
      </c>
      <c r="Z18" s="44" t="str">
        <f t="shared" si="4"/>
        <v>19_jaar</v>
      </c>
      <c r="AA18" s="44" t="str">
        <f t="shared" si="5"/>
        <v>5_19_jaar</v>
      </c>
      <c r="AB18" s="17">
        <f t="shared" si="9"/>
        <v>6.36</v>
      </c>
      <c r="AC18" s="17">
        <f t="shared" si="8"/>
        <v>6.36</v>
      </c>
      <c r="AD18" s="40">
        <f t="shared" si="10"/>
        <v>6.36</v>
      </c>
      <c r="AE18" s="129"/>
      <c r="AF18" s="135"/>
      <c r="AG18" s="6"/>
      <c r="AH18" s="6"/>
      <c r="AI18" s="19"/>
      <c r="AJ18" s="138"/>
      <c r="AK18" s="139"/>
    </row>
    <row r="19" spans="1:37" x14ac:dyDescent="0.25">
      <c r="A19" s="44">
        <v>5</v>
      </c>
      <c r="B19" s="44" t="s">
        <v>381</v>
      </c>
      <c r="C19" s="44" t="s">
        <v>377</v>
      </c>
      <c r="D19" s="44" t="str">
        <f t="shared" si="6"/>
        <v>20_jaar</v>
      </c>
      <c r="E19" s="44" t="str">
        <f t="shared" si="7"/>
        <v>5_20_jaar</v>
      </c>
      <c r="F19" s="126">
        <v>7.16</v>
      </c>
      <c r="G19" s="44"/>
      <c r="H19" s="44">
        <v>5</v>
      </c>
      <c r="I19" s="44" t="s">
        <v>381</v>
      </c>
      <c r="J19" s="44" t="s">
        <v>377</v>
      </c>
      <c r="K19" s="44" t="str">
        <f t="shared" si="0"/>
        <v>20_jaar</v>
      </c>
      <c r="L19" s="44" t="str">
        <f t="shared" si="1"/>
        <v>5_20_jaar</v>
      </c>
      <c r="M19" s="44">
        <v>8.49</v>
      </c>
      <c r="N19" s="129"/>
      <c r="O19" s="44">
        <v>5</v>
      </c>
      <c r="P19" s="44" t="s">
        <v>381</v>
      </c>
      <c r="Q19" s="44" t="s">
        <v>377</v>
      </c>
      <c r="R19" s="44" t="str">
        <f t="shared" si="2"/>
        <v>20_jaar</v>
      </c>
      <c r="S19" s="44" t="str">
        <f t="shared" si="3"/>
        <v>5_20_jaar</v>
      </c>
      <c r="T19" s="44">
        <v>8.49</v>
      </c>
      <c r="U19" s="129"/>
      <c r="V19" s="129"/>
      <c r="W19" s="44">
        <v>5</v>
      </c>
      <c r="X19" s="44" t="s">
        <v>381</v>
      </c>
      <c r="Y19" s="44" t="s">
        <v>377</v>
      </c>
      <c r="Z19" s="44" t="str">
        <f t="shared" si="4"/>
        <v>20_jaar</v>
      </c>
      <c r="AA19" s="44" t="str">
        <f t="shared" si="5"/>
        <v>5_20_jaar</v>
      </c>
      <c r="AB19" s="17">
        <f t="shared" si="9"/>
        <v>8.49</v>
      </c>
      <c r="AC19" s="17">
        <f t="shared" si="8"/>
        <v>8.49</v>
      </c>
      <c r="AD19" s="40">
        <f t="shared" si="10"/>
        <v>8.49</v>
      </c>
      <c r="AE19" s="129"/>
      <c r="AF19" s="135"/>
      <c r="AG19" s="6"/>
      <c r="AH19" s="6"/>
      <c r="AI19" s="19"/>
      <c r="AJ19" s="138"/>
      <c r="AK19" s="139"/>
    </row>
    <row r="20" spans="1:37" x14ac:dyDescent="0.25">
      <c r="A20" s="44">
        <v>5</v>
      </c>
      <c r="B20" s="44" t="s">
        <v>382</v>
      </c>
      <c r="C20" s="44" t="s">
        <v>377</v>
      </c>
      <c r="D20" s="44" t="str">
        <f t="shared" si="6"/>
        <v>21_jaar</v>
      </c>
      <c r="E20" s="44" t="str">
        <f t="shared" si="7"/>
        <v>5_21_jaar</v>
      </c>
      <c r="F20" s="126">
        <v>8.69</v>
      </c>
      <c r="G20" s="44"/>
      <c r="H20" s="44">
        <v>5</v>
      </c>
      <c r="I20" s="44" t="s">
        <v>382</v>
      </c>
      <c r="J20" s="44" t="s">
        <v>377</v>
      </c>
      <c r="K20" s="44" t="str">
        <f t="shared" si="0"/>
        <v>21_jaar</v>
      </c>
      <c r="L20" s="44" t="str">
        <f t="shared" si="1"/>
        <v>5_21_jaar</v>
      </c>
      <c r="M20" s="44">
        <v>10.6</v>
      </c>
      <c r="N20" s="129"/>
      <c r="O20" s="44">
        <v>5</v>
      </c>
      <c r="P20" s="44" t="s">
        <v>382</v>
      </c>
      <c r="Q20" s="44" t="s">
        <v>377</v>
      </c>
      <c r="R20" s="44" t="str">
        <f t="shared" si="2"/>
        <v>21_jaar</v>
      </c>
      <c r="S20" s="44" t="str">
        <f t="shared" si="3"/>
        <v>5_21_jaar</v>
      </c>
      <c r="T20" s="44">
        <v>10.6</v>
      </c>
      <c r="U20" s="129"/>
      <c r="V20" s="129"/>
      <c r="W20" s="44">
        <v>5</v>
      </c>
      <c r="X20" s="44" t="s">
        <v>382</v>
      </c>
      <c r="Y20" s="44" t="s">
        <v>377</v>
      </c>
      <c r="Z20" s="44" t="str">
        <f t="shared" si="4"/>
        <v>21_jaar</v>
      </c>
      <c r="AA20" s="44" t="str">
        <f t="shared" si="5"/>
        <v>5_21_jaar</v>
      </c>
      <c r="AB20" s="17">
        <f t="shared" si="9"/>
        <v>10.6</v>
      </c>
      <c r="AC20" s="17">
        <f t="shared" si="8"/>
        <v>10.6</v>
      </c>
      <c r="AD20" s="40">
        <f t="shared" si="10"/>
        <v>10.6</v>
      </c>
      <c r="AE20" s="129"/>
      <c r="AF20" s="135"/>
      <c r="AG20" s="6"/>
      <c r="AH20" s="6"/>
      <c r="AI20" s="19"/>
      <c r="AJ20" s="138"/>
      <c r="AK20" s="139"/>
    </row>
    <row r="21" spans="1:37" x14ac:dyDescent="0.25">
      <c r="A21" s="44">
        <v>5</v>
      </c>
      <c r="B21" s="44" t="s">
        <v>383</v>
      </c>
      <c r="C21" s="44" t="s">
        <v>377</v>
      </c>
      <c r="D21" s="44" t="str">
        <f t="shared" si="6"/>
        <v>22_jaar</v>
      </c>
      <c r="E21" s="44" t="str">
        <f t="shared" si="7"/>
        <v>5_22_jaar</v>
      </c>
      <c r="F21" s="126">
        <v>10.220000000000001</v>
      </c>
      <c r="G21" s="44"/>
      <c r="H21" s="127">
        <v>10</v>
      </c>
      <c r="I21" s="44">
        <v>0</v>
      </c>
      <c r="J21" s="44">
        <v>1</v>
      </c>
      <c r="K21" s="44">
        <f t="shared" si="0"/>
        <v>0</v>
      </c>
      <c r="L21" s="44" t="str">
        <f t="shared" si="1"/>
        <v>10_0</v>
      </c>
      <c r="M21" s="130">
        <v>10.15</v>
      </c>
      <c r="N21" s="129"/>
      <c r="O21" s="127">
        <v>10</v>
      </c>
      <c r="P21" s="44">
        <v>0</v>
      </c>
      <c r="Q21" s="44">
        <v>1</v>
      </c>
      <c r="R21" s="44">
        <f t="shared" si="2"/>
        <v>0</v>
      </c>
      <c r="S21" s="44" t="str">
        <f t="shared" si="3"/>
        <v>10_0</v>
      </c>
      <c r="T21" s="130">
        <v>10.45</v>
      </c>
      <c r="U21" s="129"/>
      <c r="V21" s="129"/>
      <c r="W21" s="127">
        <v>10</v>
      </c>
      <c r="X21" s="44">
        <v>0</v>
      </c>
      <c r="Y21" s="44">
        <v>1</v>
      </c>
      <c r="Z21" s="44">
        <f t="shared" si="4"/>
        <v>0</v>
      </c>
      <c r="AA21" s="44" t="str">
        <f t="shared" si="5"/>
        <v>10_0</v>
      </c>
      <c r="AB21" s="17">
        <f t="shared" si="9"/>
        <v>10.15</v>
      </c>
      <c r="AC21" s="17">
        <f t="shared" si="8"/>
        <v>10.45</v>
      </c>
      <c r="AD21" s="40">
        <f t="shared" si="10"/>
        <v>10.45</v>
      </c>
      <c r="AE21" s="129"/>
      <c r="AF21" s="135"/>
      <c r="AG21" s="6"/>
      <c r="AH21" s="6"/>
      <c r="AI21" s="19"/>
      <c r="AJ21" s="138"/>
      <c r="AK21" s="139"/>
    </row>
    <row r="22" spans="1:37" x14ac:dyDescent="0.25">
      <c r="A22" s="44">
        <v>10</v>
      </c>
      <c r="B22" s="44">
        <v>0</v>
      </c>
      <c r="C22" s="44">
        <v>1</v>
      </c>
      <c r="D22" s="44">
        <f t="shared" si="6"/>
        <v>0</v>
      </c>
      <c r="E22" s="44" t="str">
        <f t="shared" si="7"/>
        <v>10_0</v>
      </c>
      <c r="F22" s="128">
        <v>9.8000000000000007</v>
      </c>
      <c r="G22" s="44"/>
      <c r="H22" s="127">
        <v>10</v>
      </c>
      <c r="I22" s="44">
        <v>1</v>
      </c>
      <c r="J22" s="44">
        <v>2</v>
      </c>
      <c r="K22" s="44">
        <f t="shared" si="0"/>
        <v>1</v>
      </c>
      <c r="L22" s="44" t="str">
        <f t="shared" si="1"/>
        <v>10_1</v>
      </c>
      <c r="M22" s="130">
        <v>10.34</v>
      </c>
      <c r="N22" s="6"/>
      <c r="O22" s="127">
        <v>10</v>
      </c>
      <c r="P22" s="44">
        <v>1</v>
      </c>
      <c r="Q22" s="44">
        <v>2</v>
      </c>
      <c r="R22" s="44">
        <f t="shared" si="2"/>
        <v>1</v>
      </c>
      <c r="S22" s="44" t="str">
        <f t="shared" si="3"/>
        <v>10_1</v>
      </c>
      <c r="T22" s="130">
        <v>10.65</v>
      </c>
      <c r="U22" s="129"/>
      <c r="V22" s="6"/>
      <c r="W22" s="127">
        <v>10</v>
      </c>
      <c r="X22" s="44">
        <v>1</v>
      </c>
      <c r="Y22" s="44">
        <v>2</v>
      </c>
      <c r="Z22" s="44">
        <f t="shared" si="4"/>
        <v>1</v>
      </c>
      <c r="AA22" s="44" t="str">
        <f t="shared" si="5"/>
        <v>10_1</v>
      </c>
      <c r="AB22" s="17">
        <f t="shared" si="9"/>
        <v>10.34</v>
      </c>
      <c r="AC22" s="17">
        <f t="shared" si="8"/>
        <v>10.65</v>
      </c>
      <c r="AD22" s="40">
        <f t="shared" si="10"/>
        <v>10.65</v>
      </c>
      <c r="AE22" s="6"/>
      <c r="AF22" s="6"/>
      <c r="AG22" s="6"/>
      <c r="AH22" s="6"/>
      <c r="AI22" s="6"/>
      <c r="AJ22" s="57"/>
    </row>
    <row r="23" spans="1:37" x14ac:dyDescent="0.25">
      <c r="A23" s="44">
        <v>10</v>
      </c>
      <c r="B23" s="44">
        <v>1</v>
      </c>
      <c r="C23" s="44">
        <v>2</v>
      </c>
      <c r="D23" s="44">
        <f t="shared" si="6"/>
        <v>1</v>
      </c>
      <c r="E23" s="44" t="str">
        <f t="shared" si="7"/>
        <v>10_1</v>
      </c>
      <c r="F23" s="128">
        <v>9.99</v>
      </c>
      <c r="G23" s="44"/>
      <c r="H23" s="127">
        <v>10</v>
      </c>
      <c r="I23" s="44">
        <v>2</v>
      </c>
      <c r="J23" s="44">
        <v>3</v>
      </c>
      <c r="K23" s="44">
        <f t="shared" si="0"/>
        <v>2</v>
      </c>
      <c r="L23" s="44" t="str">
        <f t="shared" si="1"/>
        <v>10_2</v>
      </c>
      <c r="M23" s="130">
        <v>10.53</v>
      </c>
      <c r="N23" s="6"/>
      <c r="O23" s="127">
        <v>10</v>
      </c>
      <c r="P23" s="44">
        <v>2</v>
      </c>
      <c r="Q23" s="44">
        <v>3</v>
      </c>
      <c r="R23" s="44">
        <f t="shared" si="2"/>
        <v>2</v>
      </c>
      <c r="S23" s="44" t="str">
        <f t="shared" si="3"/>
        <v>10_2</v>
      </c>
      <c r="T23" s="130">
        <v>10.85</v>
      </c>
      <c r="U23" s="129"/>
      <c r="V23" s="6"/>
      <c r="W23" s="127">
        <v>10</v>
      </c>
      <c r="X23" s="44">
        <v>2</v>
      </c>
      <c r="Y23" s="44">
        <v>3</v>
      </c>
      <c r="Z23" s="44">
        <f t="shared" si="4"/>
        <v>2</v>
      </c>
      <c r="AA23" s="44" t="str">
        <f t="shared" si="5"/>
        <v>10_2</v>
      </c>
      <c r="AB23" s="17">
        <f t="shared" si="9"/>
        <v>10.53</v>
      </c>
      <c r="AC23" s="17">
        <f t="shared" si="8"/>
        <v>10.85</v>
      </c>
      <c r="AD23" s="40">
        <f t="shared" si="10"/>
        <v>10.85</v>
      </c>
      <c r="AE23" s="6"/>
      <c r="AF23" s="6"/>
      <c r="AG23" s="6"/>
      <c r="AH23" s="6"/>
      <c r="AI23" s="6"/>
      <c r="AJ23" s="57"/>
    </row>
    <row r="24" spans="1:37" x14ac:dyDescent="0.25">
      <c r="A24" s="44">
        <v>10</v>
      </c>
      <c r="B24" s="44">
        <v>2</v>
      </c>
      <c r="C24" s="44">
        <v>3</v>
      </c>
      <c r="D24" s="44">
        <f t="shared" si="6"/>
        <v>2</v>
      </c>
      <c r="E24" s="44" t="str">
        <f t="shared" si="7"/>
        <v>10_2</v>
      </c>
      <c r="F24" s="128">
        <v>10.17</v>
      </c>
      <c r="G24" s="44"/>
      <c r="H24" s="127">
        <v>10</v>
      </c>
      <c r="I24" s="44">
        <v>3</v>
      </c>
      <c r="J24" s="44">
        <v>4</v>
      </c>
      <c r="K24" s="44">
        <f t="shared" si="0"/>
        <v>3</v>
      </c>
      <c r="L24" s="44" t="str">
        <f t="shared" si="1"/>
        <v>10_3</v>
      </c>
      <c r="M24" s="130">
        <v>10.94</v>
      </c>
      <c r="N24" s="6"/>
      <c r="O24" s="127">
        <v>10</v>
      </c>
      <c r="P24" s="44">
        <v>3</v>
      </c>
      <c r="Q24" s="44">
        <v>4</v>
      </c>
      <c r="R24" s="44">
        <f t="shared" si="2"/>
        <v>3</v>
      </c>
      <c r="S24" s="44" t="str">
        <f t="shared" si="3"/>
        <v>10_3</v>
      </c>
      <c r="T24" s="130">
        <v>11.27</v>
      </c>
      <c r="U24" s="129"/>
      <c r="V24" s="6"/>
      <c r="W24" s="127">
        <v>10</v>
      </c>
      <c r="X24" s="44">
        <v>3</v>
      </c>
      <c r="Y24" s="44">
        <v>4</v>
      </c>
      <c r="Z24" s="44">
        <f t="shared" si="4"/>
        <v>3</v>
      </c>
      <c r="AA24" s="44" t="str">
        <f t="shared" si="5"/>
        <v>10_3</v>
      </c>
      <c r="AB24" s="17">
        <f t="shared" si="9"/>
        <v>10.94</v>
      </c>
      <c r="AC24" s="17">
        <f t="shared" si="8"/>
        <v>11.27</v>
      </c>
      <c r="AD24" s="40">
        <f t="shared" si="10"/>
        <v>11.27</v>
      </c>
      <c r="AE24" s="6"/>
      <c r="AF24" s="6"/>
      <c r="AG24" s="6"/>
      <c r="AH24" s="6"/>
      <c r="AI24" s="6"/>
      <c r="AJ24" s="57"/>
    </row>
    <row r="25" spans="1:37" x14ac:dyDescent="0.25">
      <c r="A25" s="44">
        <v>10</v>
      </c>
      <c r="B25" s="44">
        <v>3</v>
      </c>
      <c r="C25" s="44">
        <v>4</v>
      </c>
      <c r="D25" s="44">
        <f t="shared" si="6"/>
        <v>3</v>
      </c>
      <c r="E25" s="44" t="str">
        <f t="shared" si="7"/>
        <v>10_3</v>
      </c>
      <c r="F25" s="128">
        <v>10.57</v>
      </c>
      <c r="G25" s="44"/>
      <c r="H25" s="127">
        <v>10</v>
      </c>
      <c r="I25" s="44">
        <v>4</v>
      </c>
      <c r="J25" s="44">
        <v>5</v>
      </c>
      <c r="K25" s="44">
        <f t="shared" si="0"/>
        <v>4</v>
      </c>
      <c r="L25" s="44" t="str">
        <f t="shared" si="1"/>
        <v>10_4</v>
      </c>
      <c r="M25" s="130">
        <v>11.34</v>
      </c>
      <c r="N25" s="131"/>
      <c r="O25" s="127">
        <v>10</v>
      </c>
      <c r="P25" s="44">
        <v>4</v>
      </c>
      <c r="Q25" s="44">
        <v>5</v>
      </c>
      <c r="R25" s="44">
        <f t="shared" si="2"/>
        <v>4</v>
      </c>
      <c r="S25" s="44" t="str">
        <f t="shared" si="3"/>
        <v>10_4</v>
      </c>
      <c r="T25" s="130">
        <v>11.68</v>
      </c>
      <c r="U25" s="129"/>
      <c r="V25" s="131"/>
      <c r="W25" s="127">
        <v>10</v>
      </c>
      <c r="X25" s="44">
        <v>4</v>
      </c>
      <c r="Y25" s="44">
        <v>5</v>
      </c>
      <c r="Z25" s="44">
        <f t="shared" si="4"/>
        <v>4</v>
      </c>
      <c r="AA25" s="44" t="str">
        <f t="shared" si="5"/>
        <v>10_4</v>
      </c>
      <c r="AB25" s="17">
        <f t="shared" si="9"/>
        <v>11.34</v>
      </c>
      <c r="AC25" s="17">
        <f t="shared" si="8"/>
        <v>11.68</v>
      </c>
      <c r="AD25" s="40">
        <f t="shared" si="10"/>
        <v>11.68</v>
      </c>
      <c r="AE25" s="132"/>
      <c r="AF25" s="132"/>
      <c r="AG25" s="6"/>
      <c r="AH25" s="6"/>
      <c r="AI25" s="131"/>
      <c r="AJ25" s="140"/>
      <c r="AK25" s="141"/>
    </row>
    <row r="26" spans="1:37" x14ac:dyDescent="0.25">
      <c r="A26" s="44">
        <v>10</v>
      </c>
      <c r="B26" s="44">
        <v>4</v>
      </c>
      <c r="C26" s="44">
        <v>5</v>
      </c>
      <c r="D26" s="44">
        <f t="shared" si="6"/>
        <v>4</v>
      </c>
      <c r="E26" s="44" t="str">
        <f t="shared" si="7"/>
        <v>10_4</v>
      </c>
      <c r="F26" s="128">
        <v>10.96</v>
      </c>
      <c r="G26" s="44"/>
      <c r="H26" s="44">
        <v>15</v>
      </c>
      <c r="I26" s="44" t="s">
        <v>384</v>
      </c>
      <c r="J26" s="44">
        <v>3</v>
      </c>
      <c r="K26" s="44" t="str">
        <f t="shared" si="0"/>
        <v>Aanloopperiodiek_0</v>
      </c>
      <c r="L26" s="44" t="str">
        <f t="shared" si="1"/>
        <v>15_Aanloopperiodiek_0</v>
      </c>
      <c r="M26" s="128">
        <v>10.53</v>
      </c>
      <c r="N26" s="17"/>
      <c r="O26" s="44">
        <v>15</v>
      </c>
      <c r="P26" s="44" t="s">
        <v>384</v>
      </c>
      <c r="Q26" s="44">
        <v>3</v>
      </c>
      <c r="R26" s="44" t="str">
        <f t="shared" si="2"/>
        <v>Aanloopperiodiek_0</v>
      </c>
      <c r="S26" s="44" t="str">
        <f t="shared" si="3"/>
        <v>15_Aanloopperiodiek_0</v>
      </c>
      <c r="T26" s="128">
        <v>10.85</v>
      </c>
      <c r="U26" s="17"/>
      <c r="V26" s="17"/>
      <c r="W26" s="44">
        <v>15</v>
      </c>
      <c r="X26" s="44" t="s">
        <v>384</v>
      </c>
      <c r="Y26" s="44">
        <v>3</v>
      </c>
      <c r="Z26" s="44" t="str">
        <f t="shared" si="4"/>
        <v>Aanloopperiodiek_0</v>
      </c>
      <c r="AA26" s="44" t="str">
        <f t="shared" si="5"/>
        <v>15_Aanloopperiodiek_0</v>
      </c>
      <c r="AB26" s="17">
        <f t="shared" si="9"/>
        <v>10.53</v>
      </c>
      <c r="AC26" s="17">
        <f t="shared" si="8"/>
        <v>10.85</v>
      </c>
      <c r="AD26" s="40">
        <f t="shared" si="10"/>
        <v>10.85</v>
      </c>
      <c r="AE26" s="137"/>
      <c r="AF26" s="137"/>
      <c r="AG26" s="142"/>
      <c r="AH26" s="142"/>
      <c r="AI26" s="17"/>
      <c r="AJ26" s="143"/>
      <c r="AK26" s="144"/>
    </row>
    <row r="27" spans="1:37" x14ac:dyDescent="0.25">
      <c r="A27" s="44">
        <v>15</v>
      </c>
      <c r="B27" s="44" t="s">
        <v>384</v>
      </c>
      <c r="C27" s="44">
        <v>3</v>
      </c>
      <c r="D27" s="44" t="str">
        <f t="shared" si="6"/>
        <v>Aanloopperiodiek_0</v>
      </c>
      <c r="E27" s="44" t="str">
        <f t="shared" si="7"/>
        <v>15_Aanloopperiodiek_0</v>
      </c>
      <c r="F27" s="128">
        <v>10.17</v>
      </c>
      <c r="G27" s="44"/>
      <c r="H27" s="44">
        <v>15</v>
      </c>
      <c r="I27" s="44" t="s">
        <v>385</v>
      </c>
      <c r="J27" s="44">
        <v>4</v>
      </c>
      <c r="K27" s="44" t="str">
        <f t="shared" si="0"/>
        <v>Aanloopperiodiek_1</v>
      </c>
      <c r="L27" s="44" t="str">
        <f t="shared" si="1"/>
        <v>15_Aanloopperiodiek_1</v>
      </c>
      <c r="M27" s="128">
        <v>10.94</v>
      </c>
      <c r="N27" s="129"/>
      <c r="O27" s="44">
        <v>15</v>
      </c>
      <c r="P27" s="44" t="s">
        <v>385</v>
      </c>
      <c r="Q27" s="44">
        <v>4</v>
      </c>
      <c r="R27" s="44" t="str">
        <f t="shared" si="2"/>
        <v>Aanloopperiodiek_1</v>
      </c>
      <c r="S27" s="44" t="str">
        <f t="shared" si="3"/>
        <v>15_Aanloopperiodiek_1</v>
      </c>
      <c r="T27" s="128">
        <v>11.27</v>
      </c>
      <c r="U27" s="129"/>
      <c r="V27" s="129"/>
      <c r="W27" s="44">
        <v>15</v>
      </c>
      <c r="X27" s="44" t="s">
        <v>385</v>
      </c>
      <c r="Y27" s="44">
        <v>4</v>
      </c>
      <c r="Z27" s="44" t="str">
        <f t="shared" si="4"/>
        <v>Aanloopperiodiek_1</v>
      </c>
      <c r="AA27" s="44" t="str">
        <f t="shared" si="5"/>
        <v>15_Aanloopperiodiek_1</v>
      </c>
      <c r="AB27" s="17">
        <f t="shared" si="9"/>
        <v>10.94</v>
      </c>
      <c r="AC27" s="17">
        <f t="shared" si="8"/>
        <v>11.27</v>
      </c>
      <c r="AD27" s="40">
        <f t="shared" si="10"/>
        <v>11.27</v>
      </c>
      <c r="AE27" s="129"/>
      <c r="AF27" s="135"/>
      <c r="AG27" s="6"/>
      <c r="AH27" s="6"/>
      <c r="AI27" s="17"/>
      <c r="AJ27" s="138"/>
      <c r="AK27" s="139"/>
    </row>
    <row r="28" spans="1:37" x14ac:dyDescent="0.25">
      <c r="A28" s="44">
        <v>15</v>
      </c>
      <c r="B28" s="44" t="s">
        <v>385</v>
      </c>
      <c r="C28" s="44">
        <v>4</v>
      </c>
      <c r="D28" s="44" t="str">
        <f t="shared" si="6"/>
        <v>Aanloopperiodiek_1</v>
      </c>
      <c r="E28" s="44" t="str">
        <f t="shared" si="7"/>
        <v>15_Aanloopperiodiek_1</v>
      </c>
      <c r="F28" s="128">
        <v>10.57</v>
      </c>
      <c r="G28" s="44"/>
      <c r="H28" s="44">
        <v>15</v>
      </c>
      <c r="I28" s="44">
        <v>0</v>
      </c>
      <c r="J28" s="44">
        <v>5</v>
      </c>
      <c r="K28" s="44">
        <f t="shared" si="0"/>
        <v>0</v>
      </c>
      <c r="L28" s="44" t="str">
        <f t="shared" si="1"/>
        <v>15_0</v>
      </c>
      <c r="M28" s="128">
        <v>11.34</v>
      </c>
      <c r="N28" s="129"/>
      <c r="O28" s="44">
        <v>15</v>
      </c>
      <c r="P28" s="44">
        <v>0</v>
      </c>
      <c r="Q28" s="44">
        <v>5</v>
      </c>
      <c r="R28" s="44">
        <f t="shared" si="2"/>
        <v>0</v>
      </c>
      <c r="S28" s="44" t="str">
        <f t="shared" si="3"/>
        <v>15_0</v>
      </c>
      <c r="T28" s="128">
        <v>11.68</v>
      </c>
      <c r="U28" s="129"/>
      <c r="V28" s="129"/>
      <c r="W28" s="44">
        <v>15</v>
      </c>
      <c r="X28" s="44">
        <v>0</v>
      </c>
      <c r="Y28" s="44">
        <v>5</v>
      </c>
      <c r="Z28" s="44">
        <f t="shared" si="4"/>
        <v>0</v>
      </c>
      <c r="AA28" s="44" t="str">
        <f t="shared" si="5"/>
        <v>15_0</v>
      </c>
      <c r="AB28" s="17">
        <f t="shared" si="9"/>
        <v>11.34</v>
      </c>
      <c r="AC28" s="17">
        <f t="shared" si="8"/>
        <v>11.68</v>
      </c>
      <c r="AD28" s="40">
        <f t="shared" si="10"/>
        <v>11.68</v>
      </c>
      <c r="AE28" s="129"/>
      <c r="AF28" s="135"/>
      <c r="AG28" s="6"/>
      <c r="AH28" s="6"/>
      <c r="AI28" s="17"/>
      <c r="AJ28" s="138"/>
      <c r="AK28" s="139"/>
    </row>
    <row r="29" spans="1:37" x14ac:dyDescent="0.25">
      <c r="A29" s="44">
        <v>15</v>
      </c>
      <c r="B29" s="44">
        <v>0</v>
      </c>
      <c r="C29" s="44">
        <v>5</v>
      </c>
      <c r="D29" s="44">
        <f t="shared" si="6"/>
        <v>0</v>
      </c>
      <c r="E29" s="44" t="str">
        <f t="shared" si="7"/>
        <v>15_0</v>
      </c>
      <c r="F29" s="128">
        <v>10.96</v>
      </c>
      <c r="G29" s="44"/>
      <c r="H29" s="44">
        <v>15</v>
      </c>
      <c r="I29" s="44">
        <v>1</v>
      </c>
      <c r="J29" s="44">
        <v>6</v>
      </c>
      <c r="K29" s="44">
        <f t="shared" si="0"/>
        <v>1</v>
      </c>
      <c r="L29" s="44" t="str">
        <f t="shared" si="1"/>
        <v>15_1</v>
      </c>
      <c r="M29" s="128">
        <v>11.56</v>
      </c>
      <c r="N29" s="129"/>
      <c r="O29" s="44">
        <v>15</v>
      </c>
      <c r="P29" s="44">
        <v>1</v>
      </c>
      <c r="Q29" s="44">
        <v>6</v>
      </c>
      <c r="R29" s="44">
        <f t="shared" si="2"/>
        <v>1</v>
      </c>
      <c r="S29" s="44" t="str">
        <f t="shared" si="3"/>
        <v>15_1</v>
      </c>
      <c r="T29" s="128">
        <v>11.9</v>
      </c>
      <c r="U29" s="129"/>
      <c r="V29" s="129"/>
      <c r="W29" s="44">
        <v>15</v>
      </c>
      <c r="X29" s="44">
        <v>1</v>
      </c>
      <c r="Y29" s="44">
        <v>6</v>
      </c>
      <c r="Z29" s="44">
        <f t="shared" si="4"/>
        <v>1</v>
      </c>
      <c r="AA29" s="44" t="str">
        <f t="shared" si="5"/>
        <v>15_1</v>
      </c>
      <c r="AB29" s="17">
        <f t="shared" si="9"/>
        <v>11.56</v>
      </c>
      <c r="AC29" s="17">
        <f t="shared" si="8"/>
        <v>11.9</v>
      </c>
      <c r="AD29" s="40">
        <f t="shared" si="10"/>
        <v>11.9</v>
      </c>
      <c r="AE29" s="129"/>
      <c r="AF29" s="135"/>
      <c r="AG29" s="6"/>
      <c r="AH29" s="6"/>
      <c r="AI29" s="19"/>
      <c r="AJ29" s="138"/>
      <c r="AK29" s="139"/>
    </row>
    <row r="30" spans="1:37" x14ac:dyDescent="0.25">
      <c r="A30" s="44">
        <v>15</v>
      </c>
      <c r="B30" s="44">
        <v>1</v>
      </c>
      <c r="C30" s="44">
        <v>6</v>
      </c>
      <c r="D30" s="44">
        <f t="shared" si="6"/>
        <v>1</v>
      </c>
      <c r="E30" s="44" t="str">
        <f t="shared" si="7"/>
        <v>15_1</v>
      </c>
      <c r="F30" s="128">
        <v>11.17</v>
      </c>
      <c r="G30" s="44"/>
      <c r="H30" s="44">
        <v>15</v>
      </c>
      <c r="I30" s="44">
        <v>2</v>
      </c>
      <c r="J30" s="44">
        <v>7</v>
      </c>
      <c r="K30" s="44">
        <f t="shared" si="0"/>
        <v>2</v>
      </c>
      <c r="L30" s="44" t="str">
        <f t="shared" si="1"/>
        <v>15_2</v>
      </c>
      <c r="M30" s="128">
        <v>11.86</v>
      </c>
      <c r="N30" s="129"/>
      <c r="O30" s="44">
        <v>15</v>
      </c>
      <c r="P30" s="44">
        <v>2</v>
      </c>
      <c r="Q30" s="44">
        <v>7</v>
      </c>
      <c r="R30" s="44">
        <f t="shared" si="2"/>
        <v>2</v>
      </c>
      <c r="S30" s="44" t="str">
        <f t="shared" si="3"/>
        <v>15_2</v>
      </c>
      <c r="T30" s="128">
        <v>12.22</v>
      </c>
      <c r="U30" s="129"/>
      <c r="V30" s="129"/>
      <c r="W30" s="44">
        <v>15</v>
      </c>
      <c r="X30" s="44">
        <v>2</v>
      </c>
      <c r="Y30" s="44">
        <v>7</v>
      </c>
      <c r="Z30" s="44">
        <f t="shared" si="4"/>
        <v>2</v>
      </c>
      <c r="AA30" s="44" t="str">
        <f t="shared" si="5"/>
        <v>15_2</v>
      </c>
      <c r="AB30" s="17">
        <f t="shared" si="9"/>
        <v>11.86</v>
      </c>
      <c r="AC30" s="17">
        <f t="shared" si="8"/>
        <v>12.22</v>
      </c>
      <c r="AD30" s="40">
        <f t="shared" si="10"/>
        <v>12.22</v>
      </c>
      <c r="AE30" s="129"/>
      <c r="AF30" s="135"/>
      <c r="AG30" s="6"/>
      <c r="AH30" s="6"/>
      <c r="AI30" s="19"/>
      <c r="AJ30" s="138"/>
      <c r="AK30" s="139"/>
    </row>
    <row r="31" spans="1:37" x14ac:dyDescent="0.25">
      <c r="A31" s="44">
        <v>15</v>
      </c>
      <c r="B31" s="44">
        <v>2</v>
      </c>
      <c r="C31" s="44">
        <v>7</v>
      </c>
      <c r="D31" s="44">
        <f t="shared" si="6"/>
        <v>2</v>
      </c>
      <c r="E31" s="44" t="str">
        <f t="shared" si="7"/>
        <v>15_2</v>
      </c>
      <c r="F31" s="128">
        <v>11.46</v>
      </c>
      <c r="G31" s="44"/>
      <c r="H31" s="44">
        <v>15</v>
      </c>
      <c r="I31" s="44">
        <v>3</v>
      </c>
      <c r="J31" s="44">
        <v>8</v>
      </c>
      <c r="K31" s="44">
        <f t="shared" si="0"/>
        <v>3</v>
      </c>
      <c r="L31" s="44" t="str">
        <f t="shared" si="1"/>
        <v>15_3</v>
      </c>
      <c r="M31" s="128">
        <v>12.16</v>
      </c>
      <c r="N31" s="129"/>
      <c r="O31" s="44">
        <v>15</v>
      </c>
      <c r="P31" s="44">
        <v>3</v>
      </c>
      <c r="Q31" s="44">
        <v>8</v>
      </c>
      <c r="R31" s="44">
        <f t="shared" si="2"/>
        <v>3</v>
      </c>
      <c r="S31" s="44" t="str">
        <f t="shared" si="3"/>
        <v>15_3</v>
      </c>
      <c r="T31" s="128">
        <v>12.52</v>
      </c>
      <c r="U31" s="129"/>
      <c r="V31" s="129"/>
      <c r="W31" s="44">
        <v>15</v>
      </c>
      <c r="X31" s="44">
        <v>3</v>
      </c>
      <c r="Y31" s="44">
        <v>8</v>
      </c>
      <c r="Z31" s="44">
        <f t="shared" si="4"/>
        <v>3</v>
      </c>
      <c r="AA31" s="44" t="str">
        <f t="shared" si="5"/>
        <v>15_3</v>
      </c>
      <c r="AB31" s="17">
        <f t="shared" si="9"/>
        <v>12.16</v>
      </c>
      <c r="AC31" s="17">
        <f t="shared" si="8"/>
        <v>12.52</v>
      </c>
      <c r="AD31" s="40">
        <f t="shared" si="10"/>
        <v>12.52</v>
      </c>
      <c r="AE31" s="129"/>
      <c r="AF31" s="135"/>
      <c r="AG31" s="6"/>
      <c r="AH31" s="6"/>
      <c r="AI31" s="19"/>
      <c r="AJ31" s="138"/>
      <c r="AK31" s="139"/>
    </row>
    <row r="32" spans="1:37" x14ac:dyDescent="0.25">
      <c r="A32" s="44">
        <v>15</v>
      </c>
      <c r="B32" s="44">
        <v>3</v>
      </c>
      <c r="C32" s="44">
        <v>8</v>
      </c>
      <c r="D32" s="44">
        <f t="shared" si="6"/>
        <v>3</v>
      </c>
      <c r="E32" s="44" t="str">
        <f t="shared" si="7"/>
        <v>15_3</v>
      </c>
      <c r="F32" s="128">
        <v>11.75</v>
      </c>
      <c r="G32" s="44"/>
      <c r="H32" s="44">
        <v>15</v>
      </c>
      <c r="I32" s="44">
        <v>4</v>
      </c>
      <c r="J32" s="44">
        <v>9</v>
      </c>
      <c r="K32" s="44">
        <f t="shared" si="0"/>
        <v>4</v>
      </c>
      <c r="L32" s="44" t="str">
        <f t="shared" si="1"/>
        <v>15_4</v>
      </c>
      <c r="M32" s="128">
        <v>12.48</v>
      </c>
      <c r="N32" s="129"/>
      <c r="O32" s="44">
        <v>15</v>
      </c>
      <c r="P32" s="44">
        <v>4</v>
      </c>
      <c r="Q32" s="44">
        <v>9</v>
      </c>
      <c r="R32" s="44">
        <f t="shared" si="2"/>
        <v>4</v>
      </c>
      <c r="S32" s="44" t="str">
        <f t="shared" si="3"/>
        <v>15_4</v>
      </c>
      <c r="T32" s="128">
        <v>12.86</v>
      </c>
      <c r="U32" s="129"/>
      <c r="V32" s="129"/>
      <c r="W32" s="44">
        <v>15</v>
      </c>
      <c r="X32" s="44">
        <v>4</v>
      </c>
      <c r="Y32" s="44">
        <v>9</v>
      </c>
      <c r="Z32" s="44">
        <f t="shared" si="4"/>
        <v>4</v>
      </c>
      <c r="AA32" s="44" t="str">
        <f t="shared" si="5"/>
        <v>15_4</v>
      </c>
      <c r="AB32" s="17">
        <f t="shared" si="9"/>
        <v>12.48</v>
      </c>
      <c r="AC32" s="17">
        <f t="shared" si="8"/>
        <v>12.86</v>
      </c>
      <c r="AD32" s="40">
        <f t="shared" si="10"/>
        <v>12.86</v>
      </c>
      <c r="AE32" s="129"/>
      <c r="AF32" s="135"/>
      <c r="AG32" s="6"/>
      <c r="AH32" s="6"/>
      <c r="AI32" s="19"/>
      <c r="AJ32" s="138"/>
      <c r="AK32" s="139"/>
    </row>
    <row r="33" spans="1:37" x14ac:dyDescent="0.25">
      <c r="A33" s="44">
        <v>15</v>
      </c>
      <c r="B33" s="44">
        <v>4</v>
      </c>
      <c r="C33" s="44">
        <v>9</v>
      </c>
      <c r="D33" s="44">
        <f t="shared" si="6"/>
        <v>4</v>
      </c>
      <c r="E33" s="44" t="str">
        <f t="shared" si="7"/>
        <v>15_4</v>
      </c>
      <c r="F33" s="128">
        <v>12.06</v>
      </c>
      <c r="G33" s="44"/>
      <c r="H33" s="44">
        <v>15</v>
      </c>
      <c r="I33" s="44">
        <v>5</v>
      </c>
      <c r="J33" s="44">
        <v>10</v>
      </c>
      <c r="K33" s="44">
        <f t="shared" si="0"/>
        <v>5</v>
      </c>
      <c r="L33" s="44" t="str">
        <f t="shared" si="1"/>
        <v>15_5</v>
      </c>
      <c r="M33" s="128">
        <v>12.83</v>
      </c>
      <c r="N33" s="129"/>
      <c r="O33" s="44">
        <v>15</v>
      </c>
      <c r="P33" s="44">
        <v>5</v>
      </c>
      <c r="Q33" s="44">
        <v>10</v>
      </c>
      <c r="R33" s="44">
        <f t="shared" si="2"/>
        <v>5</v>
      </c>
      <c r="S33" s="44" t="str">
        <f t="shared" si="3"/>
        <v>15_5</v>
      </c>
      <c r="T33" s="128">
        <v>13.22</v>
      </c>
      <c r="U33" s="129"/>
      <c r="V33" s="129"/>
      <c r="W33" s="44">
        <v>15</v>
      </c>
      <c r="X33" s="44">
        <v>5</v>
      </c>
      <c r="Y33" s="44">
        <v>10</v>
      </c>
      <c r="Z33" s="44">
        <f t="shared" si="4"/>
        <v>5</v>
      </c>
      <c r="AA33" s="44" t="str">
        <f t="shared" si="5"/>
        <v>15_5</v>
      </c>
      <c r="AB33" s="17">
        <f t="shared" si="9"/>
        <v>12.83</v>
      </c>
      <c r="AC33" s="17">
        <f t="shared" si="8"/>
        <v>13.22</v>
      </c>
      <c r="AD33" s="40">
        <f t="shared" si="10"/>
        <v>13.22</v>
      </c>
      <c r="AE33" s="129"/>
      <c r="AF33" s="135"/>
      <c r="AG33" s="6"/>
      <c r="AH33" s="6"/>
      <c r="AI33" s="19"/>
      <c r="AJ33" s="138"/>
      <c r="AK33" s="139"/>
    </row>
    <row r="34" spans="1:37" x14ac:dyDescent="0.25">
      <c r="A34" s="44">
        <v>15</v>
      </c>
      <c r="B34" s="44">
        <v>5</v>
      </c>
      <c r="C34" s="44">
        <v>10</v>
      </c>
      <c r="D34" s="44">
        <f t="shared" si="6"/>
        <v>5</v>
      </c>
      <c r="E34" s="44" t="str">
        <f t="shared" si="7"/>
        <v>15_5</v>
      </c>
      <c r="F34" s="128">
        <v>12.4</v>
      </c>
      <c r="G34" s="44"/>
      <c r="H34" s="44">
        <v>15</v>
      </c>
      <c r="I34" s="44">
        <v>6</v>
      </c>
      <c r="J34" s="44">
        <v>11</v>
      </c>
      <c r="K34" s="44">
        <f t="shared" si="0"/>
        <v>6</v>
      </c>
      <c r="L34" s="44" t="str">
        <f t="shared" si="1"/>
        <v>15_6</v>
      </c>
      <c r="M34" s="128">
        <v>13.22</v>
      </c>
      <c r="N34" s="129"/>
      <c r="O34" s="44">
        <v>15</v>
      </c>
      <c r="P34" s="44">
        <v>6</v>
      </c>
      <c r="Q34" s="44">
        <v>11</v>
      </c>
      <c r="R34" s="44">
        <f t="shared" si="2"/>
        <v>6</v>
      </c>
      <c r="S34" s="44" t="str">
        <f t="shared" si="3"/>
        <v>15_6</v>
      </c>
      <c r="T34" s="128">
        <v>13.62</v>
      </c>
      <c r="U34" s="129"/>
      <c r="V34" s="129"/>
      <c r="W34" s="44">
        <v>15</v>
      </c>
      <c r="X34" s="44">
        <v>6</v>
      </c>
      <c r="Y34" s="44">
        <v>11</v>
      </c>
      <c r="Z34" s="44">
        <f t="shared" si="4"/>
        <v>6</v>
      </c>
      <c r="AA34" s="44" t="str">
        <f t="shared" si="5"/>
        <v>15_6</v>
      </c>
      <c r="AB34" s="17">
        <f t="shared" si="9"/>
        <v>13.22</v>
      </c>
      <c r="AC34" s="17">
        <f t="shared" si="8"/>
        <v>13.62</v>
      </c>
      <c r="AD34" s="40">
        <f t="shared" si="10"/>
        <v>13.62</v>
      </c>
      <c r="AE34" s="129"/>
      <c r="AF34" s="135"/>
      <c r="AG34" s="6"/>
      <c r="AH34" s="6"/>
      <c r="AI34" s="19"/>
      <c r="AJ34" s="138"/>
      <c r="AK34" s="139"/>
    </row>
    <row r="35" spans="1:37" x14ac:dyDescent="0.25">
      <c r="A35" s="44">
        <v>15</v>
      </c>
      <c r="B35" s="44">
        <v>6</v>
      </c>
      <c r="C35" s="44">
        <v>11</v>
      </c>
      <c r="D35" s="44">
        <f t="shared" si="6"/>
        <v>6</v>
      </c>
      <c r="E35" s="44" t="str">
        <f t="shared" si="7"/>
        <v>15_6</v>
      </c>
      <c r="F35" s="128">
        <v>12.78</v>
      </c>
      <c r="G35" s="44"/>
      <c r="H35" s="44">
        <v>15</v>
      </c>
      <c r="I35" s="44">
        <v>7</v>
      </c>
      <c r="J35" s="44">
        <v>12</v>
      </c>
      <c r="K35" s="44">
        <f t="shared" si="0"/>
        <v>7</v>
      </c>
      <c r="L35" s="44" t="str">
        <f t="shared" si="1"/>
        <v>15_7</v>
      </c>
      <c r="M35" s="128">
        <v>13.63</v>
      </c>
      <c r="N35" s="129"/>
      <c r="O35" s="44">
        <v>15</v>
      </c>
      <c r="P35" s="44">
        <v>7</v>
      </c>
      <c r="Q35" s="44">
        <v>12</v>
      </c>
      <c r="R35" s="44">
        <f t="shared" si="2"/>
        <v>7</v>
      </c>
      <c r="S35" s="44" t="str">
        <f t="shared" si="3"/>
        <v>15_7</v>
      </c>
      <c r="T35" s="128">
        <v>14.04</v>
      </c>
      <c r="U35" s="129"/>
      <c r="V35" s="129"/>
      <c r="W35" s="44">
        <v>15</v>
      </c>
      <c r="X35" s="44">
        <v>7</v>
      </c>
      <c r="Y35" s="44">
        <v>12</v>
      </c>
      <c r="Z35" s="44">
        <f t="shared" si="4"/>
        <v>7</v>
      </c>
      <c r="AA35" s="44" t="str">
        <f t="shared" si="5"/>
        <v>15_7</v>
      </c>
      <c r="AB35" s="17">
        <f t="shared" si="9"/>
        <v>13.63</v>
      </c>
      <c r="AC35" s="17">
        <f t="shared" si="8"/>
        <v>14.04</v>
      </c>
      <c r="AD35" s="40">
        <f t="shared" si="10"/>
        <v>14.04</v>
      </c>
      <c r="AE35" s="129"/>
      <c r="AF35" s="135"/>
      <c r="AG35" s="6"/>
      <c r="AH35" s="6"/>
      <c r="AI35" s="19"/>
      <c r="AJ35" s="138"/>
      <c r="AK35" s="139"/>
    </row>
    <row r="36" spans="1:37" x14ac:dyDescent="0.25">
      <c r="A36" s="44">
        <v>15</v>
      </c>
      <c r="B36" s="44">
        <v>7</v>
      </c>
      <c r="C36" s="44">
        <v>12</v>
      </c>
      <c r="D36" s="44">
        <f t="shared" si="6"/>
        <v>7</v>
      </c>
      <c r="E36" s="44" t="str">
        <f t="shared" si="7"/>
        <v>15_7</v>
      </c>
      <c r="F36" s="128">
        <v>13.17</v>
      </c>
      <c r="G36" s="44"/>
      <c r="H36" s="44">
        <v>15</v>
      </c>
      <c r="I36" s="44">
        <v>8</v>
      </c>
      <c r="J36" s="44">
        <v>13</v>
      </c>
      <c r="K36" s="44">
        <f t="shared" si="0"/>
        <v>8</v>
      </c>
      <c r="L36" s="44" t="str">
        <f t="shared" si="1"/>
        <v>15_8</v>
      </c>
      <c r="M36" s="128">
        <v>14.09</v>
      </c>
      <c r="N36" s="129"/>
      <c r="O36" s="44">
        <v>15</v>
      </c>
      <c r="P36" s="44">
        <v>8</v>
      </c>
      <c r="Q36" s="44">
        <v>13</v>
      </c>
      <c r="R36" s="44">
        <f t="shared" si="2"/>
        <v>8</v>
      </c>
      <c r="S36" s="44" t="str">
        <f t="shared" si="3"/>
        <v>15_8</v>
      </c>
      <c r="T36" s="128">
        <v>14.52</v>
      </c>
      <c r="U36" s="129"/>
      <c r="V36" s="129"/>
      <c r="W36" s="44">
        <v>15</v>
      </c>
      <c r="X36" s="44">
        <v>8</v>
      </c>
      <c r="Y36" s="44">
        <v>13</v>
      </c>
      <c r="Z36" s="44">
        <f t="shared" si="4"/>
        <v>8</v>
      </c>
      <c r="AA36" s="44" t="str">
        <f t="shared" si="5"/>
        <v>15_8</v>
      </c>
      <c r="AB36" s="17">
        <f t="shared" si="9"/>
        <v>14.09</v>
      </c>
      <c r="AC36" s="17">
        <f t="shared" si="8"/>
        <v>14.52</v>
      </c>
      <c r="AD36" s="40">
        <f t="shared" si="10"/>
        <v>14.52</v>
      </c>
      <c r="AE36" s="129"/>
      <c r="AF36" s="135"/>
      <c r="AG36" s="6"/>
      <c r="AH36" s="6"/>
      <c r="AI36" s="19"/>
      <c r="AJ36" s="138"/>
      <c r="AK36" s="139"/>
    </row>
    <row r="37" spans="1:37" x14ac:dyDescent="0.25">
      <c r="A37" s="44">
        <v>15</v>
      </c>
      <c r="B37" s="44">
        <v>8</v>
      </c>
      <c r="C37" s="44">
        <v>13</v>
      </c>
      <c r="D37" s="44">
        <f t="shared" si="6"/>
        <v>8</v>
      </c>
      <c r="E37" s="44" t="str">
        <f t="shared" si="7"/>
        <v>15_8</v>
      </c>
      <c r="F37" s="128">
        <v>13.62</v>
      </c>
      <c r="G37" s="44"/>
      <c r="H37" s="44">
        <v>20</v>
      </c>
      <c r="I37" s="44" t="s">
        <v>384</v>
      </c>
      <c r="J37" s="44">
        <v>5</v>
      </c>
      <c r="K37" s="44" t="str">
        <f t="shared" si="0"/>
        <v>Aanloopperiodiek_0</v>
      </c>
      <c r="L37" s="44" t="str">
        <f t="shared" si="1"/>
        <v>20_Aanloopperiodiek_0</v>
      </c>
      <c r="M37" s="128">
        <v>11.34</v>
      </c>
      <c r="N37" s="129"/>
      <c r="O37" s="44">
        <v>20</v>
      </c>
      <c r="P37" s="44" t="s">
        <v>384</v>
      </c>
      <c r="Q37" s="44">
        <v>5</v>
      </c>
      <c r="R37" s="44" t="str">
        <f t="shared" si="2"/>
        <v>Aanloopperiodiek_0</v>
      </c>
      <c r="S37" s="44" t="str">
        <f t="shared" si="3"/>
        <v>20_Aanloopperiodiek_0</v>
      </c>
      <c r="T37" s="128">
        <v>11.68</v>
      </c>
      <c r="U37" s="129"/>
      <c r="V37" s="129"/>
      <c r="W37" s="44">
        <v>20</v>
      </c>
      <c r="X37" s="44" t="s">
        <v>384</v>
      </c>
      <c r="Y37" s="44">
        <v>5</v>
      </c>
      <c r="Z37" s="44" t="str">
        <f t="shared" si="4"/>
        <v>Aanloopperiodiek_0</v>
      </c>
      <c r="AA37" s="44" t="str">
        <f t="shared" si="5"/>
        <v>20_Aanloopperiodiek_0</v>
      </c>
      <c r="AB37" s="17">
        <f t="shared" si="9"/>
        <v>11.34</v>
      </c>
      <c r="AC37" s="17">
        <f t="shared" si="8"/>
        <v>11.68</v>
      </c>
      <c r="AD37" s="40">
        <f t="shared" si="10"/>
        <v>11.68</v>
      </c>
      <c r="AE37" s="129"/>
      <c r="AF37" s="135"/>
      <c r="AG37" s="6"/>
      <c r="AH37" s="6"/>
      <c r="AI37" s="19"/>
      <c r="AJ37" s="138"/>
      <c r="AK37" s="139"/>
    </row>
    <row r="38" spans="1:37" x14ac:dyDescent="0.25">
      <c r="A38" s="44">
        <v>20</v>
      </c>
      <c r="B38" s="44" t="s">
        <v>384</v>
      </c>
      <c r="C38" s="44">
        <v>5</v>
      </c>
      <c r="D38" s="44" t="str">
        <f t="shared" si="6"/>
        <v>Aanloopperiodiek_0</v>
      </c>
      <c r="E38" s="44" t="str">
        <f t="shared" si="7"/>
        <v>20_Aanloopperiodiek_0</v>
      </c>
      <c r="F38" s="128">
        <v>10.96</v>
      </c>
      <c r="G38" s="44"/>
      <c r="H38" s="44">
        <v>20</v>
      </c>
      <c r="I38" s="44" t="s">
        <v>385</v>
      </c>
      <c r="J38" s="44">
        <v>6</v>
      </c>
      <c r="K38" s="44" t="str">
        <f t="shared" si="0"/>
        <v>Aanloopperiodiek_1</v>
      </c>
      <c r="L38" s="44" t="str">
        <f t="shared" si="1"/>
        <v>20_Aanloopperiodiek_1</v>
      </c>
      <c r="M38" s="128">
        <v>11.56</v>
      </c>
      <c r="N38" s="129"/>
      <c r="O38" s="44">
        <v>20</v>
      </c>
      <c r="P38" s="44" t="s">
        <v>385</v>
      </c>
      <c r="Q38" s="44">
        <v>6</v>
      </c>
      <c r="R38" s="44" t="str">
        <f t="shared" si="2"/>
        <v>Aanloopperiodiek_1</v>
      </c>
      <c r="S38" s="44" t="str">
        <f t="shared" si="3"/>
        <v>20_Aanloopperiodiek_1</v>
      </c>
      <c r="T38" s="128">
        <v>11.9</v>
      </c>
      <c r="U38" s="129"/>
      <c r="V38" s="129"/>
      <c r="W38" s="44">
        <v>20</v>
      </c>
      <c r="X38" s="44" t="s">
        <v>385</v>
      </c>
      <c r="Y38" s="44">
        <v>6</v>
      </c>
      <c r="Z38" s="44" t="str">
        <f t="shared" si="4"/>
        <v>Aanloopperiodiek_1</v>
      </c>
      <c r="AA38" s="44" t="str">
        <f t="shared" si="5"/>
        <v>20_Aanloopperiodiek_1</v>
      </c>
      <c r="AB38" s="17">
        <f t="shared" si="9"/>
        <v>11.56</v>
      </c>
      <c r="AC38" s="17">
        <f t="shared" si="8"/>
        <v>11.9</v>
      </c>
      <c r="AD38" s="40">
        <f t="shared" si="10"/>
        <v>11.9</v>
      </c>
      <c r="AE38" s="129"/>
      <c r="AF38" s="135"/>
      <c r="AG38" s="6"/>
      <c r="AH38" s="6"/>
      <c r="AI38" s="19"/>
      <c r="AJ38" s="138"/>
      <c r="AK38" s="139"/>
    </row>
    <row r="39" spans="1:37" x14ac:dyDescent="0.25">
      <c r="A39" s="44">
        <v>20</v>
      </c>
      <c r="B39" s="44" t="s">
        <v>385</v>
      </c>
      <c r="C39" s="44">
        <v>6</v>
      </c>
      <c r="D39" s="44" t="str">
        <f t="shared" si="6"/>
        <v>Aanloopperiodiek_1</v>
      </c>
      <c r="E39" s="44" t="str">
        <f t="shared" si="7"/>
        <v>20_Aanloopperiodiek_1</v>
      </c>
      <c r="F39" s="128">
        <v>11.17</v>
      </c>
      <c r="G39" s="44"/>
      <c r="H39" s="44">
        <v>20</v>
      </c>
      <c r="I39" s="44">
        <v>0</v>
      </c>
      <c r="J39" s="44">
        <v>7</v>
      </c>
      <c r="K39" s="44">
        <f t="shared" si="0"/>
        <v>0</v>
      </c>
      <c r="L39" s="44" t="str">
        <f t="shared" si="1"/>
        <v>20_0</v>
      </c>
      <c r="M39" s="128">
        <v>11.86</v>
      </c>
      <c r="N39" s="129"/>
      <c r="O39" s="44">
        <v>20</v>
      </c>
      <c r="P39" s="44">
        <v>0</v>
      </c>
      <c r="Q39" s="44">
        <v>7</v>
      </c>
      <c r="R39" s="44">
        <f t="shared" si="2"/>
        <v>0</v>
      </c>
      <c r="S39" s="44" t="str">
        <f t="shared" si="3"/>
        <v>20_0</v>
      </c>
      <c r="T39" s="128">
        <v>12.22</v>
      </c>
      <c r="U39" s="129"/>
      <c r="V39" s="129"/>
      <c r="W39" s="44">
        <v>20</v>
      </c>
      <c r="X39" s="44">
        <v>0</v>
      </c>
      <c r="Y39" s="44">
        <v>7</v>
      </c>
      <c r="Z39" s="44">
        <f t="shared" si="4"/>
        <v>0</v>
      </c>
      <c r="AA39" s="44" t="str">
        <f t="shared" si="5"/>
        <v>20_0</v>
      </c>
      <c r="AB39" s="17">
        <f t="shared" si="9"/>
        <v>11.86</v>
      </c>
      <c r="AC39" s="17">
        <f t="shared" si="8"/>
        <v>12.22</v>
      </c>
      <c r="AD39" s="40">
        <f t="shared" si="10"/>
        <v>12.22</v>
      </c>
      <c r="AE39" s="6"/>
      <c r="AF39" s="6"/>
      <c r="AG39" s="6"/>
      <c r="AH39" s="6"/>
      <c r="AI39" s="19"/>
      <c r="AJ39" s="138"/>
      <c r="AK39" s="139"/>
    </row>
    <row r="40" spans="1:37" x14ac:dyDescent="0.25">
      <c r="A40" s="44">
        <v>20</v>
      </c>
      <c r="B40" s="44">
        <v>0</v>
      </c>
      <c r="C40" s="44">
        <v>7</v>
      </c>
      <c r="D40" s="44">
        <f t="shared" si="6"/>
        <v>0</v>
      </c>
      <c r="E40" s="44" t="str">
        <f t="shared" si="7"/>
        <v>20_0</v>
      </c>
      <c r="F40" s="128">
        <v>11.46</v>
      </c>
      <c r="G40" s="44"/>
      <c r="H40" s="44">
        <v>20</v>
      </c>
      <c r="I40" s="44">
        <v>1</v>
      </c>
      <c r="J40" s="44">
        <v>8</v>
      </c>
      <c r="K40" s="44">
        <f t="shared" si="0"/>
        <v>1</v>
      </c>
      <c r="L40" s="44" t="str">
        <f t="shared" si="1"/>
        <v>20_1</v>
      </c>
      <c r="M40" s="128">
        <v>12.16</v>
      </c>
      <c r="N40" s="6"/>
      <c r="O40" s="44">
        <v>20</v>
      </c>
      <c r="P40" s="44">
        <v>1</v>
      </c>
      <c r="Q40" s="44">
        <v>8</v>
      </c>
      <c r="R40" s="44">
        <f t="shared" si="2"/>
        <v>1</v>
      </c>
      <c r="S40" s="44" t="str">
        <f t="shared" si="3"/>
        <v>20_1</v>
      </c>
      <c r="T40" s="128">
        <v>12.52</v>
      </c>
      <c r="U40" s="6"/>
      <c r="V40" s="6"/>
      <c r="W40" s="44">
        <v>20</v>
      </c>
      <c r="X40" s="44">
        <v>1</v>
      </c>
      <c r="Y40" s="44">
        <v>8</v>
      </c>
      <c r="Z40" s="44">
        <f t="shared" si="4"/>
        <v>1</v>
      </c>
      <c r="AA40" s="44" t="str">
        <f t="shared" si="5"/>
        <v>20_1</v>
      </c>
      <c r="AB40" s="17">
        <f t="shared" si="9"/>
        <v>12.16</v>
      </c>
      <c r="AC40" s="17">
        <f t="shared" si="8"/>
        <v>12.52</v>
      </c>
      <c r="AD40" s="40">
        <f t="shared" si="10"/>
        <v>12.52</v>
      </c>
      <c r="AE40" s="17"/>
      <c r="AF40" s="17"/>
      <c r="AG40" s="6"/>
      <c r="AH40" s="6"/>
      <c r="AI40" s="6"/>
      <c r="AJ40" s="57"/>
    </row>
    <row r="41" spans="1:37" x14ac:dyDescent="0.25">
      <c r="A41" s="44">
        <v>20</v>
      </c>
      <c r="B41" s="44">
        <v>1</v>
      </c>
      <c r="C41" s="44">
        <v>8</v>
      </c>
      <c r="D41" s="44">
        <f t="shared" si="6"/>
        <v>1</v>
      </c>
      <c r="E41" s="44" t="str">
        <f t="shared" si="7"/>
        <v>20_1</v>
      </c>
      <c r="F41" s="128">
        <v>11.75</v>
      </c>
      <c r="G41" s="44"/>
      <c r="H41" s="44">
        <v>20</v>
      </c>
      <c r="I41" s="44">
        <v>2</v>
      </c>
      <c r="J41" s="44">
        <v>9</v>
      </c>
      <c r="K41" s="44">
        <f t="shared" si="0"/>
        <v>2</v>
      </c>
      <c r="L41" s="44" t="str">
        <f t="shared" si="1"/>
        <v>20_2</v>
      </c>
      <c r="M41" s="128">
        <v>12.48</v>
      </c>
      <c r="N41" s="6"/>
      <c r="O41" s="44">
        <v>20</v>
      </c>
      <c r="P41" s="44">
        <v>2</v>
      </c>
      <c r="Q41" s="44">
        <v>9</v>
      </c>
      <c r="R41" s="44">
        <f t="shared" si="2"/>
        <v>2</v>
      </c>
      <c r="S41" s="44" t="str">
        <f t="shared" si="3"/>
        <v>20_2</v>
      </c>
      <c r="T41" s="128">
        <v>12.86</v>
      </c>
      <c r="U41" s="6"/>
      <c r="V41" s="6"/>
      <c r="W41" s="44">
        <v>20</v>
      </c>
      <c r="X41" s="44">
        <v>2</v>
      </c>
      <c r="Y41" s="44">
        <v>9</v>
      </c>
      <c r="Z41" s="44">
        <f t="shared" si="4"/>
        <v>2</v>
      </c>
      <c r="AA41" s="44" t="str">
        <f t="shared" si="5"/>
        <v>20_2</v>
      </c>
      <c r="AB41" s="17">
        <f t="shared" si="9"/>
        <v>12.48</v>
      </c>
      <c r="AC41" s="17">
        <f t="shared" si="8"/>
        <v>12.86</v>
      </c>
      <c r="AD41" s="40">
        <f t="shared" si="10"/>
        <v>12.86</v>
      </c>
      <c r="AE41" s="6"/>
      <c r="AF41" s="6"/>
      <c r="AG41" s="6"/>
      <c r="AH41" s="6"/>
      <c r="AI41" s="6"/>
      <c r="AJ41" s="57"/>
    </row>
    <row r="42" spans="1:37" x14ac:dyDescent="0.25">
      <c r="A42" s="44">
        <v>20</v>
      </c>
      <c r="B42" s="44">
        <v>2</v>
      </c>
      <c r="C42" s="44">
        <v>9</v>
      </c>
      <c r="D42" s="44">
        <f t="shared" si="6"/>
        <v>2</v>
      </c>
      <c r="E42" s="44" t="str">
        <f t="shared" si="7"/>
        <v>20_2</v>
      </c>
      <c r="F42" s="128">
        <v>12.06</v>
      </c>
      <c r="G42" s="44"/>
      <c r="H42" s="44">
        <v>20</v>
      </c>
      <c r="I42" s="44">
        <v>3</v>
      </c>
      <c r="J42" s="44">
        <v>10</v>
      </c>
      <c r="K42" s="44">
        <f t="shared" si="0"/>
        <v>3</v>
      </c>
      <c r="L42" s="44" t="str">
        <f t="shared" si="1"/>
        <v>20_3</v>
      </c>
      <c r="M42" s="128">
        <v>12.83</v>
      </c>
      <c r="N42" s="132"/>
      <c r="O42" s="44">
        <v>20</v>
      </c>
      <c r="P42" s="44">
        <v>3</v>
      </c>
      <c r="Q42" s="44">
        <v>10</v>
      </c>
      <c r="R42" s="44">
        <f t="shared" si="2"/>
        <v>3</v>
      </c>
      <c r="S42" s="44" t="str">
        <f t="shared" si="3"/>
        <v>20_3</v>
      </c>
      <c r="T42" s="128">
        <v>13.22</v>
      </c>
      <c r="U42" s="132"/>
      <c r="V42" s="132"/>
      <c r="W42" s="44">
        <v>20</v>
      </c>
      <c r="X42" s="44">
        <v>3</v>
      </c>
      <c r="Y42" s="44">
        <v>10</v>
      </c>
      <c r="Z42" s="44">
        <f t="shared" si="4"/>
        <v>3</v>
      </c>
      <c r="AA42" s="44" t="str">
        <f t="shared" si="5"/>
        <v>20_3</v>
      </c>
      <c r="AB42" s="17">
        <f t="shared" si="9"/>
        <v>12.83</v>
      </c>
      <c r="AC42" s="17">
        <f t="shared" si="8"/>
        <v>13.22</v>
      </c>
      <c r="AD42" s="40">
        <f t="shared" si="10"/>
        <v>13.22</v>
      </c>
      <c r="AE42" s="132"/>
      <c r="AF42" s="132"/>
      <c r="AG42" s="6"/>
      <c r="AH42" s="6"/>
      <c r="AI42" s="133"/>
      <c r="AJ42" s="145"/>
      <c r="AK42" s="146"/>
    </row>
    <row r="43" spans="1:37" x14ac:dyDescent="0.25">
      <c r="A43" s="44">
        <v>20</v>
      </c>
      <c r="B43" s="44">
        <v>3</v>
      </c>
      <c r="C43" s="44">
        <v>10</v>
      </c>
      <c r="D43" s="44">
        <f t="shared" si="6"/>
        <v>3</v>
      </c>
      <c r="E43" s="44" t="str">
        <f t="shared" si="7"/>
        <v>20_3</v>
      </c>
      <c r="F43" s="128">
        <v>12.4</v>
      </c>
      <c r="G43" s="44"/>
      <c r="H43" s="44">
        <v>20</v>
      </c>
      <c r="I43" s="44">
        <v>4</v>
      </c>
      <c r="J43" s="44">
        <v>11</v>
      </c>
      <c r="K43" s="44">
        <f t="shared" si="0"/>
        <v>4</v>
      </c>
      <c r="L43" s="44" t="str">
        <f t="shared" si="1"/>
        <v>20_4</v>
      </c>
      <c r="M43" s="128">
        <v>13.22</v>
      </c>
      <c r="N43" s="131"/>
      <c r="O43" s="44">
        <v>20</v>
      </c>
      <c r="P43" s="44">
        <v>4</v>
      </c>
      <c r="Q43" s="44">
        <v>11</v>
      </c>
      <c r="R43" s="44">
        <f t="shared" si="2"/>
        <v>4</v>
      </c>
      <c r="S43" s="44" t="str">
        <f t="shared" si="3"/>
        <v>20_4</v>
      </c>
      <c r="T43" s="128">
        <v>13.62</v>
      </c>
      <c r="U43" s="131"/>
      <c r="V43" s="131"/>
      <c r="W43" s="44">
        <v>20</v>
      </c>
      <c r="X43" s="44">
        <v>4</v>
      </c>
      <c r="Y43" s="44">
        <v>11</v>
      </c>
      <c r="Z43" s="44">
        <f t="shared" si="4"/>
        <v>4</v>
      </c>
      <c r="AA43" s="44" t="str">
        <f t="shared" si="5"/>
        <v>20_4</v>
      </c>
      <c r="AB43" s="17">
        <f t="shared" si="9"/>
        <v>13.22</v>
      </c>
      <c r="AC43" s="17">
        <f t="shared" si="8"/>
        <v>13.62</v>
      </c>
      <c r="AD43" s="40">
        <f t="shared" si="10"/>
        <v>13.62</v>
      </c>
      <c r="AE43" s="137"/>
      <c r="AF43" s="137"/>
      <c r="AG43" s="142"/>
      <c r="AH43" s="142"/>
      <c r="AI43" s="131"/>
      <c r="AJ43" s="140"/>
      <c r="AK43" s="141"/>
    </row>
    <row r="44" spans="1:37" x14ac:dyDescent="0.25">
      <c r="A44" s="44">
        <v>20</v>
      </c>
      <c r="B44" s="44">
        <v>4</v>
      </c>
      <c r="C44" s="44">
        <v>11</v>
      </c>
      <c r="D44" s="44">
        <f t="shared" si="6"/>
        <v>4</v>
      </c>
      <c r="E44" s="44" t="str">
        <f t="shared" si="7"/>
        <v>20_4</v>
      </c>
      <c r="F44" s="128">
        <v>12.78</v>
      </c>
      <c r="G44" s="44"/>
      <c r="H44" s="44">
        <v>20</v>
      </c>
      <c r="I44" s="44">
        <v>5</v>
      </c>
      <c r="J44" s="44">
        <v>12</v>
      </c>
      <c r="K44" s="44">
        <f t="shared" si="0"/>
        <v>5</v>
      </c>
      <c r="L44" s="44" t="str">
        <f t="shared" si="1"/>
        <v>20_5</v>
      </c>
      <c r="M44" s="128">
        <v>13.63</v>
      </c>
      <c r="N44" s="129"/>
      <c r="O44" s="44">
        <v>20</v>
      </c>
      <c r="P44" s="44">
        <v>5</v>
      </c>
      <c r="Q44" s="44">
        <v>12</v>
      </c>
      <c r="R44" s="44">
        <f t="shared" si="2"/>
        <v>5</v>
      </c>
      <c r="S44" s="44" t="str">
        <f t="shared" si="3"/>
        <v>20_5</v>
      </c>
      <c r="T44" s="128">
        <v>14.04</v>
      </c>
      <c r="U44" s="129"/>
      <c r="V44" s="129"/>
      <c r="W44" s="44">
        <v>20</v>
      </c>
      <c r="X44" s="44">
        <v>5</v>
      </c>
      <c r="Y44" s="44">
        <v>12</v>
      </c>
      <c r="Z44" s="44">
        <f t="shared" si="4"/>
        <v>5</v>
      </c>
      <c r="AA44" s="44" t="str">
        <f t="shared" si="5"/>
        <v>20_5</v>
      </c>
      <c r="AB44" s="17">
        <f t="shared" si="9"/>
        <v>13.63</v>
      </c>
      <c r="AC44" s="17">
        <f t="shared" si="8"/>
        <v>14.04</v>
      </c>
      <c r="AD44" s="40">
        <f t="shared" si="10"/>
        <v>14.04</v>
      </c>
      <c r="AE44" s="129"/>
      <c r="AF44" s="135"/>
      <c r="AG44" s="6"/>
      <c r="AH44" s="6"/>
      <c r="AI44" s="17"/>
      <c r="AJ44" s="138"/>
      <c r="AK44" s="139"/>
    </row>
    <row r="45" spans="1:37" x14ac:dyDescent="0.25">
      <c r="A45" s="44">
        <v>20</v>
      </c>
      <c r="B45" s="44">
        <v>5</v>
      </c>
      <c r="C45" s="44">
        <v>12</v>
      </c>
      <c r="D45" s="44">
        <f t="shared" si="6"/>
        <v>5</v>
      </c>
      <c r="E45" s="44" t="str">
        <f t="shared" si="7"/>
        <v>20_5</v>
      </c>
      <c r="F45" s="128">
        <v>13.17</v>
      </c>
      <c r="G45" s="44"/>
      <c r="H45" s="44">
        <v>20</v>
      </c>
      <c r="I45" s="44">
        <v>6</v>
      </c>
      <c r="J45" s="44">
        <v>13</v>
      </c>
      <c r="K45" s="44">
        <f t="shared" si="0"/>
        <v>6</v>
      </c>
      <c r="L45" s="44" t="str">
        <f t="shared" si="1"/>
        <v>20_6</v>
      </c>
      <c r="M45" s="128">
        <v>14.09</v>
      </c>
      <c r="N45" s="129"/>
      <c r="O45" s="44">
        <v>20</v>
      </c>
      <c r="P45" s="44">
        <v>6</v>
      </c>
      <c r="Q45" s="44">
        <v>13</v>
      </c>
      <c r="R45" s="44">
        <f t="shared" si="2"/>
        <v>6</v>
      </c>
      <c r="S45" s="44" t="str">
        <f t="shared" si="3"/>
        <v>20_6</v>
      </c>
      <c r="T45" s="128">
        <v>14.52</v>
      </c>
      <c r="U45" s="129"/>
      <c r="V45" s="129"/>
      <c r="W45" s="44">
        <v>20</v>
      </c>
      <c r="X45" s="44">
        <v>6</v>
      </c>
      <c r="Y45" s="44">
        <v>13</v>
      </c>
      <c r="Z45" s="44">
        <f t="shared" si="4"/>
        <v>6</v>
      </c>
      <c r="AA45" s="44" t="str">
        <f t="shared" si="5"/>
        <v>20_6</v>
      </c>
      <c r="AB45" s="17">
        <f t="shared" si="9"/>
        <v>14.09</v>
      </c>
      <c r="AC45" s="17">
        <f t="shared" si="8"/>
        <v>14.52</v>
      </c>
      <c r="AD45" s="40">
        <f t="shared" si="10"/>
        <v>14.52</v>
      </c>
      <c r="AE45" s="129"/>
      <c r="AF45" s="135"/>
      <c r="AG45" s="6"/>
      <c r="AH45" s="6"/>
      <c r="AI45" s="17"/>
      <c r="AJ45" s="138"/>
      <c r="AK45" s="139"/>
    </row>
    <row r="46" spans="1:37" x14ac:dyDescent="0.25">
      <c r="A46" s="44">
        <v>20</v>
      </c>
      <c r="B46" s="44">
        <v>6</v>
      </c>
      <c r="C46" s="44">
        <v>13</v>
      </c>
      <c r="D46" s="44">
        <f t="shared" si="6"/>
        <v>6</v>
      </c>
      <c r="E46" s="44" t="str">
        <f t="shared" si="7"/>
        <v>20_6</v>
      </c>
      <c r="F46" s="128">
        <v>13.62</v>
      </c>
      <c r="G46" s="44"/>
      <c r="H46" s="44">
        <v>20</v>
      </c>
      <c r="I46" s="44">
        <v>7</v>
      </c>
      <c r="J46" s="44">
        <v>14</v>
      </c>
      <c r="K46" s="44">
        <f t="shared" si="0"/>
        <v>7</v>
      </c>
      <c r="L46" s="44" t="str">
        <f t="shared" si="1"/>
        <v>20_7</v>
      </c>
      <c r="M46" s="128">
        <v>14.56</v>
      </c>
      <c r="N46" s="129"/>
      <c r="O46" s="44">
        <v>20</v>
      </c>
      <c r="P46" s="44">
        <v>7</v>
      </c>
      <c r="Q46" s="44">
        <v>14</v>
      </c>
      <c r="R46" s="44">
        <f t="shared" si="2"/>
        <v>7</v>
      </c>
      <c r="S46" s="44" t="str">
        <f t="shared" si="3"/>
        <v>20_7</v>
      </c>
      <c r="T46" s="128">
        <v>14.99</v>
      </c>
      <c r="U46" s="129"/>
      <c r="V46" s="129"/>
      <c r="W46" s="44">
        <v>20</v>
      </c>
      <c r="X46" s="44">
        <v>7</v>
      </c>
      <c r="Y46" s="44">
        <v>14</v>
      </c>
      <c r="Z46" s="44">
        <f t="shared" si="4"/>
        <v>7</v>
      </c>
      <c r="AA46" s="44" t="str">
        <f t="shared" si="5"/>
        <v>20_7</v>
      </c>
      <c r="AB46" s="17">
        <f t="shared" si="9"/>
        <v>14.56</v>
      </c>
      <c r="AC46" s="17">
        <f t="shared" si="8"/>
        <v>14.99</v>
      </c>
      <c r="AD46" s="40">
        <f t="shared" si="10"/>
        <v>14.99</v>
      </c>
      <c r="AE46" s="129"/>
      <c r="AF46" s="135"/>
      <c r="AG46" s="6"/>
      <c r="AH46" s="6"/>
      <c r="AI46" s="19"/>
      <c r="AJ46" s="138"/>
      <c r="AK46" s="139"/>
    </row>
    <row r="47" spans="1:37" x14ac:dyDescent="0.25">
      <c r="A47" s="44">
        <v>20</v>
      </c>
      <c r="B47" s="44">
        <v>7</v>
      </c>
      <c r="C47" s="44">
        <v>14</v>
      </c>
      <c r="D47" s="44">
        <f t="shared" si="6"/>
        <v>7</v>
      </c>
      <c r="E47" s="44" t="str">
        <f t="shared" si="7"/>
        <v>20_7</v>
      </c>
      <c r="F47" s="128">
        <v>14.06</v>
      </c>
      <c r="G47" s="44"/>
      <c r="H47" s="44">
        <v>20</v>
      </c>
      <c r="I47" s="44">
        <v>8</v>
      </c>
      <c r="J47" s="44">
        <v>15</v>
      </c>
      <c r="K47" s="44">
        <f t="shared" si="0"/>
        <v>8</v>
      </c>
      <c r="L47" s="44" t="str">
        <f t="shared" si="1"/>
        <v>20_8</v>
      </c>
      <c r="M47" s="128">
        <v>14.98</v>
      </c>
      <c r="N47" s="129"/>
      <c r="O47" s="44">
        <v>20</v>
      </c>
      <c r="P47" s="44">
        <v>8</v>
      </c>
      <c r="Q47" s="44">
        <v>15</v>
      </c>
      <c r="R47" s="44">
        <f t="shared" si="2"/>
        <v>8</v>
      </c>
      <c r="S47" s="44" t="str">
        <f t="shared" si="3"/>
        <v>20_8</v>
      </c>
      <c r="T47" s="128">
        <v>15.43</v>
      </c>
      <c r="U47" s="129"/>
      <c r="V47" s="129"/>
      <c r="W47" s="44">
        <v>20</v>
      </c>
      <c r="X47" s="44">
        <v>8</v>
      </c>
      <c r="Y47" s="44">
        <v>15</v>
      </c>
      <c r="Z47" s="44">
        <f t="shared" si="4"/>
        <v>8</v>
      </c>
      <c r="AA47" s="44" t="str">
        <f t="shared" si="5"/>
        <v>20_8</v>
      </c>
      <c r="AB47" s="17">
        <f t="shared" si="9"/>
        <v>14.98</v>
      </c>
      <c r="AC47" s="17">
        <f t="shared" si="8"/>
        <v>15.43</v>
      </c>
      <c r="AD47" s="40">
        <f t="shared" si="10"/>
        <v>15.43</v>
      </c>
      <c r="AE47" s="129"/>
      <c r="AF47" s="135"/>
      <c r="AG47" s="6"/>
      <c r="AH47" s="6"/>
      <c r="AI47" s="19"/>
      <c r="AJ47" s="138"/>
      <c r="AK47" s="139"/>
    </row>
    <row r="48" spans="1:37" x14ac:dyDescent="0.25">
      <c r="A48" s="44">
        <v>20</v>
      </c>
      <c r="B48" s="44">
        <v>8</v>
      </c>
      <c r="C48" s="44">
        <v>15</v>
      </c>
      <c r="D48" s="44">
        <f t="shared" si="6"/>
        <v>8</v>
      </c>
      <c r="E48" s="44" t="str">
        <f t="shared" si="7"/>
        <v>20_8</v>
      </c>
      <c r="F48" s="128">
        <v>14.48</v>
      </c>
      <c r="G48" s="44"/>
      <c r="H48" s="44">
        <v>25</v>
      </c>
      <c r="I48" s="44" t="s">
        <v>384</v>
      </c>
      <c r="J48" s="44">
        <v>6</v>
      </c>
      <c r="K48" s="44" t="str">
        <f t="shared" si="0"/>
        <v>Aanloopperiodiek_0</v>
      </c>
      <c r="L48" s="44" t="str">
        <f t="shared" si="1"/>
        <v>25_Aanloopperiodiek_0</v>
      </c>
      <c r="M48" s="128">
        <v>11.56</v>
      </c>
      <c r="N48" s="129"/>
      <c r="O48" s="44">
        <v>25</v>
      </c>
      <c r="P48" s="44" t="s">
        <v>384</v>
      </c>
      <c r="Q48" s="44">
        <v>6</v>
      </c>
      <c r="R48" s="44" t="str">
        <f t="shared" si="2"/>
        <v>Aanloopperiodiek_0</v>
      </c>
      <c r="S48" s="44" t="str">
        <f t="shared" si="3"/>
        <v>25_Aanloopperiodiek_0</v>
      </c>
      <c r="T48" s="128">
        <v>11.9</v>
      </c>
      <c r="U48" s="129"/>
      <c r="V48" s="129"/>
      <c r="W48" s="44">
        <v>25</v>
      </c>
      <c r="X48" s="44" t="s">
        <v>384</v>
      </c>
      <c r="Y48" s="44">
        <v>6</v>
      </c>
      <c r="Z48" s="44" t="str">
        <f t="shared" si="4"/>
        <v>Aanloopperiodiek_0</v>
      </c>
      <c r="AA48" s="44" t="str">
        <f t="shared" si="5"/>
        <v>25_Aanloopperiodiek_0</v>
      </c>
      <c r="AB48" s="17">
        <f t="shared" si="9"/>
        <v>11.56</v>
      </c>
      <c r="AC48" s="17">
        <f t="shared" si="8"/>
        <v>11.9</v>
      </c>
      <c r="AD48" s="40">
        <f t="shared" si="10"/>
        <v>11.9</v>
      </c>
      <c r="AE48" s="129"/>
      <c r="AF48" s="135"/>
      <c r="AG48" s="6"/>
      <c r="AH48" s="6"/>
      <c r="AI48" s="19"/>
      <c r="AJ48" s="138"/>
      <c r="AK48" s="139"/>
    </row>
    <row r="49" spans="1:37" x14ac:dyDescent="0.25">
      <c r="A49" s="44">
        <v>25</v>
      </c>
      <c r="B49" s="44" t="s">
        <v>384</v>
      </c>
      <c r="C49" s="44">
        <v>6</v>
      </c>
      <c r="D49" s="44" t="str">
        <f t="shared" si="6"/>
        <v>Aanloopperiodiek_0</v>
      </c>
      <c r="E49" s="44" t="str">
        <f t="shared" si="7"/>
        <v>25_Aanloopperiodiek_0</v>
      </c>
      <c r="F49" s="128">
        <v>11.17</v>
      </c>
      <c r="G49" s="44"/>
      <c r="H49" s="44">
        <v>25</v>
      </c>
      <c r="I49" s="44" t="s">
        <v>385</v>
      </c>
      <c r="J49" s="44">
        <v>7</v>
      </c>
      <c r="K49" s="44" t="str">
        <f t="shared" si="0"/>
        <v>Aanloopperiodiek_1</v>
      </c>
      <c r="L49" s="44" t="str">
        <f t="shared" si="1"/>
        <v>25_Aanloopperiodiek_1</v>
      </c>
      <c r="M49" s="128">
        <v>11.86</v>
      </c>
      <c r="N49" s="129"/>
      <c r="O49" s="44">
        <v>25</v>
      </c>
      <c r="P49" s="44" t="s">
        <v>385</v>
      </c>
      <c r="Q49" s="44">
        <v>7</v>
      </c>
      <c r="R49" s="44" t="str">
        <f t="shared" si="2"/>
        <v>Aanloopperiodiek_1</v>
      </c>
      <c r="S49" s="44" t="str">
        <f t="shared" si="3"/>
        <v>25_Aanloopperiodiek_1</v>
      </c>
      <c r="T49" s="128">
        <v>12.22</v>
      </c>
      <c r="U49" s="129"/>
      <c r="V49" s="129"/>
      <c r="W49" s="44">
        <v>25</v>
      </c>
      <c r="X49" s="44" t="s">
        <v>385</v>
      </c>
      <c r="Y49" s="44">
        <v>7</v>
      </c>
      <c r="Z49" s="44" t="str">
        <f t="shared" si="4"/>
        <v>Aanloopperiodiek_1</v>
      </c>
      <c r="AA49" s="44" t="str">
        <f t="shared" si="5"/>
        <v>25_Aanloopperiodiek_1</v>
      </c>
      <c r="AB49" s="17">
        <f t="shared" si="9"/>
        <v>11.86</v>
      </c>
      <c r="AC49" s="17">
        <f t="shared" si="8"/>
        <v>12.22</v>
      </c>
      <c r="AD49" s="40">
        <f t="shared" si="10"/>
        <v>12.22</v>
      </c>
      <c r="AE49" s="129"/>
      <c r="AF49" s="135"/>
      <c r="AG49" s="6"/>
      <c r="AH49" s="6"/>
      <c r="AI49" s="19"/>
      <c r="AJ49" s="138"/>
      <c r="AK49" s="139"/>
    </row>
    <row r="50" spans="1:37" x14ac:dyDescent="0.25">
      <c r="A50" s="44">
        <v>25</v>
      </c>
      <c r="B50" s="44" t="s">
        <v>385</v>
      </c>
      <c r="C50" s="44">
        <v>7</v>
      </c>
      <c r="D50" s="44" t="str">
        <f t="shared" si="6"/>
        <v>Aanloopperiodiek_1</v>
      </c>
      <c r="E50" s="44" t="str">
        <f t="shared" si="7"/>
        <v>25_Aanloopperiodiek_1</v>
      </c>
      <c r="F50" s="128">
        <v>11.46</v>
      </c>
      <c r="G50" s="44"/>
      <c r="H50" s="44">
        <v>25</v>
      </c>
      <c r="I50" s="44">
        <v>0</v>
      </c>
      <c r="J50" s="44">
        <v>8</v>
      </c>
      <c r="K50" s="44">
        <f t="shared" si="0"/>
        <v>0</v>
      </c>
      <c r="L50" s="44" t="str">
        <f t="shared" si="1"/>
        <v>25_0</v>
      </c>
      <c r="M50" s="128">
        <v>12.16</v>
      </c>
      <c r="N50" s="129"/>
      <c r="O50" s="44">
        <v>25</v>
      </c>
      <c r="P50" s="44">
        <v>0</v>
      </c>
      <c r="Q50" s="44">
        <v>8</v>
      </c>
      <c r="R50" s="44">
        <f t="shared" si="2"/>
        <v>0</v>
      </c>
      <c r="S50" s="44" t="str">
        <f t="shared" si="3"/>
        <v>25_0</v>
      </c>
      <c r="T50" s="128">
        <v>12.52</v>
      </c>
      <c r="U50" s="129"/>
      <c r="V50" s="129"/>
      <c r="W50" s="44">
        <v>25</v>
      </c>
      <c r="X50" s="44">
        <v>0</v>
      </c>
      <c r="Y50" s="44">
        <v>8</v>
      </c>
      <c r="Z50" s="44">
        <f t="shared" si="4"/>
        <v>0</v>
      </c>
      <c r="AA50" s="44" t="str">
        <f t="shared" si="5"/>
        <v>25_0</v>
      </c>
      <c r="AB50" s="17">
        <f t="shared" si="9"/>
        <v>12.16</v>
      </c>
      <c r="AC50" s="17">
        <f t="shared" si="8"/>
        <v>12.52</v>
      </c>
      <c r="AD50" s="40">
        <f t="shared" si="10"/>
        <v>12.52</v>
      </c>
      <c r="AE50" s="129"/>
      <c r="AF50" s="135"/>
      <c r="AG50" s="6"/>
      <c r="AH50" s="6"/>
      <c r="AI50" s="19"/>
      <c r="AJ50" s="138"/>
      <c r="AK50" s="139"/>
    </row>
    <row r="51" spans="1:37" x14ac:dyDescent="0.25">
      <c r="A51" s="44">
        <v>25</v>
      </c>
      <c r="B51" s="44">
        <v>0</v>
      </c>
      <c r="C51" s="44">
        <v>8</v>
      </c>
      <c r="D51" s="44">
        <f t="shared" si="6"/>
        <v>0</v>
      </c>
      <c r="E51" s="44" t="str">
        <f t="shared" si="7"/>
        <v>25_0</v>
      </c>
      <c r="F51" s="128">
        <v>11.75</v>
      </c>
      <c r="G51" s="44"/>
      <c r="H51" s="44">
        <v>25</v>
      </c>
      <c r="I51" s="44">
        <v>1</v>
      </c>
      <c r="J51" s="44">
        <v>9</v>
      </c>
      <c r="K51" s="44">
        <f t="shared" si="0"/>
        <v>1</v>
      </c>
      <c r="L51" s="44" t="str">
        <f t="shared" si="1"/>
        <v>25_1</v>
      </c>
      <c r="M51" s="128">
        <v>12.48</v>
      </c>
      <c r="N51" s="129"/>
      <c r="O51" s="44">
        <v>25</v>
      </c>
      <c r="P51" s="44">
        <v>1</v>
      </c>
      <c r="Q51" s="44">
        <v>9</v>
      </c>
      <c r="R51" s="44">
        <f t="shared" si="2"/>
        <v>1</v>
      </c>
      <c r="S51" s="44" t="str">
        <f t="shared" si="3"/>
        <v>25_1</v>
      </c>
      <c r="T51" s="128">
        <v>12.86</v>
      </c>
      <c r="U51" s="129"/>
      <c r="V51" s="129"/>
      <c r="W51" s="44">
        <v>25</v>
      </c>
      <c r="X51" s="44">
        <v>1</v>
      </c>
      <c r="Y51" s="44">
        <v>9</v>
      </c>
      <c r="Z51" s="44">
        <f t="shared" si="4"/>
        <v>1</v>
      </c>
      <c r="AA51" s="44" t="str">
        <f t="shared" si="5"/>
        <v>25_1</v>
      </c>
      <c r="AB51" s="17">
        <f t="shared" si="9"/>
        <v>12.48</v>
      </c>
      <c r="AC51" s="17">
        <f t="shared" si="8"/>
        <v>12.86</v>
      </c>
      <c r="AD51" s="40">
        <f t="shared" si="10"/>
        <v>12.86</v>
      </c>
      <c r="AE51" s="129"/>
      <c r="AF51" s="135"/>
      <c r="AG51" s="6"/>
      <c r="AH51" s="6"/>
      <c r="AI51" s="19"/>
      <c r="AJ51" s="138"/>
      <c r="AK51" s="139"/>
    </row>
    <row r="52" spans="1:37" x14ac:dyDescent="0.25">
      <c r="A52" s="44">
        <v>25</v>
      </c>
      <c r="B52" s="44">
        <v>1</v>
      </c>
      <c r="C52" s="44">
        <v>9</v>
      </c>
      <c r="D52" s="44">
        <f t="shared" si="6"/>
        <v>1</v>
      </c>
      <c r="E52" s="44" t="str">
        <f t="shared" si="7"/>
        <v>25_1</v>
      </c>
      <c r="F52" s="128">
        <v>12.06</v>
      </c>
      <c r="G52" s="44"/>
      <c r="H52" s="44">
        <v>25</v>
      </c>
      <c r="I52" s="44">
        <v>2</v>
      </c>
      <c r="J52" s="44">
        <v>10</v>
      </c>
      <c r="K52" s="44">
        <f t="shared" si="0"/>
        <v>2</v>
      </c>
      <c r="L52" s="44" t="str">
        <f t="shared" si="1"/>
        <v>25_2</v>
      </c>
      <c r="M52" s="128">
        <v>12.83</v>
      </c>
      <c r="N52" s="129"/>
      <c r="O52" s="44">
        <v>25</v>
      </c>
      <c r="P52" s="44">
        <v>2</v>
      </c>
      <c r="Q52" s="44">
        <v>10</v>
      </c>
      <c r="R52" s="44">
        <f t="shared" si="2"/>
        <v>2</v>
      </c>
      <c r="S52" s="44" t="str">
        <f t="shared" si="3"/>
        <v>25_2</v>
      </c>
      <c r="T52" s="128">
        <v>13.22</v>
      </c>
      <c r="U52" s="129"/>
      <c r="V52" s="129"/>
      <c r="W52" s="44">
        <v>25</v>
      </c>
      <c r="X52" s="44">
        <v>2</v>
      </c>
      <c r="Y52" s="44">
        <v>10</v>
      </c>
      <c r="Z52" s="44">
        <f t="shared" si="4"/>
        <v>2</v>
      </c>
      <c r="AA52" s="44" t="str">
        <f t="shared" si="5"/>
        <v>25_2</v>
      </c>
      <c r="AB52" s="17">
        <f t="shared" si="9"/>
        <v>12.83</v>
      </c>
      <c r="AC52" s="17">
        <f t="shared" si="8"/>
        <v>13.22</v>
      </c>
      <c r="AD52" s="40">
        <f t="shared" si="10"/>
        <v>13.22</v>
      </c>
      <c r="AE52" s="129"/>
      <c r="AF52" s="135"/>
      <c r="AG52" s="6"/>
      <c r="AH52" s="6"/>
      <c r="AI52" s="19"/>
      <c r="AJ52" s="138"/>
      <c r="AK52" s="139"/>
    </row>
    <row r="53" spans="1:37" x14ac:dyDescent="0.25">
      <c r="A53" s="44">
        <v>25</v>
      </c>
      <c r="B53" s="44">
        <v>2</v>
      </c>
      <c r="C53" s="44">
        <v>10</v>
      </c>
      <c r="D53" s="44">
        <f t="shared" si="6"/>
        <v>2</v>
      </c>
      <c r="E53" s="44" t="str">
        <f t="shared" si="7"/>
        <v>25_2</v>
      </c>
      <c r="F53" s="128">
        <v>12.4</v>
      </c>
      <c r="G53" s="44"/>
      <c r="H53" s="44">
        <v>25</v>
      </c>
      <c r="I53" s="44">
        <v>3</v>
      </c>
      <c r="J53" s="44">
        <v>11</v>
      </c>
      <c r="K53" s="44">
        <f t="shared" si="0"/>
        <v>3</v>
      </c>
      <c r="L53" s="44" t="str">
        <f t="shared" si="1"/>
        <v>25_3</v>
      </c>
      <c r="M53" s="128">
        <v>13.23</v>
      </c>
      <c r="N53" s="129"/>
      <c r="O53" s="44">
        <v>25</v>
      </c>
      <c r="P53" s="44">
        <v>3</v>
      </c>
      <c r="Q53" s="44">
        <v>11</v>
      </c>
      <c r="R53" s="44">
        <f t="shared" si="2"/>
        <v>3</v>
      </c>
      <c r="S53" s="44" t="str">
        <f t="shared" si="3"/>
        <v>25_3</v>
      </c>
      <c r="T53" s="128">
        <v>13.62</v>
      </c>
      <c r="U53" s="129"/>
      <c r="V53" s="129"/>
      <c r="W53" s="44">
        <v>25</v>
      </c>
      <c r="X53" s="44">
        <v>3</v>
      </c>
      <c r="Y53" s="44">
        <v>11</v>
      </c>
      <c r="Z53" s="44">
        <f t="shared" si="4"/>
        <v>3</v>
      </c>
      <c r="AA53" s="44" t="str">
        <f t="shared" si="5"/>
        <v>25_3</v>
      </c>
      <c r="AB53" s="17">
        <f t="shared" si="9"/>
        <v>13.23</v>
      </c>
      <c r="AC53" s="17">
        <f t="shared" si="8"/>
        <v>13.62</v>
      </c>
      <c r="AD53" s="40">
        <f t="shared" si="10"/>
        <v>13.62</v>
      </c>
      <c r="AE53" s="129"/>
      <c r="AF53" s="135"/>
      <c r="AG53" s="6"/>
      <c r="AH53" s="6"/>
      <c r="AI53" s="19"/>
      <c r="AJ53" s="138"/>
      <c r="AK53" s="139"/>
    </row>
    <row r="54" spans="1:37" x14ac:dyDescent="0.25">
      <c r="A54" s="44">
        <v>25</v>
      </c>
      <c r="B54" s="44">
        <v>3</v>
      </c>
      <c r="C54" s="44">
        <v>11</v>
      </c>
      <c r="D54" s="44">
        <f t="shared" si="6"/>
        <v>3</v>
      </c>
      <c r="E54" s="44" t="str">
        <f t="shared" si="7"/>
        <v>25_3</v>
      </c>
      <c r="F54" s="128">
        <v>12.78</v>
      </c>
      <c r="G54" s="44"/>
      <c r="H54" s="44">
        <v>25</v>
      </c>
      <c r="I54" s="44">
        <v>4</v>
      </c>
      <c r="J54" s="44">
        <v>12</v>
      </c>
      <c r="K54" s="44">
        <f t="shared" si="0"/>
        <v>4</v>
      </c>
      <c r="L54" s="44" t="str">
        <f t="shared" si="1"/>
        <v>25_4</v>
      </c>
      <c r="M54" s="128">
        <v>13.63</v>
      </c>
      <c r="N54" s="129"/>
      <c r="O54" s="44">
        <v>25</v>
      </c>
      <c r="P54" s="44">
        <v>4</v>
      </c>
      <c r="Q54" s="44">
        <v>12</v>
      </c>
      <c r="R54" s="44">
        <f t="shared" si="2"/>
        <v>4</v>
      </c>
      <c r="S54" s="44" t="str">
        <f t="shared" si="3"/>
        <v>25_4</v>
      </c>
      <c r="T54" s="128">
        <v>14.04</v>
      </c>
      <c r="U54" s="129"/>
      <c r="V54" s="129"/>
      <c r="W54" s="44">
        <v>25</v>
      </c>
      <c r="X54" s="44">
        <v>4</v>
      </c>
      <c r="Y54" s="44">
        <v>12</v>
      </c>
      <c r="Z54" s="44">
        <f t="shared" si="4"/>
        <v>4</v>
      </c>
      <c r="AA54" s="44" t="str">
        <f t="shared" si="5"/>
        <v>25_4</v>
      </c>
      <c r="AB54" s="17">
        <f t="shared" si="9"/>
        <v>13.63</v>
      </c>
      <c r="AC54" s="17">
        <f t="shared" si="8"/>
        <v>14.04</v>
      </c>
      <c r="AD54" s="40">
        <f t="shared" si="10"/>
        <v>14.04</v>
      </c>
      <c r="AE54" s="129"/>
      <c r="AF54" s="135"/>
      <c r="AG54" s="6"/>
      <c r="AH54" s="6"/>
      <c r="AI54" s="19"/>
      <c r="AJ54" s="138"/>
      <c r="AK54" s="139"/>
    </row>
    <row r="55" spans="1:37" x14ac:dyDescent="0.25">
      <c r="A55" s="44">
        <v>25</v>
      </c>
      <c r="B55" s="44">
        <v>4</v>
      </c>
      <c r="C55" s="44">
        <v>12</v>
      </c>
      <c r="D55" s="44">
        <f t="shared" si="6"/>
        <v>4</v>
      </c>
      <c r="E55" s="44" t="str">
        <f t="shared" si="7"/>
        <v>25_4</v>
      </c>
      <c r="F55" s="128">
        <v>13.17</v>
      </c>
      <c r="G55" s="44"/>
      <c r="H55" s="44">
        <v>25</v>
      </c>
      <c r="I55" s="44">
        <v>5</v>
      </c>
      <c r="J55" s="44">
        <v>13</v>
      </c>
      <c r="K55" s="44">
        <f t="shared" si="0"/>
        <v>5</v>
      </c>
      <c r="L55" s="44" t="str">
        <f t="shared" si="1"/>
        <v>25_5</v>
      </c>
      <c r="M55" s="128">
        <v>14.09</v>
      </c>
      <c r="N55" s="129"/>
      <c r="O55" s="44">
        <v>25</v>
      </c>
      <c r="P55" s="44">
        <v>5</v>
      </c>
      <c r="Q55" s="44">
        <v>13</v>
      </c>
      <c r="R55" s="44">
        <f t="shared" si="2"/>
        <v>5</v>
      </c>
      <c r="S55" s="44" t="str">
        <f t="shared" si="3"/>
        <v>25_5</v>
      </c>
      <c r="T55" s="128">
        <v>14.52</v>
      </c>
      <c r="U55" s="129"/>
      <c r="V55" s="129"/>
      <c r="W55" s="44">
        <v>25</v>
      </c>
      <c r="X55" s="44">
        <v>5</v>
      </c>
      <c r="Y55" s="44">
        <v>13</v>
      </c>
      <c r="Z55" s="44">
        <f t="shared" si="4"/>
        <v>5</v>
      </c>
      <c r="AA55" s="44" t="str">
        <f t="shared" si="5"/>
        <v>25_5</v>
      </c>
      <c r="AB55" s="17">
        <f t="shared" si="9"/>
        <v>14.09</v>
      </c>
      <c r="AC55" s="17">
        <f t="shared" si="8"/>
        <v>14.52</v>
      </c>
      <c r="AD55" s="40">
        <f t="shared" si="10"/>
        <v>14.52</v>
      </c>
      <c r="AE55" s="129"/>
      <c r="AF55" s="135"/>
      <c r="AG55" s="6"/>
      <c r="AH55" s="6"/>
      <c r="AI55" s="19"/>
      <c r="AJ55" s="138"/>
      <c r="AK55" s="139"/>
    </row>
    <row r="56" spans="1:37" x14ac:dyDescent="0.25">
      <c r="A56" s="44">
        <v>25</v>
      </c>
      <c r="B56" s="44">
        <v>5</v>
      </c>
      <c r="C56" s="44">
        <v>13</v>
      </c>
      <c r="D56" s="44">
        <f t="shared" si="6"/>
        <v>5</v>
      </c>
      <c r="E56" s="44" t="str">
        <f t="shared" si="7"/>
        <v>25_5</v>
      </c>
      <c r="F56" s="128">
        <v>13.62</v>
      </c>
      <c r="G56" s="44"/>
      <c r="H56" s="44">
        <v>25</v>
      </c>
      <c r="I56" s="44">
        <v>6</v>
      </c>
      <c r="J56" s="44">
        <v>14</v>
      </c>
      <c r="K56" s="44">
        <f t="shared" si="0"/>
        <v>6</v>
      </c>
      <c r="L56" s="44" t="str">
        <f t="shared" si="1"/>
        <v>25_6</v>
      </c>
      <c r="M56" s="128">
        <v>14.56</v>
      </c>
      <c r="N56" s="129"/>
      <c r="O56" s="44">
        <v>25</v>
      </c>
      <c r="P56" s="44">
        <v>6</v>
      </c>
      <c r="Q56" s="44">
        <v>14</v>
      </c>
      <c r="R56" s="44">
        <f t="shared" si="2"/>
        <v>6</v>
      </c>
      <c r="S56" s="44" t="str">
        <f t="shared" si="3"/>
        <v>25_6</v>
      </c>
      <c r="T56" s="128">
        <v>14.99</v>
      </c>
      <c r="U56" s="129"/>
      <c r="V56" s="129"/>
      <c r="W56" s="44">
        <v>25</v>
      </c>
      <c r="X56" s="44">
        <v>6</v>
      </c>
      <c r="Y56" s="44">
        <v>14</v>
      </c>
      <c r="Z56" s="44">
        <f t="shared" si="4"/>
        <v>6</v>
      </c>
      <c r="AA56" s="44" t="str">
        <f t="shared" si="5"/>
        <v>25_6</v>
      </c>
      <c r="AB56" s="17">
        <f t="shared" si="9"/>
        <v>14.56</v>
      </c>
      <c r="AC56" s="17">
        <f t="shared" si="8"/>
        <v>14.99</v>
      </c>
      <c r="AD56" s="40">
        <f t="shared" si="10"/>
        <v>14.99</v>
      </c>
      <c r="AE56" s="129"/>
      <c r="AF56" s="135"/>
      <c r="AG56" s="6"/>
      <c r="AH56" s="6"/>
      <c r="AI56" s="19"/>
      <c r="AJ56" s="138"/>
      <c r="AK56" s="139"/>
    </row>
    <row r="57" spans="1:37" x14ac:dyDescent="0.25">
      <c r="A57" s="44">
        <v>25</v>
      </c>
      <c r="B57" s="44">
        <v>6</v>
      </c>
      <c r="C57" s="44">
        <v>14</v>
      </c>
      <c r="D57" s="44">
        <f t="shared" si="6"/>
        <v>6</v>
      </c>
      <c r="E57" s="44" t="str">
        <f t="shared" si="7"/>
        <v>25_6</v>
      </c>
      <c r="F57" s="128">
        <v>14.06</v>
      </c>
      <c r="G57" s="44"/>
      <c r="H57" s="44">
        <v>25</v>
      </c>
      <c r="I57" s="44">
        <v>7</v>
      </c>
      <c r="J57" s="44">
        <v>15</v>
      </c>
      <c r="K57" s="44">
        <f t="shared" si="0"/>
        <v>7</v>
      </c>
      <c r="L57" s="44" t="str">
        <f t="shared" si="1"/>
        <v>25_7</v>
      </c>
      <c r="M57" s="128">
        <v>14.98</v>
      </c>
      <c r="N57" s="6"/>
      <c r="O57" s="44">
        <v>25</v>
      </c>
      <c r="P57" s="44">
        <v>7</v>
      </c>
      <c r="Q57" s="44">
        <v>15</v>
      </c>
      <c r="R57" s="44">
        <f t="shared" si="2"/>
        <v>7</v>
      </c>
      <c r="S57" s="44" t="str">
        <f t="shared" si="3"/>
        <v>25_7</v>
      </c>
      <c r="T57" s="128">
        <v>15.43</v>
      </c>
      <c r="U57" s="6"/>
      <c r="V57" s="6"/>
      <c r="W57" s="44">
        <v>25</v>
      </c>
      <c r="X57" s="44">
        <v>7</v>
      </c>
      <c r="Y57" s="44">
        <v>15</v>
      </c>
      <c r="Z57" s="44">
        <f t="shared" si="4"/>
        <v>7</v>
      </c>
      <c r="AA57" s="44" t="str">
        <f t="shared" si="5"/>
        <v>25_7</v>
      </c>
      <c r="AB57" s="17">
        <f t="shared" si="9"/>
        <v>14.98</v>
      </c>
      <c r="AC57" s="17">
        <f t="shared" si="8"/>
        <v>15.43</v>
      </c>
      <c r="AD57" s="40">
        <f t="shared" si="10"/>
        <v>15.43</v>
      </c>
      <c r="AE57" s="129"/>
      <c r="AF57" s="135"/>
      <c r="AG57" s="6"/>
      <c r="AH57" s="6"/>
      <c r="AI57" s="17"/>
      <c r="AJ57" s="57"/>
    </row>
    <row r="58" spans="1:37" x14ac:dyDescent="0.25">
      <c r="A58" s="44">
        <v>25</v>
      </c>
      <c r="B58" s="44">
        <v>7</v>
      </c>
      <c r="C58" s="44">
        <v>15</v>
      </c>
      <c r="D58" s="44">
        <f t="shared" si="6"/>
        <v>7</v>
      </c>
      <c r="E58" s="44" t="str">
        <f t="shared" si="7"/>
        <v>25_7</v>
      </c>
      <c r="F58" s="128">
        <v>14.48</v>
      </c>
      <c r="G58" s="44"/>
      <c r="H58" s="44">
        <v>25</v>
      </c>
      <c r="I58" s="44">
        <v>8</v>
      </c>
      <c r="J58" s="44">
        <v>16</v>
      </c>
      <c r="K58" s="44">
        <f t="shared" si="0"/>
        <v>8</v>
      </c>
      <c r="L58" s="44" t="str">
        <f t="shared" si="1"/>
        <v>25_8</v>
      </c>
      <c r="M58" s="128">
        <v>15.46</v>
      </c>
      <c r="N58" s="6"/>
      <c r="O58" s="44">
        <v>25</v>
      </c>
      <c r="P58" s="44">
        <v>8</v>
      </c>
      <c r="Q58" s="44">
        <v>16</v>
      </c>
      <c r="R58" s="44">
        <f t="shared" si="2"/>
        <v>8</v>
      </c>
      <c r="S58" s="44" t="str">
        <f t="shared" si="3"/>
        <v>25_8</v>
      </c>
      <c r="T58" s="128">
        <v>15.93</v>
      </c>
      <c r="U58" s="6"/>
      <c r="V58" s="6"/>
      <c r="W58" s="44">
        <v>25</v>
      </c>
      <c r="X58" s="44">
        <v>8</v>
      </c>
      <c r="Y58" s="44">
        <v>16</v>
      </c>
      <c r="Z58" s="44">
        <f t="shared" si="4"/>
        <v>8</v>
      </c>
      <c r="AA58" s="44" t="str">
        <f t="shared" si="5"/>
        <v>25_8</v>
      </c>
      <c r="AB58" s="17">
        <f t="shared" si="9"/>
        <v>15.46</v>
      </c>
      <c r="AC58" s="17">
        <f t="shared" si="8"/>
        <v>15.93</v>
      </c>
      <c r="AD58" s="40">
        <f t="shared" si="10"/>
        <v>15.93</v>
      </c>
      <c r="AE58" s="6"/>
      <c r="AF58" s="6"/>
      <c r="AG58" s="6"/>
      <c r="AH58" s="6"/>
      <c r="AI58" s="17"/>
      <c r="AJ58" s="57"/>
    </row>
    <row r="59" spans="1:37" x14ac:dyDescent="0.25">
      <c r="A59" s="44">
        <v>25</v>
      </c>
      <c r="B59" s="44">
        <v>8</v>
      </c>
      <c r="C59" s="44">
        <v>16</v>
      </c>
      <c r="D59" s="44">
        <f t="shared" si="6"/>
        <v>8</v>
      </c>
      <c r="E59" s="44" t="str">
        <f t="shared" si="7"/>
        <v>25_8</v>
      </c>
      <c r="F59" s="128">
        <v>14.94</v>
      </c>
      <c r="G59" s="44"/>
      <c r="H59" s="44">
        <v>25</v>
      </c>
      <c r="I59" s="44">
        <v>9</v>
      </c>
      <c r="J59" s="44">
        <v>17</v>
      </c>
      <c r="K59" s="44">
        <f t="shared" si="0"/>
        <v>9</v>
      </c>
      <c r="L59" s="44" t="str">
        <f t="shared" si="1"/>
        <v>25_9</v>
      </c>
      <c r="M59" s="128">
        <v>15.85</v>
      </c>
      <c r="N59" s="6"/>
      <c r="O59" s="44">
        <v>25</v>
      </c>
      <c r="P59" s="44">
        <v>9</v>
      </c>
      <c r="Q59" s="44">
        <v>17</v>
      </c>
      <c r="R59" s="44">
        <f t="shared" si="2"/>
        <v>9</v>
      </c>
      <c r="S59" s="44" t="str">
        <f t="shared" si="3"/>
        <v>25_9</v>
      </c>
      <c r="T59" s="128">
        <v>16.329999999999998</v>
      </c>
      <c r="U59" s="6"/>
      <c r="V59" s="6"/>
      <c r="W59" s="44">
        <v>25</v>
      </c>
      <c r="X59" s="44">
        <v>9</v>
      </c>
      <c r="Y59" s="44">
        <v>17</v>
      </c>
      <c r="Z59" s="44">
        <f t="shared" si="4"/>
        <v>9</v>
      </c>
      <c r="AA59" s="44" t="str">
        <f t="shared" si="5"/>
        <v>25_9</v>
      </c>
      <c r="AB59" s="17">
        <f t="shared" si="9"/>
        <v>15.85</v>
      </c>
      <c r="AC59" s="17">
        <f t="shared" si="8"/>
        <v>16.329999999999998</v>
      </c>
      <c r="AD59" s="40">
        <f t="shared" si="10"/>
        <v>16.329999999999998</v>
      </c>
      <c r="AE59" s="6"/>
      <c r="AF59" s="6"/>
      <c r="AG59" s="6"/>
      <c r="AH59" s="6"/>
      <c r="AI59" s="6"/>
      <c r="AJ59" s="57"/>
    </row>
    <row r="60" spans="1:37" x14ac:dyDescent="0.25">
      <c r="A60" s="44">
        <v>25</v>
      </c>
      <c r="B60" s="44">
        <v>9</v>
      </c>
      <c r="C60" s="44">
        <v>17</v>
      </c>
      <c r="D60" s="44">
        <f t="shared" si="6"/>
        <v>9</v>
      </c>
      <c r="E60" s="44" t="str">
        <f t="shared" si="7"/>
        <v>25_9</v>
      </c>
      <c r="F60" s="128">
        <v>15.32</v>
      </c>
      <c r="G60" s="44"/>
      <c r="H60" s="44">
        <v>30</v>
      </c>
      <c r="I60" s="44" t="s">
        <v>384</v>
      </c>
      <c r="J60" s="44">
        <v>6</v>
      </c>
      <c r="K60" s="44" t="str">
        <f t="shared" si="0"/>
        <v>Aanloopperiodiek_0</v>
      </c>
      <c r="L60" s="44" t="str">
        <f t="shared" si="1"/>
        <v>30_Aanloopperiodiek_0</v>
      </c>
      <c r="M60" s="128">
        <v>11.56</v>
      </c>
      <c r="N60" s="132"/>
      <c r="O60" s="44">
        <v>30</v>
      </c>
      <c r="P60" s="44" t="s">
        <v>384</v>
      </c>
      <c r="Q60" s="44">
        <v>6</v>
      </c>
      <c r="R60" s="44" t="str">
        <f t="shared" si="2"/>
        <v>Aanloopperiodiek_0</v>
      </c>
      <c r="S60" s="44" t="str">
        <f t="shared" si="3"/>
        <v>30_Aanloopperiodiek_0</v>
      </c>
      <c r="T60" s="128">
        <v>11.9</v>
      </c>
      <c r="U60" s="132"/>
      <c r="V60" s="132"/>
      <c r="W60" s="44">
        <v>30</v>
      </c>
      <c r="X60" s="44" t="s">
        <v>384</v>
      </c>
      <c r="Y60" s="44">
        <v>6</v>
      </c>
      <c r="Z60" s="44" t="str">
        <f t="shared" si="4"/>
        <v>Aanloopperiodiek_0</v>
      </c>
      <c r="AA60" s="44" t="str">
        <f t="shared" si="5"/>
        <v>30_Aanloopperiodiek_0</v>
      </c>
      <c r="AB60" s="17">
        <f t="shared" si="9"/>
        <v>11.56</v>
      </c>
      <c r="AC60" s="17">
        <f t="shared" si="8"/>
        <v>11.9</v>
      </c>
      <c r="AD60" s="40">
        <f t="shared" si="10"/>
        <v>11.9</v>
      </c>
      <c r="AE60" s="132"/>
      <c r="AF60" s="132"/>
      <c r="AG60" s="6"/>
      <c r="AH60" s="6"/>
      <c r="AI60" s="133"/>
      <c r="AJ60" s="145"/>
      <c r="AK60" s="146"/>
    </row>
    <row r="61" spans="1:37" x14ac:dyDescent="0.25">
      <c r="A61" s="44">
        <v>30</v>
      </c>
      <c r="B61" s="44" t="s">
        <v>384</v>
      </c>
      <c r="C61" s="44">
        <v>6</v>
      </c>
      <c r="D61" s="44" t="str">
        <f t="shared" si="6"/>
        <v>Aanloopperiodiek_0</v>
      </c>
      <c r="E61" s="44" t="str">
        <f t="shared" si="7"/>
        <v>30_Aanloopperiodiek_0</v>
      </c>
      <c r="F61" s="128">
        <v>11.17</v>
      </c>
      <c r="G61" s="44"/>
      <c r="H61" s="44">
        <v>30</v>
      </c>
      <c r="I61" s="44" t="s">
        <v>385</v>
      </c>
      <c r="J61" s="44">
        <v>7</v>
      </c>
      <c r="K61" s="44" t="str">
        <f t="shared" si="0"/>
        <v>Aanloopperiodiek_1</v>
      </c>
      <c r="L61" s="44" t="str">
        <f t="shared" si="1"/>
        <v>30_Aanloopperiodiek_1</v>
      </c>
      <c r="M61" s="128">
        <v>11.86</v>
      </c>
      <c r="N61" s="133"/>
      <c r="O61" s="44">
        <v>30</v>
      </c>
      <c r="P61" s="44" t="s">
        <v>385</v>
      </c>
      <c r="Q61" s="44">
        <v>7</v>
      </c>
      <c r="R61" s="44" t="str">
        <f t="shared" si="2"/>
        <v>Aanloopperiodiek_1</v>
      </c>
      <c r="S61" s="44" t="str">
        <f t="shared" si="3"/>
        <v>30_Aanloopperiodiek_1</v>
      </c>
      <c r="T61" s="128">
        <v>12.22</v>
      </c>
      <c r="U61" s="133"/>
      <c r="V61" s="133"/>
      <c r="W61" s="44">
        <v>30</v>
      </c>
      <c r="X61" s="44" t="s">
        <v>385</v>
      </c>
      <c r="Y61" s="44">
        <v>7</v>
      </c>
      <c r="Z61" s="44" t="str">
        <f t="shared" si="4"/>
        <v>Aanloopperiodiek_1</v>
      </c>
      <c r="AA61" s="44" t="str">
        <f t="shared" si="5"/>
        <v>30_Aanloopperiodiek_1</v>
      </c>
      <c r="AB61" s="17">
        <f t="shared" si="9"/>
        <v>11.86</v>
      </c>
      <c r="AC61" s="17">
        <f t="shared" si="8"/>
        <v>12.22</v>
      </c>
      <c r="AD61" s="40">
        <f t="shared" si="10"/>
        <v>12.22</v>
      </c>
      <c r="AE61" s="133"/>
      <c r="AF61" s="133"/>
      <c r="AG61" s="142"/>
      <c r="AH61" s="142"/>
      <c r="AI61" s="133"/>
      <c r="AJ61" s="147"/>
      <c r="AK61" s="148"/>
    </row>
    <row r="62" spans="1:37" x14ac:dyDescent="0.25">
      <c r="A62" s="44">
        <v>30</v>
      </c>
      <c r="B62" s="44" t="s">
        <v>385</v>
      </c>
      <c r="C62" s="44">
        <v>7</v>
      </c>
      <c r="D62" s="44" t="str">
        <f t="shared" si="6"/>
        <v>Aanloopperiodiek_1</v>
      </c>
      <c r="E62" s="44" t="str">
        <f t="shared" si="7"/>
        <v>30_Aanloopperiodiek_1</v>
      </c>
      <c r="F62" s="128">
        <v>11.46</v>
      </c>
      <c r="G62" s="44"/>
      <c r="H62" s="44">
        <v>30</v>
      </c>
      <c r="I62" s="44">
        <v>0</v>
      </c>
      <c r="J62" s="44">
        <v>8</v>
      </c>
      <c r="K62" s="44">
        <f t="shared" si="0"/>
        <v>0</v>
      </c>
      <c r="L62" s="44" t="str">
        <f t="shared" si="1"/>
        <v>30_0</v>
      </c>
      <c r="M62" s="128">
        <v>12.16</v>
      </c>
      <c r="N62" s="129"/>
      <c r="O62" s="44">
        <v>30</v>
      </c>
      <c r="P62" s="44">
        <v>0</v>
      </c>
      <c r="Q62" s="44">
        <v>8</v>
      </c>
      <c r="R62" s="44">
        <f t="shared" si="2"/>
        <v>0</v>
      </c>
      <c r="S62" s="44" t="str">
        <f t="shared" si="3"/>
        <v>30_0</v>
      </c>
      <c r="T62" s="128">
        <v>12.52</v>
      </c>
      <c r="U62" s="129"/>
      <c r="V62" s="129"/>
      <c r="W62" s="44">
        <v>30</v>
      </c>
      <c r="X62" s="44">
        <v>0</v>
      </c>
      <c r="Y62" s="44">
        <v>8</v>
      </c>
      <c r="Z62" s="44">
        <f t="shared" si="4"/>
        <v>0</v>
      </c>
      <c r="AA62" s="44" t="str">
        <f t="shared" si="5"/>
        <v>30_0</v>
      </c>
      <c r="AB62" s="17">
        <f t="shared" si="9"/>
        <v>12.16</v>
      </c>
      <c r="AC62" s="17">
        <f t="shared" si="8"/>
        <v>12.52</v>
      </c>
      <c r="AD62" s="40">
        <f t="shared" si="10"/>
        <v>12.52</v>
      </c>
      <c r="AE62" s="129"/>
      <c r="AF62" s="135"/>
      <c r="AG62" s="6"/>
      <c r="AH62" s="6"/>
      <c r="AI62" s="17"/>
      <c r="AJ62" s="138"/>
      <c r="AK62" s="139"/>
    </row>
    <row r="63" spans="1:37" x14ac:dyDescent="0.25">
      <c r="A63" s="44">
        <v>30</v>
      </c>
      <c r="B63" s="44">
        <v>0</v>
      </c>
      <c r="C63" s="44">
        <v>8</v>
      </c>
      <c r="D63" s="44">
        <f t="shared" si="6"/>
        <v>0</v>
      </c>
      <c r="E63" s="44" t="str">
        <f t="shared" si="7"/>
        <v>30_0</v>
      </c>
      <c r="F63" s="128">
        <v>11.75</v>
      </c>
      <c r="G63" s="44"/>
      <c r="H63" s="44">
        <v>30</v>
      </c>
      <c r="I63" s="44">
        <v>1</v>
      </c>
      <c r="J63" s="44">
        <v>9</v>
      </c>
      <c r="K63" s="44">
        <f t="shared" si="0"/>
        <v>1</v>
      </c>
      <c r="L63" s="44" t="str">
        <f t="shared" si="1"/>
        <v>30_1</v>
      </c>
      <c r="M63" s="128">
        <v>12.48</v>
      </c>
      <c r="N63" s="129"/>
      <c r="O63" s="44">
        <v>30</v>
      </c>
      <c r="P63" s="44">
        <v>1</v>
      </c>
      <c r="Q63" s="44">
        <v>9</v>
      </c>
      <c r="R63" s="44">
        <f t="shared" si="2"/>
        <v>1</v>
      </c>
      <c r="S63" s="44" t="str">
        <f t="shared" si="3"/>
        <v>30_1</v>
      </c>
      <c r="T63" s="128">
        <v>12.86</v>
      </c>
      <c r="U63" s="129"/>
      <c r="V63" s="129"/>
      <c r="W63" s="44">
        <v>30</v>
      </c>
      <c r="X63" s="44">
        <v>1</v>
      </c>
      <c r="Y63" s="44">
        <v>9</v>
      </c>
      <c r="Z63" s="44">
        <f t="shared" si="4"/>
        <v>1</v>
      </c>
      <c r="AA63" s="44" t="str">
        <f t="shared" si="5"/>
        <v>30_1</v>
      </c>
      <c r="AB63" s="17">
        <f t="shared" si="9"/>
        <v>12.48</v>
      </c>
      <c r="AC63" s="17">
        <f t="shared" si="8"/>
        <v>12.86</v>
      </c>
      <c r="AD63" s="40">
        <f t="shared" si="10"/>
        <v>12.86</v>
      </c>
      <c r="AE63" s="129"/>
      <c r="AF63" s="135"/>
      <c r="AG63" s="6"/>
      <c r="AH63" s="6"/>
      <c r="AI63" s="17"/>
      <c r="AJ63" s="138"/>
      <c r="AK63" s="139"/>
    </row>
    <row r="64" spans="1:37" x14ac:dyDescent="0.25">
      <c r="A64" s="44">
        <v>30</v>
      </c>
      <c r="B64" s="44">
        <v>1</v>
      </c>
      <c r="C64" s="44">
        <v>9</v>
      </c>
      <c r="D64" s="44">
        <f t="shared" si="6"/>
        <v>1</v>
      </c>
      <c r="E64" s="44" t="str">
        <f t="shared" si="7"/>
        <v>30_1</v>
      </c>
      <c r="F64" s="128">
        <v>12.06</v>
      </c>
      <c r="G64" s="44"/>
      <c r="H64" s="44">
        <v>30</v>
      </c>
      <c r="I64" s="44">
        <v>2</v>
      </c>
      <c r="J64" s="44">
        <v>10</v>
      </c>
      <c r="K64" s="44">
        <f t="shared" si="0"/>
        <v>2</v>
      </c>
      <c r="L64" s="44" t="str">
        <f t="shared" si="1"/>
        <v>30_2</v>
      </c>
      <c r="M64" s="128">
        <v>12.83</v>
      </c>
      <c r="N64" s="129"/>
      <c r="O64" s="44">
        <v>30</v>
      </c>
      <c r="P64" s="44">
        <v>2</v>
      </c>
      <c r="Q64" s="44">
        <v>10</v>
      </c>
      <c r="R64" s="44">
        <f t="shared" si="2"/>
        <v>2</v>
      </c>
      <c r="S64" s="44" t="str">
        <f t="shared" si="3"/>
        <v>30_2</v>
      </c>
      <c r="T64" s="128">
        <v>13.22</v>
      </c>
      <c r="U64" s="129"/>
      <c r="V64" s="129"/>
      <c r="W64" s="44">
        <v>30</v>
      </c>
      <c r="X64" s="44">
        <v>2</v>
      </c>
      <c r="Y64" s="44">
        <v>10</v>
      </c>
      <c r="Z64" s="44">
        <f t="shared" si="4"/>
        <v>2</v>
      </c>
      <c r="AA64" s="44" t="str">
        <f t="shared" si="5"/>
        <v>30_2</v>
      </c>
      <c r="AB64" s="17">
        <f t="shared" si="9"/>
        <v>12.83</v>
      </c>
      <c r="AC64" s="17">
        <f t="shared" si="8"/>
        <v>13.22</v>
      </c>
      <c r="AD64" s="40">
        <f t="shared" si="10"/>
        <v>13.22</v>
      </c>
      <c r="AE64" s="129"/>
      <c r="AF64" s="135"/>
      <c r="AG64" s="6"/>
      <c r="AH64" s="6"/>
      <c r="AI64" s="19"/>
      <c r="AJ64" s="138"/>
      <c r="AK64" s="139"/>
    </row>
    <row r="65" spans="1:37" x14ac:dyDescent="0.25">
      <c r="A65" s="44">
        <v>30</v>
      </c>
      <c r="B65" s="44">
        <v>2</v>
      </c>
      <c r="C65" s="44">
        <v>10</v>
      </c>
      <c r="D65" s="44">
        <f t="shared" si="6"/>
        <v>2</v>
      </c>
      <c r="E65" s="44" t="str">
        <f t="shared" si="7"/>
        <v>30_2</v>
      </c>
      <c r="F65" s="128">
        <v>12.4</v>
      </c>
      <c r="G65" s="44"/>
      <c r="H65" s="44">
        <v>30</v>
      </c>
      <c r="I65" s="44">
        <v>3</v>
      </c>
      <c r="J65" s="44">
        <v>11</v>
      </c>
      <c r="K65" s="44">
        <f t="shared" si="0"/>
        <v>3</v>
      </c>
      <c r="L65" s="44" t="str">
        <f t="shared" si="1"/>
        <v>30_3</v>
      </c>
      <c r="M65" s="128">
        <v>13.22</v>
      </c>
      <c r="N65" s="129"/>
      <c r="O65" s="44">
        <v>30</v>
      </c>
      <c r="P65" s="44">
        <v>3</v>
      </c>
      <c r="Q65" s="44">
        <v>11</v>
      </c>
      <c r="R65" s="44">
        <f t="shared" si="2"/>
        <v>3</v>
      </c>
      <c r="S65" s="44" t="str">
        <f t="shared" si="3"/>
        <v>30_3</v>
      </c>
      <c r="T65" s="128">
        <v>13.62</v>
      </c>
      <c r="U65" s="129"/>
      <c r="V65" s="129"/>
      <c r="W65" s="44">
        <v>30</v>
      </c>
      <c r="X65" s="44">
        <v>3</v>
      </c>
      <c r="Y65" s="44">
        <v>11</v>
      </c>
      <c r="Z65" s="44">
        <f t="shared" si="4"/>
        <v>3</v>
      </c>
      <c r="AA65" s="44" t="str">
        <f t="shared" si="5"/>
        <v>30_3</v>
      </c>
      <c r="AB65" s="17">
        <f t="shared" si="9"/>
        <v>13.22</v>
      </c>
      <c r="AC65" s="17">
        <f t="shared" si="8"/>
        <v>13.62</v>
      </c>
      <c r="AD65" s="40">
        <f t="shared" si="10"/>
        <v>13.62</v>
      </c>
      <c r="AE65" s="129"/>
      <c r="AF65" s="135"/>
      <c r="AG65" s="6"/>
      <c r="AH65" s="6"/>
      <c r="AI65" s="19"/>
      <c r="AJ65" s="138"/>
      <c r="AK65" s="139"/>
    </row>
    <row r="66" spans="1:37" x14ac:dyDescent="0.25">
      <c r="A66" s="44">
        <v>30</v>
      </c>
      <c r="B66" s="44">
        <v>3</v>
      </c>
      <c r="C66" s="44">
        <v>11</v>
      </c>
      <c r="D66" s="44">
        <f t="shared" si="6"/>
        <v>3</v>
      </c>
      <c r="E66" s="44" t="str">
        <f t="shared" si="7"/>
        <v>30_3</v>
      </c>
      <c r="F66" s="128">
        <v>12.78</v>
      </c>
      <c r="G66" s="44"/>
      <c r="H66" s="44">
        <v>30</v>
      </c>
      <c r="I66" s="44">
        <v>4</v>
      </c>
      <c r="J66" s="44">
        <v>12</v>
      </c>
      <c r="K66" s="44">
        <f t="shared" si="0"/>
        <v>4</v>
      </c>
      <c r="L66" s="44" t="str">
        <f t="shared" si="1"/>
        <v>30_4</v>
      </c>
      <c r="M66" s="128">
        <v>13.63</v>
      </c>
      <c r="N66" s="129"/>
      <c r="O66" s="44">
        <v>30</v>
      </c>
      <c r="P66" s="44">
        <v>4</v>
      </c>
      <c r="Q66" s="44">
        <v>12</v>
      </c>
      <c r="R66" s="44">
        <f t="shared" si="2"/>
        <v>4</v>
      </c>
      <c r="S66" s="44" t="str">
        <f t="shared" si="3"/>
        <v>30_4</v>
      </c>
      <c r="T66" s="128">
        <v>14.04</v>
      </c>
      <c r="U66" s="129"/>
      <c r="V66" s="129"/>
      <c r="W66" s="44">
        <v>30</v>
      </c>
      <c r="X66" s="44">
        <v>4</v>
      </c>
      <c r="Y66" s="44">
        <v>12</v>
      </c>
      <c r="Z66" s="44">
        <f t="shared" si="4"/>
        <v>4</v>
      </c>
      <c r="AA66" s="44" t="str">
        <f t="shared" si="5"/>
        <v>30_4</v>
      </c>
      <c r="AB66" s="17">
        <f t="shared" si="9"/>
        <v>13.63</v>
      </c>
      <c r="AC66" s="17">
        <f t="shared" si="8"/>
        <v>14.04</v>
      </c>
      <c r="AD66" s="40">
        <f t="shared" si="10"/>
        <v>14.04</v>
      </c>
      <c r="AE66" s="129"/>
      <c r="AF66" s="135"/>
      <c r="AG66" s="6"/>
      <c r="AH66" s="6"/>
      <c r="AI66" s="19"/>
      <c r="AJ66" s="138"/>
      <c r="AK66" s="139"/>
    </row>
    <row r="67" spans="1:37" x14ac:dyDescent="0.25">
      <c r="A67" s="44">
        <v>30</v>
      </c>
      <c r="B67" s="44">
        <v>4</v>
      </c>
      <c r="C67" s="44">
        <v>12</v>
      </c>
      <c r="D67" s="44">
        <f t="shared" si="6"/>
        <v>4</v>
      </c>
      <c r="E67" s="44" t="str">
        <f t="shared" si="7"/>
        <v>30_4</v>
      </c>
      <c r="F67" s="128">
        <v>13.17</v>
      </c>
      <c r="G67" s="44"/>
      <c r="H67" s="44">
        <v>30</v>
      </c>
      <c r="I67" s="44">
        <v>5</v>
      </c>
      <c r="J67" s="44">
        <v>13</v>
      </c>
      <c r="K67" s="44">
        <f t="shared" si="0"/>
        <v>5</v>
      </c>
      <c r="L67" s="44" t="str">
        <f t="shared" si="1"/>
        <v>30_5</v>
      </c>
      <c r="M67" s="128">
        <v>14.09</v>
      </c>
      <c r="N67" s="129"/>
      <c r="O67" s="44">
        <v>30</v>
      </c>
      <c r="P67" s="44">
        <v>5</v>
      </c>
      <c r="Q67" s="44">
        <v>13</v>
      </c>
      <c r="R67" s="44">
        <f t="shared" si="2"/>
        <v>5</v>
      </c>
      <c r="S67" s="44" t="str">
        <f t="shared" si="3"/>
        <v>30_5</v>
      </c>
      <c r="T67" s="128">
        <v>14.52</v>
      </c>
      <c r="U67" s="129"/>
      <c r="V67" s="129"/>
      <c r="W67" s="44">
        <v>30</v>
      </c>
      <c r="X67" s="44">
        <v>5</v>
      </c>
      <c r="Y67" s="44">
        <v>13</v>
      </c>
      <c r="Z67" s="44">
        <f t="shared" si="4"/>
        <v>5</v>
      </c>
      <c r="AA67" s="44" t="str">
        <f t="shared" si="5"/>
        <v>30_5</v>
      </c>
      <c r="AB67" s="17">
        <f t="shared" si="9"/>
        <v>14.09</v>
      </c>
      <c r="AC67" s="17">
        <f t="shared" si="8"/>
        <v>14.52</v>
      </c>
      <c r="AD67" s="40">
        <f t="shared" si="10"/>
        <v>14.52</v>
      </c>
      <c r="AE67" s="129"/>
      <c r="AF67" s="135"/>
      <c r="AG67" s="6"/>
      <c r="AH67" s="6"/>
      <c r="AI67" s="19"/>
      <c r="AJ67" s="138"/>
      <c r="AK67" s="139"/>
    </row>
    <row r="68" spans="1:37" x14ac:dyDescent="0.25">
      <c r="A68" s="44">
        <v>30</v>
      </c>
      <c r="B68" s="44">
        <v>5</v>
      </c>
      <c r="C68" s="44">
        <v>13</v>
      </c>
      <c r="D68" s="44">
        <f t="shared" si="6"/>
        <v>5</v>
      </c>
      <c r="E68" s="44" t="str">
        <f t="shared" si="7"/>
        <v>30_5</v>
      </c>
      <c r="F68" s="128">
        <v>13.62</v>
      </c>
      <c r="G68" s="44"/>
      <c r="H68" s="44">
        <v>30</v>
      </c>
      <c r="I68" s="44">
        <v>6</v>
      </c>
      <c r="J68" s="44">
        <v>14</v>
      </c>
      <c r="K68" s="44">
        <f t="shared" si="0"/>
        <v>6</v>
      </c>
      <c r="L68" s="44" t="str">
        <f t="shared" si="1"/>
        <v>30_6</v>
      </c>
      <c r="M68" s="128">
        <v>14.56</v>
      </c>
      <c r="N68" s="129"/>
      <c r="O68" s="44">
        <v>30</v>
      </c>
      <c r="P68" s="44">
        <v>6</v>
      </c>
      <c r="Q68" s="44">
        <v>14</v>
      </c>
      <c r="R68" s="44">
        <f t="shared" si="2"/>
        <v>6</v>
      </c>
      <c r="S68" s="44" t="str">
        <f t="shared" si="3"/>
        <v>30_6</v>
      </c>
      <c r="T68" s="128">
        <v>14.99</v>
      </c>
      <c r="U68" s="129"/>
      <c r="V68" s="129"/>
      <c r="W68" s="44">
        <v>30</v>
      </c>
      <c r="X68" s="44">
        <v>6</v>
      </c>
      <c r="Y68" s="44">
        <v>14</v>
      </c>
      <c r="Z68" s="44">
        <f t="shared" si="4"/>
        <v>6</v>
      </c>
      <c r="AA68" s="44" t="str">
        <f t="shared" si="5"/>
        <v>30_6</v>
      </c>
      <c r="AB68" s="17">
        <f t="shared" si="9"/>
        <v>14.56</v>
      </c>
      <c r="AC68" s="17">
        <f t="shared" si="8"/>
        <v>14.99</v>
      </c>
      <c r="AD68" s="40">
        <f t="shared" si="10"/>
        <v>14.99</v>
      </c>
      <c r="AE68" s="129"/>
      <c r="AF68" s="135"/>
      <c r="AG68" s="6"/>
      <c r="AH68" s="6"/>
      <c r="AI68" s="19"/>
      <c r="AJ68" s="138"/>
      <c r="AK68" s="139"/>
    </row>
    <row r="69" spans="1:37" x14ac:dyDescent="0.25">
      <c r="A69" s="44">
        <v>30</v>
      </c>
      <c r="B69" s="44">
        <v>6</v>
      </c>
      <c r="C69" s="44">
        <v>14</v>
      </c>
      <c r="D69" s="44">
        <f t="shared" si="6"/>
        <v>6</v>
      </c>
      <c r="E69" s="44" t="str">
        <f t="shared" si="7"/>
        <v>30_6</v>
      </c>
      <c r="F69" s="128">
        <v>14.06</v>
      </c>
      <c r="G69" s="44"/>
      <c r="H69" s="44">
        <v>30</v>
      </c>
      <c r="I69" s="44">
        <v>7</v>
      </c>
      <c r="J69" s="44">
        <v>15</v>
      </c>
      <c r="K69" s="44">
        <f t="shared" si="0"/>
        <v>7</v>
      </c>
      <c r="L69" s="44" t="str">
        <f t="shared" si="1"/>
        <v>30_7</v>
      </c>
      <c r="M69" s="128">
        <v>14.98</v>
      </c>
      <c r="N69" s="129"/>
      <c r="O69" s="44">
        <v>30</v>
      </c>
      <c r="P69" s="44">
        <v>7</v>
      </c>
      <c r="Q69" s="44">
        <v>15</v>
      </c>
      <c r="R69" s="44">
        <f t="shared" si="2"/>
        <v>7</v>
      </c>
      <c r="S69" s="44" t="str">
        <f t="shared" si="3"/>
        <v>30_7</v>
      </c>
      <c r="T69" s="128">
        <v>15.43</v>
      </c>
      <c r="U69" s="129"/>
      <c r="V69" s="129"/>
      <c r="W69" s="44">
        <v>30</v>
      </c>
      <c r="X69" s="44">
        <v>7</v>
      </c>
      <c r="Y69" s="44">
        <v>15</v>
      </c>
      <c r="Z69" s="44">
        <f t="shared" si="4"/>
        <v>7</v>
      </c>
      <c r="AA69" s="44" t="str">
        <f t="shared" si="5"/>
        <v>30_7</v>
      </c>
      <c r="AB69" s="17">
        <f t="shared" si="9"/>
        <v>14.98</v>
      </c>
      <c r="AC69" s="17">
        <f t="shared" si="8"/>
        <v>15.43</v>
      </c>
      <c r="AD69" s="40">
        <f t="shared" si="10"/>
        <v>15.43</v>
      </c>
      <c r="AE69" s="129"/>
      <c r="AF69" s="135"/>
      <c r="AG69" s="6"/>
      <c r="AH69" s="6"/>
      <c r="AI69" s="19"/>
      <c r="AJ69" s="138"/>
      <c r="AK69" s="139"/>
    </row>
    <row r="70" spans="1:37" x14ac:dyDescent="0.25">
      <c r="A70" s="44">
        <v>30</v>
      </c>
      <c r="B70" s="44">
        <v>7</v>
      </c>
      <c r="C70" s="44">
        <v>15</v>
      </c>
      <c r="D70" s="44">
        <f t="shared" si="6"/>
        <v>7</v>
      </c>
      <c r="E70" s="44" t="str">
        <f t="shared" si="7"/>
        <v>30_7</v>
      </c>
      <c r="F70" s="128">
        <v>14.48</v>
      </c>
      <c r="G70" s="44"/>
      <c r="H70" s="44">
        <v>30</v>
      </c>
      <c r="I70" s="44">
        <v>8</v>
      </c>
      <c r="J70" s="44">
        <v>16</v>
      </c>
      <c r="K70" s="44">
        <f t="shared" si="0"/>
        <v>8</v>
      </c>
      <c r="L70" s="44" t="str">
        <f t="shared" si="1"/>
        <v>30_8</v>
      </c>
      <c r="M70" s="128">
        <v>15.46</v>
      </c>
      <c r="N70" s="129"/>
      <c r="O70" s="44">
        <v>30</v>
      </c>
      <c r="P70" s="44">
        <v>8</v>
      </c>
      <c r="Q70" s="44">
        <v>16</v>
      </c>
      <c r="R70" s="44">
        <f t="shared" si="2"/>
        <v>8</v>
      </c>
      <c r="S70" s="44" t="str">
        <f t="shared" si="3"/>
        <v>30_8</v>
      </c>
      <c r="T70" s="128">
        <v>15.93</v>
      </c>
      <c r="U70" s="129"/>
      <c r="V70" s="129"/>
      <c r="W70" s="44">
        <v>30</v>
      </c>
      <c r="X70" s="44">
        <v>8</v>
      </c>
      <c r="Y70" s="44">
        <v>16</v>
      </c>
      <c r="Z70" s="44">
        <f t="shared" si="4"/>
        <v>8</v>
      </c>
      <c r="AA70" s="44" t="str">
        <f t="shared" si="5"/>
        <v>30_8</v>
      </c>
      <c r="AB70" s="17">
        <f t="shared" si="9"/>
        <v>15.46</v>
      </c>
      <c r="AC70" s="17">
        <f t="shared" si="8"/>
        <v>15.93</v>
      </c>
      <c r="AD70" s="40">
        <f t="shared" si="10"/>
        <v>15.93</v>
      </c>
      <c r="AE70" s="129"/>
      <c r="AF70" s="135"/>
      <c r="AG70" s="6"/>
      <c r="AH70" s="6"/>
      <c r="AI70" s="19"/>
      <c r="AJ70" s="138"/>
      <c r="AK70" s="139"/>
    </row>
    <row r="71" spans="1:37" x14ac:dyDescent="0.25">
      <c r="A71" s="44">
        <v>30</v>
      </c>
      <c r="B71" s="44">
        <v>8</v>
      </c>
      <c r="C71" s="44">
        <v>16</v>
      </c>
      <c r="D71" s="44">
        <f t="shared" si="6"/>
        <v>8</v>
      </c>
      <c r="E71" s="44" t="str">
        <f t="shared" si="7"/>
        <v>30_8</v>
      </c>
      <c r="F71" s="128">
        <v>14.94</v>
      </c>
      <c r="G71" s="44"/>
      <c r="H71" s="44">
        <v>30</v>
      </c>
      <c r="I71" s="44">
        <v>9</v>
      </c>
      <c r="J71" s="44">
        <v>17</v>
      </c>
      <c r="K71" s="44">
        <f t="shared" si="0"/>
        <v>9</v>
      </c>
      <c r="L71" s="44" t="str">
        <f t="shared" si="1"/>
        <v>30_9</v>
      </c>
      <c r="M71" s="128">
        <v>15.85</v>
      </c>
      <c r="N71" s="129"/>
      <c r="O71" s="44">
        <v>30</v>
      </c>
      <c r="P71" s="44">
        <v>9</v>
      </c>
      <c r="Q71" s="44">
        <v>17</v>
      </c>
      <c r="R71" s="44">
        <f t="shared" si="2"/>
        <v>9</v>
      </c>
      <c r="S71" s="44" t="str">
        <f t="shared" si="3"/>
        <v>30_9</v>
      </c>
      <c r="T71" s="128">
        <v>16.329999999999998</v>
      </c>
      <c r="U71" s="129"/>
      <c r="V71" s="129"/>
      <c r="W71" s="44">
        <v>30</v>
      </c>
      <c r="X71" s="44">
        <v>9</v>
      </c>
      <c r="Y71" s="44">
        <v>17</v>
      </c>
      <c r="Z71" s="44">
        <f t="shared" si="4"/>
        <v>9</v>
      </c>
      <c r="AA71" s="44" t="str">
        <f t="shared" si="5"/>
        <v>30_9</v>
      </c>
      <c r="AB71" s="17">
        <f t="shared" si="9"/>
        <v>15.85</v>
      </c>
      <c r="AC71" s="17">
        <f t="shared" si="8"/>
        <v>16.329999999999998</v>
      </c>
      <c r="AD71" s="40">
        <f t="shared" si="10"/>
        <v>16.329999999999998</v>
      </c>
      <c r="AE71" s="129"/>
      <c r="AF71" s="135"/>
      <c r="AG71" s="6"/>
      <c r="AH71" s="6"/>
      <c r="AI71" s="19"/>
      <c r="AJ71" s="138"/>
      <c r="AK71" s="139"/>
    </row>
    <row r="72" spans="1:37" x14ac:dyDescent="0.25">
      <c r="A72" s="44">
        <v>30</v>
      </c>
      <c r="B72" s="44">
        <v>9</v>
      </c>
      <c r="C72" s="44">
        <v>17</v>
      </c>
      <c r="D72" s="44">
        <f t="shared" si="6"/>
        <v>9</v>
      </c>
      <c r="E72" s="44" t="str">
        <f t="shared" si="7"/>
        <v>30_9</v>
      </c>
      <c r="F72" s="128">
        <v>15.32</v>
      </c>
      <c r="G72" s="44"/>
      <c r="H72" s="44">
        <v>30</v>
      </c>
      <c r="I72" s="44">
        <v>10</v>
      </c>
      <c r="J72" s="44">
        <v>18</v>
      </c>
      <c r="K72" s="44">
        <f t="shared" si="0"/>
        <v>10</v>
      </c>
      <c r="L72" s="44" t="str">
        <f t="shared" si="1"/>
        <v>30_10</v>
      </c>
      <c r="M72" s="128">
        <v>16.329999999999998</v>
      </c>
      <c r="N72" s="129"/>
      <c r="O72" s="44">
        <v>30</v>
      </c>
      <c r="P72" s="44">
        <v>10</v>
      </c>
      <c r="Q72" s="44">
        <v>18</v>
      </c>
      <c r="R72" s="44">
        <f t="shared" si="2"/>
        <v>10</v>
      </c>
      <c r="S72" s="44" t="str">
        <f t="shared" si="3"/>
        <v>30_10</v>
      </c>
      <c r="T72" s="128">
        <v>16.82</v>
      </c>
      <c r="U72" s="129"/>
      <c r="V72" s="129"/>
      <c r="W72" s="44">
        <v>30</v>
      </c>
      <c r="X72" s="44">
        <v>10</v>
      </c>
      <c r="Y72" s="44">
        <v>18</v>
      </c>
      <c r="Z72" s="44">
        <f t="shared" si="4"/>
        <v>10</v>
      </c>
      <c r="AA72" s="44" t="str">
        <f t="shared" si="5"/>
        <v>30_10</v>
      </c>
      <c r="AB72" s="17">
        <f t="shared" si="9"/>
        <v>16.329999999999998</v>
      </c>
      <c r="AC72" s="17">
        <f t="shared" si="8"/>
        <v>16.82</v>
      </c>
      <c r="AD72" s="40">
        <f t="shared" si="10"/>
        <v>16.82</v>
      </c>
      <c r="AE72" s="129"/>
      <c r="AF72" s="135"/>
      <c r="AG72" s="6"/>
      <c r="AH72" s="6"/>
      <c r="AI72" s="19"/>
      <c r="AJ72" s="138"/>
      <c r="AK72" s="139"/>
    </row>
    <row r="73" spans="1:37" x14ac:dyDescent="0.25">
      <c r="A73" s="44">
        <v>30</v>
      </c>
      <c r="B73" s="44">
        <v>10</v>
      </c>
      <c r="C73" s="44">
        <v>18</v>
      </c>
      <c r="D73" s="44">
        <f t="shared" si="6"/>
        <v>10</v>
      </c>
      <c r="E73" s="44" t="str">
        <f t="shared" si="7"/>
        <v>30_10</v>
      </c>
      <c r="F73" s="128">
        <v>15.77</v>
      </c>
      <c r="G73" s="44"/>
      <c r="H73" s="44">
        <v>35</v>
      </c>
      <c r="I73" s="44" t="s">
        <v>384</v>
      </c>
      <c r="J73" s="44">
        <v>8</v>
      </c>
      <c r="K73" s="44" t="str">
        <f t="shared" si="0"/>
        <v>Aanloopperiodiek_0</v>
      </c>
      <c r="L73" s="44" t="str">
        <f t="shared" si="1"/>
        <v>35_Aanloopperiodiek_0</v>
      </c>
      <c r="M73" s="128">
        <v>12.16</v>
      </c>
      <c r="N73" s="129"/>
      <c r="O73" s="44">
        <v>35</v>
      </c>
      <c r="P73" s="44" t="s">
        <v>384</v>
      </c>
      <c r="Q73" s="44">
        <v>8</v>
      </c>
      <c r="R73" s="44" t="str">
        <f t="shared" si="2"/>
        <v>Aanloopperiodiek_0</v>
      </c>
      <c r="S73" s="44" t="str">
        <f t="shared" si="3"/>
        <v>35_Aanloopperiodiek_0</v>
      </c>
      <c r="T73" s="128">
        <v>12.52</v>
      </c>
      <c r="U73" s="129"/>
      <c r="V73" s="129"/>
      <c r="W73" s="44">
        <v>35</v>
      </c>
      <c r="X73" s="44" t="s">
        <v>384</v>
      </c>
      <c r="Y73" s="44">
        <v>8</v>
      </c>
      <c r="Z73" s="44" t="str">
        <f t="shared" si="4"/>
        <v>Aanloopperiodiek_0</v>
      </c>
      <c r="AA73" s="44" t="str">
        <f t="shared" si="5"/>
        <v>35_Aanloopperiodiek_0</v>
      </c>
      <c r="AB73" s="17">
        <f t="shared" si="9"/>
        <v>12.16</v>
      </c>
      <c r="AC73" s="17">
        <f t="shared" si="8"/>
        <v>12.52</v>
      </c>
      <c r="AD73" s="40">
        <f t="shared" si="10"/>
        <v>12.52</v>
      </c>
      <c r="AE73" s="6"/>
      <c r="AF73" s="6"/>
      <c r="AG73" s="6"/>
      <c r="AH73" s="6"/>
      <c r="AI73" s="19"/>
      <c r="AJ73" s="138"/>
      <c r="AK73" s="139"/>
    </row>
    <row r="74" spans="1:37" x14ac:dyDescent="0.25">
      <c r="A74" s="44">
        <v>35</v>
      </c>
      <c r="B74" s="44" t="s">
        <v>384</v>
      </c>
      <c r="C74" s="44">
        <v>8</v>
      </c>
      <c r="D74" s="44" t="str">
        <f t="shared" si="6"/>
        <v>Aanloopperiodiek_0</v>
      </c>
      <c r="E74" s="44" t="str">
        <f t="shared" si="7"/>
        <v>35_Aanloopperiodiek_0</v>
      </c>
      <c r="F74" s="128">
        <v>11.75</v>
      </c>
      <c r="G74" s="44"/>
      <c r="H74" s="44">
        <v>35</v>
      </c>
      <c r="I74" s="44" t="s">
        <v>385</v>
      </c>
      <c r="J74" s="44">
        <v>9</v>
      </c>
      <c r="K74" s="44" t="str">
        <f t="shared" si="0"/>
        <v>Aanloopperiodiek_1</v>
      </c>
      <c r="L74" s="44" t="str">
        <f t="shared" si="1"/>
        <v>35_Aanloopperiodiek_1</v>
      </c>
      <c r="M74" s="128">
        <v>12.48</v>
      </c>
      <c r="N74" s="129"/>
      <c r="O74" s="44">
        <v>35</v>
      </c>
      <c r="P74" s="44" t="s">
        <v>385</v>
      </c>
      <c r="Q74" s="44">
        <v>9</v>
      </c>
      <c r="R74" s="44" t="str">
        <f t="shared" si="2"/>
        <v>Aanloopperiodiek_1</v>
      </c>
      <c r="S74" s="44" t="str">
        <f t="shared" si="3"/>
        <v>35_Aanloopperiodiek_1</v>
      </c>
      <c r="T74" s="128">
        <v>12.86</v>
      </c>
      <c r="U74" s="129"/>
      <c r="V74" s="129"/>
      <c r="W74" s="44">
        <v>35</v>
      </c>
      <c r="X74" s="44" t="s">
        <v>385</v>
      </c>
      <c r="Y74" s="44">
        <v>9</v>
      </c>
      <c r="Z74" s="44" t="str">
        <f t="shared" si="4"/>
        <v>Aanloopperiodiek_1</v>
      </c>
      <c r="AA74" s="44" t="str">
        <f t="shared" si="5"/>
        <v>35_Aanloopperiodiek_1</v>
      </c>
      <c r="AB74" s="17">
        <f t="shared" si="9"/>
        <v>12.48</v>
      </c>
      <c r="AC74" s="17">
        <f t="shared" si="8"/>
        <v>12.86</v>
      </c>
      <c r="AD74" s="40">
        <f t="shared" si="10"/>
        <v>12.86</v>
      </c>
      <c r="AE74" s="6"/>
      <c r="AF74" s="6"/>
      <c r="AG74" s="6"/>
      <c r="AH74" s="6"/>
      <c r="AI74" s="19"/>
      <c r="AJ74" s="138"/>
      <c r="AK74" s="139"/>
    </row>
    <row r="75" spans="1:37" x14ac:dyDescent="0.25">
      <c r="A75" s="44">
        <v>35</v>
      </c>
      <c r="B75" s="44" t="s">
        <v>385</v>
      </c>
      <c r="C75" s="44">
        <v>9</v>
      </c>
      <c r="D75" s="44" t="str">
        <f t="shared" si="6"/>
        <v>Aanloopperiodiek_1</v>
      </c>
      <c r="E75" s="44" t="str">
        <f t="shared" si="7"/>
        <v>35_Aanloopperiodiek_1</v>
      </c>
      <c r="F75" s="128">
        <v>12.06</v>
      </c>
      <c r="G75" s="44"/>
      <c r="H75" s="44">
        <v>35</v>
      </c>
      <c r="I75" s="44">
        <v>0</v>
      </c>
      <c r="J75" s="44">
        <v>10</v>
      </c>
      <c r="K75" s="44">
        <f t="shared" si="0"/>
        <v>0</v>
      </c>
      <c r="L75" s="44" t="str">
        <f t="shared" si="1"/>
        <v>35_0</v>
      </c>
      <c r="M75" s="128">
        <v>12.83</v>
      </c>
      <c r="N75" s="6"/>
      <c r="O75" s="44">
        <v>35</v>
      </c>
      <c r="P75" s="44">
        <v>0</v>
      </c>
      <c r="Q75" s="44">
        <v>10</v>
      </c>
      <c r="R75" s="44">
        <f t="shared" si="2"/>
        <v>0</v>
      </c>
      <c r="S75" s="44" t="str">
        <f t="shared" si="3"/>
        <v>35_0</v>
      </c>
      <c r="T75" s="128">
        <v>13.22</v>
      </c>
      <c r="U75" s="6"/>
      <c r="V75" s="6"/>
      <c r="W75" s="44">
        <v>35</v>
      </c>
      <c r="X75" s="44">
        <v>0</v>
      </c>
      <c r="Y75" s="44">
        <v>10</v>
      </c>
      <c r="Z75" s="44">
        <f t="shared" si="4"/>
        <v>0</v>
      </c>
      <c r="AA75" s="44" t="str">
        <f t="shared" si="5"/>
        <v>35_0</v>
      </c>
      <c r="AB75" s="17">
        <f t="shared" si="9"/>
        <v>12.83</v>
      </c>
      <c r="AC75" s="17">
        <f t="shared" si="8"/>
        <v>13.22</v>
      </c>
      <c r="AD75" s="40">
        <f t="shared" si="10"/>
        <v>13.22</v>
      </c>
      <c r="AE75" s="6"/>
      <c r="AF75" s="6"/>
      <c r="AG75" s="6"/>
      <c r="AH75" s="6"/>
      <c r="AI75" s="6"/>
      <c r="AJ75" s="57"/>
    </row>
    <row r="76" spans="1:37" x14ac:dyDescent="0.25">
      <c r="A76" s="44">
        <v>35</v>
      </c>
      <c r="B76" s="44">
        <v>0</v>
      </c>
      <c r="C76" s="44">
        <v>10</v>
      </c>
      <c r="D76" s="44">
        <f t="shared" si="6"/>
        <v>0</v>
      </c>
      <c r="E76" s="44" t="str">
        <f t="shared" si="7"/>
        <v>35_0</v>
      </c>
      <c r="F76" s="128">
        <v>12.4</v>
      </c>
      <c r="G76" s="44"/>
      <c r="H76" s="44">
        <v>35</v>
      </c>
      <c r="I76" s="44">
        <v>1</v>
      </c>
      <c r="J76" s="44">
        <v>11</v>
      </c>
      <c r="K76" s="44">
        <f t="shared" si="0"/>
        <v>1</v>
      </c>
      <c r="L76" s="44" t="str">
        <f t="shared" si="1"/>
        <v>35_1</v>
      </c>
      <c r="M76" s="128">
        <v>13.22</v>
      </c>
      <c r="N76" s="131"/>
      <c r="O76" s="44">
        <v>35</v>
      </c>
      <c r="P76" s="44">
        <v>1</v>
      </c>
      <c r="Q76" s="44">
        <v>11</v>
      </c>
      <c r="R76" s="44">
        <f t="shared" si="2"/>
        <v>1</v>
      </c>
      <c r="S76" s="44" t="str">
        <f t="shared" si="3"/>
        <v>35_1</v>
      </c>
      <c r="T76" s="128">
        <v>13.62</v>
      </c>
      <c r="U76" s="131"/>
      <c r="V76" s="131"/>
      <c r="W76" s="44">
        <v>35</v>
      </c>
      <c r="X76" s="44">
        <v>1</v>
      </c>
      <c r="Y76" s="44">
        <v>11</v>
      </c>
      <c r="Z76" s="44">
        <f t="shared" si="4"/>
        <v>1</v>
      </c>
      <c r="AA76" s="44" t="str">
        <f t="shared" si="5"/>
        <v>35_1</v>
      </c>
      <c r="AB76" s="17">
        <f t="shared" si="9"/>
        <v>13.22</v>
      </c>
      <c r="AC76" s="17">
        <f t="shared" si="8"/>
        <v>13.62</v>
      </c>
      <c r="AD76" s="40">
        <f t="shared" si="10"/>
        <v>13.62</v>
      </c>
      <c r="AE76" s="131"/>
      <c r="AF76" s="131"/>
      <c r="AG76" s="6"/>
      <c r="AH76" s="6"/>
      <c r="AI76" s="131"/>
      <c r="AJ76" s="140"/>
      <c r="AK76" s="141"/>
    </row>
    <row r="77" spans="1:37" x14ac:dyDescent="0.25">
      <c r="A77" s="44">
        <v>35</v>
      </c>
      <c r="B77" s="44">
        <v>1</v>
      </c>
      <c r="C77" s="44">
        <v>11</v>
      </c>
      <c r="D77" s="44">
        <f t="shared" si="6"/>
        <v>1</v>
      </c>
      <c r="E77" s="44" t="str">
        <f t="shared" si="7"/>
        <v>35_1</v>
      </c>
      <c r="F77" s="128">
        <v>12.78</v>
      </c>
      <c r="G77" s="44"/>
      <c r="H77" s="44">
        <v>35</v>
      </c>
      <c r="I77" s="44">
        <v>2</v>
      </c>
      <c r="J77" s="44">
        <v>12</v>
      </c>
      <c r="K77" s="44">
        <f t="shared" si="0"/>
        <v>2</v>
      </c>
      <c r="L77" s="44" t="str">
        <f t="shared" si="1"/>
        <v>35_2</v>
      </c>
      <c r="M77" s="128">
        <v>13.63</v>
      </c>
      <c r="N77" s="131"/>
      <c r="O77" s="44">
        <v>35</v>
      </c>
      <c r="P77" s="44">
        <v>2</v>
      </c>
      <c r="Q77" s="44">
        <v>12</v>
      </c>
      <c r="R77" s="44">
        <f t="shared" si="2"/>
        <v>2</v>
      </c>
      <c r="S77" s="44" t="str">
        <f t="shared" si="3"/>
        <v>35_2</v>
      </c>
      <c r="T77" s="128">
        <v>14.04</v>
      </c>
      <c r="U77" s="131"/>
      <c r="V77" s="131"/>
      <c r="W77" s="44">
        <v>35</v>
      </c>
      <c r="X77" s="44">
        <v>2</v>
      </c>
      <c r="Y77" s="44">
        <v>12</v>
      </c>
      <c r="Z77" s="44">
        <f t="shared" si="4"/>
        <v>2</v>
      </c>
      <c r="AA77" s="44" t="str">
        <f t="shared" si="5"/>
        <v>35_2</v>
      </c>
      <c r="AB77" s="17">
        <f t="shared" si="9"/>
        <v>13.63</v>
      </c>
      <c r="AC77" s="17">
        <f t="shared" si="8"/>
        <v>14.04</v>
      </c>
      <c r="AD77" s="40">
        <f t="shared" si="10"/>
        <v>14.04</v>
      </c>
      <c r="AE77" s="131"/>
      <c r="AF77" s="131"/>
      <c r="AG77" s="142"/>
      <c r="AH77" s="142"/>
      <c r="AI77" s="131"/>
      <c r="AJ77" s="140"/>
      <c r="AK77" s="141"/>
    </row>
    <row r="78" spans="1:37" x14ac:dyDescent="0.25">
      <c r="A78" s="44">
        <v>35</v>
      </c>
      <c r="B78" s="44">
        <v>2</v>
      </c>
      <c r="C78" s="44">
        <v>12</v>
      </c>
      <c r="D78" s="44">
        <f t="shared" si="6"/>
        <v>2</v>
      </c>
      <c r="E78" s="44" t="str">
        <f t="shared" si="7"/>
        <v>35_2</v>
      </c>
      <c r="F78" s="128">
        <v>13.17</v>
      </c>
      <c r="G78" s="44"/>
      <c r="H78" s="44">
        <v>35</v>
      </c>
      <c r="I78" s="44">
        <v>3</v>
      </c>
      <c r="J78" s="44">
        <v>13</v>
      </c>
      <c r="K78" s="44">
        <f t="shared" si="0"/>
        <v>3</v>
      </c>
      <c r="L78" s="44" t="str">
        <f t="shared" si="1"/>
        <v>35_3</v>
      </c>
      <c r="M78" s="128">
        <v>14.09</v>
      </c>
      <c r="N78" s="129"/>
      <c r="O78" s="44">
        <v>35</v>
      </c>
      <c r="P78" s="44">
        <v>3</v>
      </c>
      <c r="Q78" s="44">
        <v>13</v>
      </c>
      <c r="R78" s="44">
        <f t="shared" si="2"/>
        <v>3</v>
      </c>
      <c r="S78" s="44" t="str">
        <f t="shared" si="3"/>
        <v>35_3</v>
      </c>
      <c r="T78" s="128">
        <v>14.52</v>
      </c>
      <c r="U78" s="129"/>
      <c r="V78" s="129"/>
      <c r="W78" s="44">
        <v>35</v>
      </c>
      <c r="X78" s="44">
        <v>3</v>
      </c>
      <c r="Y78" s="44">
        <v>13</v>
      </c>
      <c r="Z78" s="44">
        <f t="shared" si="4"/>
        <v>3</v>
      </c>
      <c r="AA78" s="44" t="str">
        <f t="shared" si="5"/>
        <v>35_3</v>
      </c>
      <c r="AB78" s="17">
        <f t="shared" si="9"/>
        <v>14.09</v>
      </c>
      <c r="AC78" s="17">
        <f t="shared" si="8"/>
        <v>14.52</v>
      </c>
      <c r="AD78" s="40">
        <f t="shared" si="10"/>
        <v>14.52</v>
      </c>
      <c r="AE78" s="129"/>
      <c r="AF78" s="135"/>
      <c r="AG78" s="6"/>
      <c r="AH78" s="6"/>
      <c r="AI78" s="17"/>
      <c r="AJ78" s="138"/>
      <c r="AK78" s="139"/>
    </row>
    <row r="79" spans="1:37" x14ac:dyDescent="0.25">
      <c r="A79" s="44">
        <v>35</v>
      </c>
      <c r="B79" s="44">
        <v>3</v>
      </c>
      <c r="C79" s="44">
        <v>13</v>
      </c>
      <c r="D79" s="44">
        <f t="shared" si="6"/>
        <v>3</v>
      </c>
      <c r="E79" s="44" t="str">
        <f t="shared" si="7"/>
        <v>35_3</v>
      </c>
      <c r="F79" s="128">
        <v>13.62</v>
      </c>
      <c r="G79" s="44"/>
      <c r="H79" s="44">
        <v>35</v>
      </c>
      <c r="I79" s="44">
        <v>4</v>
      </c>
      <c r="J79" s="44">
        <v>14</v>
      </c>
      <c r="K79" s="44">
        <f t="shared" ref="K79:K142" si="11">I79</f>
        <v>4</v>
      </c>
      <c r="L79" s="44" t="str">
        <f t="shared" ref="L79:L142" si="12">H79&amp;"_"&amp;K79</f>
        <v>35_4</v>
      </c>
      <c r="M79" s="128">
        <v>14.56</v>
      </c>
      <c r="N79" s="129"/>
      <c r="O79" s="44">
        <v>35</v>
      </c>
      <c r="P79" s="44">
        <v>4</v>
      </c>
      <c r="Q79" s="44">
        <v>14</v>
      </c>
      <c r="R79" s="44">
        <f t="shared" ref="R79:R142" si="13">P79</f>
        <v>4</v>
      </c>
      <c r="S79" s="44" t="str">
        <f t="shared" ref="S79:S142" si="14">O79&amp;"_"&amp;R79</f>
        <v>35_4</v>
      </c>
      <c r="T79" s="128">
        <v>14.99</v>
      </c>
      <c r="U79" s="129"/>
      <c r="V79" s="129"/>
      <c r="W79" s="44">
        <v>35</v>
      </c>
      <c r="X79" s="44">
        <v>4</v>
      </c>
      <c r="Y79" s="44">
        <v>14</v>
      </c>
      <c r="Z79" s="44">
        <f t="shared" ref="Z79:Z142" si="15">X79</f>
        <v>4</v>
      </c>
      <c r="AA79" s="44" t="str">
        <f t="shared" ref="AA79:AA142" si="16">W79&amp;"_"&amp;Z79</f>
        <v>35_4</v>
      </c>
      <c r="AB79" s="17">
        <f t="shared" si="9"/>
        <v>14.56</v>
      </c>
      <c r="AC79" s="17">
        <f t="shared" si="8"/>
        <v>14.99</v>
      </c>
      <c r="AD79" s="40">
        <f t="shared" si="10"/>
        <v>14.99</v>
      </c>
      <c r="AE79" s="129"/>
      <c r="AF79" s="135"/>
      <c r="AG79" s="6"/>
      <c r="AH79" s="6"/>
      <c r="AI79" s="17"/>
      <c r="AJ79" s="138"/>
      <c r="AK79" s="139"/>
    </row>
    <row r="80" spans="1:37" x14ac:dyDescent="0.25">
      <c r="A80" s="44">
        <v>35</v>
      </c>
      <c r="B80" s="44">
        <v>4</v>
      </c>
      <c r="C80" s="44">
        <v>14</v>
      </c>
      <c r="D80" s="44">
        <f t="shared" ref="D80:D143" si="17">B80</f>
        <v>4</v>
      </c>
      <c r="E80" s="44" t="str">
        <f t="shared" ref="E80:E143" si="18">A80&amp;"_"&amp;D80</f>
        <v>35_4</v>
      </c>
      <c r="F80" s="128">
        <v>14.06</v>
      </c>
      <c r="G80" s="44"/>
      <c r="H80" s="44">
        <v>35</v>
      </c>
      <c r="I80" s="44">
        <v>5</v>
      </c>
      <c r="J80" s="44">
        <v>15</v>
      </c>
      <c r="K80" s="44">
        <f t="shared" si="11"/>
        <v>5</v>
      </c>
      <c r="L80" s="44" t="str">
        <f t="shared" si="12"/>
        <v>35_5</v>
      </c>
      <c r="M80" s="128">
        <v>14.98</v>
      </c>
      <c r="N80" s="129"/>
      <c r="O80" s="44">
        <v>35</v>
      </c>
      <c r="P80" s="44">
        <v>5</v>
      </c>
      <c r="Q80" s="44">
        <v>15</v>
      </c>
      <c r="R80" s="44">
        <f t="shared" si="13"/>
        <v>5</v>
      </c>
      <c r="S80" s="44" t="str">
        <f t="shared" si="14"/>
        <v>35_5</v>
      </c>
      <c r="T80" s="128">
        <v>15.43</v>
      </c>
      <c r="U80" s="129"/>
      <c r="V80" s="129"/>
      <c r="W80" s="44">
        <v>35</v>
      </c>
      <c r="X80" s="44">
        <v>5</v>
      </c>
      <c r="Y80" s="44">
        <v>15</v>
      </c>
      <c r="Z80" s="44">
        <f t="shared" si="15"/>
        <v>5</v>
      </c>
      <c r="AA80" s="44" t="str">
        <f t="shared" si="16"/>
        <v>35_5</v>
      </c>
      <c r="AB80" s="17">
        <f t="shared" ref="AB80:AB143" si="19">INDEX($M$15:$M$234,MATCH(AA80,$L$15:$L$234,0))</f>
        <v>14.98</v>
      </c>
      <c r="AC80" s="17">
        <f t="shared" ref="AC80:AC143" si="20">INDEX($T$15:$T$234,MATCH(AA80,$S$15:$S$234,0))</f>
        <v>15.43</v>
      </c>
      <c r="AD80" s="40">
        <f t="shared" ref="AD80:AD143" si="21">$D$6*AB80+$D$7*AC80</f>
        <v>15.43</v>
      </c>
      <c r="AE80" s="129"/>
      <c r="AF80" s="135"/>
      <c r="AG80" s="6"/>
      <c r="AH80" s="6"/>
      <c r="AI80" s="19"/>
      <c r="AJ80" s="138"/>
      <c r="AK80" s="139"/>
    </row>
    <row r="81" spans="1:37" x14ac:dyDescent="0.25">
      <c r="A81" s="44">
        <v>35</v>
      </c>
      <c r="B81" s="44">
        <v>5</v>
      </c>
      <c r="C81" s="44">
        <v>15</v>
      </c>
      <c r="D81" s="44">
        <f t="shared" si="17"/>
        <v>5</v>
      </c>
      <c r="E81" s="44" t="str">
        <f t="shared" si="18"/>
        <v>35_5</v>
      </c>
      <c r="F81" s="128">
        <v>14.48</v>
      </c>
      <c r="G81" s="44"/>
      <c r="H81" s="44">
        <v>35</v>
      </c>
      <c r="I81" s="44">
        <v>6</v>
      </c>
      <c r="J81" s="44">
        <v>16</v>
      </c>
      <c r="K81" s="44">
        <f t="shared" si="11"/>
        <v>6</v>
      </c>
      <c r="L81" s="44" t="str">
        <f t="shared" si="12"/>
        <v>35_6</v>
      </c>
      <c r="M81" s="128">
        <v>15.46</v>
      </c>
      <c r="N81" s="129"/>
      <c r="O81" s="44">
        <v>35</v>
      </c>
      <c r="P81" s="44">
        <v>6</v>
      </c>
      <c r="Q81" s="44">
        <v>16</v>
      </c>
      <c r="R81" s="44">
        <f t="shared" si="13"/>
        <v>6</v>
      </c>
      <c r="S81" s="44" t="str">
        <f t="shared" si="14"/>
        <v>35_6</v>
      </c>
      <c r="T81" s="128">
        <v>15.93</v>
      </c>
      <c r="U81" s="129"/>
      <c r="V81" s="129"/>
      <c r="W81" s="44">
        <v>35</v>
      </c>
      <c r="X81" s="44">
        <v>6</v>
      </c>
      <c r="Y81" s="44">
        <v>16</v>
      </c>
      <c r="Z81" s="44">
        <f t="shared" si="15"/>
        <v>6</v>
      </c>
      <c r="AA81" s="44" t="str">
        <f t="shared" si="16"/>
        <v>35_6</v>
      </c>
      <c r="AB81" s="17">
        <f t="shared" si="19"/>
        <v>15.46</v>
      </c>
      <c r="AC81" s="17">
        <f t="shared" si="20"/>
        <v>15.93</v>
      </c>
      <c r="AD81" s="40">
        <f t="shared" si="21"/>
        <v>15.93</v>
      </c>
      <c r="AE81" s="129"/>
      <c r="AF81" s="135"/>
      <c r="AG81" s="6"/>
      <c r="AH81" s="6"/>
      <c r="AI81" s="19"/>
      <c r="AJ81" s="138"/>
      <c r="AK81" s="139"/>
    </row>
    <row r="82" spans="1:37" x14ac:dyDescent="0.25">
      <c r="A82" s="44">
        <v>35</v>
      </c>
      <c r="B82" s="44">
        <v>6</v>
      </c>
      <c r="C82" s="44">
        <v>16</v>
      </c>
      <c r="D82" s="44">
        <f t="shared" si="17"/>
        <v>6</v>
      </c>
      <c r="E82" s="44" t="str">
        <f t="shared" si="18"/>
        <v>35_6</v>
      </c>
      <c r="F82" s="128">
        <v>14.94</v>
      </c>
      <c r="G82" s="44"/>
      <c r="H82" s="44">
        <v>35</v>
      </c>
      <c r="I82" s="44">
        <v>7</v>
      </c>
      <c r="J82" s="44">
        <v>17</v>
      </c>
      <c r="K82" s="44">
        <f t="shared" si="11"/>
        <v>7</v>
      </c>
      <c r="L82" s="44" t="str">
        <f t="shared" si="12"/>
        <v>35_7</v>
      </c>
      <c r="M82" s="128">
        <v>15.85</v>
      </c>
      <c r="N82" s="129"/>
      <c r="O82" s="44">
        <v>35</v>
      </c>
      <c r="P82" s="44">
        <v>7</v>
      </c>
      <c r="Q82" s="44">
        <v>17</v>
      </c>
      <c r="R82" s="44">
        <f t="shared" si="13"/>
        <v>7</v>
      </c>
      <c r="S82" s="44" t="str">
        <f t="shared" si="14"/>
        <v>35_7</v>
      </c>
      <c r="T82" s="128">
        <v>16.329999999999998</v>
      </c>
      <c r="U82" s="129"/>
      <c r="V82" s="129"/>
      <c r="W82" s="44">
        <v>35</v>
      </c>
      <c r="X82" s="44">
        <v>7</v>
      </c>
      <c r="Y82" s="44">
        <v>17</v>
      </c>
      <c r="Z82" s="44">
        <f t="shared" si="15"/>
        <v>7</v>
      </c>
      <c r="AA82" s="44" t="str">
        <f t="shared" si="16"/>
        <v>35_7</v>
      </c>
      <c r="AB82" s="17">
        <f t="shared" si="19"/>
        <v>15.85</v>
      </c>
      <c r="AC82" s="17">
        <f t="shared" si="20"/>
        <v>16.329999999999998</v>
      </c>
      <c r="AD82" s="40">
        <f t="shared" si="21"/>
        <v>16.329999999999998</v>
      </c>
      <c r="AE82" s="129"/>
      <c r="AF82" s="135"/>
      <c r="AG82" s="6"/>
      <c r="AH82" s="6"/>
      <c r="AI82" s="19"/>
      <c r="AJ82" s="138"/>
      <c r="AK82" s="139"/>
    </row>
    <row r="83" spans="1:37" x14ac:dyDescent="0.25">
      <c r="A83" s="44">
        <v>35</v>
      </c>
      <c r="B83" s="44">
        <v>7</v>
      </c>
      <c r="C83" s="44">
        <v>17</v>
      </c>
      <c r="D83" s="44">
        <f t="shared" si="17"/>
        <v>7</v>
      </c>
      <c r="E83" s="44" t="str">
        <f t="shared" si="18"/>
        <v>35_7</v>
      </c>
      <c r="F83" s="128">
        <v>15.32</v>
      </c>
      <c r="G83" s="44"/>
      <c r="H83" s="44">
        <v>35</v>
      </c>
      <c r="I83" s="44">
        <v>8</v>
      </c>
      <c r="J83" s="44">
        <v>18</v>
      </c>
      <c r="K83" s="44">
        <f t="shared" si="11"/>
        <v>8</v>
      </c>
      <c r="L83" s="44" t="str">
        <f t="shared" si="12"/>
        <v>35_8</v>
      </c>
      <c r="M83" s="128">
        <v>16.329999999999998</v>
      </c>
      <c r="N83" s="129"/>
      <c r="O83" s="44">
        <v>35</v>
      </c>
      <c r="P83" s="44">
        <v>8</v>
      </c>
      <c r="Q83" s="44">
        <v>18</v>
      </c>
      <c r="R83" s="44">
        <f t="shared" si="13"/>
        <v>8</v>
      </c>
      <c r="S83" s="44" t="str">
        <f t="shared" si="14"/>
        <v>35_8</v>
      </c>
      <c r="T83" s="128">
        <v>16.82</v>
      </c>
      <c r="U83" s="129"/>
      <c r="V83" s="129"/>
      <c r="W83" s="44">
        <v>35</v>
      </c>
      <c r="X83" s="44">
        <v>8</v>
      </c>
      <c r="Y83" s="44">
        <v>18</v>
      </c>
      <c r="Z83" s="44">
        <f t="shared" si="15"/>
        <v>8</v>
      </c>
      <c r="AA83" s="44" t="str">
        <f t="shared" si="16"/>
        <v>35_8</v>
      </c>
      <c r="AB83" s="17">
        <f t="shared" si="19"/>
        <v>16.329999999999998</v>
      </c>
      <c r="AC83" s="17">
        <f t="shared" si="20"/>
        <v>16.82</v>
      </c>
      <c r="AD83" s="40">
        <f t="shared" si="21"/>
        <v>16.82</v>
      </c>
      <c r="AE83" s="129"/>
      <c r="AF83" s="135"/>
      <c r="AG83" s="6"/>
      <c r="AH83" s="6"/>
      <c r="AI83" s="19"/>
      <c r="AJ83" s="138"/>
      <c r="AK83" s="139"/>
    </row>
    <row r="84" spans="1:37" x14ac:dyDescent="0.25">
      <c r="A84" s="44">
        <v>35</v>
      </c>
      <c r="B84" s="44">
        <v>8</v>
      </c>
      <c r="C84" s="44">
        <v>18</v>
      </c>
      <c r="D84" s="44">
        <f t="shared" si="17"/>
        <v>8</v>
      </c>
      <c r="E84" s="44" t="str">
        <f t="shared" si="18"/>
        <v>35_8</v>
      </c>
      <c r="F84" s="128">
        <v>15.77</v>
      </c>
      <c r="G84" s="44"/>
      <c r="H84" s="44">
        <v>35</v>
      </c>
      <c r="I84" s="44">
        <v>9</v>
      </c>
      <c r="J84" s="44">
        <v>19</v>
      </c>
      <c r="K84" s="44">
        <f t="shared" si="11"/>
        <v>9</v>
      </c>
      <c r="L84" s="44" t="str">
        <f t="shared" si="12"/>
        <v>35_9</v>
      </c>
      <c r="M84" s="128">
        <v>16.75</v>
      </c>
      <c r="N84" s="129"/>
      <c r="O84" s="44">
        <v>35</v>
      </c>
      <c r="P84" s="44">
        <v>9</v>
      </c>
      <c r="Q84" s="44">
        <v>19</v>
      </c>
      <c r="R84" s="44">
        <f t="shared" si="13"/>
        <v>9</v>
      </c>
      <c r="S84" s="44" t="str">
        <f t="shared" si="14"/>
        <v>35_9</v>
      </c>
      <c r="T84" s="128">
        <v>17.260000000000002</v>
      </c>
      <c r="U84" s="129"/>
      <c r="V84" s="129"/>
      <c r="W84" s="44">
        <v>35</v>
      </c>
      <c r="X84" s="44">
        <v>9</v>
      </c>
      <c r="Y84" s="44">
        <v>19</v>
      </c>
      <c r="Z84" s="44">
        <f t="shared" si="15"/>
        <v>9</v>
      </c>
      <c r="AA84" s="44" t="str">
        <f t="shared" si="16"/>
        <v>35_9</v>
      </c>
      <c r="AB84" s="17">
        <f t="shared" si="19"/>
        <v>16.75</v>
      </c>
      <c r="AC84" s="17">
        <f t="shared" si="20"/>
        <v>17.260000000000002</v>
      </c>
      <c r="AD84" s="40">
        <f t="shared" si="21"/>
        <v>17.260000000000002</v>
      </c>
      <c r="AE84" s="129"/>
      <c r="AF84" s="135"/>
      <c r="AG84" s="6"/>
      <c r="AH84" s="6"/>
      <c r="AI84" s="19"/>
      <c r="AJ84" s="138"/>
      <c r="AK84" s="139"/>
    </row>
    <row r="85" spans="1:37" x14ac:dyDescent="0.25">
      <c r="A85" s="44">
        <v>35</v>
      </c>
      <c r="B85" s="44">
        <v>9</v>
      </c>
      <c r="C85" s="44">
        <v>19</v>
      </c>
      <c r="D85" s="44">
        <f t="shared" si="17"/>
        <v>9</v>
      </c>
      <c r="E85" s="44" t="str">
        <f t="shared" si="18"/>
        <v>35_9</v>
      </c>
      <c r="F85" s="128">
        <v>16.190000000000001</v>
      </c>
      <c r="G85" s="44"/>
      <c r="H85" s="44">
        <v>35</v>
      </c>
      <c r="I85" s="44">
        <v>10</v>
      </c>
      <c r="J85" s="44">
        <v>20</v>
      </c>
      <c r="K85" s="44">
        <f t="shared" si="11"/>
        <v>10</v>
      </c>
      <c r="L85" s="44" t="str">
        <f t="shared" si="12"/>
        <v>35_10</v>
      </c>
      <c r="M85" s="128">
        <v>17.21</v>
      </c>
      <c r="N85" s="129"/>
      <c r="O85" s="44">
        <v>35</v>
      </c>
      <c r="P85" s="44">
        <v>10</v>
      </c>
      <c r="Q85" s="44">
        <v>20</v>
      </c>
      <c r="R85" s="44">
        <f t="shared" si="13"/>
        <v>10</v>
      </c>
      <c r="S85" s="44" t="str">
        <f t="shared" si="14"/>
        <v>35_10</v>
      </c>
      <c r="T85" s="128">
        <v>17.72</v>
      </c>
      <c r="U85" s="129"/>
      <c r="V85" s="129"/>
      <c r="W85" s="44">
        <v>35</v>
      </c>
      <c r="X85" s="44">
        <v>10</v>
      </c>
      <c r="Y85" s="44">
        <v>20</v>
      </c>
      <c r="Z85" s="44">
        <f t="shared" si="15"/>
        <v>10</v>
      </c>
      <c r="AA85" s="44" t="str">
        <f t="shared" si="16"/>
        <v>35_10</v>
      </c>
      <c r="AB85" s="17">
        <f t="shared" si="19"/>
        <v>17.21</v>
      </c>
      <c r="AC85" s="17">
        <f t="shared" si="20"/>
        <v>17.72</v>
      </c>
      <c r="AD85" s="40">
        <f t="shared" si="21"/>
        <v>17.72</v>
      </c>
      <c r="AE85" s="129"/>
      <c r="AF85" s="135"/>
      <c r="AG85" s="6"/>
      <c r="AH85" s="6"/>
      <c r="AI85" s="19"/>
      <c r="AJ85" s="138"/>
      <c r="AK85" s="139"/>
    </row>
    <row r="86" spans="1:37" x14ac:dyDescent="0.25">
      <c r="A86" s="44">
        <v>35</v>
      </c>
      <c r="B86" s="44">
        <v>10</v>
      </c>
      <c r="C86" s="44">
        <v>20</v>
      </c>
      <c r="D86" s="44">
        <f t="shared" si="17"/>
        <v>10</v>
      </c>
      <c r="E86" s="44" t="str">
        <f t="shared" si="18"/>
        <v>35_10</v>
      </c>
      <c r="F86" s="128">
        <v>16.62</v>
      </c>
      <c r="G86" s="44"/>
      <c r="H86" s="44">
        <v>35</v>
      </c>
      <c r="I86" s="44">
        <v>11</v>
      </c>
      <c r="J86" s="44">
        <v>21</v>
      </c>
      <c r="K86" s="44">
        <f t="shared" si="11"/>
        <v>11</v>
      </c>
      <c r="L86" s="44" t="str">
        <f t="shared" si="12"/>
        <v>35_11</v>
      </c>
      <c r="M86" s="128">
        <v>17.649999999999999</v>
      </c>
      <c r="N86" s="129"/>
      <c r="O86" s="44">
        <v>35</v>
      </c>
      <c r="P86" s="44">
        <v>11</v>
      </c>
      <c r="Q86" s="44">
        <v>21</v>
      </c>
      <c r="R86" s="44">
        <f t="shared" si="13"/>
        <v>11</v>
      </c>
      <c r="S86" s="44" t="str">
        <f t="shared" si="14"/>
        <v>35_11</v>
      </c>
      <c r="T86" s="128">
        <v>18.18</v>
      </c>
      <c r="U86" s="129"/>
      <c r="V86" s="129"/>
      <c r="W86" s="44">
        <v>35</v>
      </c>
      <c r="X86" s="44">
        <v>11</v>
      </c>
      <c r="Y86" s="44">
        <v>21</v>
      </c>
      <c r="Z86" s="44">
        <f t="shared" si="15"/>
        <v>11</v>
      </c>
      <c r="AA86" s="44" t="str">
        <f t="shared" si="16"/>
        <v>35_11</v>
      </c>
      <c r="AB86" s="17">
        <f t="shared" si="19"/>
        <v>17.649999999999999</v>
      </c>
      <c r="AC86" s="17">
        <f t="shared" si="20"/>
        <v>18.18</v>
      </c>
      <c r="AD86" s="40">
        <f t="shared" si="21"/>
        <v>18.18</v>
      </c>
      <c r="AE86" s="129"/>
      <c r="AF86" s="135"/>
      <c r="AG86" s="6"/>
      <c r="AH86" s="6"/>
      <c r="AI86" s="19"/>
      <c r="AJ86" s="138"/>
      <c r="AK86" s="139"/>
    </row>
    <row r="87" spans="1:37" x14ac:dyDescent="0.25">
      <c r="A87" s="44">
        <v>35</v>
      </c>
      <c r="B87" s="44">
        <v>11</v>
      </c>
      <c r="C87" s="44">
        <v>21</v>
      </c>
      <c r="D87" s="44">
        <f t="shared" si="17"/>
        <v>11</v>
      </c>
      <c r="E87" s="44" t="str">
        <f t="shared" si="18"/>
        <v>35_11</v>
      </c>
      <c r="F87" s="128">
        <v>17.05</v>
      </c>
      <c r="G87" s="44"/>
      <c r="H87" s="44">
        <v>40</v>
      </c>
      <c r="I87" s="44" t="s">
        <v>384</v>
      </c>
      <c r="J87" s="44">
        <v>10</v>
      </c>
      <c r="K87" s="44" t="str">
        <f t="shared" si="11"/>
        <v>Aanloopperiodiek_0</v>
      </c>
      <c r="L87" s="44" t="str">
        <f t="shared" si="12"/>
        <v>40_Aanloopperiodiek_0</v>
      </c>
      <c r="M87" s="128">
        <v>12.83</v>
      </c>
      <c r="N87" s="129"/>
      <c r="O87" s="44">
        <v>40</v>
      </c>
      <c r="P87" s="44" t="s">
        <v>384</v>
      </c>
      <c r="Q87" s="44">
        <v>10</v>
      </c>
      <c r="R87" s="44" t="str">
        <f t="shared" si="13"/>
        <v>Aanloopperiodiek_0</v>
      </c>
      <c r="S87" s="44" t="str">
        <f t="shared" si="14"/>
        <v>40_Aanloopperiodiek_0</v>
      </c>
      <c r="T87" s="128">
        <v>13.22</v>
      </c>
      <c r="U87" s="129"/>
      <c r="V87" s="129"/>
      <c r="W87" s="44">
        <v>40</v>
      </c>
      <c r="X87" s="44" t="s">
        <v>384</v>
      </c>
      <c r="Y87" s="44">
        <v>10</v>
      </c>
      <c r="Z87" s="44" t="str">
        <f t="shared" si="15"/>
        <v>Aanloopperiodiek_0</v>
      </c>
      <c r="AA87" s="44" t="str">
        <f t="shared" si="16"/>
        <v>40_Aanloopperiodiek_0</v>
      </c>
      <c r="AB87" s="17">
        <f t="shared" si="19"/>
        <v>12.83</v>
      </c>
      <c r="AC87" s="17">
        <f t="shared" si="20"/>
        <v>13.22</v>
      </c>
      <c r="AD87" s="40">
        <f t="shared" si="21"/>
        <v>13.22</v>
      </c>
      <c r="AE87" s="129"/>
      <c r="AF87" s="135"/>
      <c r="AG87" s="6"/>
      <c r="AH87" s="6"/>
      <c r="AI87" s="19"/>
      <c r="AJ87" s="138"/>
      <c r="AK87" s="139"/>
    </row>
    <row r="88" spans="1:37" x14ac:dyDescent="0.25">
      <c r="A88" s="44">
        <v>40</v>
      </c>
      <c r="B88" s="44" t="s">
        <v>384</v>
      </c>
      <c r="C88" s="44">
        <v>10</v>
      </c>
      <c r="D88" s="44" t="str">
        <f t="shared" si="17"/>
        <v>Aanloopperiodiek_0</v>
      </c>
      <c r="E88" s="44" t="str">
        <f t="shared" si="18"/>
        <v>40_Aanloopperiodiek_0</v>
      </c>
      <c r="F88" s="128">
        <v>12.4</v>
      </c>
      <c r="G88" s="44"/>
      <c r="H88" s="44">
        <v>40</v>
      </c>
      <c r="I88" s="44" t="s">
        <v>385</v>
      </c>
      <c r="J88" s="44">
        <v>11</v>
      </c>
      <c r="K88" s="44" t="str">
        <f t="shared" si="11"/>
        <v>Aanloopperiodiek_1</v>
      </c>
      <c r="L88" s="44" t="str">
        <f t="shared" si="12"/>
        <v>40_Aanloopperiodiek_1</v>
      </c>
      <c r="M88" s="128">
        <v>13.22</v>
      </c>
      <c r="N88" s="129"/>
      <c r="O88" s="44">
        <v>40</v>
      </c>
      <c r="P88" s="44" t="s">
        <v>385</v>
      </c>
      <c r="Q88" s="44">
        <v>11</v>
      </c>
      <c r="R88" s="44" t="str">
        <f t="shared" si="13"/>
        <v>Aanloopperiodiek_1</v>
      </c>
      <c r="S88" s="44" t="str">
        <f t="shared" si="14"/>
        <v>40_Aanloopperiodiek_1</v>
      </c>
      <c r="T88" s="128">
        <v>13.62</v>
      </c>
      <c r="U88" s="129"/>
      <c r="V88" s="129"/>
      <c r="W88" s="44">
        <v>40</v>
      </c>
      <c r="X88" s="44" t="s">
        <v>385</v>
      </c>
      <c r="Y88" s="44">
        <v>11</v>
      </c>
      <c r="Z88" s="44" t="str">
        <f t="shared" si="15"/>
        <v>Aanloopperiodiek_1</v>
      </c>
      <c r="AA88" s="44" t="str">
        <f t="shared" si="16"/>
        <v>40_Aanloopperiodiek_1</v>
      </c>
      <c r="AB88" s="17">
        <f t="shared" si="19"/>
        <v>13.22</v>
      </c>
      <c r="AC88" s="17">
        <f t="shared" si="20"/>
        <v>13.62</v>
      </c>
      <c r="AD88" s="40">
        <f t="shared" si="21"/>
        <v>13.62</v>
      </c>
      <c r="AE88" s="129"/>
      <c r="AF88" s="135"/>
      <c r="AG88" s="6"/>
      <c r="AH88" s="6"/>
      <c r="AI88" s="19"/>
      <c r="AJ88" s="138"/>
      <c r="AK88" s="139"/>
    </row>
    <row r="89" spans="1:37" x14ac:dyDescent="0.25">
      <c r="A89" s="44">
        <v>40</v>
      </c>
      <c r="B89" s="44" t="s">
        <v>385</v>
      </c>
      <c r="C89" s="44">
        <v>11</v>
      </c>
      <c r="D89" s="44" t="str">
        <f t="shared" si="17"/>
        <v>Aanloopperiodiek_1</v>
      </c>
      <c r="E89" s="44" t="str">
        <f t="shared" si="18"/>
        <v>40_Aanloopperiodiek_1</v>
      </c>
      <c r="F89" s="128">
        <v>12.78</v>
      </c>
      <c r="G89" s="44"/>
      <c r="H89" s="44">
        <v>40</v>
      </c>
      <c r="I89" s="44">
        <v>0</v>
      </c>
      <c r="J89" s="44">
        <v>12</v>
      </c>
      <c r="K89" s="44">
        <f t="shared" si="11"/>
        <v>0</v>
      </c>
      <c r="L89" s="44" t="str">
        <f t="shared" si="12"/>
        <v>40_0</v>
      </c>
      <c r="M89" s="128">
        <v>13.63</v>
      </c>
      <c r="N89" s="129"/>
      <c r="O89" s="44">
        <v>40</v>
      </c>
      <c r="P89" s="44">
        <v>0</v>
      </c>
      <c r="Q89" s="44">
        <v>12</v>
      </c>
      <c r="R89" s="44">
        <f t="shared" si="13"/>
        <v>0</v>
      </c>
      <c r="S89" s="44" t="str">
        <f t="shared" si="14"/>
        <v>40_0</v>
      </c>
      <c r="T89" s="128">
        <v>14.04</v>
      </c>
      <c r="U89" s="129"/>
      <c r="V89" s="129"/>
      <c r="W89" s="44">
        <v>40</v>
      </c>
      <c r="X89" s="44">
        <v>0</v>
      </c>
      <c r="Y89" s="44">
        <v>12</v>
      </c>
      <c r="Z89" s="44">
        <f t="shared" si="15"/>
        <v>0</v>
      </c>
      <c r="AA89" s="44" t="str">
        <f t="shared" si="16"/>
        <v>40_0</v>
      </c>
      <c r="AB89" s="17">
        <f t="shared" si="19"/>
        <v>13.63</v>
      </c>
      <c r="AC89" s="17">
        <f t="shared" si="20"/>
        <v>14.04</v>
      </c>
      <c r="AD89" s="40">
        <f t="shared" si="21"/>
        <v>14.04</v>
      </c>
      <c r="AE89" s="129"/>
      <c r="AF89" s="135"/>
      <c r="AG89" s="6"/>
      <c r="AH89" s="6"/>
      <c r="AI89" s="19"/>
      <c r="AJ89" s="138"/>
      <c r="AK89" s="139"/>
    </row>
    <row r="90" spans="1:37" x14ac:dyDescent="0.25">
      <c r="A90" s="44">
        <v>40</v>
      </c>
      <c r="B90" s="44">
        <v>0</v>
      </c>
      <c r="C90" s="44">
        <v>12</v>
      </c>
      <c r="D90" s="44">
        <f t="shared" si="17"/>
        <v>0</v>
      </c>
      <c r="E90" s="44" t="str">
        <f t="shared" si="18"/>
        <v>40_0</v>
      </c>
      <c r="F90" s="128">
        <v>13.17</v>
      </c>
      <c r="G90" s="44"/>
      <c r="H90" s="44">
        <v>40</v>
      </c>
      <c r="I90" s="44">
        <v>1</v>
      </c>
      <c r="J90" s="44">
        <v>14</v>
      </c>
      <c r="K90" s="44">
        <f t="shared" si="11"/>
        <v>1</v>
      </c>
      <c r="L90" s="44" t="str">
        <f t="shared" si="12"/>
        <v>40_1</v>
      </c>
      <c r="M90" s="128">
        <v>14.56</v>
      </c>
      <c r="N90" s="129"/>
      <c r="O90" s="44">
        <v>40</v>
      </c>
      <c r="P90" s="44">
        <v>1</v>
      </c>
      <c r="Q90" s="44">
        <v>14</v>
      </c>
      <c r="R90" s="44">
        <f t="shared" si="13"/>
        <v>1</v>
      </c>
      <c r="S90" s="44" t="str">
        <f t="shared" si="14"/>
        <v>40_1</v>
      </c>
      <c r="T90" s="128">
        <v>14.99</v>
      </c>
      <c r="U90" s="129"/>
      <c r="V90" s="129"/>
      <c r="W90" s="44">
        <v>40</v>
      </c>
      <c r="X90" s="44">
        <v>1</v>
      </c>
      <c r="Y90" s="44">
        <v>14</v>
      </c>
      <c r="Z90" s="44">
        <f t="shared" si="15"/>
        <v>1</v>
      </c>
      <c r="AA90" s="44" t="str">
        <f t="shared" si="16"/>
        <v>40_1</v>
      </c>
      <c r="AB90" s="17">
        <f t="shared" si="19"/>
        <v>14.56</v>
      </c>
      <c r="AC90" s="17">
        <f t="shared" si="20"/>
        <v>14.99</v>
      </c>
      <c r="AD90" s="40">
        <f t="shared" si="21"/>
        <v>14.99</v>
      </c>
      <c r="AE90" s="129"/>
      <c r="AF90" s="135"/>
      <c r="AG90" s="6"/>
      <c r="AH90" s="6"/>
      <c r="AI90" s="19"/>
      <c r="AJ90" s="138"/>
      <c r="AK90" s="139"/>
    </row>
    <row r="91" spans="1:37" x14ac:dyDescent="0.25">
      <c r="A91" s="44">
        <v>40</v>
      </c>
      <c r="B91" s="44">
        <v>1</v>
      </c>
      <c r="C91" s="44">
        <v>14</v>
      </c>
      <c r="D91" s="44">
        <f t="shared" si="17"/>
        <v>1</v>
      </c>
      <c r="E91" s="44" t="str">
        <f t="shared" si="18"/>
        <v>40_1</v>
      </c>
      <c r="F91" s="128">
        <v>14.06</v>
      </c>
      <c r="G91" s="44"/>
      <c r="H91" s="44">
        <v>40</v>
      </c>
      <c r="I91" s="44">
        <v>2</v>
      </c>
      <c r="J91" s="44">
        <v>16</v>
      </c>
      <c r="K91" s="44">
        <f t="shared" si="11"/>
        <v>2</v>
      </c>
      <c r="L91" s="44" t="str">
        <f t="shared" si="12"/>
        <v>40_2</v>
      </c>
      <c r="M91" s="128">
        <v>15.46</v>
      </c>
      <c r="N91" s="6"/>
      <c r="O91" s="44">
        <v>40</v>
      </c>
      <c r="P91" s="44">
        <v>2</v>
      </c>
      <c r="Q91" s="44">
        <v>16</v>
      </c>
      <c r="R91" s="44">
        <f t="shared" si="13"/>
        <v>2</v>
      </c>
      <c r="S91" s="44" t="str">
        <f t="shared" si="14"/>
        <v>40_2</v>
      </c>
      <c r="T91" s="128">
        <v>15.93</v>
      </c>
      <c r="U91" s="6"/>
      <c r="V91" s="6"/>
      <c r="W91" s="44">
        <v>40</v>
      </c>
      <c r="X91" s="44">
        <v>2</v>
      </c>
      <c r="Y91" s="44">
        <v>16</v>
      </c>
      <c r="Z91" s="44">
        <f t="shared" si="15"/>
        <v>2</v>
      </c>
      <c r="AA91" s="44" t="str">
        <f t="shared" si="16"/>
        <v>40_2</v>
      </c>
      <c r="AB91" s="17">
        <f t="shared" si="19"/>
        <v>15.46</v>
      </c>
      <c r="AC91" s="17">
        <f t="shared" si="20"/>
        <v>15.93</v>
      </c>
      <c r="AD91" s="40">
        <f t="shared" si="21"/>
        <v>15.93</v>
      </c>
      <c r="AE91" s="129"/>
      <c r="AF91" s="135"/>
      <c r="AG91" s="6"/>
      <c r="AH91" s="6"/>
      <c r="AI91" s="6"/>
      <c r="AJ91" s="57"/>
    </row>
    <row r="92" spans="1:37" x14ac:dyDescent="0.25">
      <c r="A92" s="44">
        <v>40</v>
      </c>
      <c r="B92" s="44">
        <v>2</v>
      </c>
      <c r="C92" s="44">
        <v>16</v>
      </c>
      <c r="D92" s="44">
        <f t="shared" si="17"/>
        <v>2</v>
      </c>
      <c r="E92" s="44" t="str">
        <f t="shared" si="18"/>
        <v>40_2</v>
      </c>
      <c r="F92" s="128">
        <v>14.94</v>
      </c>
      <c r="G92" s="44"/>
      <c r="H92" s="44">
        <v>40</v>
      </c>
      <c r="I92" s="44">
        <v>3</v>
      </c>
      <c r="J92" s="44">
        <v>17</v>
      </c>
      <c r="K92" s="44">
        <f t="shared" si="11"/>
        <v>3</v>
      </c>
      <c r="L92" s="44" t="str">
        <f t="shared" si="12"/>
        <v>40_3</v>
      </c>
      <c r="M92" s="128">
        <v>15.85</v>
      </c>
      <c r="N92" s="6"/>
      <c r="O92" s="44">
        <v>40</v>
      </c>
      <c r="P92" s="44">
        <v>3</v>
      </c>
      <c r="Q92" s="44">
        <v>17</v>
      </c>
      <c r="R92" s="44">
        <f t="shared" si="13"/>
        <v>3</v>
      </c>
      <c r="S92" s="44" t="str">
        <f t="shared" si="14"/>
        <v>40_3</v>
      </c>
      <c r="T92" s="128">
        <v>16.329999999999998</v>
      </c>
      <c r="U92" s="6"/>
      <c r="V92" s="6"/>
      <c r="W92" s="44">
        <v>40</v>
      </c>
      <c r="X92" s="44">
        <v>3</v>
      </c>
      <c r="Y92" s="44">
        <v>17</v>
      </c>
      <c r="Z92" s="44">
        <f t="shared" si="15"/>
        <v>3</v>
      </c>
      <c r="AA92" s="44" t="str">
        <f t="shared" si="16"/>
        <v>40_3</v>
      </c>
      <c r="AB92" s="17">
        <f t="shared" si="19"/>
        <v>15.85</v>
      </c>
      <c r="AC92" s="17">
        <f t="shared" si="20"/>
        <v>16.329999999999998</v>
      </c>
      <c r="AD92" s="40">
        <f t="shared" si="21"/>
        <v>16.329999999999998</v>
      </c>
      <c r="AE92" s="6"/>
      <c r="AF92" s="6"/>
      <c r="AG92" s="6"/>
      <c r="AH92" s="6"/>
      <c r="AI92" s="6"/>
      <c r="AJ92" s="57"/>
    </row>
    <row r="93" spans="1:37" x14ac:dyDescent="0.25">
      <c r="A93" s="44">
        <v>40</v>
      </c>
      <c r="B93" s="44">
        <v>3</v>
      </c>
      <c r="C93" s="44">
        <v>17</v>
      </c>
      <c r="D93" s="44">
        <f t="shared" si="17"/>
        <v>3</v>
      </c>
      <c r="E93" s="44" t="str">
        <f t="shared" si="18"/>
        <v>40_3</v>
      </c>
      <c r="F93" s="128">
        <v>15.32</v>
      </c>
      <c r="G93" s="44"/>
      <c r="H93" s="44">
        <v>40</v>
      </c>
      <c r="I93" s="44">
        <v>4</v>
      </c>
      <c r="J93" s="44">
        <v>18</v>
      </c>
      <c r="K93" s="44">
        <f t="shared" si="11"/>
        <v>4</v>
      </c>
      <c r="L93" s="44" t="str">
        <f t="shared" si="12"/>
        <v>40_4</v>
      </c>
      <c r="M93" s="128">
        <v>16.329999999999998</v>
      </c>
      <c r="N93" s="132"/>
      <c r="O93" s="44">
        <v>40</v>
      </c>
      <c r="P93" s="44">
        <v>4</v>
      </c>
      <c r="Q93" s="44">
        <v>18</v>
      </c>
      <c r="R93" s="44">
        <f t="shared" si="13"/>
        <v>4</v>
      </c>
      <c r="S93" s="44" t="str">
        <f t="shared" si="14"/>
        <v>40_4</v>
      </c>
      <c r="T93" s="128">
        <v>16.82</v>
      </c>
      <c r="U93" s="132"/>
      <c r="V93" s="132"/>
      <c r="W93" s="44">
        <v>40</v>
      </c>
      <c r="X93" s="44">
        <v>4</v>
      </c>
      <c r="Y93" s="44">
        <v>18</v>
      </c>
      <c r="Z93" s="44">
        <f t="shared" si="15"/>
        <v>4</v>
      </c>
      <c r="AA93" s="44" t="str">
        <f t="shared" si="16"/>
        <v>40_4</v>
      </c>
      <c r="AB93" s="17">
        <f t="shared" si="19"/>
        <v>16.329999999999998</v>
      </c>
      <c r="AC93" s="17">
        <f t="shared" si="20"/>
        <v>16.82</v>
      </c>
      <c r="AD93" s="40">
        <f t="shared" si="21"/>
        <v>16.82</v>
      </c>
      <c r="AE93" s="131"/>
      <c r="AF93" s="131"/>
      <c r="AG93" s="6"/>
      <c r="AH93" s="6"/>
      <c r="AI93" s="133"/>
      <c r="AJ93" s="145"/>
      <c r="AK93" s="146"/>
    </row>
    <row r="94" spans="1:37" x14ac:dyDescent="0.25">
      <c r="A94" s="44">
        <v>40</v>
      </c>
      <c r="B94" s="44">
        <v>4</v>
      </c>
      <c r="C94" s="44">
        <v>18</v>
      </c>
      <c r="D94" s="44">
        <f t="shared" si="17"/>
        <v>4</v>
      </c>
      <c r="E94" s="44" t="str">
        <f t="shared" si="18"/>
        <v>40_4</v>
      </c>
      <c r="F94" s="128">
        <v>15.77</v>
      </c>
      <c r="G94" s="44"/>
      <c r="H94" s="44">
        <v>40</v>
      </c>
      <c r="I94" s="44">
        <v>5</v>
      </c>
      <c r="J94" s="44">
        <v>19</v>
      </c>
      <c r="K94" s="44">
        <f t="shared" si="11"/>
        <v>5</v>
      </c>
      <c r="L94" s="44" t="str">
        <f t="shared" si="12"/>
        <v>40_5</v>
      </c>
      <c r="M94" s="128">
        <v>16.75</v>
      </c>
      <c r="N94" s="133"/>
      <c r="O94" s="44">
        <v>40</v>
      </c>
      <c r="P94" s="44">
        <v>5</v>
      </c>
      <c r="Q94" s="44">
        <v>19</v>
      </c>
      <c r="R94" s="44">
        <f t="shared" si="13"/>
        <v>5</v>
      </c>
      <c r="S94" s="44" t="str">
        <f t="shared" si="14"/>
        <v>40_5</v>
      </c>
      <c r="T94" s="128">
        <v>17.260000000000002</v>
      </c>
      <c r="U94" s="133"/>
      <c r="V94" s="133"/>
      <c r="W94" s="44">
        <v>40</v>
      </c>
      <c r="X94" s="44">
        <v>5</v>
      </c>
      <c r="Y94" s="44">
        <v>19</v>
      </c>
      <c r="Z94" s="44">
        <f t="shared" si="15"/>
        <v>5</v>
      </c>
      <c r="AA94" s="44" t="str">
        <f t="shared" si="16"/>
        <v>40_5</v>
      </c>
      <c r="AB94" s="17">
        <f t="shared" si="19"/>
        <v>16.75</v>
      </c>
      <c r="AC94" s="17">
        <f t="shared" si="20"/>
        <v>17.260000000000002</v>
      </c>
      <c r="AD94" s="40">
        <f t="shared" si="21"/>
        <v>17.260000000000002</v>
      </c>
      <c r="AE94" s="131"/>
      <c r="AF94" s="131"/>
      <c r="AG94" s="142"/>
      <c r="AH94" s="142"/>
      <c r="AI94" s="133"/>
      <c r="AJ94" s="147"/>
      <c r="AK94" s="148"/>
    </row>
    <row r="95" spans="1:37" x14ac:dyDescent="0.25">
      <c r="A95" s="44">
        <v>40</v>
      </c>
      <c r="B95" s="44">
        <v>5</v>
      </c>
      <c r="C95" s="44">
        <v>19</v>
      </c>
      <c r="D95" s="44">
        <f t="shared" si="17"/>
        <v>5</v>
      </c>
      <c r="E95" s="44" t="str">
        <f t="shared" si="18"/>
        <v>40_5</v>
      </c>
      <c r="F95" s="128">
        <v>16.190000000000001</v>
      </c>
      <c r="G95" s="44"/>
      <c r="H95" s="44">
        <v>40</v>
      </c>
      <c r="I95" s="44">
        <v>6</v>
      </c>
      <c r="J95" s="44">
        <v>20</v>
      </c>
      <c r="K95" s="44">
        <f t="shared" si="11"/>
        <v>6</v>
      </c>
      <c r="L95" s="44" t="str">
        <f t="shared" si="12"/>
        <v>40_6</v>
      </c>
      <c r="M95" s="128">
        <v>17.21</v>
      </c>
      <c r="N95" s="129"/>
      <c r="O95" s="44">
        <v>40</v>
      </c>
      <c r="P95" s="44">
        <v>6</v>
      </c>
      <c r="Q95" s="44">
        <v>20</v>
      </c>
      <c r="R95" s="44">
        <f t="shared" si="13"/>
        <v>6</v>
      </c>
      <c r="S95" s="44" t="str">
        <f t="shared" si="14"/>
        <v>40_6</v>
      </c>
      <c r="T95" s="128">
        <v>17.72</v>
      </c>
      <c r="U95" s="129"/>
      <c r="V95" s="129"/>
      <c r="W95" s="44">
        <v>40</v>
      </c>
      <c r="X95" s="44">
        <v>6</v>
      </c>
      <c r="Y95" s="44">
        <v>20</v>
      </c>
      <c r="Z95" s="44">
        <f t="shared" si="15"/>
        <v>6</v>
      </c>
      <c r="AA95" s="44" t="str">
        <f t="shared" si="16"/>
        <v>40_6</v>
      </c>
      <c r="AB95" s="17">
        <f t="shared" si="19"/>
        <v>17.21</v>
      </c>
      <c r="AC95" s="17">
        <f t="shared" si="20"/>
        <v>17.72</v>
      </c>
      <c r="AD95" s="40">
        <f t="shared" si="21"/>
        <v>17.72</v>
      </c>
      <c r="AE95" s="129"/>
      <c r="AF95" s="135"/>
      <c r="AG95" s="6"/>
      <c r="AH95" s="6"/>
      <c r="AI95" s="17"/>
      <c r="AJ95" s="138"/>
      <c r="AK95" s="139"/>
    </row>
    <row r="96" spans="1:37" x14ac:dyDescent="0.25">
      <c r="A96" s="44">
        <v>40</v>
      </c>
      <c r="B96" s="44">
        <v>6</v>
      </c>
      <c r="C96" s="44">
        <v>20</v>
      </c>
      <c r="D96" s="44">
        <f t="shared" si="17"/>
        <v>6</v>
      </c>
      <c r="E96" s="44" t="str">
        <f t="shared" si="18"/>
        <v>40_6</v>
      </c>
      <c r="F96" s="128">
        <v>16.62</v>
      </c>
      <c r="G96" s="44"/>
      <c r="H96" s="44">
        <v>40</v>
      </c>
      <c r="I96" s="44">
        <v>7</v>
      </c>
      <c r="J96" s="44">
        <v>21</v>
      </c>
      <c r="K96" s="44">
        <f t="shared" si="11"/>
        <v>7</v>
      </c>
      <c r="L96" s="44" t="str">
        <f t="shared" si="12"/>
        <v>40_7</v>
      </c>
      <c r="M96" s="128">
        <v>17.649999999999999</v>
      </c>
      <c r="N96" s="129"/>
      <c r="O96" s="44">
        <v>40</v>
      </c>
      <c r="P96" s="44">
        <v>7</v>
      </c>
      <c r="Q96" s="44">
        <v>21</v>
      </c>
      <c r="R96" s="44">
        <f t="shared" si="13"/>
        <v>7</v>
      </c>
      <c r="S96" s="44" t="str">
        <f t="shared" si="14"/>
        <v>40_7</v>
      </c>
      <c r="T96" s="128">
        <v>18.18</v>
      </c>
      <c r="U96" s="129"/>
      <c r="V96" s="129"/>
      <c r="W96" s="44">
        <v>40</v>
      </c>
      <c r="X96" s="44">
        <v>7</v>
      </c>
      <c r="Y96" s="44">
        <v>21</v>
      </c>
      <c r="Z96" s="44">
        <f t="shared" si="15"/>
        <v>7</v>
      </c>
      <c r="AA96" s="44" t="str">
        <f t="shared" si="16"/>
        <v>40_7</v>
      </c>
      <c r="AB96" s="17">
        <f t="shared" si="19"/>
        <v>17.649999999999999</v>
      </c>
      <c r="AC96" s="17">
        <f t="shared" si="20"/>
        <v>18.18</v>
      </c>
      <c r="AD96" s="40">
        <f t="shared" si="21"/>
        <v>18.18</v>
      </c>
      <c r="AE96" s="129"/>
      <c r="AF96" s="135"/>
      <c r="AG96" s="6"/>
      <c r="AH96" s="6"/>
      <c r="AI96" s="17"/>
      <c r="AJ96" s="138"/>
      <c r="AK96" s="139"/>
    </row>
    <row r="97" spans="1:37" x14ac:dyDescent="0.25">
      <c r="A97" s="44">
        <v>40</v>
      </c>
      <c r="B97" s="44">
        <v>7</v>
      </c>
      <c r="C97" s="44">
        <v>21</v>
      </c>
      <c r="D97" s="44">
        <f t="shared" si="17"/>
        <v>7</v>
      </c>
      <c r="E97" s="44" t="str">
        <f t="shared" si="18"/>
        <v>40_7</v>
      </c>
      <c r="F97" s="128">
        <v>17.05</v>
      </c>
      <c r="G97" s="44"/>
      <c r="H97" s="44">
        <v>40</v>
      </c>
      <c r="I97" s="44">
        <v>8</v>
      </c>
      <c r="J97" s="44">
        <v>22</v>
      </c>
      <c r="K97" s="44">
        <f t="shared" si="11"/>
        <v>8</v>
      </c>
      <c r="L97" s="44" t="str">
        <f t="shared" si="12"/>
        <v>40_8</v>
      </c>
      <c r="M97" s="128">
        <v>18.09</v>
      </c>
      <c r="N97" s="129"/>
      <c r="O97" s="44">
        <v>40</v>
      </c>
      <c r="P97" s="44">
        <v>8</v>
      </c>
      <c r="Q97" s="44">
        <v>22</v>
      </c>
      <c r="R97" s="44">
        <f t="shared" si="13"/>
        <v>8</v>
      </c>
      <c r="S97" s="44" t="str">
        <f t="shared" si="14"/>
        <v>40_8</v>
      </c>
      <c r="T97" s="128">
        <v>18.63</v>
      </c>
      <c r="U97" s="129"/>
      <c r="V97" s="129"/>
      <c r="W97" s="44">
        <v>40</v>
      </c>
      <c r="X97" s="44">
        <v>8</v>
      </c>
      <c r="Y97" s="44">
        <v>22</v>
      </c>
      <c r="Z97" s="44">
        <f t="shared" si="15"/>
        <v>8</v>
      </c>
      <c r="AA97" s="44" t="str">
        <f t="shared" si="16"/>
        <v>40_8</v>
      </c>
      <c r="AB97" s="17">
        <f t="shared" si="19"/>
        <v>18.09</v>
      </c>
      <c r="AC97" s="17">
        <f t="shared" si="20"/>
        <v>18.63</v>
      </c>
      <c r="AD97" s="40">
        <f t="shared" si="21"/>
        <v>18.63</v>
      </c>
      <c r="AE97" s="129"/>
      <c r="AF97" s="135"/>
      <c r="AG97" s="6"/>
      <c r="AH97" s="6"/>
      <c r="AI97" s="19"/>
      <c r="AJ97" s="138"/>
      <c r="AK97" s="139"/>
    </row>
    <row r="98" spans="1:37" x14ac:dyDescent="0.25">
      <c r="A98" s="44">
        <v>40</v>
      </c>
      <c r="B98" s="44">
        <v>8</v>
      </c>
      <c r="C98" s="44">
        <v>22</v>
      </c>
      <c r="D98" s="44">
        <f t="shared" si="17"/>
        <v>8</v>
      </c>
      <c r="E98" s="44" t="str">
        <f t="shared" si="18"/>
        <v>40_8</v>
      </c>
      <c r="F98" s="128">
        <v>17.47</v>
      </c>
      <c r="G98" s="44"/>
      <c r="H98" s="44">
        <v>40</v>
      </c>
      <c r="I98" s="44">
        <v>9</v>
      </c>
      <c r="J98" s="44">
        <v>23</v>
      </c>
      <c r="K98" s="44">
        <f t="shared" si="11"/>
        <v>9</v>
      </c>
      <c r="L98" s="44" t="str">
        <f t="shared" si="12"/>
        <v>40_9</v>
      </c>
      <c r="M98" s="128">
        <v>18.53</v>
      </c>
      <c r="N98" s="129"/>
      <c r="O98" s="44">
        <v>40</v>
      </c>
      <c r="P98" s="44">
        <v>9</v>
      </c>
      <c r="Q98" s="44">
        <v>23</v>
      </c>
      <c r="R98" s="44">
        <f t="shared" si="13"/>
        <v>9</v>
      </c>
      <c r="S98" s="44" t="str">
        <f t="shared" si="14"/>
        <v>40_9</v>
      </c>
      <c r="T98" s="128">
        <v>19.09</v>
      </c>
      <c r="U98" s="129"/>
      <c r="V98" s="129"/>
      <c r="W98" s="44">
        <v>40</v>
      </c>
      <c r="X98" s="44">
        <v>9</v>
      </c>
      <c r="Y98" s="44">
        <v>23</v>
      </c>
      <c r="Z98" s="44">
        <f t="shared" si="15"/>
        <v>9</v>
      </c>
      <c r="AA98" s="44" t="str">
        <f t="shared" si="16"/>
        <v>40_9</v>
      </c>
      <c r="AB98" s="17">
        <f t="shared" si="19"/>
        <v>18.53</v>
      </c>
      <c r="AC98" s="17">
        <f t="shared" si="20"/>
        <v>19.09</v>
      </c>
      <c r="AD98" s="40">
        <f t="shared" si="21"/>
        <v>19.09</v>
      </c>
      <c r="AE98" s="129"/>
      <c r="AF98" s="135"/>
      <c r="AG98" s="6"/>
      <c r="AH98" s="6"/>
      <c r="AI98" s="19"/>
      <c r="AJ98" s="138"/>
      <c r="AK98" s="139"/>
    </row>
    <row r="99" spans="1:37" x14ac:dyDescent="0.25">
      <c r="A99" s="44">
        <v>40</v>
      </c>
      <c r="B99" s="44">
        <v>9</v>
      </c>
      <c r="C99" s="44">
        <v>23</v>
      </c>
      <c r="D99" s="44">
        <f t="shared" si="17"/>
        <v>9</v>
      </c>
      <c r="E99" s="44" t="str">
        <f t="shared" si="18"/>
        <v>40_9</v>
      </c>
      <c r="F99" s="128">
        <v>17.899999999999999</v>
      </c>
      <c r="G99" s="44"/>
      <c r="H99" s="44">
        <v>40</v>
      </c>
      <c r="I99" s="44">
        <v>10</v>
      </c>
      <c r="J99" s="44">
        <v>24</v>
      </c>
      <c r="K99" s="44">
        <f t="shared" si="11"/>
        <v>10</v>
      </c>
      <c r="L99" s="44" t="str">
        <f t="shared" si="12"/>
        <v>40_10</v>
      </c>
      <c r="M99" s="128">
        <v>18.98</v>
      </c>
      <c r="N99" s="129"/>
      <c r="O99" s="44">
        <v>40</v>
      </c>
      <c r="P99" s="44">
        <v>10</v>
      </c>
      <c r="Q99" s="44">
        <v>24</v>
      </c>
      <c r="R99" s="44">
        <f t="shared" si="13"/>
        <v>10</v>
      </c>
      <c r="S99" s="44" t="str">
        <f t="shared" si="14"/>
        <v>40_10</v>
      </c>
      <c r="T99" s="128">
        <v>19.55</v>
      </c>
      <c r="U99" s="129"/>
      <c r="V99" s="129"/>
      <c r="W99" s="44">
        <v>40</v>
      </c>
      <c r="X99" s="44">
        <v>10</v>
      </c>
      <c r="Y99" s="44">
        <v>24</v>
      </c>
      <c r="Z99" s="44">
        <f t="shared" si="15"/>
        <v>10</v>
      </c>
      <c r="AA99" s="44" t="str">
        <f t="shared" si="16"/>
        <v>40_10</v>
      </c>
      <c r="AB99" s="17">
        <f t="shared" si="19"/>
        <v>18.98</v>
      </c>
      <c r="AC99" s="17">
        <f t="shared" si="20"/>
        <v>19.55</v>
      </c>
      <c r="AD99" s="40">
        <f t="shared" si="21"/>
        <v>19.55</v>
      </c>
      <c r="AE99" s="129"/>
      <c r="AF99" s="135"/>
      <c r="AG99" s="6"/>
      <c r="AH99" s="6"/>
      <c r="AI99" s="19"/>
      <c r="AJ99" s="138"/>
      <c r="AK99" s="139"/>
    </row>
    <row r="100" spans="1:37" x14ac:dyDescent="0.25">
      <c r="A100" s="44">
        <v>40</v>
      </c>
      <c r="B100" s="44">
        <v>10</v>
      </c>
      <c r="C100" s="44">
        <v>24</v>
      </c>
      <c r="D100" s="44">
        <f t="shared" si="17"/>
        <v>10</v>
      </c>
      <c r="E100" s="44" t="str">
        <f t="shared" si="18"/>
        <v>40_10</v>
      </c>
      <c r="F100" s="128">
        <v>18.34</v>
      </c>
      <c r="G100" s="44"/>
      <c r="H100" s="44">
        <v>45</v>
      </c>
      <c r="I100" s="44" t="s">
        <v>384</v>
      </c>
      <c r="J100" s="44">
        <v>16</v>
      </c>
      <c r="K100" s="44" t="str">
        <f t="shared" si="11"/>
        <v>Aanloopperiodiek_0</v>
      </c>
      <c r="L100" s="44" t="str">
        <f t="shared" si="12"/>
        <v>45_Aanloopperiodiek_0</v>
      </c>
      <c r="M100" s="128">
        <v>15.46</v>
      </c>
      <c r="N100" s="129"/>
      <c r="O100" s="44">
        <v>45</v>
      </c>
      <c r="P100" s="44" t="s">
        <v>384</v>
      </c>
      <c r="Q100" s="44">
        <v>16</v>
      </c>
      <c r="R100" s="44" t="str">
        <f t="shared" si="13"/>
        <v>Aanloopperiodiek_0</v>
      </c>
      <c r="S100" s="44" t="str">
        <f t="shared" si="14"/>
        <v>45_Aanloopperiodiek_0</v>
      </c>
      <c r="T100" s="128">
        <v>15.93</v>
      </c>
      <c r="U100" s="129"/>
      <c r="V100" s="129"/>
      <c r="W100" s="44">
        <v>45</v>
      </c>
      <c r="X100" s="44" t="s">
        <v>384</v>
      </c>
      <c r="Y100" s="44">
        <v>16</v>
      </c>
      <c r="Z100" s="44" t="str">
        <f t="shared" si="15"/>
        <v>Aanloopperiodiek_0</v>
      </c>
      <c r="AA100" s="44" t="str">
        <f t="shared" si="16"/>
        <v>45_Aanloopperiodiek_0</v>
      </c>
      <c r="AB100" s="17">
        <f t="shared" si="19"/>
        <v>15.46</v>
      </c>
      <c r="AC100" s="17">
        <f t="shared" si="20"/>
        <v>15.93</v>
      </c>
      <c r="AD100" s="40">
        <f t="shared" si="21"/>
        <v>15.93</v>
      </c>
      <c r="AE100" s="129"/>
      <c r="AF100" s="135"/>
      <c r="AG100" s="6"/>
      <c r="AH100" s="6"/>
      <c r="AI100" s="19"/>
      <c r="AJ100" s="138"/>
      <c r="AK100" s="139"/>
    </row>
    <row r="101" spans="1:37" x14ac:dyDescent="0.25">
      <c r="A101" s="44">
        <v>45</v>
      </c>
      <c r="B101" s="44" t="s">
        <v>384</v>
      </c>
      <c r="C101" s="44">
        <v>16</v>
      </c>
      <c r="D101" s="44" t="str">
        <f t="shared" si="17"/>
        <v>Aanloopperiodiek_0</v>
      </c>
      <c r="E101" s="44" t="str">
        <f t="shared" si="18"/>
        <v>45_Aanloopperiodiek_0</v>
      </c>
      <c r="F101" s="128">
        <v>14.94</v>
      </c>
      <c r="G101" s="44"/>
      <c r="H101" s="44">
        <v>45</v>
      </c>
      <c r="I101" s="44" t="s">
        <v>385</v>
      </c>
      <c r="J101" s="44">
        <v>18</v>
      </c>
      <c r="K101" s="44" t="str">
        <f t="shared" si="11"/>
        <v>Aanloopperiodiek_1</v>
      </c>
      <c r="L101" s="44" t="str">
        <f t="shared" si="12"/>
        <v>45_Aanloopperiodiek_1</v>
      </c>
      <c r="M101" s="128">
        <v>16.329999999999998</v>
      </c>
      <c r="N101" s="129"/>
      <c r="O101" s="44">
        <v>45</v>
      </c>
      <c r="P101" s="44" t="s">
        <v>385</v>
      </c>
      <c r="Q101" s="44">
        <v>18</v>
      </c>
      <c r="R101" s="44" t="str">
        <f t="shared" si="13"/>
        <v>Aanloopperiodiek_1</v>
      </c>
      <c r="S101" s="44" t="str">
        <f t="shared" si="14"/>
        <v>45_Aanloopperiodiek_1</v>
      </c>
      <c r="T101" s="128">
        <v>16.82</v>
      </c>
      <c r="U101" s="129"/>
      <c r="V101" s="129"/>
      <c r="W101" s="44">
        <v>45</v>
      </c>
      <c r="X101" s="44" t="s">
        <v>385</v>
      </c>
      <c r="Y101" s="44">
        <v>18</v>
      </c>
      <c r="Z101" s="44" t="str">
        <f t="shared" si="15"/>
        <v>Aanloopperiodiek_1</v>
      </c>
      <c r="AA101" s="44" t="str">
        <f t="shared" si="16"/>
        <v>45_Aanloopperiodiek_1</v>
      </c>
      <c r="AB101" s="17">
        <f t="shared" si="19"/>
        <v>16.329999999999998</v>
      </c>
      <c r="AC101" s="17">
        <f t="shared" si="20"/>
        <v>16.82</v>
      </c>
      <c r="AD101" s="40">
        <f t="shared" si="21"/>
        <v>16.82</v>
      </c>
      <c r="AE101" s="129"/>
      <c r="AF101" s="135"/>
      <c r="AG101" s="6"/>
      <c r="AH101" s="6"/>
      <c r="AI101" s="19"/>
      <c r="AJ101" s="138"/>
      <c r="AK101" s="139"/>
    </row>
    <row r="102" spans="1:37" x14ac:dyDescent="0.25">
      <c r="A102" s="44">
        <v>45</v>
      </c>
      <c r="B102" s="44" t="s">
        <v>385</v>
      </c>
      <c r="C102" s="44">
        <v>18</v>
      </c>
      <c r="D102" s="44" t="str">
        <f t="shared" si="17"/>
        <v>Aanloopperiodiek_1</v>
      </c>
      <c r="E102" s="44" t="str">
        <f t="shared" si="18"/>
        <v>45_Aanloopperiodiek_1</v>
      </c>
      <c r="F102" s="128">
        <v>15.77</v>
      </c>
      <c r="G102" s="44"/>
      <c r="H102" s="44">
        <v>45</v>
      </c>
      <c r="I102" s="44">
        <v>0</v>
      </c>
      <c r="J102" s="44">
        <v>20</v>
      </c>
      <c r="K102" s="44">
        <f t="shared" si="11"/>
        <v>0</v>
      </c>
      <c r="L102" s="44" t="str">
        <f t="shared" si="12"/>
        <v>45_0</v>
      </c>
      <c r="M102" s="128">
        <v>17.21</v>
      </c>
      <c r="N102" s="129"/>
      <c r="O102" s="44">
        <v>45</v>
      </c>
      <c r="P102" s="44">
        <v>0</v>
      </c>
      <c r="Q102" s="44">
        <v>20</v>
      </c>
      <c r="R102" s="44">
        <f t="shared" si="13"/>
        <v>0</v>
      </c>
      <c r="S102" s="44" t="str">
        <f t="shared" si="14"/>
        <v>45_0</v>
      </c>
      <c r="T102" s="128">
        <v>17.72</v>
      </c>
      <c r="U102" s="129"/>
      <c r="V102" s="129"/>
      <c r="W102" s="44">
        <v>45</v>
      </c>
      <c r="X102" s="44">
        <v>0</v>
      </c>
      <c r="Y102" s="44">
        <v>20</v>
      </c>
      <c r="Z102" s="44">
        <f t="shared" si="15"/>
        <v>0</v>
      </c>
      <c r="AA102" s="44" t="str">
        <f t="shared" si="16"/>
        <v>45_0</v>
      </c>
      <c r="AB102" s="17">
        <f t="shared" si="19"/>
        <v>17.21</v>
      </c>
      <c r="AC102" s="17">
        <f t="shared" si="20"/>
        <v>17.72</v>
      </c>
      <c r="AD102" s="40">
        <f t="shared" si="21"/>
        <v>17.72</v>
      </c>
      <c r="AE102" s="129"/>
      <c r="AF102" s="135"/>
      <c r="AG102" s="6"/>
      <c r="AH102" s="6"/>
      <c r="AI102" s="19"/>
      <c r="AJ102" s="138"/>
      <c r="AK102" s="139"/>
    </row>
    <row r="103" spans="1:37" x14ac:dyDescent="0.25">
      <c r="A103" s="44">
        <v>45</v>
      </c>
      <c r="B103" s="44">
        <v>0</v>
      </c>
      <c r="C103" s="44">
        <v>20</v>
      </c>
      <c r="D103" s="44">
        <f t="shared" si="17"/>
        <v>0</v>
      </c>
      <c r="E103" s="44" t="str">
        <f t="shared" si="18"/>
        <v>45_0</v>
      </c>
      <c r="F103" s="128">
        <v>16.62</v>
      </c>
      <c r="G103" s="44"/>
      <c r="H103" s="44">
        <v>45</v>
      </c>
      <c r="I103" s="44">
        <v>1</v>
      </c>
      <c r="J103" s="44">
        <v>21</v>
      </c>
      <c r="K103" s="44">
        <f t="shared" si="11"/>
        <v>1</v>
      </c>
      <c r="L103" s="44" t="str">
        <f t="shared" si="12"/>
        <v>45_1</v>
      </c>
      <c r="M103" s="128">
        <v>17.649999999999999</v>
      </c>
      <c r="N103" s="129"/>
      <c r="O103" s="44">
        <v>45</v>
      </c>
      <c r="P103" s="44">
        <v>1</v>
      </c>
      <c r="Q103" s="44">
        <v>21</v>
      </c>
      <c r="R103" s="44">
        <f t="shared" si="13"/>
        <v>1</v>
      </c>
      <c r="S103" s="44" t="str">
        <f t="shared" si="14"/>
        <v>45_1</v>
      </c>
      <c r="T103" s="128">
        <v>18.18</v>
      </c>
      <c r="U103" s="129"/>
      <c r="V103" s="129"/>
      <c r="W103" s="44">
        <v>45</v>
      </c>
      <c r="X103" s="44">
        <v>1</v>
      </c>
      <c r="Y103" s="44">
        <v>21</v>
      </c>
      <c r="Z103" s="44">
        <f t="shared" si="15"/>
        <v>1</v>
      </c>
      <c r="AA103" s="44" t="str">
        <f t="shared" si="16"/>
        <v>45_1</v>
      </c>
      <c r="AB103" s="17">
        <f t="shared" si="19"/>
        <v>17.649999999999999</v>
      </c>
      <c r="AC103" s="17">
        <f t="shared" si="20"/>
        <v>18.18</v>
      </c>
      <c r="AD103" s="40">
        <f t="shared" si="21"/>
        <v>18.18</v>
      </c>
      <c r="AE103" s="129"/>
      <c r="AF103" s="135"/>
      <c r="AG103" s="6"/>
      <c r="AH103" s="6"/>
      <c r="AI103" s="19"/>
      <c r="AJ103" s="138"/>
      <c r="AK103" s="139"/>
    </row>
    <row r="104" spans="1:37" x14ac:dyDescent="0.25">
      <c r="A104" s="44">
        <v>45</v>
      </c>
      <c r="B104" s="44">
        <v>1</v>
      </c>
      <c r="C104" s="44">
        <v>21</v>
      </c>
      <c r="D104" s="44">
        <f t="shared" si="17"/>
        <v>1</v>
      </c>
      <c r="E104" s="44" t="str">
        <f t="shared" si="18"/>
        <v>45_1</v>
      </c>
      <c r="F104" s="128">
        <v>17.05</v>
      </c>
      <c r="G104" s="44"/>
      <c r="H104" s="44">
        <v>45</v>
      </c>
      <c r="I104" s="44">
        <v>2</v>
      </c>
      <c r="J104" s="44">
        <v>22</v>
      </c>
      <c r="K104" s="44">
        <f t="shared" si="11"/>
        <v>2</v>
      </c>
      <c r="L104" s="44" t="str">
        <f t="shared" si="12"/>
        <v>45_2</v>
      </c>
      <c r="M104" s="128">
        <v>18.09</v>
      </c>
      <c r="N104" s="129"/>
      <c r="O104" s="44">
        <v>45</v>
      </c>
      <c r="P104" s="44">
        <v>2</v>
      </c>
      <c r="Q104" s="44">
        <v>22</v>
      </c>
      <c r="R104" s="44">
        <f t="shared" si="13"/>
        <v>2</v>
      </c>
      <c r="S104" s="44" t="str">
        <f t="shared" si="14"/>
        <v>45_2</v>
      </c>
      <c r="T104" s="128">
        <v>18.63</v>
      </c>
      <c r="U104" s="129"/>
      <c r="V104" s="129"/>
      <c r="W104" s="44">
        <v>45</v>
      </c>
      <c r="X104" s="44">
        <v>2</v>
      </c>
      <c r="Y104" s="44">
        <v>22</v>
      </c>
      <c r="Z104" s="44">
        <f t="shared" si="15"/>
        <v>2</v>
      </c>
      <c r="AA104" s="44" t="str">
        <f t="shared" si="16"/>
        <v>45_2</v>
      </c>
      <c r="AB104" s="17">
        <f t="shared" si="19"/>
        <v>18.09</v>
      </c>
      <c r="AC104" s="17">
        <f t="shared" si="20"/>
        <v>18.63</v>
      </c>
      <c r="AD104" s="40">
        <f t="shared" si="21"/>
        <v>18.63</v>
      </c>
      <c r="AE104" s="129"/>
      <c r="AF104" s="135"/>
      <c r="AG104" s="6"/>
      <c r="AH104" s="6"/>
      <c r="AI104" s="19"/>
      <c r="AJ104" s="138"/>
      <c r="AK104" s="139"/>
    </row>
    <row r="105" spans="1:37" x14ac:dyDescent="0.25">
      <c r="A105" s="44">
        <v>45</v>
      </c>
      <c r="B105" s="44">
        <v>2</v>
      </c>
      <c r="C105" s="44">
        <v>22</v>
      </c>
      <c r="D105" s="44">
        <f t="shared" si="17"/>
        <v>2</v>
      </c>
      <c r="E105" s="44" t="str">
        <f t="shared" si="18"/>
        <v>45_2</v>
      </c>
      <c r="F105" s="128">
        <v>17.47</v>
      </c>
      <c r="G105" s="44"/>
      <c r="H105" s="44">
        <v>45</v>
      </c>
      <c r="I105" s="44">
        <v>3</v>
      </c>
      <c r="J105" s="44">
        <v>23</v>
      </c>
      <c r="K105" s="44">
        <f t="shared" si="11"/>
        <v>3</v>
      </c>
      <c r="L105" s="44" t="str">
        <f t="shared" si="12"/>
        <v>45_3</v>
      </c>
      <c r="M105" s="128">
        <v>18.53</v>
      </c>
      <c r="N105" s="129"/>
      <c r="O105" s="44">
        <v>45</v>
      </c>
      <c r="P105" s="44">
        <v>3</v>
      </c>
      <c r="Q105" s="44">
        <v>23</v>
      </c>
      <c r="R105" s="44">
        <f t="shared" si="13"/>
        <v>3</v>
      </c>
      <c r="S105" s="44" t="str">
        <f t="shared" si="14"/>
        <v>45_3</v>
      </c>
      <c r="T105" s="128">
        <v>19.09</v>
      </c>
      <c r="U105" s="129"/>
      <c r="V105" s="129"/>
      <c r="W105" s="44">
        <v>45</v>
      </c>
      <c r="X105" s="44">
        <v>3</v>
      </c>
      <c r="Y105" s="44">
        <v>23</v>
      </c>
      <c r="Z105" s="44">
        <f t="shared" si="15"/>
        <v>3</v>
      </c>
      <c r="AA105" s="44" t="str">
        <f t="shared" si="16"/>
        <v>45_3</v>
      </c>
      <c r="AB105" s="17">
        <f t="shared" si="19"/>
        <v>18.53</v>
      </c>
      <c r="AC105" s="17">
        <f t="shared" si="20"/>
        <v>19.09</v>
      </c>
      <c r="AD105" s="40">
        <f t="shared" si="21"/>
        <v>19.09</v>
      </c>
      <c r="AE105" s="129"/>
      <c r="AF105" s="135"/>
      <c r="AG105" s="6"/>
      <c r="AH105" s="6"/>
      <c r="AI105" s="19"/>
      <c r="AJ105" s="138"/>
      <c r="AK105" s="139"/>
    </row>
    <row r="106" spans="1:37" x14ac:dyDescent="0.25">
      <c r="A106" s="44">
        <v>45</v>
      </c>
      <c r="B106" s="44">
        <v>3</v>
      </c>
      <c r="C106" s="44">
        <v>23</v>
      </c>
      <c r="D106" s="44">
        <f t="shared" si="17"/>
        <v>3</v>
      </c>
      <c r="E106" s="44" t="str">
        <f t="shared" si="18"/>
        <v>45_3</v>
      </c>
      <c r="F106" s="128">
        <v>17.899999999999999</v>
      </c>
      <c r="G106" s="44"/>
      <c r="H106" s="44">
        <v>45</v>
      </c>
      <c r="I106" s="44">
        <v>4</v>
      </c>
      <c r="J106" s="44">
        <v>24</v>
      </c>
      <c r="K106" s="44">
        <f t="shared" si="11"/>
        <v>4</v>
      </c>
      <c r="L106" s="44" t="str">
        <f t="shared" si="12"/>
        <v>45_4</v>
      </c>
      <c r="M106" s="128">
        <v>18.98</v>
      </c>
      <c r="N106" s="129"/>
      <c r="O106" s="44">
        <v>45</v>
      </c>
      <c r="P106" s="44">
        <v>4</v>
      </c>
      <c r="Q106" s="44">
        <v>24</v>
      </c>
      <c r="R106" s="44">
        <f t="shared" si="13"/>
        <v>4</v>
      </c>
      <c r="S106" s="44" t="str">
        <f t="shared" si="14"/>
        <v>45_4</v>
      </c>
      <c r="T106" s="128">
        <v>19.55</v>
      </c>
      <c r="U106" s="129"/>
      <c r="V106" s="129"/>
      <c r="W106" s="44">
        <v>45</v>
      </c>
      <c r="X106" s="44">
        <v>4</v>
      </c>
      <c r="Y106" s="44">
        <v>24</v>
      </c>
      <c r="Z106" s="44">
        <f t="shared" si="15"/>
        <v>4</v>
      </c>
      <c r="AA106" s="44" t="str">
        <f t="shared" si="16"/>
        <v>45_4</v>
      </c>
      <c r="AB106" s="17">
        <f t="shared" si="19"/>
        <v>18.98</v>
      </c>
      <c r="AC106" s="17">
        <f t="shared" si="20"/>
        <v>19.55</v>
      </c>
      <c r="AD106" s="40">
        <f t="shared" si="21"/>
        <v>19.55</v>
      </c>
      <c r="AE106" s="129"/>
      <c r="AF106" s="135"/>
      <c r="AG106" s="6"/>
      <c r="AH106" s="6"/>
      <c r="AI106" s="19"/>
      <c r="AJ106" s="138"/>
      <c r="AK106" s="139"/>
    </row>
    <row r="107" spans="1:37" x14ac:dyDescent="0.25">
      <c r="A107" s="44">
        <v>45</v>
      </c>
      <c r="B107" s="44">
        <v>4</v>
      </c>
      <c r="C107" s="44">
        <v>24</v>
      </c>
      <c r="D107" s="44">
        <f t="shared" si="17"/>
        <v>4</v>
      </c>
      <c r="E107" s="44" t="str">
        <f t="shared" si="18"/>
        <v>45_4</v>
      </c>
      <c r="F107" s="128">
        <v>18.34</v>
      </c>
      <c r="G107" s="44"/>
      <c r="H107" s="44">
        <v>45</v>
      </c>
      <c r="I107" s="44">
        <v>5</v>
      </c>
      <c r="J107" s="44">
        <v>25</v>
      </c>
      <c r="K107" s="44">
        <f t="shared" si="11"/>
        <v>5</v>
      </c>
      <c r="L107" s="44" t="str">
        <f t="shared" si="12"/>
        <v>45_5</v>
      </c>
      <c r="M107" s="128">
        <v>19.45</v>
      </c>
      <c r="N107" s="129"/>
      <c r="O107" s="44">
        <v>45</v>
      </c>
      <c r="P107" s="44">
        <v>5</v>
      </c>
      <c r="Q107" s="44">
        <v>25</v>
      </c>
      <c r="R107" s="44">
        <f t="shared" si="13"/>
        <v>5</v>
      </c>
      <c r="S107" s="44" t="str">
        <f t="shared" si="14"/>
        <v>45_5</v>
      </c>
      <c r="T107" s="128">
        <v>20.03</v>
      </c>
      <c r="U107" s="129"/>
      <c r="V107" s="129"/>
      <c r="W107" s="44">
        <v>45</v>
      </c>
      <c r="X107" s="44">
        <v>5</v>
      </c>
      <c r="Y107" s="44">
        <v>25</v>
      </c>
      <c r="Z107" s="44">
        <f t="shared" si="15"/>
        <v>5</v>
      </c>
      <c r="AA107" s="44" t="str">
        <f t="shared" si="16"/>
        <v>45_5</v>
      </c>
      <c r="AB107" s="17">
        <f t="shared" si="19"/>
        <v>19.45</v>
      </c>
      <c r="AC107" s="17">
        <f t="shared" si="20"/>
        <v>20.03</v>
      </c>
      <c r="AD107" s="40">
        <f t="shared" si="21"/>
        <v>20.03</v>
      </c>
      <c r="AE107" s="129"/>
      <c r="AF107" s="135"/>
      <c r="AG107" s="6"/>
      <c r="AH107" s="6"/>
      <c r="AI107" s="19"/>
      <c r="AJ107" s="138"/>
      <c r="AK107" s="139"/>
    </row>
    <row r="108" spans="1:37" x14ac:dyDescent="0.25">
      <c r="A108" s="44">
        <v>45</v>
      </c>
      <c r="B108" s="44">
        <v>5</v>
      </c>
      <c r="C108" s="44">
        <v>25</v>
      </c>
      <c r="D108" s="44">
        <f t="shared" si="17"/>
        <v>5</v>
      </c>
      <c r="E108" s="44" t="str">
        <f t="shared" si="18"/>
        <v>45_5</v>
      </c>
      <c r="F108" s="128">
        <v>18.79</v>
      </c>
      <c r="G108" s="44"/>
      <c r="H108" s="44">
        <v>45</v>
      </c>
      <c r="I108" s="44">
        <v>6</v>
      </c>
      <c r="J108" s="44">
        <v>26</v>
      </c>
      <c r="K108" s="44">
        <f t="shared" si="11"/>
        <v>6</v>
      </c>
      <c r="L108" s="44" t="str">
        <f t="shared" si="12"/>
        <v>45_6</v>
      </c>
      <c r="M108" s="128">
        <v>19.93</v>
      </c>
      <c r="N108" s="129"/>
      <c r="O108" s="44">
        <v>45</v>
      </c>
      <c r="P108" s="44">
        <v>6</v>
      </c>
      <c r="Q108" s="44">
        <v>26</v>
      </c>
      <c r="R108" s="44">
        <f t="shared" si="13"/>
        <v>6</v>
      </c>
      <c r="S108" s="44" t="str">
        <f t="shared" si="14"/>
        <v>45_6</v>
      </c>
      <c r="T108" s="128">
        <v>20.52</v>
      </c>
      <c r="U108" s="129"/>
      <c r="V108" s="129"/>
      <c r="W108" s="44">
        <v>45</v>
      </c>
      <c r="X108" s="44">
        <v>6</v>
      </c>
      <c r="Y108" s="44">
        <v>26</v>
      </c>
      <c r="Z108" s="44">
        <f t="shared" si="15"/>
        <v>6</v>
      </c>
      <c r="AA108" s="44" t="str">
        <f t="shared" si="16"/>
        <v>45_6</v>
      </c>
      <c r="AB108" s="17">
        <f t="shared" si="19"/>
        <v>19.93</v>
      </c>
      <c r="AC108" s="17">
        <f t="shared" si="20"/>
        <v>20.52</v>
      </c>
      <c r="AD108" s="40">
        <f t="shared" si="21"/>
        <v>20.52</v>
      </c>
      <c r="AE108" s="129"/>
      <c r="AF108" s="135"/>
      <c r="AG108" s="6"/>
      <c r="AH108" s="6"/>
      <c r="AI108" s="19"/>
      <c r="AJ108" s="138"/>
      <c r="AK108" s="139"/>
    </row>
    <row r="109" spans="1:37" x14ac:dyDescent="0.25">
      <c r="A109" s="44">
        <v>45</v>
      </c>
      <c r="B109" s="44">
        <v>6</v>
      </c>
      <c r="C109" s="44">
        <v>26</v>
      </c>
      <c r="D109" s="44">
        <f t="shared" si="17"/>
        <v>6</v>
      </c>
      <c r="E109" s="44" t="str">
        <f t="shared" si="18"/>
        <v>45_6</v>
      </c>
      <c r="F109" s="128">
        <v>19.25</v>
      </c>
      <c r="G109" s="44"/>
      <c r="H109" s="44">
        <v>45</v>
      </c>
      <c r="I109" s="44">
        <v>7</v>
      </c>
      <c r="J109" s="44">
        <v>27</v>
      </c>
      <c r="K109" s="44">
        <f t="shared" si="11"/>
        <v>7</v>
      </c>
      <c r="L109" s="44" t="str">
        <f t="shared" si="12"/>
        <v>45_7</v>
      </c>
      <c r="M109" s="128">
        <v>20.420000000000002</v>
      </c>
      <c r="N109" s="129"/>
      <c r="O109" s="44">
        <v>45</v>
      </c>
      <c r="P109" s="44">
        <v>7</v>
      </c>
      <c r="Q109" s="44">
        <v>27</v>
      </c>
      <c r="R109" s="44">
        <f t="shared" si="13"/>
        <v>7</v>
      </c>
      <c r="S109" s="44" t="str">
        <f t="shared" si="14"/>
        <v>45_7</v>
      </c>
      <c r="T109" s="128">
        <v>21.04</v>
      </c>
      <c r="U109" s="129"/>
      <c r="V109" s="129"/>
      <c r="W109" s="44">
        <v>45</v>
      </c>
      <c r="X109" s="44">
        <v>7</v>
      </c>
      <c r="Y109" s="44">
        <v>27</v>
      </c>
      <c r="Z109" s="44">
        <f t="shared" si="15"/>
        <v>7</v>
      </c>
      <c r="AA109" s="44" t="str">
        <f t="shared" si="16"/>
        <v>45_7</v>
      </c>
      <c r="AB109" s="17">
        <f t="shared" si="19"/>
        <v>20.420000000000002</v>
      </c>
      <c r="AC109" s="17">
        <f t="shared" si="20"/>
        <v>21.04</v>
      </c>
      <c r="AD109" s="40">
        <f t="shared" si="21"/>
        <v>21.04</v>
      </c>
      <c r="AE109" s="129"/>
      <c r="AF109" s="135"/>
      <c r="AG109" s="6"/>
      <c r="AH109" s="6"/>
      <c r="AI109" s="19"/>
      <c r="AJ109" s="138"/>
      <c r="AK109" s="139"/>
    </row>
    <row r="110" spans="1:37" x14ac:dyDescent="0.25">
      <c r="A110" s="44">
        <v>45</v>
      </c>
      <c r="B110" s="44">
        <v>7</v>
      </c>
      <c r="C110" s="44">
        <v>27</v>
      </c>
      <c r="D110" s="44">
        <f t="shared" si="17"/>
        <v>7</v>
      </c>
      <c r="E110" s="44" t="str">
        <f t="shared" si="18"/>
        <v>45_7</v>
      </c>
      <c r="F110" s="128">
        <v>19.73</v>
      </c>
      <c r="G110" s="44"/>
      <c r="H110" s="44">
        <v>45</v>
      </c>
      <c r="I110" s="44">
        <v>8</v>
      </c>
      <c r="J110" s="44">
        <v>28</v>
      </c>
      <c r="K110" s="44">
        <f t="shared" si="11"/>
        <v>8</v>
      </c>
      <c r="L110" s="44" t="str">
        <f t="shared" si="12"/>
        <v>45_8</v>
      </c>
      <c r="M110" s="128">
        <v>20.86</v>
      </c>
      <c r="N110" s="129"/>
      <c r="O110" s="44">
        <v>45</v>
      </c>
      <c r="P110" s="44">
        <v>8</v>
      </c>
      <c r="Q110" s="44">
        <v>28</v>
      </c>
      <c r="R110" s="44">
        <f t="shared" si="13"/>
        <v>8</v>
      </c>
      <c r="S110" s="44" t="str">
        <f t="shared" si="14"/>
        <v>45_8</v>
      </c>
      <c r="T110" s="128">
        <v>21.48</v>
      </c>
      <c r="U110" s="129"/>
      <c r="V110" s="129"/>
      <c r="W110" s="44">
        <v>45</v>
      </c>
      <c r="X110" s="44">
        <v>8</v>
      </c>
      <c r="Y110" s="44">
        <v>28</v>
      </c>
      <c r="Z110" s="44">
        <f t="shared" si="15"/>
        <v>8</v>
      </c>
      <c r="AA110" s="44" t="str">
        <f t="shared" si="16"/>
        <v>45_8</v>
      </c>
      <c r="AB110" s="17">
        <f t="shared" si="19"/>
        <v>20.86</v>
      </c>
      <c r="AC110" s="17">
        <f t="shared" si="20"/>
        <v>21.48</v>
      </c>
      <c r="AD110" s="40">
        <f t="shared" si="21"/>
        <v>21.48</v>
      </c>
      <c r="AE110" s="129"/>
      <c r="AF110" s="135"/>
      <c r="AG110" s="6"/>
      <c r="AH110" s="6"/>
      <c r="AI110" s="19"/>
      <c r="AJ110" s="138"/>
      <c r="AK110" s="139"/>
    </row>
    <row r="111" spans="1:37" x14ac:dyDescent="0.25">
      <c r="A111" s="44">
        <v>45</v>
      </c>
      <c r="B111" s="44">
        <v>8</v>
      </c>
      <c r="C111" s="44">
        <v>28</v>
      </c>
      <c r="D111" s="44">
        <f t="shared" si="17"/>
        <v>8</v>
      </c>
      <c r="E111" s="44" t="str">
        <f t="shared" si="18"/>
        <v>45_8</v>
      </c>
      <c r="F111" s="128">
        <v>20.149999999999999</v>
      </c>
      <c r="G111" s="44"/>
      <c r="H111" s="44">
        <v>50</v>
      </c>
      <c r="I111" s="44" t="s">
        <v>384</v>
      </c>
      <c r="J111" s="44">
        <v>18</v>
      </c>
      <c r="K111" s="44" t="str">
        <f t="shared" si="11"/>
        <v>Aanloopperiodiek_0</v>
      </c>
      <c r="L111" s="44" t="str">
        <f t="shared" si="12"/>
        <v>50_Aanloopperiodiek_0</v>
      </c>
      <c r="M111" s="128">
        <v>16.32</v>
      </c>
      <c r="N111" s="129"/>
      <c r="O111" s="44">
        <v>50</v>
      </c>
      <c r="P111" s="44" t="s">
        <v>384</v>
      </c>
      <c r="Q111" s="44">
        <v>18</v>
      </c>
      <c r="R111" s="44" t="str">
        <f t="shared" si="13"/>
        <v>Aanloopperiodiek_0</v>
      </c>
      <c r="S111" s="44" t="str">
        <f t="shared" si="14"/>
        <v>50_Aanloopperiodiek_0</v>
      </c>
      <c r="T111" s="128">
        <v>16.82</v>
      </c>
      <c r="U111" s="129"/>
      <c r="V111" s="129"/>
      <c r="W111" s="44">
        <v>50</v>
      </c>
      <c r="X111" s="44" t="s">
        <v>384</v>
      </c>
      <c r="Y111" s="44">
        <v>18</v>
      </c>
      <c r="Z111" s="44" t="str">
        <f t="shared" si="15"/>
        <v>Aanloopperiodiek_0</v>
      </c>
      <c r="AA111" s="44" t="str">
        <f t="shared" si="16"/>
        <v>50_Aanloopperiodiek_0</v>
      </c>
      <c r="AB111" s="17">
        <f t="shared" si="19"/>
        <v>16.32</v>
      </c>
      <c r="AC111" s="17">
        <f t="shared" si="20"/>
        <v>16.82</v>
      </c>
      <c r="AD111" s="40">
        <f t="shared" si="21"/>
        <v>16.82</v>
      </c>
      <c r="AE111" s="129"/>
      <c r="AF111" s="135"/>
      <c r="AG111" s="6"/>
      <c r="AH111" s="6"/>
      <c r="AI111" s="19"/>
      <c r="AJ111" s="138"/>
      <c r="AK111" s="139"/>
    </row>
    <row r="112" spans="1:37" x14ac:dyDescent="0.25">
      <c r="A112" s="44">
        <v>50</v>
      </c>
      <c r="B112" s="44" t="s">
        <v>384</v>
      </c>
      <c r="C112" s="44">
        <v>18</v>
      </c>
      <c r="D112" s="44" t="str">
        <f t="shared" si="17"/>
        <v>Aanloopperiodiek_0</v>
      </c>
      <c r="E112" s="44" t="str">
        <f t="shared" si="18"/>
        <v>50_Aanloopperiodiek_0</v>
      </c>
      <c r="F112" s="128">
        <v>15.77</v>
      </c>
      <c r="G112" s="44"/>
      <c r="H112" s="44">
        <v>50</v>
      </c>
      <c r="I112" s="44" t="s">
        <v>385</v>
      </c>
      <c r="J112" s="44">
        <v>20</v>
      </c>
      <c r="K112" s="44" t="str">
        <f t="shared" si="11"/>
        <v>Aanloopperiodiek_1</v>
      </c>
      <c r="L112" s="44" t="str">
        <f t="shared" si="12"/>
        <v>50_Aanloopperiodiek_1</v>
      </c>
      <c r="M112" s="128">
        <v>17.21</v>
      </c>
      <c r="N112" s="129"/>
      <c r="O112" s="44">
        <v>50</v>
      </c>
      <c r="P112" s="44" t="s">
        <v>385</v>
      </c>
      <c r="Q112" s="44">
        <v>20</v>
      </c>
      <c r="R112" s="44" t="str">
        <f t="shared" si="13"/>
        <v>Aanloopperiodiek_1</v>
      </c>
      <c r="S112" s="44" t="str">
        <f t="shared" si="14"/>
        <v>50_Aanloopperiodiek_1</v>
      </c>
      <c r="T112" s="128">
        <v>17.72</v>
      </c>
      <c r="U112" s="129"/>
      <c r="V112" s="129"/>
      <c r="W112" s="44">
        <v>50</v>
      </c>
      <c r="X112" s="44" t="s">
        <v>385</v>
      </c>
      <c r="Y112" s="44">
        <v>20</v>
      </c>
      <c r="Z112" s="44" t="str">
        <f t="shared" si="15"/>
        <v>Aanloopperiodiek_1</v>
      </c>
      <c r="AA112" s="44" t="str">
        <f t="shared" si="16"/>
        <v>50_Aanloopperiodiek_1</v>
      </c>
      <c r="AB112" s="17">
        <f t="shared" si="19"/>
        <v>17.21</v>
      </c>
      <c r="AC112" s="17">
        <f t="shared" si="20"/>
        <v>17.72</v>
      </c>
      <c r="AD112" s="40">
        <f t="shared" si="21"/>
        <v>17.72</v>
      </c>
      <c r="AE112" s="129"/>
      <c r="AF112" s="135"/>
      <c r="AG112" s="6"/>
      <c r="AH112" s="6"/>
      <c r="AI112" s="19"/>
      <c r="AJ112" s="138"/>
      <c r="AK112" s="139"/>
    </row>
    <row r="113" spans="1:37" x14ac:dyDescent="0.25">
      <c r="A113" s="44">
        <v>50</v>
      </c>
      <c r="B113" s="44" t="s">
        <v>385</v>
      </c>
      <c r="C113" s="44">
        <v>20</v>
      </c>
      <c r="D113" s="44" t="str">
        <f t="shared" si="17"/>
        <v>Aanloopperiodiek_1</v>
      </c>
      <c r="E113" s="44" t="str">
        <f t="shared" si="18"/>
        <v>50_Aanloopperiodiek_1</v>
      </c>
      <c r="F113" s="128">
        <v>16.62</v>
      </c>
      <c r="G113" s="44"/>
      <c r="H113" s="44">
        <v>50</v>
      </c>
      <c r="I113" s="44">
        <v>0</v>
      </c>
      <c r="J113" s="44">
        <v>21</v>
      </c>
      <c r="K113" s="44">
        <f t="shared" si="11"/>
        <v>0</v>
      </c>
      <c r="L113" s="44" t="str">
        <f t="shared" si="12"/>
        <v>50_0</v>
      </c>
      <c r="M113" s="128">
        <v>17.649999999999999</v>
      </c>
      <c r="N113" s="6"/>
      <c r="O113" s="44">
        <v>50</v>
      </c>
      <c r="P113" s="44">
        <v>0</v>
      </c>
      <c r="Q113" s="44">
        <v>21</v>
      </c>
      <c r="R113" s="44">
        <f t="shared" si="13"/>
        <v>0</v>
      </c>
      <c r="S113" s="44" t="str">
        <f t="shared" si="14"/>
        <v>50_0</v>
      </c>
      <c r="T113" s="128">
        <v>18.18</v>
      </c>
      <c r="U113" s="6"/>
      <c r="V113" s="6"/>
      <c r="W113" s="44">
        <v>50</v>
      </c>
      <c r="X113" s="44">
        <v>0</v>
      </c>
      <c r="Y113" s="44">
        <v>21</v>
      </c>
      <c r="Z113" s="44">
        <f t="shared" si="15"/>
        <v>0</v>
      </c>
      <c r="AA113" s="44" t="str">
        <f t="shared" si="16"/>
        <v>50_0</v>
      </c>
      <c r="AB113" s="17">
        <f t="shared" si="19"/>
        <v>17.649999999999999</v>
      </c>
      <c r="AC113" s="17">
        <f t="shared" si="20"/>
        <v>18.18</v>
      </c>
      <c r="AD113" s="40">
        <f t="shared" si="21"/>
        <v>18.18</v>
      </c>
      <c r="AE113" s="6"/>
      <c r="AF113" s="6"/>
      <c r="AG113" s="6"/>
      <c r="AH113" s="6"/>
      <c r="AI113" s="6"/>
      <c r="AJ113" s="57"/>
    </row>
    <row r="114" spans="1:37" x14ac:dyDescent="0.25">
      <c r="A114" s="44">
        <v>50</v>
      </c>
      <c r="B114" s="44">
        <v>0</v>
      </c>
      <c r="C114" s="44">
        <v>21</v>
      </c>
      <c r="D114" s="44">
        <f t="shared" si="17"/>
        <v>0</v>
      </c>
      <c r="E114" s="44" t="str">
        <f t="shared" si="18"/>
        <v>50_0</v>
      </c>
      <c r="F114" s="128">
        <v>17.05</v>
      </c>
      <c r="G114" s="44"/>
      <c r="H114" s="44">
        <v>50</v>
      </c>
      <c r="I114" s="44">
        <v>1</v>
      </c>
      <c r="J114" s="44">
        <v>23</v>
      </c>
      <c r="K114" s="44">
        <f t="shared" si="11"/>
        <v>1</v>
      </c>
      <c r="L114" s="44" t="str">
        <f t="shared" si="12"/>
        <v>50_1</v>
      </c>
      <c r="M114" s="128">
        <v>18.53</v>
      </c>
      <c r="N114" s="6"/>
      <c r="O114" s="44">
        <v>50</v>
      </c>
      <c r="P114" s="44">
        <v>1</v>
      </c>
      <c r="Q114" s="44">
        <v>23</v>
      </c>
      <c r="R114" s="44">
        <f t="shared" si="13"/>
        <v>1</v>
      </c>
      <c r="S114" s="44" t="str">
        <f t="shared" si="14"/>
        <v>50_1</v>
      </c>
      <c r="T114" s="128">
        <v>19.09</v>
      </c>
      <c r="U114" s="6"/>
      <c r="V114" s="6"/>
      <c r="W114" s="44">
        <v>50</v>
      </c>
      <c r="X114" s="44">
        <v>1</v>
      </c>
      <c r="Y114" s="44">
        <v>23</v>
      </c>
      <c r="Z114" s="44">
        <f t="shared" si="15"/>
        <v>1</v>
      </c>
      <c r="AA114" s="44" t="str">
        <f t="shared" si="16"/>
        <v>50_1</v>
      </c>
      <c r="AB114" s="17">
        <f t="shared" si="19"/>
        <v>18.53</v>
      </c>
      <c r="AC114" s="17">
        <f t="shared" si="20"/>
        <v>19.09</v>
      </c>
      <c r="AD114" s="40">
        <f t="shared" si="21"/>
        <v>19.09</v>
      </c>
      <c r="AE114" s="6"/>
      <c r="AF114" s="6"/>
      <c r="AG114" s="6"/>
      <c r="AH114" s="6"/>
      <c r="AI114" s="6"/>
      <c r="AJ114" s="57"/>
    </row>
    <row r="115" spans="1:37" x14ac:dyDescent="0.25">
      <c r="A115" s="44">
        <v>50</v>
      </c>
      <c r="B115" s="44">
        <v>1</v>
      </c>
      <c r="C115" s="44">
        <v>23</v>
      </c>
      <c r="D115" s="44">
        <f t="shared" si="17"/>
        <v>1</v>
      </c>
      <c r="E115" s="44" t="str">
        <f t="shared" si="18"/>
        <v>50_1</v>
      </c>
      <c r="F115" s="128">
        <v>17.899999999999999</v>
      </c>
      <c r="G115" s="44"/>
      <c r="H115" s="44">
        <v>50</v>
      </c>
      <c r="I115" s="44">
        <v>2</v>
      </c>
      <c r="J115" s="44">
        <v>25</v>
      </c>
      <c r="K115" s="44">
        <f t="shared" si="11"/>
        <v>2</v>
      </c>
      <c r="L115" s="44" t="str">
        <f t="shared" si="12"/>
        <v>50_2</v>
      </c>
      <c r="M115" s="128">
        <v>19.45</v>
      </c>
      <c r="N115" s="132"/>
      <c r="O115" s="44">
        <v>50</v>
      </c>
      <c r="P115" s="44">
        <v>2</v>
      </c>
      <c r="Q115" s="44">
        <v>25</v>
      </c>
      <c r="R115" s="44">
        <f t="shared" si="13"/>
        <v>2</v>
      </c>
      <c r="S115" s="44" t="str">
        <f t="shared" si="14"/>
        <v>50_2</v>
      </c>
      <c r="T115" s="128">
        <v>20.03</v>
      </c>
      <c r="U115" s="132"/>
      <c r="V115" s="132"/>
      <c r="W115" s="44">
        <v>50</v>
      </c>
      <c r="X115" s="44">
        <v>2</v>
      </c>
      <c r="Y115" s="44">
        <v>25</v>
      </c>
      <c r="Z115" s="44">
        <f t="shared" si="15"/>
        <v>2</v>
      </c>
      <c r="AA115" s="44" t="str">
        <f t="shared" si="16"/>
        <v>50_2</v>
      </c>
      <c r="AB115" s="17">
        <f t="shared" si="19"/>
        <v>19.45</v>
      </c>
      <c r="AC115" s="17">
        <f t="shared" si="20"/>
        <v>20.03</v>
      </c>
      <c r="AD115" s="40">
        <f t="shared" si="21"/>
        <v>20.03</v>
      </c>
      <c r="AE115" s="132"/>
      <c r="AF115" s="132"/>
      <c r="AG115" s="6"/>
      <c r="AH115" s="6"/>
      <c r="AI115" s="133"/>
      <c r="AJ115" s="145"/>
      <c r="AK115" s="146"/>
    </row>
    <row r="116" spans="1:37" x14ac:dyDescent="0.25">
      <c r="A116" s="44">
        <v>50</v>
      </c>
      <c r="B116" s="44">
        <v>2</v>
      </c>
      <c r="C116" s="44">
        <v>25</v>
      </c>
      <c r="D116" s="44">
        <f t="shared" si="17"/>
        <v>2</v>
      </c>
      <c r="E116" s="44" t="str">
        <f t="shared" si="18"/>
        <v>50_2</v>
      </c>
      <c r="F116" s="128">
        <v>18.79</v>
      </c>
      <c r="G116" s="44"/>
      <c r="H116" s="44">
        <v>50</v>
      </c>
      <c r="I116" s="44">
        <v>3</v>
      </c>
      <c r="J116" s="44">
        <v>27</v>
      </c>
      <c r="K116" s="44">
        <f t="shared" si="11"/>
        <v>3</v>
      </c>
      <c r="L116" s="44" t="str">
        <f t="shared" si="12"/>
        <v>50_3</v>
      </c>
      <c r="M116" s="128">
        <v>20.420000000000002</v>
      </c>
      <c r="N116" s="133"/>
      <c r="O116" s="44">
        <v>50</v>
      </c>
      <c r="P116" s="44">
        <v>3</v>
      </c>
      <c r="Q116" s="44">
        <v>27</v>
      </c>
      <c r="R116" s="44">
        <f t="shared" si="13"/>
        <v>3</v>
      </c>
      <c r="S116" s="44" t="str">
        <f t="shared" si="14"/>
        <v>50_3</v>
      </c>
      <c r="T116" s="128">
        <v>21.04</v>
      </c>
      <c r="U116" s="133"/>
      <c r="V116" s="133"/>
      <c r="W116" s="44">
        <v>50</v>
      </c>
      <c r="X116" s="44">
        <v>3</v>
      </c>
      <c r="Y116" s="44">
        <v>27</v>
      </c>
      <c r="Z116" s="44">
        <f t="shared" si="15"/>
        <v>3</v>
      </c>
      <c r="AA116" s="44" t="str">
        <f t="shared" si="16"/>
        <v>50_3</v>
      </c>
      <c r="AB116" s="17">
        <f t="shared" si="19"/>
        <v>20.420000000000002</v>
      </c>
      <c r="AC116" s="17">
        <f t="shared" si="20"/>
        <v>21.04</v>
      </c>
      <c r="AD116" s="40">
        <f t="shared" si="21"/>
        <v>21.04</v>
      </c>
      <c r="AE116" s="133"/>
      <c r="AF116" s="131"/>
      <c r="AG116" s="142"/>
      <c r="AH116" s="142"/>
      <c r="AI116" s="133"/>
      <c r="AJ116" s="147"/>
      <c r="AK116" s="148"/>
    </row>
    <row r="117" spans="1:37" x14ac:dyDescent="0.25">
      <c r="A117" s="44">
        <v>50</v>
      </c>
      <c r="B117" s="44">
        <v>3</v>
      </c>
      <c r="C117" s="44">
        <v>27</v>
      </c>
      <c r="D117" s="44">
        <f t="shared" si="17"/>
        <v>3</v>
      </c>
      <c r="E117" s="44" t="str">
        <f t="shared" si="18"/>
        <v>50_3</v>
      </c>
      <c r="F117" s="128">
        <v>19.73</v>
      </c>
      <c r="G117" s="44"/>
      <c r="H117" s="44">
        <v>50</v>
      </c>
      <c r="I117" s="44">
        <v>4</v>
      </c>
      <c r="J117" s="44">
        <v>28</v>
      </c>
      <c r="K117" s="44">
        <f t="shared" si="11"/>
        <v>4</v>
      </c>
      <c r="L117" s="44" t="str">
        <f t="shared" si="12"/>
        <v>50_4</v>
      </c>
      <c r="M117" s="128">
        <v>20.86</v>
      </c>
      <c r="N117" s="129"/>
      <c r="O117" s="44">
        <v>50</v>
      </c>
      <c r="P117" s="44">
        <v>4</v>
      </c>
      <c r="Q117" s="44">
        <v>28</v>
      </c>
      <c r="R117" s="44">
        <f t="shared" si="13"/>
        <v>4</v>
      </c>
      <c r="S117" s="44" t="str">
        <f t="shared" si="14"/>
        <v>50_4</v>
      </c>
      <c r="T117" s="128">
        <v>21.48</v>
      </c>
      <c r="U117" s="129"/>
      <c r="V117" s="129"/>
      <c r="W117" s="44">
        <v>50</v>
      </c>
      <c r="X117" s="44">
        <v>4</v>
      </c>
      <c r="Y117" s="44">
        <v>28</v>
      </c>
      <c r="Z117" s="44">
        <f t="shared" si="15"/>
        <v>4</v>
      </c>
      <c r="AA117" s="44" t="str">
        <f t="shared" si="16"/>
        <v>50_4</v>
      </c>
      <c r="AB117" s="17">
        <f t="shared" si="19"/>
        <v>20.86</v>
      </c>
      <c r="AC117" s="17">
        <f t="shared" si="20"/>
        <v>21.48</v>
      </c>
      <c r="AD117" s="40">
        <f t="shared" si="21"/>
        <v>21.48</v>
      </c>
      <c r="AE117" s="129"/>
      <c r="AF117" s="135"/>
      <c r="AG117" s="6"/>
      <c r="AH117" s="6"/>
      <c r="AI117" s="17"/>
      <c r="AJ117" s="138"/>
      <c r="AK117" s="139"/>
    </row>
    <row r="118" spans="1:37" x14ac:dyDescent="0.25">
      <c r="A118" s="44">
        <v>50</v>
      </c>
      <c r="B118" s="44">
        <v>4</v>
      </c>
      <c r="C118" s="44">
        <v>28</v>
      </c>
      <c r="D118" s="44">
        <f t="shared" si="17"/>
        <v>4</v>
      </c>
      <c r="E118" s="44" t="str">
        <f t="shared" si="18"/>
        <v>50_4</v>
      </c>
      <c r="F118" s="128">
        <v>20.149999999999999</v>
      </c>
      <c r="G118" s="44"/>
      <c r="H118" s="44">
        <v>50</v>
      </c>
      <c r="I118" s="44">
        <v>5</v>
      </c>
      <c r="J118" s="44">
        <v>29</v>
      </c>
      <c r="K118" s="44">
        <f t="shared" si="11"/>
        <v>5</v>
      </c>
      <c r="L118" s="44" t="str">
        <f t="shared" si="12"/>
        <v>50_5</v>
      </c>
      <c r="M118" s="128">
        <v>21.35</v>
      </c>
      <c r="N118" s="129"/>
      <c r="O118" s="44">
        <v>50</v>
      </c>
      <c r="P118" s="44">
        <v>5</v>
      </c>
      <c r="Q118" s="44">
        <v>29</v>
      </c>
      <c r="R118" s="44">
        <f t="shared" si="13"/>
        <v>5</v>
      </c>
      <c r="S118" s="44" t="str">
        <f t="shared" si="14"/>
        <v>50_5</v>
      </c>
      <c r="T118" s="128">
        <v>21.99</v>
      </c>
      <c r="U118" s="129"/>
      <c r="V118" s="129"/>
      <c r="W118" s="44">
        <v>50</v>
      </c>
      <c r="X118" s="44">
        <v>5</v>
      </c>
      <c r="Y118" s="44">
        <v>29</v>
      </c>
      <c r="Z118" s="44">
        <f t="shared" si="15"/>
        <v>5</v>
      </c>
      <c r="AA118" s="44" t="str">
        <f t="shared" si="16"/>
        <v>50_5</v>
      </c>
      <c r="AB118" s="17">
        <f t="shared" si="19"/>
        <v>21.35</v>
      </c>
      <c r="AC118" s="17">
        <f t="shared" si="20"/>
        <v>21.99</v>
      </c>
      <c r="AD118" s="40">
        <f t="shared" si="21"/>
        <v>21.99</v>
      </c>
      <c r="AE118" s="129"/>
      <c r="AF118" s="135"/>
      <c r="AG118" s="6"/>
      <c r="AH118" s="6"/>
      <c r="AI118" s="17"/>
      <c r="AJ118" s="138"/>
      <c r="AK118" s="139"/>
    </row>
    <row r="119" spans="1:37" x14ac:dyDescent="0.25">
      <c r="A119" s="44">
        <v>50</v>
      </c>
      <c r="B119" s="44">
        <v>5</v>
      </c>
      <c r="C119" s="44">
        <v>29</v>
      </c>
      <c r="D119" s="44">
        <f t="shared" si="17"/>
        <v>5</v>
      </c>
      <c r="E119" s="44" t="str">
        <f t="shared" si="18"/>
        <v>50_5</v>
      </c>
      <c r="F119" s="128">
        <v>20.62</v>
      </c>
      <c r="G119" s="44"/>
      <c r="H119" s="44">
        <v>50</v>
      </c>
      <c r="I119" s="44">
        <v>6</v>
      </c>
      <c r="J119" s="44">
        <v>30</v>
      </c>
      <c r="K119" s="44">
        <f t="shared" si="11"/>
        <v>6</v>
      </c>
      <c r="L119" s="44" t="str">
        <f t="shared" si="12"/>
        <v>50_6</v>
      </c>
      <c r="M119" s="128">
        <v>21.83</v>
      </c>
      <c r="N119" s="129"/>
      <c r="O119" s="44">
        <v>50</v>
      </c>
      <c r="P119" s="44">
        <v>6</v>
      </c>
      <c r="Q119" s="44">
        <v>30</v>
      </c>
      <c r="R119" s="44">
        <f t="shared" si="13"/>
        <v>6</v>
      </c>
      <c r="S119" s="44" t="str">
        <f t="shared" si="14"/>
        <v>50_6</v>
      </c>
      <c r="T119" s="128">
        <v>22.48</v>
      </c>
      <c r="U119" s="129"/>
      <c r="V119" s="129"/>
      <c r="W119" s="44">
        <v>50</v>
      </c>
      <c r="X119" s="44">
        <v>6</v>
      </c>
      <c r="Y119" s="44">
        <v>30</v>
      </c>
      <c r="Z119" s="44">
        <f t="shared" si="15"/>
        <v>6</v>
      </c>
      <c r="AA119" s="44" t="str">
        <f t="shared" si="16"/>
        <v>50_6</v>
      </c>
      <c r="AB119" s="17">
        <f t="shared" si="19"/>
        <v>21.83</v>
      </c>
      <c r="AC119" s="17">
        <f t="shared" si="20"/>
        <v>22.48</v>
      </c>
      <c r="AD119" s="40">
        <f t="shared" si="21"/>
        <v>22.48</v>
      </c>
      <c r="AE119" s="129"/>
      <c r="AF119" s="135"/>
      <c r="AG119" s="6"/>
      <c r="AH119" s="6"/>
      <c r="AI119" s="19"/>
      <c r="AJ119" s="138"/>
      <c r="AK119" s="139"/>
    </row>
    <row r="120" spans="1:37" x14ac:dyDescent="0.25">
      <c r="A120" s="44">
        <v>50</v>
      </c>
      <c r="B120" s="44">
        <v>6</v>
      </c>
      <c r="C120" s="44">
        <v>30</v>
      </c>
      <c r="D120" s="44">
        <f t="shared" si="17"/>
        <v>6</v>
      </c>
      <c r="E120" s="44" t="str">
        <f t="shared" si="18"/>
        <v>50_6</v>
      </c>
      <c r="F120" s="128">
        <v>21.09</v>
      </c>
      <c r="G120" s="44"/>
      <c r="H120" s="44">
        <v>50</v>
      </c>
      <c r="I120" s="44">
        <v>7</v>
      </c>
      <c r="J120" s="44">
        <v>31</v>
      </c>
      <c r="K120" s="44">
        <f t="shared" si="11"/>
        <v>7</v>
      </c>
      <c r="L120" s="44" t="str">
        <f t="shared" si="12"/>
        <v>50_7</v>
      </c>
      <c r="M120" s="128">
        <v>22.28</v>
      </c>
      <c r="N120" s="129"/>
      <c r="O120" s="44">
        <v>50</v>
      </c>
      <c r="P120" s="44">
        <v>7</v>
      </c>
      <c r="Q120" s="44">
        <v>31</v>
      </c>
      <c r="R120" s="44">
        <f t="shared" si="13"/>
        <v>7</v>
      </c>
      <c r="S120" s="44" t="str">
        <f t="shared" si="14"/>
        <v>50_7</v>
      </c>
      <c r="T120" s="128">
        <v>22.95</v>
      </c>
      <c r="U120" s="129"/>
      <c r="V120" s="129"/>
      <c r="W120" s="44">
        <v>50</v>
      </c>
      <c r="X120" s="44">
        <v>7</v>
      </c>
      <c r="Y120" s="44">
        <v>31</v>
      </c>
      <c r="Z120" s="44">
        <f t="shared" si="15"/>
        <v>7</v>
      </c>
      <c r="AA120" s="44" t="str">
        <f t="shared" si="16"/>
        <v>50_7</v>
      </c>
      <c r="AB120" s="17">
        <f t="shared" si="19"/>
        <v>22.28</v>
      </c>
      <c r="AC120" s="17">
        <f t="shared" si="20"/>
        <v>22.95</v>
      </c>
      <c r="AD120" s="40">
        <f t="shared" si="21"/>
        <v>22.95</v>
      </c>
      <c r="AE120" s="129"/>
      <c r="AF120" s="135"/>
      <c r="AG120" s="6"/>
      <c r="AH120" s="6"/>
      <c r="AI120" s="19"/>
      <c r="AJ120" s="138"/>
      <c r="AK120" s="139"/>
    </row>
    <row r="121" spans="1:37" x14ac:dyDescent="0.25">
      <c r="A121" s="44">
        <v>50</v>
      </c>
      <c r="B121" s="44">
        <v>7</v>
      </c>
      <c r="C121" s="44">
        <v>31</v>
      </c>
      <c r="D121" s="44">
        <f t="shared" si="17"/>
        <v>7</v>
      </c>
      <c r="E121" s="44" t="str">
        <f t="shared" si="18"/>
        <v>50_7</v>
      </c>
      <c r="F121" s="128">
        <v>21.53</v>
      </c>
      <c r="G121" s="44"/>
      <c r="H121" s="44">
        <v>50</v>
      </c>
      <c r="I121" s="44">
        <v>8</v>
      </c>
      <c r="J121" s="44">
        <v>32</v>
      </c>
      <c r="K121" s="44">
        <f t="shared" si="11"/>
        <v>8</v>
      </c>
      <c r="L121" s="44" t="str">
        <f t="shared" si="12"/>
        <v>50_8</v>
      </c>
      <c r="M121" s="128">
        <v>22.73</v>
      </c>
      <c r="N121" s="129"/>
      <c r="O121" s="44">
        <v>50</v>
      </c>
      <c r="P121" s="44">
        <v>8</v>
      </c>
      <c r="Q121" s="44">
        <v>32</v>
      </c>
      <c r="R121" s="44">
        <f t="shared" si="13"/>
        <v>8</v>
      </c>
      <c r="S121" s="44" t="str">
        <f t="shared" si="14"/>
        <v>50_8</v>
      </c>
      <c r="T121" s="128">
        <v>23.41</v>
      </c>
      <c r="U121" s="129"/>
      <c r="V121" s="129"/>
      <c r="W121" s="44">
        <v>50</v>
      </c>
      <c r="X121" s="44">
        <v>8</v>
      </c>
      <c r="Y121" s="44">
        <v>32</v>
      </c>
      <c r="Z121" s="44">
        <f t="shared" si="15"/>
        <v>8</v>
      </c>
      <c r="AA121" s="44" t="str">
        <f t="shared" si="16"/>
        <v>50_8</v>
      </c>
      <c r="AB121" s="17">
        <f t="shared" si="19"/>
        <v>22.73</v>
      </c>
      <c r="AC121" s="17">
        <f t="shared" si="20"/>
        <v>23.41</v>
      </c>
      <c r="AD121" s="40">
        <f t="shared" si="21"/>
        <v>23.41</v>
      </c>
      <c r="AE121" s="129"/>
      <c r="AF121" s="135"/>
      <c r="AG121" s="6"/>
      <c r="AH121" s="6"/>
      <c r="AI121" s="19"/>
      <c r="AJ121" s="138"/>
      <c r="AK121" s="139"/>
    </row>
    <row r="122" spans="1:37" x14ac:dyDescent="0.25">
      <c r="A122" s="44">
        <v>50</v>
      </c>
      <c r="B122" s="44">
        <v>8</v>
      </c>
      <c r="C122" s="44">
        <v>32</v>
      </c>
      <c r="D122" s="44">
        <f t="shared" si="17"/>
        <v>8</v>
      </c>
      <c r="E122" s="44" t="str">
        <f t="shared" si="18"/>
        <v>50_8</v>
      </c>
      <c r="F122" s="128">
        <v>21.96</v>
      </c>
      <c r="G122" s="44"/>
      <c r="H122" s="44">
        <v>50</v>
      </c>
      <c r="I122" s="44">
        <v>9</v>
      </c>
      <c r="J122" s="44">
        <v>33</v>
      </c>
      <c r="K122" s="44">
        <f t="shared" si="11"/>
        <v>9</v>
      </c>
      <c r="L122" s="44" t="str">
        <f t="shared" si="12"/>
        <v>50_9</v>
      </c>
      <c r="M122" s="128">
        <v>23.21</v>
      </c>
      <c r="N122" s="129"/>
      <c r="O122" s="44">
        <v>50</v>
      </c>
      <c r="P122" s="44">
        <v>9</v>
      </c>
      <c r="Q122" s="44">
        <v>33</v>
      </c>
      <c r="R122" s="44">
        <f t="shared" si="13"/>
        <v>9</v>
      </c>
      <c r="S122" s="44" t="str">
        <f t="shared" si="14"/>
        <v>50_9</v>
      </c>
      <c r="T122" s="128">
        <v>23.91</v>
      </c>
      <c r="U122" s="129"/>
      <c r="V122" s="129"/>
      <c r="W122" s="44">
        <v>50</v>
      </c>
      <c r="X122" s="44">
        <v>9</v>
      </c>
      <c r="Y122" s="44">
        <v>33</v>
      </c>
      <c r="Z122" s="44">
        <f t="shared" si="15"/>
        <v>9</v>
      </c>
      <c r="AA122" s="44" t="str">
        <f t="shared" si="16"/>
        <v>50_9</v>
      </c>
      <c r="AB122" s="17">
        <f t="shared" si="19"/>
        <v>23.21</v>
      </c>
      <c r="AC122" s="17">
        <f t="shared" si="20"/>
        <v>23.91</v>
      </c>
      <c r="AD122" s="40">
        <f t="shared" si="21"/>
        <v>23.91</v>
      </c>
      <c r="AE122" s="129"/>
      <c r="AF122" s="135"/>
      <c r="AG122" s="6"/>
      <c r="AH122" s="6"/>
      <c r="AI122" s="19"/>
      <c r="AJ122" s="138"/>
      <c r="AK122" s="139"/>
    </row>
    <row r="123" spans="1:37" x14ac:dyDescent="0.25">
      <c r="A123" s="44">
        <v>50</v>
      </c>
      <c r="B123" s="44">
        <v>9</v>
      </c>
      <c r="C123" s="44">
        <v>33</v>
      </c>
      <c r="D123" s="44">
        <f t="shared" si="17"/>
        <v>9</v>
      </c>
      <c r="E123" s="44" t="str">
        <f t="shared" si="18"/>
        <v>50_9</v>
      </c>
      <c r="F123" s="128">
        <v>22.43</v>
      </c>
      <c r="G123" s="44"/>
      <c r="H123" s="44">
        <v>50</v>
      </c>
      <c r="I123" s="44">
        <v>10</v>
      </c>
      <c r="J123" s="44">
        <v>34</v>
      </c>
      <c r="K123" s="44">
        <f t="shared" si="11"/>
        <v>10</v>
      </c>
      <c r="L123" s="44" t="str">
        <f t="shared" si="12"/>
        <v>50_10</v>
      </c>
      <c r="M123" s="128">
        <v>23.69</v>
      </c>
      <c r="N123" s="129"/>
      <c r="O123" s="44">
        <v>50</v>
      </c>
      <c r="P123" s="44">
        <v>10</v>
      </c>
      <c r="Q123" s="44">
        <v>34</v>
      </c>
      <c r="R123" s="44">
        <f t="shared" si="13"/>
        <v>10</v>
      </c>
      <c r="S123" s="44" t="str">
        <f t="shared" si="14"/>
        <v>50_10</v>
      </c>
      <c r="T123" s="128">
        <v>24.4</v>
      </c>
      <c r="U123" s="129"/>
      <c r="V123" s="129"/>
      <c r="W123" s="44">
        <v>50</v>
      </c>
      <c r="X123" s="44">
        <v>10</v>
      </c>
      <c r="Y123" s="44">
        <v>34</v>
      </c>
      <c r="Z123" s="44">
        <f t="shared" si="15"/>
        <v>10</v>
      </c>
      <c r="AA123" s="44" t="str">
        <f t="shared" si="16"/>
        <v>50_10</v>
      </c>
      <c r="AB123" s="17">
        <f t="shared" si="19"/>
        <v>23.69</v>
      </c>
      <c r="AC123" s="17">
        <f t="shared" si="20"/>
        <v>24.4</v>
      </c>
      <c r="AD123" s="40">
        <f t="shared" si="21"/>
        <v>24.4</v>
      </c>
      <c r="AE123" s="129"/>
      <c r="AF123" s="135"/>
      <c r="AG123" s="6"/>
      <c r="AH123" s="6"/>
      <c r="AI123" s="19"/>
      <c r="AJ123" s="138"/>
      <c r="AK123" s="139"/>
    </row>
    <row r="124" spans="1:37" x14ac:dyDescent="0.25">
      <c r="A124" s="44">
        <v>50</v>
      </c>
      <c r="B124" s="44">
        <v>10</v>
      </c>
      <c r="C124" s="44">
        <v>34</v>
      </c>
      <c r="D124" s="44">
        <f t="shared" si="17"/>
        <v>10</v>
      </c>
      <c r="E124" s="44" t="str">
        <f t="shared" si="18"/>
        <v>50_10</v>
      </c>
      <c r="F124" s="128">
        <v>22.89</v>
      </c>
      <c r="G124" s="44"/>
      <c r="H124" s="44">
        <v>55</v>
      </c>
      <c r="I124" s="44" t="s">
        <v>384</v>
      </c>
      <c r="J124" s="44">
        <v>19</v>
      </c>
      <c r="K124" s="44" t="str">
        <f t="shared" si="11"/>
        <v>Aanloopperiodiek_0</v>
      </c>
      <c r="L124" s="44" t="str">
        <f t="shared" si="12"/>
        <v>55_Aanloopperiodiek_0</v>
      </c>
      <c r="M124" s="128">
        <v>16.75</v>
      </c>
      <c r="N124" s="129"/>
      <c r="O124" s="44">
        <v>55</v>
      </c>
      <c r="P124" s="44" t="s">
        <v>384</v>
      </c>
      <c r="Q124" s="44">
        <v>19</v>
      </c>
      <c r="R124" s="44" t="str">
        <f t="shared" si="13"/>
        <v>Aanloopperiodiek_0</v>
      </c>
      <c r="S124" s="44" t="str">
        <f t="shared" si="14"/>
        <v>55_Aanloopperiodiek_0</v>
      </c>
      <c r="T124" s="128">
        <v>17.260000000000002</v>
      </c>
      <c r="U124" s="129"/>
      <c r="V124" s="129"/>
      <c r="W124" s="44">
        <v>55</v>
      </c>
      <c r="X124" s="44" t="s">
        <v>384</v>
      </c>
      <c r="Y124" s="44">
        <v>19</v>
      </c>
      <c r="Z124" s="44" t="str">
        <f t="shared" si="15"/>
        <v>Aanloopperiodiek_0</v>
      </c>
      <c r="AA124" s="44" t="str">
        <f t="shared" si="16"/>
        <v>55_Aanloopperiodiek_0</v>
      </c>
      <c r="AB124" s="17">
        <f t="shared" si="19"/>
        <v>16.75</v>
      </c>
      <c r="AC124" s="17">
        <f t="shared" si="20"/>
        <v>17.260000000000002</v>
      </c>
      <c r="AD124" s="40">
        <f t="shared" si="21"/>
        <v>17.260000000000002</v>
      </c>
      <c r="AE124" s="129"/>
      <c r="AF124" s="135"/>
      <c r="AG124" s="6"/>
      <c r="AH124" s="6"/>
      <c r="AI124" s="19"/>
      <c r="AJ124" s="138"/>
      <c r="AK124" s="139"/>
    </row>
    <row r="125" spans="1:37" x14ac:dyDescent="0.25">
      <c r="A125" s="44">
        <v>55</v>
      </c>
      <c r="B125" s="44" t="s">
        <v>384</v>
      </c>
      <c r="C125" s="44">
        <v>19</v>
      </c>
      <c r="D125" s="44" t="str">
        <f t="shared" si="17"/>
        <v>Aanloopperiodiek_0</v>
      </c>
      <c r="E125" s="44" t="str">
        <f t="shared" si="18"/>
        <v>55_Aanloopperiodiek_0</v>
      </c>
      <c r="F125" s="128">
        <v>16.190000000000001</v>
      </c>
      <c r="G125" s="44"/>
      <c r="H125" s="44">
        <v>55</v>
      </c>
      <c r="I125" s="44" t="s">
        <v>385</v>
      </c>
      <c r="J125" s="44">
        <v>21</v>
      </c>
      <c r="K125" s="44" t="str">
        <f t="shared" si="11"/>
        <v>Aanloopperiodiek_1</v>
      </c>
      <c r="L125" s="44" t="str">
        <f t="shared" si="12"/>
        <v>55_Aanloopperiodiek_1</v>
      </c>
      <c r="M125" s="128">
        <v>17.649999999999999</v>
      </c>
      <c r="N125" s="129"/>
      <c r="O125" s="44">
        <v>55</v>
      </c>
      <c r="P125" s="44" t="s">
        <v>385</v>
      </c>
      <c r="Q125" s="44">
        <v>21</v>
      </c>
      <c r="R125" s="44" t="str">
        <f t="shared" si="13"/>
        <v>Aanloopperiodiek_1</v>
      </c>
      <c r="S125" s="44" t="str">
        <f t="shared" si="14"/>
        <v>55_Aanloopperiodiek_1</v>
      </c>
      <c r="T125" s="128">
        <v>18.18</v>
      </c>
      <c r="U125" s="129"/>
      <c r="V125" s="129"/>
      <c r="W125" s="44">
        <v>55</v>
      </c>
      <c r="X125" s="44" t="s">
        <v>385</v>
      </c>
      <c r="Y125" s="44">
        <v>21</v>
      </c>
      <c r="Z125" s="44" t="str">
        <f t="shared" si="15"/>
        <v>Aanloopperiodiek_1</v>
      </c>
      <c r="AA125" s="44" t="str">
        <f t="shared" si="16"/>
        <v>55_Aanloopperiodiek_1</v>
      </c>
      <c r="AB125" s="17">
        <f t="shared" si="19"/>
        <v>17.649999999999999</v>
      </c>
      <c r="AC125" s="17">
        <f t="shared" si="20"/>
        <v>18.18</v>
      </c>
      <c r="AD125" s="40">
        <f t="shared" si="21"/>
        <v>18.18</v>
      </c>
      <c r="AE125" s="129"/>
      <c r="AF125" s="135"/>
      <c r="AG125" s="6"/>
      <c r="AH125" s="6"/>
      <c r="AI125" s="19"/>
      <c r="AJ125" s="138"/>
      <c r="AK125" s="139"/>
    </row>
    <row r="126" spans="1:37" x14ac:dyDescent="0.25">
      <c r="A126" s="44">
        <v>55</v>
      </c>
      <c r="B126" s="44" t="s">
        <v>385</v>
      </c>
      <c r="C126" s="44">
        <v>21</v>
      </c>
      <c r="D126" s="44" t="str">
        <f t="shared" si="17"/>
        <v>Aanloopperiodiek_1</v>
      </c>
      <c r="E126" s="44" t="str">
        <f t="shared" si="18"/>
        <v>55_Aanloopperiodiek_1</v>
      </c>
      <c r="F126" s="128">
        <v>17.05</v>
      </c>
      <c r="G126" s="44"/>
      <c r="H126" s="44">
        <v>55</v>
      </c>
      <c r="I126" s="44">
        <v>0</v>
      </c>
      <c r="J126" s="44">
        <v>23</v>
      </c>
      <c r="K126" s="44">
        <f t="shared" si="11"/>
        <v>0</v>
      </c>
      <c r="L126" s="44" t="str">
        <f t="shared" si="12"/>
        <v>55_0</v>
      </c>
      <c r="M126" s="128">
        <v>18.53</v>
      </c>
      <c r="N126" s="129"/>
      <c r="O126" s="44">
        <v>55</v>
      </c>
      <c r="P126" s="44">
        <v>0</v>
      </c>
      <c r="Q126" s="44">
        <v>23</v>
      </c>
      <c r="R126" s="44">
        <f t="shared" si="13"/>
        <v>0</v>
      </c>
      <c r="S126" s="44" t="str">
        <f t="shared" si="14"/>
        <v>55_0</v>
      </c>
      <c r="T126" s="128">
        <v>19.09</v>
      </c>
      <c r="U126" s="129"/>
      <c r="V126" s="129"/>
      <c r="W126" s="44">
        <v>55</v>
      </c>
      <c r="X126" s="44">
        <v>0</v>
      </c>
      <c r="Y126" s="44">
        <v>23</v>
      </c>
      <c r="Z126" s="44">
        <f t="shared" si="15"/>
        <v>0</v>
      </c>
      <c r="AA126" s="44" t="str">
        <f t="shared" si="16"/>
        <v>55_0</v>
      </c>
      <c r="AB126" s="17">
        <f t="shared" si="19"/>
        <v>18.53</v>
      </c>
      <c r="AC126" s="17">
        <f t="shared" si="20"/>
        <v>19.09</v>
      </c>
      <c r="AD126" s="40">
        <f t="shared" si="21"/>
        <v>19.09</v>
      </c>
      <c r="AE126" s="129"/>
      <c r="AF126" s="135"/>
      <c r="AG126" s="6"/>
      <c r="AH126" s="6"/>
      <c r="AI126" s="19"/>
      <c r="AJ126" s="138"/>
      <c r="AK126" s="139"/>
    </row>
    <row r="127" spans="1:37" x14ac:dyDescent="0.25">
      <c r="A127" s="44">
        <v>55</v>
      </c>
      <c r="B127" s="44">
        <v>0</v>
      </c>
      <c r="C127" s="44">
        <v>23</v>
      </c>
      <c r="D127" s="44">
        <f t="shared" si="17"/>
        <v>0</v>
      </c>
      <c r="E127" s="44" t="str">
        <f t="shared" si="18"/>
        <v>55_0</v>
      </c>
      <c r="F127" s="128">
        <v>17.899999999999999</v>
      </c>
      <c r="G127" s="44"/>
      <c r="H127" s="44">
        <v>55</v>
      </c>
      <c r="I127" s="44">
        <v>1</v>
      </c>
      <c r="J127" s="44">
        <v>26</v>
      </c>
      <c r="K127" s="44">
        <f t="shared" si="11"/>
        <v>1</v>
      </c>
      <c r="L127" s="44" t="str">
        <f t="shared" si="12"/>
        <v>55_1</v>
      </c>
      <c r="M127" s="128">
        <v>19.93</v>
      </c>
      <c r="N127" s="129"/>
      <c r="O127" s="44">
        <v>55</v>
      </c>
      <c r="P127" s="44">
        <v>1</v>
      </c>
      <c r="Q127" s="44">
        <v>26</v>
      </c>
      <c r="R127" s="44">
        <f t="shared" si="13"/>
        <v>1</v>
      </c>
      <c r="S127" s="44" t="str">
        <f t="shared" si="14"/>
        <v>55_1</v>
      </c>
      <c r="T127" s="128">
        <v>20.52</v>
      </c>
      <c r="U127" s="129"/>
      <c r="V127" s="129"/>
      <c r="W127" s="44">
        <v>55</v>
      </c>
      <c r="X127" s="44">
        <v>1</v>
      </c>
      <c r="Y127" s="44">
        <v>26</v>
      </c>
      <c r="Z127" s="44">
        <f t="shared" si="15"/>
        <v>1</v>
      </c>
      <c r="AA127" s="44" t="str">
        <f t="shared" si="16"/>
        <v>55_1</v>
      </c>
      <c r="AB127" s="17">
        <f t="shared" si="19"/>
        <v>19.93</v>
      </c>
      <c r="AC127" s="17">
        <f t="shared" si="20"/>
        <v>20.52</v>
      </c>
      <c r="AD127" s="40">
        <f t="shared" si="21"/>
        <v>20.52</v>
      </c>
      <c r="AE127" s="129"/>
      <c r="AF127" s="135"/>
      <c r="AG127" s="6"/>
      <c r="AH127" s="6"/>
      <c r="AI127" s="19"/>
      <c r="AJ127" s="138"/>
      <c r="AK127" s="139"/>
    </row>
    <row r="128" spans="1:37" x14ac:dyDescent="0.25">
      <c r="A128" s="44">
        <v>55</v>
      </c>
      <c r="B128" s="44">
        <v>1</v>
      </c>
      <c r="C128" s="44">
        <v>26</v>
      </c>
      <c r="D128" s="44">
        <f t="shared" si="17"/>
        <v>1</v>
      </c>
      <c r="E128" s="44" t="str">
        <f t="shared" si="18"/>
        <v>55_1</v>
      </c>
      <c r="F128" s="128">
        <v>19.25</v>
      </c>
      <c r="G128" s="44"/>
      <c r="H128" s="44">
        <v>55</v>
      </c>
      <c r="I128" s="44">
        <v>2</v>
      </c>
      <c r="J128" s="44">
        <v>28</v>
      </c>
      <c r="K128" s="44">
        <f t="shared" si="11"/>
        <v>2</v>
      </c>
      <c r="L128" s="44" t="str">
        <f t="shared" si="12"/>
        <v>55_2</v>
      </c>
      <c r="M128" s="128">
        <v>20.86</v>
      </c>
      <c r="N128" s="129"/>
      <c r="O128" s="44">
        <v>55</v>
      </c>
      <c r="P128" s="44">
        <v>2</v>
      </c>
      <c r="Q128" s="44">
        <v>28</v>
      </c>
      <c r="R128" s="44">
        <f t="shared" si="13"/>
        <v>2</v>
      </c>
      <c r="S128" s="44" t="str">
        <f t="shared" si="14"/>
        <v>55_2</v>
      </c>
      <c r="T128" s="128">
        <v>21.48</v>
      </c>
      <c r="U128" s="129"/>
      <c r="V128" s="129"/>
      <c r="W128" s="44">
        <v>55</v>
      </c>
      <c r="X128" s="44">
        <v>2</v>
      </c>
      <c r="Y128" s="44">
        <v>28</v>
      </c>
      <c r="Z128" s="44">
        <f t="shared" si="15"/>
        <v>2</v>
      </c>
      <c r="AA128" s="44" t="str">
        <f t="shared" si="16"/>
        <v>55_2</v>
      </c>
      <c r="AB128" s="17">
        <f t="shared" si="19"/>
        <v>20.86</v>
      </c>
      <c r="AC128" s="17">
        <f t="shared" si="20"/>
        <v>21.48</v>
      </c>
      <c r="AD128" s="40">
        <f t="shared" si="21"/>
        <v>21.48</v>
      </c>
      <c r="AE128" s="129"/>
      <c r="AF128" s="135"/>
      <c r="AG128" s="6"/>
      <c r="AH128" s="6"/>
      <c r="AI128" s="19"/>
      <c r="AJ128" s="138"/>
      <c r="AK128" s="139"/>
    </row>
    <row r="129" spans="1:37" x14ac:dyDescent="0.25">
      <c r="A129" s="44">
        <v>55</v>
      </c>
      <c r="B129" s="44">
        <v>2</v>
      </c>
      <c r="C129" s="44">
        <v>28</v>
      </c>
      <c r="D129" s="44">
        <f t="shared" si="17"/>
        <v>2</v>
      </c>
      <c r="E129" s="44" t="str">
        <f t="shared" si="18"/>
        <v>55_2</v>
      </c>
      <c r="F129" s="128">
        <v>20.149999999999999</v>
      </c>
      <c r="G129" s="44"/>
      <c r="H129" s="44">
        <v>55</v>
      </c>
      <c r="I129" s="44">
        <v>3</v>
      </c>
      <c r="J129" s="44">
        <v>30</v>
      </c>
      <c r="K129" s="44">
        <f t="shared" si="11"/>
        <v>3</v>
      </c>
      <c r="L129" s="44" t="str">
        <f t="shared" si="12"/>
        <v>55_3</v>
      </c>
      <c r="M129" s="128">
        <v>21.83</v>
      </c>
      <c r="N129" s="129"/>
      <c r="O129" s="44">
        <v>55</v>
      </c>
      <c r="P129" s="44">
        <v>3</v>
      </c>
      <c r="Q129" s="44">
        <v>30</v>
      </c>
      <c r="R129" s="44">
        <f t="shared" si="13"/>
        <v>3</v>
      </c>
      <c r="S129" s="44" t="str">
        <f t="shared" si="14"/>
        <v>55_3</v>
      </c>
      <c r="T129" s="128">
        <v>22.48</v>
      </c>
      <c r="U129" s="129"/>
      <c r="V129" s="129"/>
      <c r="W129" s="44">
        <v>55</v>
      </c>
      <c r="X129" s="44">
        <v>3</v>
      </c>
      <c r="Y129" s="44">
        <v>30</v>
      </c>
      <c r="Z129" s="44">
        <f t="shared" si="15"/>
        <v>3</v>
      </c>
      <c r="AA129" s="44" t="str">
        <f t="shared" si="16"/>
        <v>55_3</v>
      </c>
      <c r="AB129" s="17">
        <f t="shared" si="19"/>
        <v>21.83</v>
      </c>
      <c r="AC129" s="17">
        <f t="shared" si="20"/>
        <v>22.48</v>
      </c>
      <c r="AD129" s="40">
        <f t="shared" si="21"/>
        <v>22.48</v>
      </c>
      <c r="AE129" s="129"/>
      <c r="AF129" s="135"/>
      <c r="AG129" s="6"/>
      <c r="AH129" s="6"/>
      <c r="AI129" s="19"/>
      <c r="AJ129" s="138"/>
      <c r="AK129" s="139"/>
    </row>
    <row r="130" spans="1:37" x14ac:dyDescent="0.25">
      <c r="A130" s="44">
        <v>55</v>
      </c>
      <c r="B130" s="44">
        <v>3</v>
      </c>
      <c r="C130" s="44">
        <v>30</v>
      </c>
      <c r="D130" s="44">
        <f t="shared" si="17"/>
        <v>3</v>
      </c>
      <c r="E130" s="44" t="str">
        <f t="shared" si="18"/>
        <v>55_3</v>
      </c>
      <c r="F130" s="128">
        <v>21.09</v>
      </c>
      <c r="G130" s="44"/>
      <c r="H130" s="44">
        <v>55</v>
      </c>
      <c r="I130" s="44">
        <v>4</v>
      </c>
      <c r="J130" s="44">
        <v>32</v>
      </c>
      <c r="K130" s="44">
        <f t="shared" si="11"/>
        <v>4</v>
      </c>
      <c r="L130" s="44" t="str">
        <f t="shared" si="12"/>
        <v>55_4</v>
      </c>
      <c r="M130" s="128">
        <v>22.73</v>
      </c>
      <c r="N130" s="129"/>
      <c r="O130" s="44">
        <v>55</v>
      </c>
      <c r="P130" s="44">
        <v>4</v>
      </c>
      <c r="Q130" s="44">
        <v>32</v>
      </c>
      <c r="R130" s="44">
        <f t="shared" si="13"/>
        <v>4</v>
      </c>
      <c r="S130" s="44" t="str">
        <f t="shared" si="14"/>
        <v>55_4</v>
      </c>
      <c r="T130" s="128">
        <v>23.41</v>
      </c>
      <c r="U130" s="129"/>
      <c r="V130" s="129"/>
      <c r="W130" s="44">
        <v>55</v>
      </c>
      <c r="X130" s="44">
        <v>4</v>
      </c>
      <c r="Y130" s="44">
        <v>32</v>
      </c>
      <c r="Z130" s="44">
        <f t="shared" si="15"/>
        <v>4</v>
      </c>
      <c r="AA130" s="44" t="str">
        <f t="shared" si="16"/>
        <v>55_4</v>
      </c>
      <c r="AB130" s="17">
        <f t="shared" si="19"/>
        <v>22.73</v>
      </c>
      <c r="AC130" s="17">
        <f t="shared" si="20"/>
        <v>23.41</v>
      </c>
      <c r="AD130" s="40">
        <f t="shared" si="21"/>
        <v>23.41</v>
      </c>
      <c r="AE130" s="129"/>
      <c r="AF130" s="135"/>
      <c r="AG130" s="6"/>
      <c r="AH130" s="6"/>
      <c r="AI130" s="19"/>
      <c r="AJ130" s="138"/>
      <c r="AK130" s="139"/>
    </row>
    <row r="131" spans="1:37" x14ac:dyDescent="0.25">
      <c r="A131" s="44">
        <v>55</v>
      </c>
      <c r="B131" s="44">
        <v>4</v>
      </c>
      <c r="C131" s="44">
        <v>32</v>
      </c>
      <c r="D131" s="44">
        <f t="shared" si="17"/>
        <v>4</v>
      </c>
      <c r="E131" s="44" t="str">
        <f t="shared" si="18"/>
        <v>55_4</v>
      </c>
      <c r="F131" s="128">
        <v>21.96</v>
      </c>
      <c r="G131" s="44"/>
      <c r="H131" s="44">
        <v>55</v>
      </c>
      <c r="I131" s="44">
        <v>5</v>
      </c>
      <c r="J131" s="44">
        <v>34</v>
      </c>
      <c r="K131" s="44">
        <f t="shared" si="11"/>
        <v>5</v>
      </c>
      <c r="L131" s="44" t="str">
        <f t="shared" si="12"/>
        <v>55_5</v>
      </c>
      <c r="M131" s="128">
        <v>23.69</v>
      </c>
      <c r="N131" s="129"/>
      <c r="O131" s="44">
        <v>55</v>
      </c>
      <c r="P131" s="44">
        <v>5</v>
      </c>
      <c r="Q131" s="44">
        <v>34</v>
      </c>
      <c r="R131" s="44">
        <f t="shared" si="13"/>
        <v>5</v>
      </c>
      <c r="S131" s="44" t="str">
        <f t="shared" si="14"/>
        <v>55_5</v>
      </c>
      <c r="T131" s="128">
        <v>24.4</v>
      </c>
      <c r="U131" s="129"/>
      <c r="V131" s="129"/>
      <c r="W131" s="44">
        <v>55</v>
      </c>
      <c r="X131" s="44">
        <v>5</v>
      </c>
      <c r="Y131" s="44">
        <v>34</v>
      </c>
      <c r="Z131" s="44">
        <f t="shared" si="15"/>
        <v>5</v>
      </c>
      <c r="AA131" s="44" t="str">
        <f t="shared" si="16"/>
        <v>55_5</v>
      </c>
      <c r="AB131" s="17">
        <f t="shared" si="19"/>
        <v>23.69</v>
      </c>
      <c r="AC131" s="17">
        <f t="shared" si="20"/>
        <v>24.4</v>
      </c>
      <c r="AD131" s="40">
        <f t="shared" si="21"/>
        <v>24.4</v>
      </c>
      <c r="AE131" s="129"/>
      <c r="AF131" s="135"/>
      <c r="AG131" s="6"/>
      <c r="AH131" s="6"/>
      <c r="AI131" s="19"/>
      <c r="AJ131" s="138"/>
      <c r="AK131" s="139"/>
    </row>
    <row r="132" spans="1:37" x14ac:dyDescent="0.25">
      <c r="A132" s="44">
        <v>55</v>
      </c>
      <c r="B132" s="44">
        <v>5</v>
      </c>
      <c r="C132" s="44">
        <v>34</v>
      </c>
      <c r="D132" s="44">
        <f t="shared" si="17"/>
        <v>5</v>
      </c>
      <c r="E132" s="44" t="str">
        <f t="shared" si="18"/>
        <v>55_5</v>
      </c>
      <c r="F132" s="128">
        <v>22.89</v>
      </c>
      <c r="G132" s="44"/>
      <c r="H132" s="44">
        <v>55</v>
      </c>
      <c r="I132" s="44">
        <v>6</v>
      </c>
      <c r="J132" s="44">
        <v>35</v>
      </c>
      <c r="K132" s="44">
        <f t="shared" si="11"/>
        <v>6</v>
      </c>
      <c r="L132" s="44" t="str">
        <f t="shared" si="12"/>
        <v>55_6</v>
      </c>
      <c r="M132" s="128">
        <v>24.14</v>
      </c>
      <c r="N132" s="129"/>
      <c r="O132" s="44">
        <v>55</v>
      </c>
      <c r="P132" s="44">
        <v>6</v>
      </c>
      <c r="Q132" s="44">
        <v>35</v>
      </c>
      <c r="R132" s="44">
        <f t="shared" si="13"/>
        <v>6</v>
      </c>
      <c r="S132" s="44" t="str">
        <f t="shared" si="14"/>
        <v>55_6</v>
      </c>
      <c r="T132" s="128">
        <v>24.86</v>
      </c>
      <c r="U132" s="129"/>
      <c r="V132" s="129"/>
      <c r="W132" s="44">
        <v>55</v>
      </c>
      <c r="X132" s="44">
        <v>6</v>
      </c>
      <c r="Y132" s="44">
        <v>35</v>
      </c>
      <c r="Z132" s="44">
        <f t="shared" si="15"/>
        <v>6</v>
      </c>
      <c r="AA132" s="44" t="str">
        <f t="shared" si="16"/>
        <v>55_6</v>
      </c>
      <c r="AB132" s="17">
        <f t="shared" si="19"/>
        <v>24.14</v>
      </c>
      <c r="AC132" s="17">
        <f t="shared" si="20"/>
        <v>24.86</v>
      </c>
      <c r="AD132" s="40">
        <f t="shared" si="21"/>
        <v>24.86</v>
      </c>
      <c r="AE132" s="129"/>
      <c r="AF132" s="135"/>
      <c r="AG132" s="6"/>
      <c r="AH132" s="6"/>
      <c r="AI132" s="19"/>
      <c r="AJ132" s="138"/>
      <c r="AK132" s="139"/>
    </row>
    <row r="133" spans="1:37" x14ac:dyDescent="0.25">
      <c r="A133" s="44">
        <v>55</v>
      </c>
      <c r="B133" s="44">
        <v>6</v>
      </c>
      <c r="C133" s="44">
        <v>35</v>
      </c>
      <c r="D133" s="44">
        <f t="shared" si="17"/>
        <v>6</v>
      </c>
      <c r="E133" s="44" t="str">
        <f t="shared" si="18"/>
        <v>55_6</v>
      </c>
      <c r="F133" s="128">
        <v>23.32</v>
      </c>
      <c r="G133" s="44"/>
      <c r="H133" s="44">
        <v>55</v>
      </c>
      <c r="I133" s="44">
        <v>7</v>
      </c>
      <c r="J133" s="44">
        <v>36</v>
      </c>
      <c r="K133" s="44">
        <f t="shared" si="11"/>
        <v>7</v>
      </c>
      <c r="L133" s="44" t="str">
        <f t="shared" si="12"/>
        <v>55_7</v>
      </c>
      <c r="M133" s="128">
        <v>24.58</v>
      </c>
      <c r="N133" s="129"/>
      <c r="O133" s="44">
        <v>55</v>
      </c>
      <c r="P133" s="44">
        <v>7</v>
      </c>
      <c r="Q133" s="44">
        <v>36</v>
      </c>
      <c r="R133" s="44">
        <f t="shared" si="13"/>
        <v>7</v>
      </c>
      <c r="S133" s="44" t="str">
        <f t="shared" si="14"/>
        <v>55_7</v>
      </c>
      <c r="T133" s="128">
        <v>25.32</v>
      </c>
      <c r="U133" s="129"/>
      <c r="V133" s="129"/>
      <c r="W133" s="44">
        <v>55</v>
      </c>
      <c r="X133" s="44">
        <v>7</v>
      </c>
      <c r="Y133" s="44">
        <v>36</v>
      </c>
      <c r="Z133" s="44">
        <f t="shared" si="15"/>
        <v>7</v>
      </c>
      <c r="AA133" s="44" t="str">
        <f t="shared" si="16"/>
        <v>55_7</v>
      </c>
      <c r="AB133" s="17">
        <f t="shared" si="19"/>
        <v>24.58</v>
      </c>
      <c r="AC133" s="17">
        <f t="shared" si="20"/>
        <v>25.32</v>
      </c>
      <c r="AD133" s="40">
        <f t="shared" si="21"/>
        <v>25.32</v>
      </c>
      <c r="AE133" s="129"/>
      <c r="AF133" s="135"/>
      <c r="AG133" s="6"/>
      <c r="AH133" s="6"/>
      <c r="AI133" s="19"/>
      <c r="AJ133" s="138"/>
      <c r="AK133" s="139"/>
    </row>
    <row r="134" spans="1:37" x14ac:dyDescent="0.25">
      <c r="A134" s="44">
        <v>55</v>
      </c>
      <c r="B134" s="44">
        <v>7</v>
      </c>
      <c r="C134" s="44">
        <v>36</v>
      </c>
      <c r="D134" s="44">
        <f t="shared" si="17"/>
        <v>7</v>
      </c>
      <c r="E134" s="44" t="str">
        <f t="shared" si="18"/>
        <v>55_7</v>
      </c>
      <c r="F134" s="128">
        <v>23.75</v>
      </c>
      <c r="G134" s="44"/>
      <c r="H134" s="44">
        <v>55</v>
      </c>
      <c r="I134" s="44">
        <v>8</v>
      </c>
      <c r="J134" s="44">
        <v>37</v>
      </c>
      <c r="K134" s="44">
        <f t="shared" si="11"/>
        <v>8</v>
      </c>
      <c r="L134" s="44" t="str">
        <f t="shared" si="12"/>
        <v>55_8</v>
      </c>
      <c r="M134" s="128">
        <v>25.09</v>
      </c>
      <c r="N134" s="129"/>
      <c r="O134" s="44">
        <v>55</v>
      </c>
      <c r="P134" s="44">
        <v>8</v>
      </c>
      <c r="Q134" s="44">
        <v>37</v>
      </c>
      <c r="R134" s="44">
        <f t="shared" si="13"/>
        <v>8</v>
      </c>
      <c r="S134" s="44" t="str">
        <f t="shared" si="14"/>
        <v>55_8</v>
      </c>
      <c r="T134" s="128">
        <v>25.85</v>
      </c>
      <c r="U134" s="129"/>
      <c r="V134" s="129"/>
      <c r="W134" s="44">
        <v>55</v>
      </c>
      <c r="X134" s="44">
        <v>8</v>
      </c>
      <c r="Y134" s="44">
        <v>37</v>
      </c>
      <c r="Z134" s="44">
        <f t="shared" si="15"/>
        <v>8</v>
      </c>
      <c r="AA134" s="44" t="str">
        <f t="shared" si="16"/>
        <v>55_8</v>
      </c>
      <c r="AB134" s="17">
        <f t="shared" si="19"/>
        <v>25.09</v>
      </c>
      <c r="AC134" s="17">
        <f t="shared" si="20"/>
        <v>25.85</v>
      </c>
      <c r="AD134" s="40">
        <f t="shared" si="21"/>
        <v>25.85</v>
      </c>
      <c r="AE134" s="129"/>
      <c r="AF134" s="135"/>
      <c r="AG134" s="6"/>
      <c r="AH134" s="6"/>
      <c r="AI134" s="19"/>
      <c r="AJ134" s="138"/>
      <c r="AK134" s="139"/>
    </row>
    <row r="135" spans="1:37" x14ac:dyDescent="0.25">
      <c r="A135" s="44">
        <v>55</v>
      </c>
      <c r="B135" s="44">
        <v>8</v>
      </c>
      <c r="C135" s="44">
        <v>37</v>
      </c>
      <c r="D135" s="44">
        <f t="shared" si="17"/>
        <v>8</v>
      </c>
      <c r="E135" s="44" t="str">
        <f t="shared" si="18"/>
        <v>55_8</v>
      </c>
      <c r="F135" s="128">
        <v>24.25</v>
      </c>
      <c r="G135" s="44"/>
      <c r="H135" s="44">
        <v>55</v>
      </c>
      <c r="I135" s="44">
        <v>9</v>
      </c>
      <c r="J135" s="44">
        <v>38</v>
      </c>
      <c r="K135" s="44">
        <f t="shared" si="11"/>
        <v>9</v>
      </c>
      <c r="L135" s="44" t="str">
        <f t="shared" si="12"/>
        <v>55_9</v>
      </c>
      <c r="M135" s="128">
        <v>25.62</v>
      </c>
      <c r="N135" s="129"/>
      <c r="O135" s="44">
        <v>55</v>
      </c>
      <c r="P135" s="44">
        <v>9</v>
      </c>
      <c r="Q135" s="44">
        <v>38</v>
      </c>
      <c r="R135" s="44">
        <f t="shared" si="13"/>
        <v>9</v>
      </c>
      <c r="S135" s="44" t="str">
        <f t="shared" si="14"/>
        <v>55_9</v>
      </c>
      <c r="T135" s="128">
        <v>26.39</v>
      </c>
      <c r="U135" s="129"/>
      <c r="V135" s="129"/>
      <c r="W135" s="44">
        <v>55</v>
      </c>
      <c r="X135" s="44">
        <v>9</v>
      </c>
      <c r="Y135" s="44">
        <v>38</v>
      </c>
      <c r="Z135" s="44">
        <f t="shared" si="15"/>
        <v>9</v>
      </c>
      <c r="AA135" s="44" t="str">
        <f t="shared" si="16"/>
        <v>55_9</v>
      </c>
      <c r="AB135" s="17">
        <f t="shared" si="19"/>
        <v>25.62</v>
      </c>
      <c r="AC135" s="17">
        <f t="shared" si="20"/>
        <v>26.39</v>
      </c>
      <c r="AD135" s="40">
        <f t="shared" si="21"/>
        <v>26.39</v>
      </c>
      <c r="AE135" s="129"/>
      <c r="AF135" s="135"/>
      <c r="AG135" s="6"/>
      <c r="AH135" s="6"/>
      <c r="AI135" s="19"/>
      <c r="AJ135" s="138"/>
      <c r="AK135" s="139"/>
    </row>
    <row r="136" spans="1:37" x14ac:dyDescent="0.25">
      <c r="A136" s="44">
        <v>55</v>
      </c>
      <c r="B136" s="44">
        <v>9</v>
      </c>
      <c r="C136" s="44">
        <v>38</v>
      </c>
      <c r="D136" s="44">
        <f t="shared" si="17"/>
        <v>9</v>
      </c>
      <c r="E136" s="44" t="str">
        <f t="shared" si="18"/>
        <v>55_9</v>
      </c>
      <c r="F136" s="128">
        <v>24.75</v>
      </c>
      <c r="G136" s="44"/>
      <c r="H136" s="44">
        <v>55</v>
      </c>
      <c r="I136" s="44">
        <v>10</v>
      </c>
      <c r="J136" s="44">
        <v>39</v>
      </c>
      <c r="K136" s="44">
        <f t="shared" si="11"/>
        <v>10</v>
      </c>
      <c r="L136" s="44" t="str">
        <f t="shared" si="12"/>
        <v>55_10</v>
      </c>
      <c r="M136" s="128">
        <v>26.13</v>
      </c>
      <c r="N136" s="129"/>
      <c r="O136" s="44">
        <v>55</v>
      </c>
      <c r="P136" s="44">
        <v>10</v>
      </c>
      <c r="Q136" s="44">
        <v>39</v>
      </c>
      <c r="R136" s="44">
        <f t="shared" si="13"/>
        <v>10</v>
      </c>
      <c r="S136" s="44" t="str">
        <f t="shared" si="14"/>
        <v>55_10</v>
      </c>
      <c r="T136" s="128">
        <v>26.92</v>
      </c>
      <c r="U136" s="129"/>
      <c r="V136" s="129"/>
      <c r="W136" s="44">
        <v>55</v>
      </c>
      <c r="X136" s="44">
        <v>10</v>
      </c>
      <c r="Y136" s="44">
        <v>39</v>
      </c>
      <c r="Z136" s="44">
        <f t="shared" si="15"/>
        <v>10</v>
      </c>
      <c r="AA136" s="44" t="str">
        <f t="shared" si="16"/>
        <v>55_10</v>
      </c>
      <c r="AB136" s="17">
        <f t="shared" si="19"/>
        <v>26.13</v>
      </c>
      <c r="AC136" s="17">
        <f t="shared" si="20"/>
        <v>26.92</v>
      </c>
      <c r="AD136" s="40">
        <f t="shared" si="21"/>
        <v>26.92</v>
      </c>
      <c r="AE136" s="129"/>
      <c r="AF136" s="135"/>
      <c r="AG136" s="6"/>
      <c r="AH136" s="6"/>
      <c r="AI136" s="19"/>
      <c r="AJ136" s="138"/>
      <c r="AK136" s="139"/>
    </row>
    <row r="137" spans="1:37" x14ac:dyDescent="0.25">
      <c r="A137" s="44">
        <v>55</v>
      </c>
      <c r="B137" s="44">
        <v>10</v>
      </c>
      <c r="C137" s="44">
        <v>39</v>
      </c>
      <c r="D137" s="44">
        <f t="shared" si="17"/>
        <v>10</v>
      </c>
      <c r="E137" s="44" t="str">
        <f t="shared" si="18"/>
        <v>55_10</v>
      </c>
      <c r="F137" s="128">
        <v>25.25</v>
      </c>
      <c r="G137" s="44"/>
      <c r="H137" s="44">
        <v>55</v>
      </c>
      <c r="I137" s="44">
        <v>11</v>
      </c>
      <c r="J137" s="44">
        <v>40</v>
      </c>
      <c r="K137" s="44">
        <f t="shared" si="11"/>
        <v>11</v>
      </c>
      <c r="L137" s="44" t="str">
        <f t="shared" si="12"/>
        <v>55_11</v>
      </c>
      <c r="M137" s="128">
        <v>26.59</v>
      </c>
      <c r="N137" s="129"/>
      <c r="O137" s="44">
        <v>55</v>
      </c>
      <c r="P137" s="44">
        <v>11</v>
      </c>
      <c r="Q137" s="44">
        <v>40</v>
      </c>
      <c r="R137" s="44">
        <f t="shared" si="13"/>
        <v>11</v>
      </c>
      <c r="S137" s="44" t="str">
        <f t="shared" si="14"/>
        <v>55_11</v>
      </c>
      <c r="T137" s="128">
        <v>27.39</v>
      </c>
      <c r="U137" s="129"/>
      <c r="V137" s="129"/>
      <c r="W137" s="44">
        <v>55</v>
      </c>
      <c r="X137" s="44">
        <v>11</v>
      </c>
      <c r="Y137" s="44">
        <v>40</v>
      </c>
      <c r="Z137" s="44">
        <f t="shared" si="15"/>
        <v>11</v>
      </c>
      <c r="AA137" s="44" t="str">
        <f t="shared" si="16"/>
        <v>55_11</v>
      </c>
      <c r="AB137" s="17">
        <f t="shared" si="19"/>
        <v>26.59</v>
      </c>
      <c r="AC137" s="17">
        <f t="shared" si="20"/>
        <v>27.39</v>
      </c>
      <c r="AD137" s="40">
        <f t="shared" si="21"/>
        <v>27.39</v>
      </c>
      <c r="AE137" s="129"/>
      <c r="AF137" s="135"/>
      <c r="AG137" s="6"/>
      <c r="AH137" s="6"/>
      <c r="AI137" s="19"/>
      <c r="AJ137" s="138"/>
      <c r="AK137" s="139"/>
    </row>
    <row r="138" spans="1:37" x14ac:dyDescent="0.25">
      <c r="A138" s="44">
        <v>55</v>
      </c>
      <c r="B138" s="44">
        <v>11</v>
      </c>
      <c r="C138" s="44">
        <v>40</v>
      </c>
      <c r="D138" s="44">
        <f t="shared" si="17"/>
        <v>11</v>
      </c>
      <c r="E138" s="44" t="str">
        <f t="shared" si="18"/>
        <v>55_11</v>
      </c>
      <c r="F138" s="128">
        <v>25.69</v>
      </c>
      <c r="G138" s="44"/>
      <c r="H138" s="44">
        <v>60</v>
      </c>
      <c r="I138" s="44" t="s">
        <v>384</v>
      </c>
      <c r="J138" s="44">
        <v>27</v>
      </c>
      <c r="K138" s="44" t="str">
        <f t="shared" si="11"/>
        <v>Aanloopperiodiek_0</v>
      </c>
      <c r="L138" s="44" t="str">
        <f t="shared" si="12"/>
        <v>60_Aanloopperiodiek_0</v>
      </c>
      <c r="M138" s="128">
        <v>20.420000000000002</v>
      </c>
      <c r="N138" s="6"/>
      <c r="O138" s="44">
        <v>60</v>
      </c>
      <c r="P138" s="44" t="s">
        <v>384</v>
      </c>
      <c r="Q138" s="44">
        <v>27</v>
      </c>
      <c r="R138" s="44" t="str">
        <f t="shared" si="13"/>
        <v>Aanloopperiodiek_0</v>
      </c>
      <c r="S138" s="44" t="str">
        <f t="shared" si="14"/>
        <v>60_Aanloopperiodiek_0</v>
      </c>
      <c r="T138" s="128">
        <v>21.04</v>
      </c>
      <c r="U138" s="6"/>
      <c r="V138" s="6"/>
      <c r="W138" s="44">
        <v>60</v>
      </c>
      <c r="X138" s="44" t="s">
        <v>384</v>
      </c>
      <c r="Y138" s="44">
        <v>27</v>
      </c>
      <c r="Z138" s="44" t="str">
        <f t="shared" si="15"/>
        <v>Aanloopperiodiek_0</v>
      </c>
      <c r="AA138" s="44" t="str">
        <f t="shared" si="16"/>
        <v>60_Aanloopperiodiek_0</v>
      </c>
      <c r="AB138" s="17">
        <f t="shared" si="19"/>
        <v>20.420000000000002</v>
      </c>
      <c r="AC138" s="17">
        <f t="shared" si="20"/>
        <v>21.04</v>
      </c>
      <c r="AD138" s="40">
        <f t="shared" si="21"/>
        <v>21.04</v>
      </c>
      <c r="AE138" s="6"/>
      <c r="AF138" s="6"/>
      <c r="AG138" s="6"/>
      <c r="AH138" s="6"/>
      <c r="AI138" s="6"/>
      <c r="AJ138" s="57"/>
    </row>
    <row r="139" spans="1:37" x14ac:dyDescent="0.25">
      <c r="A139" s="44">
        <v>60</v>
      </c>
      <c r="B139" s="44" t="s">
        <v>384</v>
      </c>
      <c r="C139" s="44">
        <v>27</v>
      </c>
      <c r="D139" s="44" t="str">
        <f t="shared" si="17"/>
        <v>Aanloopperiodiek_0</v>
      </c>
      <c r="E139" s="44" t="str">
        <f t="shared" si="18"/>
        <v>60_Aanloopperiodiek_0</v>
      </c>
      <c r="F139" s="128">
        <v>19.73</v>
      </c>
      <c r="G139" s="44"/>
      <c r="H139" s="44">
        <v>60</v>
      </c>
      <c r="I139" s="44" t="s">
        <v>385</v>
      </c>
      <c r="J139" s="44">
        <v>29</v>
      </c>
      <c r="K139" s="44" t="str">
        <f t="shared" si="11"/>
        <v>Aanloopperiodiek_1</v>
      </c>
      <c r="L139" s="44" t="str">
        <f t="shared" si="12"/>
        <v>60_Aanloopperiodiek_1</v>
      </c>
      <c r="M139" s="128">
        <v>21.35</v>
      </c>
      <c r="N139" s="6"/>
      <c r="O139" s="44">
        <v>60</v>
      </c>
      <c r="P139" s="44" t="s">
        <v>385</v>
      </c>
      <c r="Q139" s="44">
        <v>29</v>
      </c>
      <c r="R139" s="44" t="str">
        <f t="shared" si="13"/>
        <v>Aanloopperiodiek_1</v>
      </c>
      <c r="S139" s="44" t="str">
        <f t="shared" si="14"/>
        <v>60_Aanloopperiodiek_1</v>
      </c>
      <c r="T139" s="128">
        <v>21.99</v>
      </c>
      <c r="U139" s="6"/>
      <c r="V139" s="6"/>
      <c r="W139" s="44">
        <v>60</v>
      </c>
      <c r="X139" s="44" t="s">
        <v>385</v>
      </c>
      <c r="Y139" s="44">
        <v>29</v>
      </c>
      <c r="Z139" s="44" t="str">
        <f t="shared" si="15"/>
        <v>Aanloopperiodiek_1</v>
      </c>
      <c r="AA139" s="44" t="str">
        <f t="shared" si="16"/>
        <v>60_Aanloopperiodiek_1</v>
      </c>
      <c r="AB139" s="17">
        <f t="shared" si="19"/>
        <v>21.35</v>
      </c>
      <c r="AC139" s="17">
        <f t="shared" si="20"/>
        <v>21.99</v>
      </c>
      <c r="AD139" s="40">
        <f t="shared" si="21"/>
        <v>21.99</v>
      </c>
      <c r="AE139" s="6"/>
      <c r="AF139" s="6"/>
      <c r="AG139" s="6"/>
      <c r="AH139" s="6"/>
      <c r="AI139" s="6"/>
      <c r="AJ139" s="57"/>
    </row>
    <row r="140" spans="1:37" x14ac:dyDescent="0.25">
      <c r="A140" s="44">
        <v>60</v>
      </c>
      <c r="B140" s="44" t="s">
        <v>385</v>
      </c>
      <c r="C140" s="44">
        <v>29</v>
      </c>
      <c r="D140" s="44" t="str">
        <f t="shared" si="17"/>
        <v>Aanloopperiodiek_1</v>
      </c>
      <c r="E140" s="44" t="str">
        <f t="shared" si="18"/>
        <v>60_Aanloopperiodiek_1</v>
      </c>
      <c r="F140" s="128">
        <v>20.62</v>
      </c>
      <c r="G140" s="44"/>
      <c r="H140" s="44">
        <v>60</v>
      </c>
      <c r="I140" s="44">
        <v>0</v>
      </c>
      <c r="J140" s="44">
        <v>32</v>
      </c>
      <c r="K140" s="44">
        <f t="shared" si="11"/>
        <v>0</v>
      </c>
      <c r="L140" s="44" t="str">
        <f t="shared" si="12"/>
        <v>60_0</v>
      </c>
      <c r="M140" s="128">
        <v>22.73</v>
      </c>
      <c r="N140" s="6"/>
      <c r="O140" s="44">
        <v>60</v>
      </c>
      <c r="P140" s="44">
        <v>0</v>
      </c>
      <c r="Q140" s="44">
        <v>32</v>
      </c>
      <c r="R140" s="44">
        <f t="shared" si="13"/>
        <v>0</v>
      </c>
      <c r="S140" s="44" t="str">
        <f t="shared" si="14"/>
        <v>60_0</v>
      </c>
      <c r="T140" s="128">
        <v>23.41</v>
      </c>
      <c r="U140" s="6"/>
      <c r="V140" s="6"/>
      <c r="W140" s="44">
        <v>60</v>
      </c>
      <c r="X140" s="44">
        <v>0</v>
      </c>
      <c r="Y140" s="44">
        <v>32</v>
      </c>
      <c r="Z140" s="44">
        <f t="shared" si="15"/>
        <v>0</v>
      </c>
      <c r="AA140" s="44" t="str">
        <f t="shared" si="16"/>
        <v>60_0</v>
      </c>
      <c r="AB140" s="17">
        <f t="shared" si="19"/>
        <v>22.73</v>
      </c>
      <c r="AC140" s="17">
        <f t="shared" si="20"/>
        <v>23.41</v>
      </c>
      <c r="AD140" s="40">
        <f t="shared" si="21"/>
        <v>23.41</v>
      </c>
      <c r="AE140" s="6"/>
      <c r="AF140" s="6"/>
      <c r="AG140" s="6"/>
      <c r="AH140" s="6"/>
      <c r="AI140" s="6"/>
      <c r="AJ140" s="57"/>
    </row>
    <row r="141" spans="1:37" x14ac:dyDescent="0.25">
      <c r="A141" s="44">
        <v>60</v>
      </c>
      <c r="B141" s="44">
        <v>0</v>
      </c>
      <c r="C141" s="44">
        <v>32</v>
      </c>
      <c r="D141" s="44">
        <f t="shared" si="17"/>
        <v>0</v>
      </c>
      <c r="E141" s="44" t="str">
        <f t="shared" si="18"/>
        <v>60_0</v>
      </c>
      <c r="F141" s="128">
        <v>21.96</v>
      </c>
      <c r="G141" s="44"/>
      <c r="H141" s="44">
        <v>60</v>
      </c>
      <c r="I141" s="44">
        <v>1</v>
      </c>
      <c r="J141" s="44">
        <v>34</v>
      </c>
      <c r="K141" s="44">
        <f t="shared" si="11"/>
        <v>1</v>
      </c>
      <c r="L141" s="44" t="str">
        <f t="shared" si="12"/>
        <v>60_1</v>
      </c>
      <c r="M141" s="128">
        <v>23.69</v>
      </c>
      <c r="N141" s="6"/>
      <c r="O141" s="44">
        <v>60</v>
      </c>
      <c r="P141" s="44">
        <v>1</v>
      </c>
      <c r="Q141" s="44">
        <v>34</v>
      </c>
      <c r="R141" s="44">
        <f t="shared" si="13"/>
        <v>1</v>
      </c>
      <c r="S141" s="44" t="str">
        <f t="shared" si="14"/>
        <v>60_1</v>
      </c>
      <c r="T141" s="128">
        <v>24.4</v>
      </c>
      <c r="U141" s="6"/>
      <c r="V141" s="6"/>
      <c r="W141" s="44">
        <v>60</v>
      </c>
      <c r="X141" s="44">
        <v>1</v>
      </c>
      <c r="Y141" s="44">
        <v>34</v>
      </c>
      <c r="Z141" s="44">
        <f t="shared" si="15"/>
        <v>1</v>
      </c>
      <c r="AA141" s="44" t="str">
        <f t="shared" si="16"/>
        <v>60_1</v>
      </c>
      <c r="AB141" s="17">
        <f t="shared" si="19"/>
        <v>23.69</v>
      </c>
      <c r="AC141" s="17">
        <f t="shared" si="20"/>
        <v>24.4</v>
      </c>
      <c r="AD141" s="40">
        <f t="shared" si="21"/>
        <v>24.4</v>
      </c>
      <c r="AE141" s="6"/>
      <c r="AF141" s="6"/>
      <c r="AG141" s="6"/>
      <c r="AH141" s="6"/>
      <c r="AI141" s="6"/>
      <c r="AJ141" s="57"/>
    </row>
    <row r="142" spans="1:37" x14ac:dyDescent="0.25">
      <c r="A142" s="44">
        <v>60</v>
      </c>
      <c r="B142" s="44">
        <v>1</v>
      </c>
      <c r="C142" s="44">
        <v>34</v>
      </c>
      <c r="D142" s="44">
        <f t="shared" si="17"/>
        <v>1</v>
      </c>
      <c r="E142" s="44" t="str">
        <f t="shared" si="18"/>
        <v>60_1</v>
      </c>
      <c r="F142" s="128">
        <v>22.89</v>
      </c>
      <c r="G142" s="44"/>
      <c r="H142" s="44">
        <v>60</v>
      </c>
      <c r="I142" s="44">
        <v>2</v>
      </c>
      <c r="J142" s="44">
        <v>36</v>
      </c>
      <c r="K142" s="44">
        <f t="shared" si="11"/>
        <v>2</v>
      </c>
      <c r="L142" s="44" t="str">
        <f t="shared" si="12"/>
        <v>60_2</v>
      </c>
      <c r="M142" s="128">
        <v>24.58</v>
      </c>
      <c r="N142" s="6"/>
      <c r="O142" s="44">
        <v>60</v>
      </c>
      <c r="P142" s="44">
        <v>2</v>
      </c>
      <c r="Q142" s="44">
        <v>36</v>
      </c>
      <c r="R142" s="44">
        <f t="shared" si="13"/>
        <v>2</v>
      </c>
      <c r="S142" s="44" t="str">
        <f t="shared" si="14"/>
        <v>60_2</v>
      </c>
      <c r="T142" s="128">
        <v>25.32</v>
      </c>
      <c r="U142" s="6"/>
      <c r="V142" s="6"/>
      <c r="W142" s="44">
        <v>60</v>
      </c>
      <c r="X142" s="44">
        <v>2</v>
      </c>
      <c r="Y142" s="44">
        <v>36</v>
      </c>
      <c r="Z142" s="44">
        <f t="shared" si="15"/>
        <v>2</v>
      </c>
      <c r="AA142" s="44" t="str">
        <f t="shared" si="16"/>
        <v>60_2</v>
      </c>
      <c r="AB142" s="17">
        <f t="shared" si="19"/>
        <v>24.58</v>
      </c>
      <c r="AC142" s="17">
        <f t="shared" si="20"/>
        <v>25.32</v>
      </c>
      <c r="AD142" s="40">
        <f t="shared" si="21"/>
        <v>25.32</v>
      </c>
      <c r="AE142" s="6"/>
      <c r="AF142" s="6"/>
      <c r="AG142" s="6"/>
      <c r="AH142" s="6"/>
      <c r="AI142" s="6"/>
      <c r="AJ142" s="57"/>
    </row>
    <row r="143" spans="1:37" x14ac:dyDescent="0.25">
      <c r="A143" s="44">
        <v>60</v>
      </c>
      <c r="B143" s="44">
        <v>2</v>
      </c>
      <c r="C143" s="44">
        <v>36</v>
      </c>
      <c r="D143" s="44">
        <f t="shared" si="17"/>
        <v>2</v>
      </c>
      <c r="E143" s="44" t="str">
        <f t="shared" si="18"/>
        <v>60_2</v>
      </c>
      <c r="F143" s="128">
        <v>23.75</v>
      </c>
      <c r="G143" s="44"/>
      <c r="H143" s="44">
        <v>60</v>
      </c>
      <c r="I143" s="44">
        <v>3</v>
      </c>
      <c r="J143" s="44">
        <v>38</v>
      </c>
      <c r="K143" s="44">
        <f t="shared" ref="K143:K206" si="22">I143</f>
        <v>3</v>
      </c>
      <c r="L143" s="44" t="str">
        <f t="shared" ref="L143:L206" si="23">H143&amp;"_"&amp;K143</f>
        <v>60_3</v>
      </c>
      <c r="M143" s="128">
        <v>25.62</v>
      </c>
      <c r="N143" s="6"/>
      <c r="O143" s="44">
        <v>60</v>
      </c>
      <c r="P143" s="44">
        <v>3</v>
      </c>
      <c r="Q143" s="44">
        <v>38</v>
      </c>
      <c r="R143" s="44">
        <f t="shared" ref="R143:R206" si="24">P143</f>
        <v>3</v>
      </c>
      <c r="S143" s="44" t="str">
        <f t="shared" ref="S143:S206" si="25">O143&amp;"_"&amp;R143</f>
        <v>60_3</v>
      </c>
      <c r="T143" s="128">
        <v>26.39</v>
      </c>
      <c r="U143" s="6"/>
      <c r="V143" s="6"/>
      <c r="W143" s="44">
        <v>60</v>
      </c>
      <c r="X143" s="44">
        <v>3</v>
      </c>
      <c r="Y143" s="44">
        <v>38</v>
      </c>
      <c r="Z143" s="44">
        <f t="shared" ref="Z143:Z206" si="26">X143</f>
        <v>3</v>
      </c>
      <c r="AA143" s="44" t="str">
        <f t="shared" ref="AA143:AA206" si="27">W143&amp;"_"&amp;Z143</f>
        <v>60_3</v>
      </c>
      <c r="AB143" s="17">
        <f t="shared" si="19"/>
        <v>25.62</v>
      </c>
      <c r="AC143" s="17">
        <f t="shared" si="20"/>
        <v>26.39</v>
      </c>
      <c r="AD143" s="40">
        <f t="shared" si="21"/>
        <v>26.39</v>
      </c>
      <c r="AE143" s="6"/>
      <c r="AF143" s="6"/>
      <c r="AG143" s="6"/>
      <c r="AH143" s="6"/>
      <c r="AI143" s="6"/>
      <c r="AJ143" s="57"/>
    </row>
    <row r="144" spans="1:37" x14ac:dyDescent="0.25">
      <c r="A144" s="44">
        <v>60</v>
      </c>
      <c r="B144" s="44">
        <v>3</v>
      </c>
      <c r="C144" s="44">
        <v>38</v>
      </c>
      <c r="D144" s="44">
        <f t="shared" ref="D144:D207" si="28">B144</f>
        <v>3</v>
      </c>
      <c r="E144" s="44" t="str">
        <f t="shared" ref="E144:E207" si="29">A144&amp;"_"&amp;D144</f>
        <v>60_3</v>
      </c>
      <c r="F144" s="128">
        <v>24.75</v>
      </c>
      <c r="G144" s="44"/>
      <c r="H144" s="44">
        <v>60</v>
      </c>
      <c r="I144" s="44">
        <v>4</v>
      </c>
      <c r="J144" s="44">
        <v>40</v>
      </c>
      <c r="K144" s="44">
        <f t="shared" si="22"/>
        <v>4</v>
      </c>
      <c r="L144" s="44" t="str">
        <f t="shared" si="23"/>
        <v>60_4</v>
      </c>
      <c r="M144" s="128">
        <v>26.59</v>
      </c>
      <c r="N144" s="6"/>
      <c r="O144" s="44">
        <v>60</v>
      </c>
      <c r="P144" s="44">
        <v>4</v>
      </c>
      <c r="Q144" s="44">
        <v>40</v>
      </c>
      <c r="R144" s="44">
        <f t="shared" si="24"/>
        <v>4</v>
      </c>
      <c r="S144" s="44" t="str">
        <f t="shared" si="25"/>
        <v>60_4</v>
      </c>
      <c r="T144" s="128">
        <v>27.39</v>
      </c>
      <c r="U144" s="6"/>
      <c r="V144" s="6"/>
      <c r="W144" s="44">
        <v>60</v>
      </c>
      <c r="X144" s="44">
        <v>4</v>
      </c>
      <c r="Y144" s="44">
        <v>40</v>
      </c>
      <c r="Z144" s="44">
        <f t="shared" si="26"/>
        <v>4</v>
      </c>
      <c r="AA144" s="44" t="str">
        <f t="shared" si="27"/>
        <v>60_4</v>
      </c>
      <c r="AB144" s="17">
        <f t="shared" ref="AB144:AB207" si="30">INDEX($M$15:$M$234,MATCH(AA144,$L$15:$L$234,0))</f>
        <v>26.59</v>
      </c>
      <c r="AC144" s="17">
        <f t="shared" ref="AC144:AC207" si="31">INDEX($T$15:$T$234,MATCH(AA144,$S$15:$S$234,0))</f>
        <v>27.39</v>
      </c>
      <c r="AD144" s="40">
        <f t="shared" ref="AD144:AD207" si="32">$D$6*AB144+$D$7*AC144</f>
        <v>27.39</v>
      </c>
      <c r="AE144" s="6"/>
      <c r="AF144" s="6"/>
      <c r="AG144" s="6"/>
      <c r="AH144" s="6"/>
      <c r="AI144" s="6"/>
      <c r="AJ144" s="57"/>
    </row>
    <row r="145" spans="1:36" x14ac:dyDescent="0.25">
      <c r="A145" s="44">
        <v>60</v>
      </c>
      <c r="B145" s="44">
        <v>4</v>
      </c>
      <c r="C145" s="44">
        <v>40</v>
      </c>
      <c r="D145" s="44">
        <f t="shared" si="28"/>
        <v>4</v>
      </c>
      <c r="E145" s="44" t="str">
        <f t="shared" si="29"/>
        <v>60_4</v>
      </c>
      <c r="F145" s="128">
        <v>25.69</v>
      </c>
      <c r="G145" s="44"/>
      <c r="H145" s="44">
        <v>60</v>
      </c>
      <c r="I145" s="44">
        <v>5</v>
      </c>
      <c r="J145" s="44">
        <v>42</v>
      </c>
      <c r="K145" s="44">
        <f t="shared" si="22"/>
        <v>5</v>
      </c>
      <c r="L145" s="44" t="str">
        <f t="shared" si="23"/>
        <v>60_5</v>
      </c>
      <c r="M145" s="128">
        <v>27.6</v>
      </c>
      <c r="N145" s="6"/>
      <c r="O145" s="44">
        <v>60</v>
      </c>
      <c r="P145" s="44">
        <v>5</v>
      </c>
      <c r="Q145" s="44">
        <v>42</v>
      </c>
      <c r="R145" s="44">
        <f t="shared" si="24"/>
        <v>5</v>
      </c>
      <c r="S145" s="44" t="str">
        <f t="shared" si="25"/>
        <v>60_5</v>
      </c>
      <c r="T145" s="128">
        <v>28.42</v>
      </c>
      <c r="U145" s="6"/>
      <c r="V145" s="6"/>
      <c r="W145" s="44">
        <v>60</v>
      </c>
      <c r="X145" s="44">
        <v>5</v>
      </c>
      <c r="Y145" s="44">
        <v>42</v>
      </c>
      <c r="Z145" s="44">
        <f t="shared" si="26"/>
        <v>5</v>
      </c>
      <c r="AA145" s="44" t="str">
        <f t="shared" si="27"/>
        <v>60_5</v>
      </c>
      <c r="AB145" s="17">
        <f t="shared" si="30"/>
        <v>27.6</v>
      </c>
      <c r="AC145" s="17">
        <f t="shared" si="31"/>
        <v>28.42</v>
      </c>
      <c r="AD145" s="40">
        <f t="shared" si="32"/>
        <v>28.42</v>
      </c>
      <c r="AE145" s="6"/>
      <c r="AF145" s="6"/>
      <c r="AG145" s="6"/>
      <c r="AH145" s="6"/>
      <c r="AI145" s="6"/>
      <c r="AJ145" s="57"/>
    </row>
    <row r="146" spans="1:36" x14ac:dyDescent="0.25">
      <c r="A146" s="44">
        <v>60</v>
      </c>
      <c r="B146" s="44">
        <v>5</v>
      </c>
      <c r="C146" s="44">
        <v>42</v>
      </c>
      <c r="D146" s="44">
        <f t="shared" si="28"/>
        <v>5</v>
      </c>
      <c r="E146" s="44" t="str">
        <f t="shared" si="29"/>
        <v>60_5</v>
      </c>
      <c r="F146" s="128">
        <v>26.66</v>
      </c>
      <c r="G146" s="44"/>
      <c r="H146" s="44">
        <v>60</v>
      </c>
      <c r="I146" s="44">
        <v>6</v>
      </c>
      <c r="J146" s="44">
        <v>44</v>
      </c>
      <c r="K146" s="44">
        <f t="shared" si="22"/>
        <v>6</v>
      </c>
      <c r="L146" s="44" t="str">
        <f t="shared" si="23"/>
        <v>60_6</v>
      </c>
      <c r="M146" s="128">
        <v>28.56</v>
      </c>
      <c r="N146" s="6"/>
      <c r="O146" s="44">
        <v>60</v>
      </c>
      <c r="P146" s="44">
        <v>6</v>
      </c>
      <c r="Q146" s="44">
        <v>44</v>
      </c>
      <c r="R146" s="44">
        <f t="shared" si="24"/>
        <v>6</v>
      </c>
      <c r="S146" s="44" t="str">
        <f t="shared" si="25"/>
        <v>60_6</v>
      </c>
      <c r="T146" s="128">
        <v>29.42</v>
      </c>
      <c r="U146" s="6"/>
      <c r="V146" s="6"/>
      <c r="W146" s="44">
        <v>60</v>
      </c>
      <c r="X146" s="44">
        <v>6</v>
      </c>
      <c r="Y146" s="44">
        <v>44</v>
      </c>
      <c r="Z146" s="44">
        <f t="shared" si="26"/>
        <v>6</v>
      </c>
      <c r="AA146" s="44" t="str">
        <f t="shared" si="27"/>
        <v>60_6</v>
      </c>
      <c r="AB146" s="17">
        <f t="shared" si="30"/>
        <v>28.56</v>
      </c>
      <c r="AC146" s="17">
        <f t="shared" si="31"/>
        <v>29.42</v>
      </c>
      <c r="AD146" s="40">
        <f t="shared" si="32"/>
        <v>29.42</v>
      </c>
      <c r="AE146" s="6"/>
      <c r="AF146" s="6"/>
      <c r="AG146" s="6"/>
      <c r="AH146" s="6"/>
      <c r="AI146" s="6"/>
      <c r="AJ146" s="57"/>
    </row>
    <row r="147" spans="1:36" x14ac:dyDescent="0.25">
      <c r="A147" s="44">
        <v>60</v>
      </c>
      <c r="B147" s="44">
        <v>6</v>
      </c>
      <c r="C147" s="44">
        <v>44</v>
      </c>
      <c r="D147" s="44">
        <f t="shared" si="28"/>
        <v>6</v>
      </c>
      <c r="E147" s="44" t="str">
        <f t="shared" si="29"/>
        <v>60_6</v>
      </c>
      <c r="F147" s="128">
        <v>27.6</v>
      </c>
      <c r="G147" s="44"/>
      <c r="H147" s="44">
        <v>60</v>
      </c>
      <c r="I147" s="44">
        <v>7</v>
      </c>
      <c r="J147" s="44">
        <v>45</v>
      </c>
      <c r="K147" s="44">
        <f t="shared" si="22"/>
        <v>7</v>
      </c>
      <c r="L147" s="44" t="str">
        <f t="shared" si="23"/>
        <v>60_7</v>
      </c>
      <c r="M147" s="128">
        <v>28.99</v>
      </c>
      <c r="N147" s="6"/>
      <c r="O147" s="44">
        <v>60</v>
      </c>
      <c r="P147" s="44">
        <v>7</v>
      </c>
      <c r="Q147" s="44">
        <v>45</v>
      </c>
      <c r="R147" s="44">
        <f t="shared" si="24"/>
        <v>7</v>
      </c>
      <c r="S147" s="44" t="str">
        <f t="shared" si="25"/>
        <v>60_7</v>
      </c>
      <c r="T147" s="128">
        <v>29.86</v>
      </c>
      <c r="U147" s="6"/>
      <c r="V147" s="6"/>
      <c r="W147" s="44">
        <v>60</v>
      </c>
      <c r="X147" s="44">
        <v>7</v>
      </c>
      <c r="Y147" s="44">
        <v>45</v>
      </c>
      <c r="Z147" s="44">
        <f t="shared" si="26"/>
        <v>7</v>
      </c>
      <c r="AA147" s="44" t="str">
        <f t="shared" si="27"/>
        <v>60_7</v>
      </c>
      <c r="AB147" s="17">
        <f t="shared" si="30"/>
        <v>28.99</v>
      </c>
      <c r="AC147" s="17">
        <f t="shared" si="31"/>
        <v>29.86</v>
      </c>
      <c r="AD147" s="40">
        <f t="shared" si="32"/>
        <v>29.86</v>
      </c>
      <c r="AE147" s="6"/>
      <c r="AF147" s="6"/>
      <c r="AG147" s="6"/>
      <c r="AH147" s="6"/>
      <c r="AI147" s="6"/>
      <c r="AJ147" s="57"/>
    </row>
    <row r="148" spans="1:36" x14ac:dyDescent="0.25">
      <c r="A148" s="44">
        <v>60</v>
      </c>
      <c r="B148" s="44">
        <v>7</v>
      </c>
      <c r="C148" s="44">
        <v>45</v>
      </c>
      <c r="D148" s="44">
        <f t="shared" si="28"/>
        <v>7</v>
      </c>
      <c r="E148" s="44" t="str">
        <f t="shared" si="29"/>
        <v>60_7</v>
      </c>
      <c r="F148" s="128">
        <v>28.01</v>
      </c>
      <c r="G148" s="44"/>
      <c r="H148" s="44">
        <v>60</v>
      </c>
      <c r="I148" s="44">
        <v>8</v>
      </c>
      <c r="J148" s="44">
        <v>46</v>
      </c>
      <c r="K148" s="44">
        <f t="shared" si="22"/>
        <v>8</v>
      </c>
      <c r="L148" s="44" t="str">
        <f t="shared" si="23"/>
        <v>60_8</v>
      </c>
      <c r="M148" s="128">
        <v>29.43</v>
      </c>
      <c r="N148" s="6"/>
      <c r="O148" s="44">
        <v>60</v>
      </c>
      <c r="P148" s="44">
        <v>8</v>
      </c>
      <c r="Q148" s="44">
        <v>46</v>
      </c>
      <c r="R148" s="44">
        <f t="shared" si="24"/>
        <v>8</v>
      </c>
      <c r="S148" s="44" t="str">
        <f t="shared" si="25"/>
        <v>60_8</v>
      </c>
      <c r="T148" s="128">
        <v>30.31</v>
      </c>
      <c r="U148" s="6"/>
      <c r="V148" s="6"/>
      <c r="W148" s="44">
        <v>60</v>
      </c>
      <c r="X148" s="44">
        <v>8</v>
      </c>
      <c r="Y148" s="44">
        <v>46</v>
      </c>
      <c r="Z148" s="44">
        <f t="shared" si="26"/>
        <v>8</v>
      </c>
      <c r="AA148" s="44" t="str">
        <f t="shared" si="27"/>
        <v>60_8</v>
      </c>
      <c r="AB148" s="17">
        <f t="shared" si="30"/>
        <v>29.43</v>
      </c>
      <c r="AC148" s="17">
        <f t="shared" si="31"/>
        <v>30.31</v>
      </c>
      <c r="AD148" s="40">
        <f t="shared" si="32"/>
        <v>30.31</v>
      </c>
      <c r="AE148" s="6"/>
      <c r="AF148" s="6"/>
      <c r="AG148" s="6"/>
      <c r="AH148" s="6"/>
      <c r="AI148" s="6"/>
      <c r="AJ148" s="57"/>
    </row>
    <row r="149" spans="1:36" x14ac:dyDescent="0.25">
      <c r="A149" s="44">
        <v>60</v>
      </c>
      <c r="B149" s="44">
        <v>8</v>
      </c>
      <c r="C149" s="44">
        <v>46</v>
      </c>
      <c r="D149" s="44">
        <f t="shared" si="28"/>
        <v>8</v>
      </c>
      <c r="E149" s="44" t="str">
        <f t="shared" si="29"/>
        <v>60_8</v>
      </c>
      <c r="F149" s="128">
        <v>28.43</v>
      </c>
      <c r="G149" s="44"/>
      <c r="H149" s="44">
        <v>60</v>
      </c>
      <c r="I149" s="44">
        <v>9</v>
      </c>
      <c r="J149" s="44">
        <v>47</v>
      </c>
      <c r="K149" s="44">
        <f t="shared" si="22"/>
        <v>9</v>
      </c>
      <c r="L149" s="44" t="str">
        <f t="shared" si="23"/>
        <v>60_9</v>
      </c>
      <c r="M149" s="128">
        <v>29.88</v>
      </c>
      <c r="N149" s="6"/>
      <c r="O149" s="44">
        <v>60</v>
      </c>
      <c r="P149" s="44">
        <v>9</v>
      </c>
      <c r="Q149" s="44">
        <v>47</v>
      </c>
      <c r="R149" s="44">
        <f t="shared" si="24"/>
        <v>9</v>
      </c>
      <c r="S149" s="44" t="str">
        <f t="shared" si="25"/>
        <v>60_9</v>
      </c>
      <c r="T149" s="128">
        <v>30.78</v>
      </c>
      <c r="U149" s="6"/>
      <c r="V149" s="6"/>
      <c r="W149" s="44">
        <v>60</v>
      </c>
      <c r="X149" s="44">
        <v>9</v>
      </c>
      <c r="Y149" s="44">
        <v>47</v>
      </c>
      <c r="Z149" s="44">
        <f t="shared" si="26"/>
        <v>9</v>
      </c>
      <c r="AA149" s="44" t="str">
        <f t="shared" si="27"/>
        <v>60_9</v>
      </c>
      <c r="AB149" s="17">
        <f t="shared" si="30"/>
        <v>29.88</v>
      </c>
      <c r="AC149" s="17">
        <f t="shared" si="31"/>
        <v>30.78</v>
      </c>
      <c r="AD149" s="40">
        <f t="shared" si="32"/>
        <v>30.78</v>
      </c>
      <c r="AE149" s="6"/>
      <c r="AF149" s="6"/>
      <c r="AG149" s="6"/>
      <c r="AH149" s="6"/>
      <c r="AI149" s="6"/>
      <c r="AJ149" s="57"/>
    </row>
    <row r="150" spans="1:36" x14ac:dyDescent="0.25">
      <c r="A150" s="44">
        <v>60</v>
      </c>
      <c r="B150" s="44">
        <v>9</v>
      </c>
      <c r="C150" s="44">
        <v>47</v>
      </c>
      <c r="D150" s="44">
        <f t="shared" si="28"/>
        <v>9</v>
      </c>
      <c r="E150" s="44" t="str">
        <f t="shared" si="29"/>
        <v>60_9</v>
      </c>
      <c r="F150" s="128">
        <v>28.87</v>
      </c>
      <c r="G150" s="44"/>
      <c r="H150" s="44">
        <v>60</v>
      </c>
      <c r="I150" s="44">
        <v>10</v>
      </c>
      <c r="J150" s="44">
        <v>48</v>
      </c>
      <c r="K150" s="44">
        <f t="shared" si="22"/>
        <v>10</v>
      </c>
      <c r="L150" s="44" t="str">
        <f t="shared" si="23"/>
        <v>60_10</v>
      </c>
      <c r="M150" s="128">
        <v>30.32</v>
      </c>
      <c r="N150" s="6"/>
      <c r="O150" s="44">
        <v>60</v>
      </c>
      <c r="P150" s="44">
        <v>10</v>
      </c>
      <c r="Q150" s="44">
        <v>48</v>
      </c>
      <c r="R150" s="44">
        <f t="shared" si="24"/>
        <v>10</v>
      </c>
      <c r="S150" s="44" t="str">
        <f t="shared" si="25"/>
        <v>60_10</v>
      </c>
      <c r="T150" s="128">
        <v>31.23</v>
      </c>
      <c r="U150" s="6"/>
      <c r="V150" s="6"/>
      <c r="W150" s="44">
        <v>60</v>
      </c>
      <c r="X150" s="44">
        <v>10</v>
      </c>
      <c r="Y150" s="44">
        <v>48</v>
      </c>
      <c r="Z150" s="44">
        <f t="shared" si="26"/>
        <v>10</v>
      </c>
      <c r="AA150" s="44" t="str">
        <f t="shared" si="27"/>
        <v>60_10</v>
      </c>
      <c r="AB150" s="17">
        <f t="shared" si="30"/>
        <v>30.32</v>
      </c>
      <c r="AC150" s="17">
        <f t="shared" si="31"/>
        <v>31.23</v>
      </c>
      <c r="AD150" s="40">
        <f t="shared" si="32"/>
        <v>31.23</v>
      </c>
      <c r="AE150" s="6"/>
      <c r="AF150" s="6"/>
      <c r="AG150" s="6"/>
      <c r="AH150" s="6"/>
      <c r="AI150" s="6"/>
      <c r="AJ150" s="57"/>
    </row>
    <row r="151" spans="1:36" x14ac:dyDescent="0.25">
      <c r="A151" s="44">
        <v>60</v>
      </c>
      <c r="B151" s="44">
        <v>10</v>
      </c>
      <c r="C151" s="44">
        <v>48</v>
      </c>
      <c r="D151" s="44">
        <f t="shared" si="28"/>
        <v>10</v>
      </c>
      <c r="E151" s="44" t="str">
        <f t="shared" si="29"/>
        <v>60_10</v>
      </c>
      <c r="F151" s="128">
        <v>29.29</v>
      </c>
      <c r="G151" s="44"/>
      <c r="H151" s="44">
        <v>65</v>
      </c>
      <c r="I151" s="44" t="s">
        <v>384</v>
      </c>
      <c r="J151" s="44">
        <v>34</v>
      </c>
      <c r="K151" s="44" t="str">
        <f t="shared" si="22"/>
        <v>Aanloopperiodiek_0</v>
      </c>
      <c r="L151" s="44" t="str">
        <f t="shared" si="23"/>
        <v>65_Aanloopperiodiek_0</v>
      </c>
      <c r="M151" s="128">
        <v>23.69</v>
      </c>
      <c r="N151" s="6"/>
      <c r="O151" s="44">
        <v>65</v>
      </c>
      <c r="P151" s="44" t="s">
        <v>384</v>
      </c>
      <c r="Q151" s="44">
        <v>34</v>
      </c>
      <c r="R151" s="44" t="str">
        <f t="shared" si="24"/>
        <v>Aanloopperiodiek_0</v>
      </c>
      <c r="S151" s="44" t="str">
        <f t="shared" si="25"/>
        <v>65_Aanloopperiodiek_0</v>
      </c>
      <c r="T151" s="128">
        <v>24.4</v>
      </c>
      <c r="U151" s="6"/>
      <c r="V151" s="6"/>
      <c r="W151" s="44">
        <v>65</v>
      </c>
      <c r="X151" s="44" t="s">
        <v>384</v>
      </c>
      <c r="Y151" s="44">
        <v>34</v>
      </c>
      <c r="Z151" s="44" t="str">
        <f t="shared" si="26"/>
        <v>Aanloopperiodiek_0</v>
      </c>
      <c r="AA151" s="44" t="str">
        <f t="shared" si="27"/>
        <v>65_Aanloopperiodiek_0</v>
      </c>
      <c r="AB151" s="17">
        <f t="shared" si="30"/>
        <v>23.69</v>
      </c>
      <c r="AC151" s="17">
        <f t="shared" si="31"/>
        <v>24.4</v>
      </c>
      <c r="AD151" s="40">
        <f t="shared" si="32"/>
        <v>24.4</v>
      </c>
      <c r="AE151" s="6"/>
      <c r="AF151" s="6"/>
      <c r="AG151" s="6"/>
      <c r="AH151" s="6"/>
      <c r="AI151" s="6"/>
      <c r="AJ151" s="57"/>
    </row>
    <row r="152" spans="1:36" x14ac:dyDescent="0.25">
      <c r="A152" s="44">
        <v>65</v>
      </c>
      <c r="B152" s="44" t="s">
        <v>384</v>
      </c>
      <c r="C152" s="44">
        <v>34</v>
      </c>
      <c r="D152" s="44" t="str">
        <f t="shared" si="28"/>
        <v>Aanloopperiodiek_0</v>
      </c>
      <c r="E152" s="44" t="str">
        <f t="shared" si="29"/>
        <v>65_Aanloopperiodiek_0</v>
      </c>
      <c r="F152" s="128">
        <v>22.89</v>
      </c>
      <c r="G152" s="44"/>
      <c r="H152" s="44">
        <v>65</v>
      </c>
      <c r="I152" s="44" t="s">
        <v>385</v>
      </c>
      <c r="J152" s="44">
        <v>36</v>
      </c>
      <c r="K152" s="44" t="str">
        <f t="shared" si="22"/>
        <v>Aanloopperiodiek_1</v>
      </c>
      <c r="L152" s="44" t="str">
        <f t="shared" si="23"/>
        <v>65_Aanloopperiodiek_1</v>
      </c>
      <c r="M152" s="128">
        <v>24.58</v>
      </c>
      <c r="N152" s="6"/>
      <c r="O152" s="44">
        <v>65</v>
      </c>
      <c r="P152" s="44" t="s">
        <v>385</v>
      </c>
      <c r="Q152" s="44">
        <v>36</v>
      </c>
      <c r="R152" s="44" t="str">
        <f t="shared" si="24"/>
        <v>Aanloopperiodiek_1</v>
      </c>
      <c r="S152" s="44" t="str">
        <f t="shared" si="25"/>
        <v>65_Aanloopperiodiek_1</v>
      </c>
      <c r="T152" s="128">
        <v>25.32</v>
      </c>
      <c r="U152" s="6"/>
      <c r="V152" s="6"/>
      <c r="W152" s="44">
        <v>65</v>
      </c>
      <c r="X152" s="44" t="s">
        <v>385</v>
      </c>
      <c r="Y152" s="44">
        <v>36</v>
      </c>
      <c r="Z152" s="44" t="str">
        <f t="shared" si="26"/>
        <v>Aanloopperiodiek_1</v>
      </c>
      <c r="AA152" s="44" t="str">
        <f t="shared" si="27"/>
        <v>65_Aanloopperiodiek_1</v>
      </c>
      <c r="AB152" s="17">
        <f t="shared" si="30"/>
        <v>24.58</v>
      </c>
      <c r="AC152" s="17">
        <f t="shared" si="31"/>
        <v>25.32</v>
      </c>
      <c r="AD152" s="40">
        <f t="shared" si="32"/>
        <v>25.32</v>
      </c>
      <c r="AE152" s="6"/>
      <c r="AF152" s="6"/>
      <c r="AG152" s="6"/>
      <c r="AH152" s="6"/>
      <c r="AI152" s="6"/>
      <c r="AJ152" s="57"/>
    </row>
    <row r="153" spans="1:36" x14ac:dyDescent="0.25">
      <c r="A153" s="44">
        <v>65</v>
      </c>
      <c r="B153" s="44" t="s">
        <v>385</v>
      </c>
      <c r="C153" s="44">
        <v>36</v>
      </c>
      <c r="D153" s="44" t="str">
        <f t="shared" si="28"/>
        <v>Aanloopperiodiek_1</v>
      </c>
      <c r="E153" s="44" t="str">
        <f t="shared" si="29"/>
        <v>65_Aanloopperiodiek_1</v>
      </c>
      <c r="F153" s="128">
        <v>23.75</v>
      </c>
      <c r="G153" s="44"/>
      <c r="H153" s="44">
        <v>65</v>
      </c>
      <c r="I153" s="44">
        <v>0</v>
      </c>
      <c r="J153" s="44">
        <v>38</v>
      </c>
      <c r="K153" s="44">
        <f t="shared" si="22"/>
        <v>0</v>
      </c>
      <c r="L153" s="44" t="str">
        <f t="shared" si="23"/>
        <v>65_0</v>
      </c>
      <c r="M153" s="128">
        <v>25.62</v>
      </c>
      <c r="N153" s="6"/>
      <c r="O153" s="44">
        <v>65</v>
      </c>
      <c r="P153" s="44">
        <v>0</v>
      </c>
      <c r="Q153" s="44">
        <v>38</v>
      </c>
      <c r="R153" s="44">
        <f t="shared" si="24"/>
        <v>0</v>
      </c>
      <c r="S153" s="44" t="str">
        <f t="shared" si="25"/>
        <v>65_0</v>
      </c>
      <c r="T153" s="128">
        <v>26.39</v>
      </c>
      <c r="U153" s="6"/>
      <c r="V153" s="6"/>
      <c r="W153" s="44">
        <v>65</v>
      </c>
      <c r="X153" s="44">
        <v>0</v>
      </c>
      <c r="Y153" s="44">
        <v>38</v>
      </c>
      <c r="Z153" s="44">
        <f t="shared" si="26"/>
        <v>0</v>
      </c>
      <c r="AA153" s="44" t="str">
        <f t="shared" si="27"/>
        <v>65_0</v>
      </c>
      <c r="AB153" s="17">
        <f t="shared" si="30"/>
        <v>25.62</v>
      </c>
      <c r="AC153" s="17">
        <f t="shared" si="31"/>
        <v>26.39</v>
      </c>
      <c r="AD153" s="40">
        <f t="shared" si="32"/>
        <v>26.39</v>
      </c>
      <c r="AE153" s="6"/>
      <c r="AF153" s="6"/>
      <c r="AG153" s="6"/>
      <c r="AH153" s="6"/>
      <c r="AI153" s="6"/>
      <c r="AJ153" s="57"/>
    </row>
    <row r="154" spans="1:36" x14ac:dyDescent="0.25">
      <c r="A154" s="44">
        <v>65</v>
      </c>
      <c r="B154" s="44">
        <v>0</v>
      </c>
      <c r="C154" s="44">
        <v>38</v>
      </c>
      <c r="D154" s="44">
        <f t="shared" si="28"/>
        <v>0</v>
      </c>
      <c r="E154" s="44" t="str">
        <f t="shared" si="29"/>
        <v>65_0</v>
      </c>
      <c r="F154" s="128">
        <v>24.75</v>
      </c>
      <c r="G154" s="44"/>
      <c r="H154" s="44">
        <v>65</v>
      </c>
      <c r="I154" s="44">
        <v>1</v>
      </c>
      <c r="J154" s="44">
        <v>40</v>
      </c>
      <c r="K154" s="44">
        <f t="shared" si="22"/>
        <v>1</v>
      </c>
      <c r="L154" s="44" t="str">
        <f t="shared" si="23"/>
        <v>65_1</v>
      </c>
      <c r="M154" s="128">
        <v>26.59</v>
      </c>
      <c r="N154" s="6"/>
      <c r="O154" s="44">
        <v>65</v>
      </c>
      <c r="P154" s="44">
        <v>1</v>
      </c>
      <c r="Q154" s="44">
        <v>40</v>
      </c>
      <c r="R154" s="44">
        <f t="shared" si="24"/>
        <v>1</v>
      </c>
      <c r="S154" s="44" t="str">
        <f t="shared" si="25"/>
        <v>65_1</v>
      </c>
      <c r="T154" s="128">
        <v>27.39</v>
      </c>
      <c r="U154" s="6"/>
      <c r="V154" s="6"/>
      <c r="W154" s="44">
        <v>65</v>
      </c>
      <c r="X154" s="44">
        <v>1</v>
      </c>
      <c r="Y154" s="44">
        <v>40</v>
      </c>
      <c r="Z154" s="44">
        <f t="shared" si="26"/>
        <v>1</v>
      </c>
      <c r="AA154" s="44" t="str">
        <f t="shared" si="27"/>
        <v>65_1</v>
      </c>
      <c r="AB154" s="17">
        <f t="shared" si="30"/>
        <v>26.59</v>
      </c>
      <c r="AC154" s="17">
        <f t="shared" si="31"/>
        <v>27.39</v>
      </c>
      <c r="AD154" s="40">
        <f t="shared" si="32"/>
        <v>27.39</v>
      </c>
      <c r="AE154" s="6"/>
      <c r="AF154" s="6"/>
      <c r="AG154" s="6"/>
      <c r="AH154" s="6"/>
      <c r="AI154" s="6"/>
      <c r="AJ154" s="57"/>
    </row>
    <row r="155" spans="1:36" x14ac:dyDescent="0.25">
      <c r="A155" s="44">
        <v>65</v>
      </c>
      <c r="B155" s="44">
        <v>1</v>
      </c>
      <c r="C155" s="44">
        <v>40</v>
      </c>
      <c r="D155" s="44">
        <f t="shared" si="28"/>
        <v>1</v>
      </c>
      <c r="E155" s="44" t="str">
        <f t="shared" si="29"/>
        <v>65_1</v>
      </c>
      <c r="F155" s="128">
        <v>25.69</v>
      </c>
      <c r="G155" s="44"/>
      <c r="H155" s="44">
        <v>65</v>
      </c>
      <c r="I155" s="44">
        <v>2</v>
      </c>
      <c r="J155" s="44">
        <v>41</v>
      </c>
      <c r="K155" s="44">
        <f t="shared" si="22"/>
        <v>2</v>
      </c>
      <c r="L155" s="44" t="str">
        <f t="shared" si="23"/>
        <v>65_2</v>
      </c>
      <c r="M155" s="128">
        <v>27.11</v>
      </c>
      <c r="N155" s="6"/>
      <c r="O155" s="44">
        <v>65</v>
      </c>
      <c r="P155" s="44">
        <v>2</v>
      </c>
      <c r="Q155" s="44">
        <v>41</v>
      </c>
      <c r="R155" s="44">
        <f t="shared" si="24"/>
        <v>2</v>
      </c>
      <c r="S155" s="44" t="str">
        <f t="shared" si="25"/>
        <v>65_2</v>
      </c>
      <c r="T155" s="128">
        <v>27.92</v>
      </c>
      <c r="U155" s="6"/>
      <c r="V155" s="6"/>
      <c r="W155" s="44">
        <v>65</v>
      </c>
      <c r="X155" s="44">
        <v>2</v>
      </c>
      <c r="Y155" s="44">
        <v>41</v>
      </c>
      <c r="Z155" s="44">
        <f t="shared" si="26"/>
        <v>2</v>
      </c>
      <c r="AA155" s="44" t="str">
        <f t="shared" si="27"/>
        <v>65_2</v>
      </c>
      <c r="AB155" s="17">
        <f t="shared" si="30"/>
        <v>27.11</v>
      </c>
      <c r="AC155" s="17">
        <f t="shared" si="31"/>
        <v>27.92</v>
      </c>
      <c r="AD155" s="40">
        <f t="shared" si="32"/>
        <v>27.92</v>
      </c>
      <c r="AE155" s="6"/>
      <c r="AF155" s="6"/>
      <c r="AG155" s="6"/>
      <c r="AH155" s="6"/>
      <c r="AI155" s="6"/>
      <c r="AJ155" s="57"/>
    </row>
    <row r="156" spans="1:36" x14ac:dyDescent="0.25">
      <c r="A156" s="44">
        <v>65</v>
      </c>
      <c r="B156" s="44">
        <v>2</v>
      </c>
      <c r="C156" s="44">
        <v>41</v>
      </c>
      <c r="D156" s="44">
        <f t="shared" si="28"/>
        <v>2</v>
      </c>
      <c r="E156" s="44" t="str">
        <f t="shared" si="29"/>
        <v>65_2</v>
      </c>
      <c r="F156" s="128">
        <v>26.19</v>
      </c>
      <c r="G156" s="44"/>
      <c r="H156" s="44">
        <v>65</v>
      </c>
      <c r="I156" s="44">
        <v>3</v>
      </c>
      <c r="J156" s="44">
        <v>42</v>
      </c>
      <c r="K156" s="44">
        <f t="shared" si="22"/>
        <v>3</v>
      </c>
      <c r="L156" s="44" t="str">
        <f t="shared" si="23"/>
        <v>65_3</v>
      </c>
      <c r="M156" s="128">
        <v>27.6</v>
      </c>
      <c r="N156" s="6"/>
      <c r="O156" s="44">
        <v>65</v>
      </c>
      <c r="P156" s="44">
        <v>3</v>
      </c>
      <c r="Q156" s="44">
        <v>42</v>
      </c>
      <c r="R156" s="44">
        <f t="shared" si="24"/>
        <v>3</v>
      </c>
      <c r="S156" s="44" t="str">
        <f t="shared" si="25"/>
        <v>65_3</v>
      </c>
      <c r="T156" s="128">
        <v>28.42</v>
      </c>
      <c r="U156" s="6"/>
      <c r="V156" s="6"/>
      <c r="W156" s="44">
        <v>65</v>
      </c>
      <c r="X156" s="44">
        <v>3</v>
      </c>
      <c r="Y156" s="44">
        <v>42</v>
      </c>
      <c r="Z156" s="44">
        <f t="shared" si="26"/>
        <v>3</v>
      </c>
      <c r="AA156" s="44" t="str">
        <f t="shared" si="27"/>
        <v>65_3</v>
      </c>
      <c r="AB156" s="17">
        <f t="shared" si="30"/>
        <v>27.6</v>
      </c>
      <c r="AC156" s="17">
        <f t="shared" si="31"/>
        <v>28.42</v>
      </c>
      <c r="AD156" s="40">
        <f t="shared" si="32"/>
        <v>28.42</v>
      </c>
      <c r="AE156" s="6"/>
      <c r="AF156" s="6"/>
      <c r="AG156" s="6"/>
      <c r="AH156" s="6"/>
      <c r="AI156" s="6"/>
      <c r="AJ156" s="57"/>
    </row>
    <row r="157" spans="1:36" x14ac:dyDescent="0.25">
      <c r="A157" s="44">
        <v>65</v>
      </c>
      <c r="B157" s="44">
        <v>3</v>
      </c>
      <c r="C157" s="44">
        <v>42</v>
      </c>
      <c r="D157" s="44">
        <f t="shared" si="28"/>
        <v>3</v>
      </c>
      <c r="E157" s="44" t="str">
        <f t="shared" si="29"/>
        <v>65_3</v>
      </c>
      <c r="F157" s="128">
        <v>26.66</v>
      </c>
      <c r="G157" s="44"/>
      <c r="H157" s="44">
        <v>65</v>
      </c>
      <c r="I157" s="44">
        <v>4</v>
      </c>
      <c r="J157" s="44">
        <v>43</v>
      </c>
      <c r="K157" s="44">
        <f t="shared" si="22"/>
        <v>4</v>
      </c>
      <c r="L157" s="44" t="str">
        <f t="shared" si="23"/>
        <v>65_4</v>
      </c>
      <c r="M157" s="128">
        <v>28.09</v>
      </c>
      <c r="N157" s="6"/>
      <c r="O157" s="44">
        <v>65</v>
      </c>
      <c r="P157" s="44">
        <v>4</v>
      </c>
      <c r="Q157" s="44">
        <v>43</v>
      </c>
      <c r="R157" s="44">
        <f t="shared" si="24"/>
        <v>4</v>
      </c>
      <c r="S157" s="44" t="str">
        <f t="shared" si="25"/>
        <v>65_4</v>
      </c>
      <c r="T157" s="128">
        <v>28.94</v>
      </c>
      <c r="U157" s="6"/>
      <c r="V157" s="6"/>
      <c r="W157" s="44">
        <v>65</v>
      </c>
      <c r="X157" s="44">
        <v>4</v>
      </c>
      <c r="Y157" s="44">
        <v>43</v>
      </c>
      <c r="Z157" s="44">
        <f t="shared" si="26"/>
        <v>4</v>
      </c>
      <c r="AA157" s="44" t="str">
        <f t="shared" si="27"/>
        <v>65_4</v>
      </c>
      <c r="AB157" s="17">
        <f t="shared" si="30"/>
        <v>28.09</v>
      </c>
      <c r="AC157" s="17">
        <f t="shared" si="31"/>
        <v>28.94</v>
      </c>
      <c r="AD157" s="40">
        <f t="shared" si="32"/>
        <v>28.94</v>
      </c>
      <c r="AE157" s="6"/>
      <c r="AF157" s="6"/>
      <c r="AG157" s="6"/>
      <c r="AH157" s="6"/>
      <c r="AI157" s="6"/>
      <c r="AJ157" s="57"/>
    </row>
    <row r="158" spans="1:36" x14ac:dyDescent="0.25">
      <c r="A158" s="44">
        <v>65</v>
      </c>
      <c r="B158" s="44">
        <v>4</v>
      </c>
      <c r="C158" s="44">
        <v>43</v>
      </c>
      <c r="D158" s="44">
        <f t="shared" si="28"/>
        <v>4</v>
      </c>
      <c r="E158" s="44" t="str">
        <f t="shared" si="29"/>
        <v>65_4</v>
      </c>
      <c r="F158" s="128">
        <v>27.14</v>
      </c>
      <c r="G158" s="44"/>
      <c r="H158" s="44">
        <v>65</v>
      </c>
      <c r="I158" s="44">
        <v>5</v>
      </c>
      <c r="J158" s="44">
        <v>44</v>
      </c>
      <c r="K158" s="44">
        <f t="shared" si="22"/>
        <v>5</v>
      </c>
      <c r="L158" s="44" t="str">
        <f t="shared" si="23"/>
        <v>65_5</v>
      </c>
      <c r="M158" s="128">
        <v>28.56</v>
      </c>
      <c r="N158" s="6"/>
      <c r="O158" s="44">
        <v>65</v>
      </c>
      <c r="P158" s="44">
        <v>5</v>
      </c>
      <c r="Q158" s="44">
        <v>44</v>
      </c>
      <c r="R158" s="44">
        <f t="shared" si="24"/>
        <v>5</v>
      </c>
      <c r="S158" s="44" t="str">
        <f t="shared" si="25"/>
        <v>65_5</v>
      </c>
      <c r="T158" s="128">
        <v>29.42</v>
      </c>
      <c r="U158" s="6"/>
      <c r="V158" s="6"/>
      <c r="W158" s="44">
        <v>65</v>
      </c>
      <c r="X158" s="44">
        <v>5</v>
      </c>
      <c r="Y158" s="44">
        <v>44</v>
      </c>
      <c r="Z158" s="44">
        <f t="shared" si="26"/>
        <v>5</v>
      </c>
      <c r="AA158" s="44" t="str">
        <f t="shared" si="27"/>
        <v>65_5</v>
      </c>
      <c r="AB158" s="17">
        <f t="shared" si="30"/>
        <v>28.56</v>
      </c>
      <c r="AC158" s="17">
        <f t="shared" si="31"/>
        <v>29.42</v>
      </c>
      <c r="AD158" s="40">
        <f t="shared" si="32"/>
        <v>29.42</v>
      </c>
      <c r="AE158" s="6"/>
      <c r="AF158" s="6"/>
      <c r="AG158" s="6"/>
      <c r="AH158" s="6"/>
      <c r="AI158" s="6"/>
      <c r="AJ158" s="57"/>
    </row>
    <row r="159" spans="1:36" x14ac:dyDescent="0.25">
      <c r="A159" s="44">
        <v>65</v>
      </c>
      <c r="B159" s="44">
        <v>5</v>
      </c>
      <c r="C159" s="44">
        <v>44</v>
      </c>
      <c r="D159" s="44">
        <f t="shared" si="28"/>
        <v>5</v>
      </c>
      <c r="E159" s="44" t="str">
        <f t="shared" si="29"/>
        <v>65_5</v>
      </c>
      <c r="F159" s="128">
        <v>27.6</v>
      </c>
      <c r="G159" s="44"/>
      <c r="H159" s="44">
        <v>65</v>
      </c>
      <c r="I159" s="44">
        <v>6</v>
      </c>
      <c r="J159" s="44">
        <v>46</v>
      </c>
      <c r="K159" s="44">
        <f t="shared" si="22"/>
        <v>6</v>
      </c>
      <c r="L159" s="44" t="str">
        <f t="shared" si="23"/>
        <v>65_6</v>
      </c>
      <c r="M159" s="128">
        <v>29.43</v>
      </c>
      <c r="N159" s="6"/>
      <c r="O159" s="44">
        <v>65</v>
      </c>
      <c r="P159" s="44">
        <v>6</v>
      </c>
      <c r="Q159" s="44">
        <v>46</v>
      </c>
      <c r="R159" s="44">
        <f t="shared" si="24"/>
        <v>6</v>
      </c>
      <c r="S159" s="44" t="str">
        <f t="shared" si="25"/>
        <v>65_6</v>
      </c>
      <c r="T159" s="128">
        <v>30.31</v>
      </c>
      <c r="U159" s="6"/>
      <c r="V159" s="6"/>
      <c r="W159" s="44">
        <v>65</v>
      </c>
      <c r="X159" s="44">
        <v>6</v>
      </c>
      <c r="Y159" s="44">
        <v>46</v>
      </c>
      <c r="Z159" s="44">
        <f t="shared" si="26"/>
        <v>6</v>
      </c>
      <c r="AA159" s="44" t="str">
        <f t="shared" si="27"/>
        <v>65_6</v>
      </c>
      <c r="AB159" s="17">
        <f t="shared" si="30"/>
        <v>29.43</v>
      </c>
      <c r="AC159" s="17">
        <f t="shared" si="31"/>
        <v>30.31</v>
      </c>
      <c r="AD159" s="40">
        <f t="shared" si="32"/>
        <v>30.31</v>
      </c>
      <c r="AE159" s="6"/>
      <c r="AF159" s="6"/>
      <c r="AG159" s="6"/>
      <c r="AH159" s="6"/>
      <c r="AI159" s="6"/>
      <c r="AJ159" s="57"/>
    </row>
    <row r="160" spans="1:36" x14ac:dyDescent="0.25">
      <c r="A160" s="44">
        <v>65</v>
      </c>
      <c r="B160" s="44">
        <v>6</v>
      </c>
      <c r="C160" s="44">
        <v>46</v>
      </c>
      <c r="D160" s="44">
        <f t="shared" si="28"/>
        <v>6</v>
      </c>
      <c r="E160" s="44" t="str">
        <f t="shared" si="29"/>
        <v>65_6</v>
      </c>
      <c r="F160" s="128">
        <v>28.43</v>
      </c>
      <c r="G160" s="44"/>
      <c r="H160" s="44">
        <v>65</v>
      </c>
      <c r="I160" s="44">
        <v>7</v>
      </c>
      <c r="J160" s="44">
        <v>48</v>
      </c>
      <c r="K160" s="44">
        <f t="shared" si="22"/>
        <v>7</v>
      </c>
      <c r="L160" s="44" t="str">
        <f t="shared" si="23"/>
        <v>65_7</v>
      </c>
      <c r="M160" s="128">
        <v>30.32</v>
      </c>
      <c r="N160" s="6"/>
      <c r="O160" s="44">
        <v>65</v>
      </c>
      <c r="P160" s="44">
        <v>7</v>
      </c>
      <c r="Q160" s="44">
        <v>48</v>
      </c>
      <c r="R160" s="44">
        <f t="shared" si="24"/>
        <v>7</v>
      </c>
      <c r="S160" s="44" t="str">
        <f t="shared" si="25"/>
        <v>65_7</v>
      </c>
      <c r="T160" s="128">
        <v>31.23</v>
      </c>
      <c r="U160" s="6"/>
      <c r="V160" s="6"/>
      <c r="W160" s="44">
        <v>65</v>
      </c>
      <c r="X160" s="44">
        <v>7</v>
      </c>
      <c r="Y160" s="44">
        <v>48</v>
      </c>
      <c r="Z160" s="44">
        <f t="shared" si="26"/>
        <v>7</v>
      </c>
      <c r="AA160" s="44" t="str">
        <f t="shared" si="27"/>
        <v>65_7</v>
      </c>
      <c r="AB160" s="17">
        <f t="shared" si="30"/>
        <v>30.32</v>
      </c>
      <c r="AC160" s="17">
        <f t="shared" si="31"/>
        <v>31.23</v>
      </c>
      <c r="AD160" s="40">
        <f t="shared" si="32"/>
        <v>31.23</v>
      </c>
      <c r="AE160" s="6"/>
      <c r="AF160" s="6"/>
      <c r="AG160" s="6"/>
      <c r="AH160" s="6"/>
      <c r="AI160" s="6"/>
      <c r="AJ160" s="57"/>
    </row>
    <row r="161" spans="1:36" x14ac:dyDescent="0.25">
      <c r="A161" s="44">
        <v>65</v>
      </c>
      <c r="B161" s="44">
        <v>7</v>
      </c>
      <c r="C161" s="44">
        <v>48</v>
      </c>
      <c r="D161" s="44">
        <f t="shared" si="28"/>
        <v>7</v>
      </c>
      <c r="E161" s="44" t="str">
        <f t="shared" si="29"/>
        <v>65_7</v>
      </c>
      <c r="F161" s="128">
        <v>29.29</v>
      </c>
      <c r="G161" s="44"/>
      <c r="H161" s="44">
        <v>65</v>
      </c>
      <c r="I161" s="44">
        <v>8</v>
      </c>
      <c r="J161" s="44">
        <v>50</v>
      </c>
      <c r="K161" s="44">
        <f t="shared" si="22"/>
        <v>8</v>
      </c>
      <c r="L161" s="44" t="str">
        <f t="shared" si="23"/>
        <v>65_8</v>
      </c>
      <c r="M161" s="128">
        <v>31.21</v>
      </c>
      <c r="N161" s="6"/>
      <c r="O161" s="44">
        <v>65</v>
      </c>
      <c r="P161" s="44">
        <v>8</v>
      </c>
      <c r="Q161" s="44">
        <v>50</v>
      </c>
      <c r="R161" s="44">
        <f t="shared" si="24"/>
        <v>8</v>
      </c>
      <c r="S161" s="44" t="str">
        <f t="shared" si="25"/>
        <v>65_8</v>
      </c>
      <c r="T161" s="128">
        <v>32.15</v>
      </c>
      <c r="U161" s="6"/>
      <c r="V161" s="6"/>
      <c r="W161" s="44">
        <v>65</v>
      </c>
      <c r="X161" s="44">
        <v>8</v>
      </c>
      <c r="Y161" s="44">
        <v>50</v>
      </c>
      <c r="Z161" s="44">
        <f t="shared" si="26"/>
        <v>8</v>
      </c>
      <c r="AA161" s="44" t="str">
        <f t="shared" si="27"/>
        <v>65_8</v>
      </c>
      <c r="AB161" s="17">
        <f t="shared" si="30"/>
        <v>31.21</v>
      </c>
      <c r="AC161" s="17">
        <f t="shared" si="31"/>
        <v>32.15</v>
      </c>
      <c r="AD161" s="40">
        <f t="shared" si="32"/>
        <v>32.15</v>
      </c>
      <c r="AE161" s="6"/>
      <c r="AF161" s="6"/>
      <c r="AG161" s="6"/>
      <c r="AH161" s="6"/>
      <c r="AI161" s="6"/>
      <c r="AJ161" s="57"/>
    </row>
    <row r="162" spans="1:36" x14ac:dyDescent="0.25">
      <c r="A162" s="44">
        <v>65</v>
      </c>
      <c r="B162" s="44">
        <v>8</v>
      </c>
      <c r="C162" s="44">
        <v>50</v>
      </c>
      <c r="D162" s="44">
        <f t="shared" si="28"/>
        <v>8</v>
      </c>
      <c r="E162" s="44" t="str">
        <f t="shared" si="29"/>
        <v>65_8</v>
      </c>
      <c r="F162" s="128">
        <v>30.16</v>
      </c>
      <c r="G162" s="44"/>
      <c r="H162" s="44">
        <v>65</v>
      </c>
      <c r="I162" s="44">
        <v>9</v>
      </c>
      <c r="J162" s="44">
        <v>52</v>
      </c>
      <c r="K162" s="44">
        <f t="shared" si="22"/>
        <v>9</v>
      </c>
      <c r="L162" s="44" t="str">
        <f t="shared" si="23"/>
        <v>65_9</v>
      </c>
      <c r="M162" s="128">
        <v>32.1</v>
      </c>
      <c r="N162" s="6"/>
      <c r="O162" s="44">
        <v>65</v>
      </c>
      <c r="P162" s="44">
        <v>9</v>
      </c>
      <c r="Q162" s="44">
        <v>52</v>
      </c>
      <c r="R162" s="44">
        <f t="shared" si="24"/>
        <v>9</v>
      </c>
      <c r="S162" s="44" t="str">
        <f t="shared" si="25"/>
        <v>65_9</v>
      </c>
      <c r="T162" s="128">
        <v>33.07</v>
      </c>
      <c r="U162" s="6"/>
      <c r="V162" s="6"/>
      <c r="W162" s="44">
        <v>65</v>
      </c>
      <c r="X162" s="44">
        <v>9</v>
      </c>
      <c r="Y162" s="44">
        <v>52</v>
      </c>
      <c r="Z162" s="44">
        <f t="shared" si="26"/>
        <v>9</v>
      </c>
      <c r="AA162" s="44" t="str">
        <f t="shared" si="27"/>
        <v>65_9</v>
      </c>
      <c r="AB162" s="17">
        <f t="shared" si="30"/>
        <v>32.1</v>
      </c>
      <c r="AC162" s="17">
        <f t="shared" si="31"/>
        <v>33.07</v>
      </c>
      <c r="AD162" s="40">
        <f t="shared" si="32"/>
        <v>33.07</v>
      </c>
      <c r="AE162" s="6"/>
      <c r="AF162" s="6"/>
      <c r="AG162" s="6"/>
      <c r="AH162" s="6"/>
      <c r="AI162" s="6"/>
      <c r="AJ162" s="57"/>
    </row>
    <row r="163" spans="1:36" x14ac:dyDescent="0.25">
      <c r="A163" s="44">
        <v>65</v>
      </c>
      <c r="B163" s="44">
        <v>9</v>
      </c>
      <c r="C163" s="44">
        <v>52</v>
      </c>
      <c r="D163" s="44">
        <f t="shared" si="28"/>
        <v>9</v>
      </c>
      <c r="E163" s="44" t="str">
        <f t="shared" si="29"/>
        <v>65_9</v>
      </c>
      <c r="F163" s="128">
        <v>31.02</v>
      </c>
      <c r="G163" s="44"/>
      <c r="H163" s="44">
        <v>65</v>
      </c>
      <c r="I163" s="44">
        <v>10</v>
      </c>
      <c r="J163" s="44">
        <v>54</v>
      </c>
      <c r="K163" s="44">
        <f t="shared" si="22"/>
        <v>10</v>
      </c>
      <c r="L163" s="44" t="str">
        <f t="shared" si="23"/>
        <v>65_10</v>
      </c>
      <c r="M163" s="128">
        <v>33</v>
      </c>
      <c r="N163" s="6"/>
      <c r="O163" s="44">
        <v>65</v>
      </c>
      <c r="P163" s="44">
        <v>10</v>
      </c>
      <c r="Q163" s="44">
        <v>54</v>
      </c>
      <c r="R163" s="44">
        <f t="shared" si="24"/>
        <v>10</v>
      </c>
      <c r="S163" s="44" t="str">
        <f t="shared" si="25"/>
        <v>65_10</v>
      </c>
      <c r="T163" s="128">
        <v>33.99</v>
      </c>
      <c r="U163" s="6"/>
      <c r="V163" s="6"/>
      <c r="W163" s="44">
        <v>65</v>
      </c>
      <c r="X163" s="44">
        <v>10</v>
      </c>
      <c r="Y163" s="44">
        <v>54</v>
      </c>
      <c r="Z163" s="44">
        <f t="shared" si="26"/>
        <v>10</v>
      </c>
      <c r="AA163" s="44" t="str">
        <f t="shared" si="27"/>
        <v>65_10</v>
      </c>
      <c r="AB163" s="17">
        <f t="shared" si="30"/>
        <v>33</v>
      </c>
      <c r="AC163" s="17">
        <f t="shared" si="31"/>
        <v>33.99</v>
      </c>
      <c r="AD163" s="40">
        <f t="shared" si="32"/>
        <v>33.99</v>
      </c>
      <c r="AE163" s="6"/>
      <c r="AF163" s="6"/>
      <c r="AG163" s="6"/>
      <c r="AH163" s="6"/>
      <c r="AI163" s="6"/>
      <c r="AJ163" s="57"/>
    </row>
    <row r="164" spans="1:36" x14ac:dyDescent="0.25">
      <c r="A164" s="44">
        <v>65</v>
      </c>
      <c r="B164" s="44">
        <v>10</v>
      </c>
      <c r="C164" s="44">
        <v>54</v>
      </c>
      <c r="D164" s="44">
        <f t="shared" si="28"/>
        <v>10</v>
      </c>
      <c r="E164" s="44" t="str">
        <f t="shared" si="29"/>
        <v>65_10</v>
      </c>
      <c r="F164" s="128">
        <v>31.88</v>
      </c>
      <c r="G164" s="44"/>
      <c r="H164" s="44">
        <v>65</v>
      </c>
      <c r="I164" s="44">
        <v>11</v>
      </c>
      <c r="J164" s="44">
        <v>56</v>
      </c>
      <c r="K164" s="44">
        <f t="shared" si="22"/>
        <v>11</v>
      </c>
      <c r="L164" s="44" t="str">
        <f t="shared" si="23"/>
        <v>65_11</v>
      </c>
      <c r="M164" s="128">
        <v>33.9</v>
      </c>
      <c r="N164" s="6"/>
      <c r="O164" s="44">
        <v>65</v>
      </c>
      <c r="P164" s="44">
        <v>11</v>
      </c>
      <c r="Q164" s="44">
        <v>56</v>
      </c>
      <c r="R164" s="44">
        <f t="shared" si="24"/>
        <v>11</v>
      </c>
      <c r="S164" s="44" t="str">
        <f t="shared" si="25"/>
        <v>65_11</v>
      </c>
      <c r="T164" s="128">
        <v>34.909999999999997</v>
      </c>
      <c r="U164" s="6"/>
      <c r="V164" s="6"/>
      <c r="W164" s="44">
        <v>65</v>
      </c>
      <c r="X164" s="44">
        <v>11</v>
      </c>
      <c r="Y164" s="44">
        <v>56</v>
      </c>
      <c r="Z164" s="44">
        <f t="shared" si="26"/>
        <v>11</v>
      </c>
      <c r="AA164" s="44" t="str">
        <f t="shared" si="27"/>
        <v>65_11</v>
      </c>
      <c r="AB164" s="17">
        <f t="shared" si="30"/>
        <v>33.9</v>
      </c>
      <c r="AC164" s="17">
        <f t="shared" si="31"/>
        <v>34.909999999999997</v>
      </c>
      <c r="AD164" s="40">
        <f t="shared" si="32"/>
        <v>34.909999999999997</v>
      </c>
      <c r="AE164" s="6"/>
      <c r="AF164" s="6"/>
      <c r="AG164" s="6"/>
      <c r="AH164" s="6"/>
      <c r="AI164" s="6"/>
      <c r="AJ164" s="57"/>
    </row>
    <row r="165" spans="1:36" x14ac:dyDescent="0.25">
      <c r="A165" s="44">
        <v>65</v>
      </c>
      <c r="B165" s="44">
        <v>11</v>
      </c>
      <c r="C165" s="44">
        <v>56</v>
      </c>
      <c r="D165" s="44">
        <f t="shared" si="28"/>
        <v>11</v>
      </c>
      <c r="E165" s="44" t="str">
        <f t="shared" si="29"/>
        <v>65_11</v>
      </c>
      <c r="F165" s="128">
        <v>32.75</v>
      </c>
      <c r="G165" s="44"/>
      <c r="H165" s="44">
        <v>65</v>
      </c>
      <c r="I165" s="44">
        <v>12</v>
      </c>
      <c r="J165" s="44">
        <v>57</v>
      </c>
      <c r="K165" s="44">
        <f t="shared" si="22"/>
        <v>12</v>
      </c>
      <c r="L165" s="44" t="str">
        <f t="shared" si="23"/>
        <v>65_12</v>
      </c>
      <c r="M165" s="128">
        <v>34.33</v>
      </c>
      <c r="N165" s="6"/>
      <c r="O165" s="44">
        <v>65</v>
      </c>
      <c r="P165" s="44">
        <v>12</v>
      </c>
      <c r="Q165" s="44">
        <v>57</v>
      </c>
      <c r="R165" s="44">
        <f t="shared" si="24"/>
        <v>12</v>
      </c>
      <c r="S165" s="44" t="str">
        <f t="shared" si="25"/>
        <v>65_12</v>
      </c>
      <c r="T165" s="128">
        <v>35.36</v>
      </c>
      <c r="U165" s="6"/>
      <c r="V165" s="6"/>
      <c r="W165" s="44">
        <v>65</v>
      </c>
      <c r="X165" s="44">
        <v>12</v>
      </c>
      <c r="Y165" s="44">
        <v>57</v>
      </c>
      <c r="Z165" s="44">
        <f t="shared" si="26"/>
        <v>12</v>
      </c>
      <c r="AA165" s="44" t="str">
        <f t="shared" si="27"/>
        <v>65_12</v>
      </c>
      <c r="AB165" s="17">
        <f t="shared" si="30"/>
        <v>34.33</v>
      </c>
      <c r="AC165" s="17">
        <f t="shared" si="31"/>
        <v>35.36</v>
      </c>
      <c r="AD165" s="40">
        <f t="shared" si="32"/>
        <v>35.36</v>
      </c>
      <c r="AE165" s="6"/>
      <c r="AF165" s="6"/>
      <c r="AG165" s="6"/>
      <c r="AH165" s="6"/>
      <c r="AI165" s="6"/>
      <c r="AJ165" s="57"/>
    </row>
    <row r="166" spans="1:36" x14ac:dyDescent="0.25">
      <c r="A166" s="44">
        <v>65</v>
      </c>
      <c r="B166" s="44">
        <v>12</v>
      </c>
      <c r="C166" s="44">
        <v>57</v>
      </c>
      <c r="D166" s="44">
        <f t="shared" si="28"/>
        <v>12</v>
      </c>
      <c r="E166" s="44" t="str">
        <f t="shared" si="29"/>
        <v>65_12</v>
      </c>
      <c r="F166" s="128">
        <v>33.17</v>
      </c>
      <c r="G166" s="44"/>
      <c r="H166" s="44">
        <v>65</v>
      </c>
      <c r="I166" s="44">
        <v>13</v>
      </c>
      <c r="J166" s="44">
        <v>58</v>
      </c>
      <c r="K166" s="44">
        <f t="shared" si="22"/>
        <v>13</v>
      </c>
      <c r="L166" s="44" t="str">
        <f t="shared" si="23"/>
        <v>65_13</v>
      </c>
      <c r="M166" s="128">
        <v>34.78</v>
      </c>
      <c r="N166" s="6"/>
      <c r="O166" s="44">
        <v>65</v>
      </c>
      <c r="P166" s="44">
        <v>13</v>
      </c>
      <c r="Q166" s="44">
        <v>58</v>
      </c>
      <c r="R166" s="44">
        <f t="shared" si="24"/>
        <v>13</v>
      </c>
      <c r="S166" s="44" t="str">
        <f t="shared" si="25"/>
        <v>65_13</v>
      </c>
      <c r="T166" s="128">
        <v>35.82</v>
      </c>
      <c r="U166" s="6"/>
      <c r="V166" s="6"/>
      <c r="W166" s="44">
        <v>65</v>
      </c>
      <c r="X166" s="44">
        <v>13</v>
      </c>
      <c r="Y166" s="44">
        <v>58</v>
      </c>
      <c r="Z166" s="44">
        <f t="shared" si="26"/>
        <v>13</v>
      </c>
      <c r="AA166" s="44" t="str">
        <f t="shared" si="27"/>
        <v>65_13</v>
      </c>
      <c r="AB166" s="17">
        <f t="shared" si="30"/>
        <v>34.78</v>
      </c>
      <c r="AC166" s="17">
        <f t="shared" si="31"/>
        <v>35.82</v>
      </c>
      <c r="AD166" s="40">
        <f t="shared" si="32"/>
        <v>35.82</v>
      </c>
      <c r="AE166" s="6"/>
      <c r="AF166" s="6"/>
      <c r="AG166" s="6"/>
      <c r="AH166" s="6"/>
      <c r="AI166" s="6"/>
      <c r="AJ166" s="57"/>
    </row>
    <row r="167" spans="1:36" x14ac:dyDescent="0.25">
      <c r="A167" s="44">
        <v>65</v>
      </c>
      <c r="B167" s="44">
        <v>13</v>
      </c>
      <c r="C167" s="44">
        <v>58</v>
      </c>
      <c r="D167" s="44">
        <f t="shared" si="28"/>
        <v>13</v>
      </c>
      <c r="E167" s="44" t="str">
        <f t="shared" si="29"/>
        <v>65_13</v>
      </c>
      <c r="F167" s="128">
        <v>33.6</v>
      </c>
      <c r="G167" s="44"/>
      <c r="H167" s="44">
        <v>65</v>
      </c>
      <c r="I167" s="44">
        <v>14</v>
      </c>
      <c r="J167" s="44">
        <v>59</v>
      </c>
      <c r="K167" s="44">
        <f t="shared" si="22"/>
        <v>14</v>
      </c>
      <c r="L167" s="44" t="str">
        <f t="shared" si="23"/>
        <v>65_14</v>
      </c>
      <c r="M167" s="128">
        <v>35.24</v>
      </c>
      <c r="N167" s="6"/>
      <c r="O167" s="44">
        <v>65</v>
      </c>
      <c r="P167" s="44">
        <v>14</v>
      </c>
      <c r="Q167" s="44">
        <v>59</v>
      </c>
      <c r="R167" s="44">
        <f t="shared" si="24"/>
        <v>14</v>
      </c>
      <c r="S167" s="44" t="str">
        <f t="shared" si="25"/>
        <v>65_14</v>
      </c>
      <c r="T167" s="128">
        <v>36.299999999999997</v>
      </c>
      <c r="U167" s="6"/>
      <c r="V167" s="6"/>
      <c r="W167" s="44">
        <v>65</v>
      </c>
      <c r="X167" s="44">
        <v>14</v>
      </c>
      <c r="Y167" s="44">
        <v>59</v>
      </c>
      <c r="Z167" s="44">
        <f t="shared" si="26"/>
        <v>14</v>
      </c>
      <c r="AA167" s="44" t="str">
        <f t="shared" si="27"/>
        <v>65_14</v>
      </c>
      <c r="AB167" s="17">
        <f t="shared" si="30"/>
        <v>35.24</v>
      </c>
      <c r="AC167" s="17">
        <f t="shared" si="31"/>
        <v>36.299999999999997</v>
      </c>
      <c r="AD167" s="40">
        <f t="shared" si="32"/>
        <v>36.299999999999997</v>
      </c>
      <c r="AE167" s="6"/>
      <c r="AF167" s="6"/>
      <c r="AG167" s="6"/>
      <c r="AH167" s="6"/>
      <c r="AI167" s="6"/>
      <c r="AJ167" s="57"/>
    </row>
    <row r="168" spans="1:36" x14ac:dyDescent="0.25">
      <c r="A168" s="44">
        <v>65</v>
      </c>
      <c r="B168" s="44">
        <v>14</v>
      </c>
      <c r="C168" s="44">
        <v>59</v>
      </c>
      <c r="D168" s="44">
        <f t="shared" si="28"/>
        <v>14</v>
      </c>
      <c r="E168" s="44" t="str">
        <f t="shared" si="29"/>
        <v>65_14</v>
      </c>
      <c r="F168" s="128">
        <v>34.049999999999997</v>
      </c>
      <c r="G168" s="44"/>
      <c r="H168" s="44">
        <v>65</v>
      </c>
      <c r="I168" s="44">
        <v>15</v>
      </c>
      <c r="J168" s="44">
        <v>60</v>
      </c>
      <c r="K168" s="44">
        <f t="shared" si="22"/>
        <v>15</v>
      </c>
      <c r="L168" s="44" t="str">
        <f t="shared" si="23"/>
        <v>65_15</v>
      </c>
      <c r="M168" s="128">
        <v>35.68</v>
      </c>
      <c r="N168" s="6"/>
      <c r="O168" s="44">
        <v>65</v>
      </c>
      <c r="P168" s="44">
        <v>15</v>
      </c>
      <c r="Q168" s="44">
        <v>60</v>
      </c>
      <c r="R168" s="44">
        <f t="shared" si="24"/>
        <v>15</v>
      </c>
      <c r="S168" s="44" t="str">
        <f t="shared" si="25"/>
        <v>65_15</v>
      </c>
      <c r="T168" s="128">
        <v>37.76</v>
      </c>
      <c r="U168" s="6"/>
      <c r="V168" s="6"/>
      <c r="W168" s="44">
        <v>65</v>
      </c>
      <c r="X168" s="44">
        <v>15</v>
      </c>
      <c r="Y168" s="44">
        <v>60</v>
      </c>
      <c r="Z168" s="44">
        <f t="shared" si="26"/>
        <v>15</v>
      </c>
      <c r="AA168" s="44" t="str">
        <f t="shared" si="27"/>
        <v>65_15</v>
      </c>
      <c r="AB168" s="17">
        <f t="shared" si="30"/>
        <v>35.68</v>
      </c>
      <c r="AC168" s="17">
        <f t="shared" si="31"/>
        <v>37.76</v>
      </c>
      <c r="AD168" s="40">
        <f t="shared" si="32"/>
        <v>37.76</v>
      </c>
      <c r="AE168" s="6"/>
      <c r="AF168" s="6"/>
      <c r="AG168" s="6"/>
      <c r="AH168" s="6"/>
      <c r="AI168" s="6"/>
      <c r="AJ168" s="57"/>
    </row>
    <row r="169" spans="1:36" x14ac:dyDescent="0.25">
      <c r="A169" s="44">
        <v>65</v>
      </c>
      <c r="B169" s="44">
        <v>15</v>
      </c>
      <c r="C169" s="44">
        <v>60</v>
      </c>
      <c r="D169" s="44">
        <f t="shared" si="28"/>
        <v>15</v>
      </c>
      <c r="E169" s="44" t="str">
        <f t="shared" si="29"/>
        <v>65_15</v>
      </c>
      <c r="F169" s="128">
        <v>34.479999999999997</v>
      </c>
      <c r="G169" s="44"/>
      <c r="H169" s="44">
        <v>70</v>
      </c>
      <c r="I169" s="44" t="s">
        <v>384</v>
      </c>
      <c r="J169" s="44">
        <v>44</v>
      </c>
      <c r="K169" s="44" t="str">
        <f t="shared" si="22"/>
        <v>Aanloopperiodiek_0</v>
      </c>
      <c r="L169" s="44" t="str">
        <f t="shared" si="23"/>
        <v>70_Aanloopperiodiek_0</v>
      </c>
      <c r="M169" s="128">
        <v>28.56</v>
      </c>
      <c r="N169" s="6"/>
      <c r="O169" s="44">
        <v>70</v>
      </c>
      <c r="P169" s="44" t="s">
        <v>384</v>
      </c>
      <c r="Q169" s="44">
        <v>44</v>
      </c>
      <c r="R169" s="44" t="str">
        <f t="shared" si="24"/>
        <v>Aanloopperiodiek_0</v>
      </c>
      <c r="S169" s="44" t="str">
        <f t="shared" si="25"/>
        <v>70_Aanloopperiodiek_0</v>
      </c>
      <c r="T169" s="128">
        <v>29.42</v>
      </c>
      <c r="U169" s="6"/>
      <c r="V169" s="6"/>
      <c r="W169" s="44">
        <v>70</v>
      </c>
      <c r="X169" s="44" t="s">
        <v>384</v>
      </c>
      <c r="Y169" s="44">
        <v>44</v>
      </c>
      <c r="Z169" s="44" t="str">
        <f t="shared" si="26"/>
        <v>Aanloopperiodiek_0</v>
      </c>
      <c r="AA169" s="44" t="str">
        <f t="shared" si="27"/>
        <v>70_Aanloopperiodiek_0</v>
      </c>
      <c r="AB169" s="17">
        <f t="shared" si="30"/>
        <v>28.56</v>
      </c>
      <c r="AC169" s="17">
        <f t="shared" si="31"/>
        <v>29.42</v>
      </c>
      <c r="AD169" s="40">
        <f t="shared" si="32"/>
        <v>29.42</v>
      </c>
      <c r="AE169" s="6"/>
      <c r="AF169" s="6"/>
      <c r="AG169" s="6"/>
      <c r="AH169" s="6"/>
      <c r="AI169" s="6"/>
      <c r="AJ169" s="57"/>
    </row>
    <row r="170" spans="1:36" x14ac:dyDescent="0.25">
      <c r="A170" s="44">
        <v>70</v>
      </c>
      <c r="B170" s="44" t="s">
        <v>384</v>
      </c>
      <c r="C170" s="44">
        <v>44</v>
      </c>
      <c r="D170" s="44" t="str">
        <f t="shared" si="28"/>
        <v>Aanloopperiodiek_0</v>
      </c>
      <c r="E170" s="44" t="str">
        <f t="shared" si="29"/>
        <v>70_Aanloopperiodiek_0</v>
      </c>
      <c r="F170" s="128">
        <v>27.6</v>
      </c>
      <c r="G170" s="44"/>
      <c r="H170" s="44">
        <v>70</v>
      </c>
      <c r="I170" s="44" t="s">
        <v>385</v>
      </c>
      <c r="J170" s="44">
        <v>46</v>
      </c>
      <c r="K170" s="44" t="str">
        <f t="shared" si="22"/>
        <v>Aanloopperiodiek_1</v>
      </c>
      <c r="L170" s="44" t="str">
        <f t="shared" si="23"/>
        <v>70_Aanloopperiodiek_1</v>
      </c>
      <c r="M170" s="128">
        <v>29.43</v>
      </c>
      <c r="N170" s="6"/>
      <c r="O170" s="44">
        <v>70</v>
      </c>
      <c r="P170" s="44" t="s">
        <v>385</v>
      </c>
      <c r="Q170" s="44">
        <v>46</v>
      </c>
      <c r="R170" s="44" t="str">
        <f t="shared" si="24"/>
        <v>Aanloopperiodiek_1</v>
      </c>
      <c r="S170" s="44" t="str">
        <f t="shared" si="25"/>
        <v>70_Aanloopperiodiek_1</v>
      </c>
      <c r="T170" s="128">
        <v>30.31</v>
      </c>
      <c r="U170" s="6"/>
      <c r="V170" s="6"/>
      <c r="W170" s="44">
        <v>70</v>
      </c>
      <c r="X170" s="44" t="s">
        <v>385</v>
      </c>
      <c r="Y170" s="44">
        <v>46</v>
      </c>
      <c r="Z170" s="44" t="str">
        <f t="shared" si="26"/>
        <v>Aanloopperiodiek_1</v>
      </c>
      <c r="AA170" s="44" t="str">
        <f t="shared" si="27"/>
        <v>70_Aanloopperiodiek_1</v>
      </c>
      <c r="AB170" s="17">
        <f t="shared" si="30"/>
        <v>29.43</v>
      </c>
      <c r="AC170" s="17">
        <f t="shared" si="31"/>
        <v>30.31</v>
      </c>
      <c r="AD170" s="40">
        <f t="shared" si="32"/>
        <v>30.31</v>
      </c>
      <c r="AE170" s="6"/>
      <c r="AF170" s="6"/>
      <c r="AG170" s="6"/>
      <c r="AH170" s="6"/>
      <c r="AI170" s="6"/>
      <c r="AJ170" s="57"/>
    </row>
    <row r="171" spans="1:36" x14ac:dyDescent="0.25">
      <c r="A171" s="44">
        <v>70</v>
      </c>
      <c r="B171" s="44" t="s">
        <v>385</v>
      </c>
      <c r="C171" s="44">
        <v>46</v>
      </c>
      <c r="D171" s="44" t="str">
        <f t="shared" si="28"/>
        <v>Aanloopperiodiek_1</v>
      </c>
      <c r="E171" s="44" t="str">
        <f t="shared" si="29"/>
        <v>70_Aanloopperiodiek_1</v>
      </c>
      <c r="F171" s="128">
        <v>28.43</v>
      </c>
      <c r="G171" s="44"/>
      <c r="H171" s="44">
        <v>70</v>
      </c>
      <c r="I171" s="44">
        <v>0</v>
      </c>
      <c r="J171" s="44">
        <v>48</v>
      </c>
      <c r="K171" s="44">
        <f t="shared" si="22"/>
        <v>0</v>
      </c>
      <c r="L171" s="44" t="str">
        <f t="shared" si="23"/>
        <v>70_0</v>
      </c>
      <c r="M171" s="128">
        <v>30.32</v>
      </c>
      <c r="N171" s="6"/>
      <c r="O171" s="44">
        <v>70</v>
      </c>
      <c r="P171" s="44">
        <v>0</v>
      </c>
      <c r="Q171" s="44">
        <v>48</v>
      </c>
      <c r="R171" s="44">
        <f t="shared" si="24"/>
        <v>0</v>
      </c>
      <c r="S171" s="44" t="str">
        <f t="shared" si="25"/>
        <v>70_0</v>
      </c>
      <c r="T171" s="128">
        <v>31.23</v>
      </c>
      <c r="U171" s="6"/>
      <c r="V171" s="6"/>
      <c r="W171" s="44">
        <v>70</v>
      </c>
      <c r="X171" s="44">
        <v>0</v>
      </c>
      <c r="Y171" s="44">
        <v>48</v>
      </c>
      <c r="Z171" s="44">
        <f t="shared" si="26"/>
        <v>0</v>
      </c>
      <c r="AA171" s="44" t="str">
        <f t="shared" si="27"/>
        <v>70_0</v>
      </c>
      <c r="AB171" s="17">
        <f t="shared" si="30"/>
        <v>30.32</v>
      </c>
      <c r="AC171" s="17">
        <f t="shared" si="31"/>
        <v>31.23</v>
      </c>
      <c r="AD171" s="40">
        <f t="shared" si="32"/>
        <v>31.23</v>
      </c>
      <c r="AE171" s="6"/>
      <c r="AF171" s="6"/>
      <c r="AG171" s="6"/>
      <c r="AH171" s="6"/>
      <c r="AI171" s="6"/>
      <c r="AJ171" s="57"/>
    </row>
    <row r="172" spans="1:36" x14ac:dyDescent="0.25">
      <c r="A172" s="44">
        <v>70</v>
      </c>
      <c r="B172" s="44">
        <v>0</v>
      </c>
      <c r="C172" s="44">
        <v>48</v>
      </c>
      <c r="D172" s="44">
        <f t="shared" si="28"/>
        <v>0</v>
      </c>
      <c r="E172" s="44" t="str">
        <f t="shared" si="29"/>
        <v>70_0</v>
      </c>
      <c r="F172" s="128">
        <v>29.29</v>
      </c>
      <c r="G172" s="44"/>
      <c r="H172" s="44">
        <v>70</v>
      </c>
      <c r="I172" s="44">
        <v>1</v>
      </c>
      <c r="J172" s="44">
        <v>50</v>
      </c>
      <c r="K172" s="44">
        <f t="shared" si="22"/>
        <v>1</v>
      </c>
      <c r="L172" s="44" t="str">
        <f t="shared" si="23"/>
        <v>70_1</v>
      </c>
      <c r="M172" s="128">
        <v>31.21</v>
      </c>
      <c r="N172" s="6"/>
      <c r="O172" s="44">
        <v>70</v>
      </c>
      <c r="P172" s="44">
        <v>1</v>
      </c>
      <c r="Q172" s="44">
        <v>50</v>
      </c>
      <c r="R172" s="44">
        <f t="shared" si="24"/>
        <v>1</v>
      </c>
      <c r="S172" s="44" t="str">
        <f t="shared" si="25"/>
        <v>70_1</v>
      </c>
      <c r="T172" s="128">
        <v>32.15</v>
      </c>
      <c r="U172" s="6"/>
      <c r="V172" s="6"/>
      <c r="W172" s="44">
        <v>70</v>
      </c>
      <c r="X172" s="44">
        <v>1</v>
      </c>
      <c r="Y172" s="44">
        <v>50</v>
      </c>
      <c r="Z172" s="44">
        <f t="shared" si="26"/>
        <v>1</v>
      </c>
      <c r="AA172" s="44" t="str">
        <f t="shared" si="27"/>
        <v>70_1</v>
      </c>
      <c r="AB172" s="17">
        <f t="shared" si="30"/>
        <v>31.21</v>
      </c>
      <c r="AC172" s="17">
        <f t="shared" si="31"/>
        <v>32.15</v>
      </c>
      <c r="AD172" s="40">
        <f t="shared" si="32"/>
        <v>32.15</v>
      </c>
      <c r="AE172" s="6"/>
      <c r="AF172" s="6"/>
      <c r="AG172" s="6"/>
      <c r="AH172" s="6"/>
      <c r="AI172" s="6"/>
      <c r="AJ172" s="57"/>
    </row>
    <row r="173" spans="1:36" x14ac:dyDescent="0.25">
      <c r="A173" s="44">
        <v>70</v>
      </c>
      <c r="B173" s="44">
        <v>1</v>
      </c>
      <c r="C173" s="44">
        <v>50</v>
      </c>
      <c r="D173" s="44">
        <f t="shared" si="28"/>
        <v>1</v>
      </c>
      <c r="E173" s="44" t="str">
        <f t="shared" si="29"/>
        <v>70_1</v>
      </c>
      <c r="F173" s="128">
        <v>30.16</v>
      </c>
      <c r="G173" s="44"/>
      <c r="H173" s="44">
        <v>70</v>
      </c>
      <c r="I173" s="44">
        <v>2</v>
      </c>
      <c r="J173" s="44">
        <v>51</v>
      </c>
      <c r="K173" s="44">
        <f t="shared" si="22"/>
        <v>2</v>
      </c>
      <c r="L173" s="44" t="str">
        <f t="shared" si="23"/>
        <v>70_2</v>
      </c>
      <c r="M173" s="128">
        <v>31.67</v>
      </c>
      <c r="N173" s="6"/>
      <c r="O173" s="44">
        <v>70</v>
      </c>
      <c r="P173" s="44">
        <v>2</v>
      </c>
      <c r="Q173" s="44">
        <v>51</v>
      </c>
      <c r="R173" s="44">
        <f t="shared" si="24"/>
        <v>2</v>
      </c>
      <c r="S173" s="44" t="str">
        <f t="shared" si="25"/>
        <v>70_2</v>
      </c>
      <c r="T173" s="128">
        <v>32.619999999999997</v>
      </c>
      <c r="U173" s="6"/>
      <c r="V173" s="6"/>
      <c r="W173" s="44">
        <v>70</v>
      </c>
      <c r="X173" s="44">
        <v>2</v>
      </c>
      <c r="Y173" s="44">
        <v>51</v>
      </c>
      <c r="Z173" s="44">
        <f t="shared" si="26"/>
        <v>2</v>
      </c>
      <c r="AA173" s="44" t="str">
        <f t="shared" si="27"/>
        <v>70_2</v>
      </c>
      <c r="AB173" s="17">
        <f t="shared" si="30"/>
        <v>31.67</v>
      </c>
      <c r="AC173" s="17">
        <f t="shared" si="31"/>
        <v>32.619999999999997</v>
      </c>
      <c r="AD173" s="40">
        <f t="shared" si="32"/>
        <v>32.619999999999997</v>
      </c>
      <c r="AE173" s="6"/>
      <c r="AF173" s="6"/>
      <c r="AG173" s="6"/>
      <c r="AH173" s="6"/>
      <c r="AI173" s="6"/>
      <c r="AJ173" s="57"/>
    </row>
    <row r="174" spans="1:36" x14ac:dyDescent="0.25">
      <c r="A174" s="44">
        <v>70</v>
      </c>
      <c r="B174" s="44">
        <v>2</v>
      </c>
      <c r="C174" s="44">
        <v>51</v>
      </c>
      <c r="D174" s="44">
        <f t="shared" si="28"/>
        <v>2</v>
      </c>
      <c r="E174" s="44" t="str">
        <f t="shared" si="29"/>
        <v>70_2</v>
      </c>
      <c r="F174" s="128">
        <v>30.6</v>
      </c>
      <c r="G174" s="44"/>
      <c r="H174" s="44">
        <v>70</v>
      </c>
      <c r="I174" s="44">
        <v>3</v>
      </c>
      <c r="J174" s="44">
        <v>52</v>
      </c>
      <c r="K174" s="44">
        <f t="shared" si="22"/>
        <v>3</v>
      </c>
      <c r="L174" s="44" t="str">
        <f t="shared" si="23"/>
        <v>70_3</v>
      </c>
      <c r="M174" s="128">
        <v>32.1</v>
      </c>
      <c r="N174" s="6"/>
      <c r="O174" s="44">
        <v>70</v>
      </c>
      <c r="P174" s="44">
        <v>3</v>
      </c>
      <c r="Q174" s="44">
        <v>52</v>
      </c>
      <c r="R174" s="44">
        <f t="shared" si="24"/>
        <v>3</v>
      </c>
      <c r="S174" s="44" t="str">
        <f t="shared" si="25"/>
        <v>70_3</v>
      </c>
      <c r="T174" s="128">
        <v>33.07</v>
      </c>
      <c r="U174" s="6"/>
      <c r="V174" s="6"/>
      <c r="W174" s="44">
        <v>70</v>
      </c>
      <c r="X174" s="44">
        <v>3</v>
      </c>
      <c r="Y174" s="44">
        <v>52</v>
      </c>
      <c r="Z174" s="44">
        <f t="shared" si="26"/>
        <v>3</v>
      </c>
      <c r="AA174" s="44" t="str">
        <f t="shared" si="27"/>
        <v>70_3</v>
      </c>
      <c r="AB174" s="17">
        <f t="shared" si="30"/>
        <v>32.1</v>
      </c>
      <c r="AC174" s="17">
        <f t="shared" si="31"/>
        <v>33.07</v>
      </c>
      <c r="AD174" s="40">
        <f t="shared" si="32"/>
        <v>33.07</v>
      </c>
      <c r="AE174" s="6"/>
      <c r="AF174" s="6"/>
      <c r="AG174" s="6"/>
      <c r="AH174" s="6"/>
      <c r="AI174" s="6"/>
      <c r="AJ174" s="57"/>
    </row>
    <row r="175" spans="1:36" x14ac:dyDescent="0.25">
      <c r="A175" s="44">
        <v>70</v>
      </c>
      <c r="B175" s="44">
        <v>3</v>
      </c>
      <c r="C175" s="44">
        <v>52</v>
      </c>
      <c r="D175" s="44">
        <f t="shared" si="28"/>
        <v>3</v>
      </c>
      <c r="E175" s="44" t="str">
        <f t="shared" si="29"/>
        <v>70_3</v>
      </c>
      <c r="F175" s="128">
        <v>31.02</v>
      </c>
      <c r="G175" s="44"/>
      <c r="H175" s="44">
        <v>70</v>
      </c>
      <c r="I175" s="44">
        <v>4</v>
      </c>
      <c r="J175" s="44">
        <v>53</v>
      </c>
      <c r="K175" s="44">
        <f t="shared" si="22"/>
        <v>4</v>
      </c>
      <c r="L175" s="44" t="str">
        <f t="shared" si="23"/>
        <v>70_4</v>
      </c>
      <c r="M175" s="128">
        <v>32.56</v>
      </c>
      <c r="N175" s="6"/>
      <c r="O175" s="44">
        <v>70</v>
      </c>
      <c r="P175" s="44">
        <v>4</v>
      </c>
      <c r="Q175" s="44">
        <v>53</v>
      </c>
      <c r="R175" s="44">
        <f t="shared" si="24"/>
        <v>4</v>
      </c>
      <c r="S175" s="44" t="str">
        <f t="shared" si="25"/>
        <v>70_4</v>
      </c>
      <c r="T175" s="128">
        <v>33.54</v>
      </c>
      <c r="U175" s="6"/>
      <c r="V175" s="6"/>
      <c r="W175" s="44">
        <v>70</v>
      </c>
      <c r="X175" s="44">
        <v>4</v>
      </c>
      <c r="Y175" s="44">
        <v>53</v>
      </c>
      <c r="Z175" s="44">
        <f t="shared" si="26"/>
        <v>4</v>
      </c>
      <c r="AA175" s="44" t="str">
        <f t="shared" si="27"/>
        <v>70_4</v>
      </c>
      <c r="AB175" s="17">
        <f t="shared" si="30"/>
        <v>32.56</v>
      </c>
      <c r="AC175" s="17">
        <f t="shared" si="31"/>
        <v>33.54</v>
      </c>
      <c r="AD175" s="40">
        <f t="shared" si="32"/>
        <v>33.54</v>
      </c>
      <c r="AE175" s="6"/>
      <c r="AF175" s="6"/>
      <c r="AG175" s="6"/>
      <c r="AH175" s="6"/>
      <c r="AI175" s="6"/>
      <c r="AJ175" s="57"/>
    </row>
    <row r="176" spans="1:36" x14ac:dyDescent="0.25">
      <c r="A176" s="44">
        <v>70</v>
      </c>
      <c r="B176" s="44">
        <v>4</v>
      </c>
      <c r="C176" s="44">
        <v>53</v>
      </c>
      <c r="D176" s="44">
        <f t="shared" si="28"/>
        <v>4</v>
      </c>
      <c r="E176" s="44" t="str">
        <f t="shared" si="29"/>
        <v>70_4</v>
      </c>
      <c r="F176" s="128">
        <v>31.46</v>
      </c>
      <c r="G176" s="44"/>
      <c r="H176" s="44">
        <v>70</v>
      </c>
      <c r="I176" s="44">
        <v>5</v>
      </c>
      <c r="J176" s="44">
        <v>56</v>
      </c>
      <c r="K176" s="44">
        <f t="shared" si="22"/>
        <v>5</v>
      </c>
      <c r="L176" s="44" t="str">
        <f t="shared" si="23"/>
        <v>70_5</v>
      </c>
      <c r="M176" s="128">
        <v>33.9</v>
      </c>
      <c r="N176" s="6"/>
      <c r="O176" s="44">
        <v>70</v>
      </c>
      <c r="P176" s="44">
        <v>5</v>
      </c>
      <c r="Q176" s="44">
        <v>56</v>
      </c>
      <c r="R176" s="44">
        <f t="shared" si="24"/>
        <v>5</v>
      </c>
      <c r="S176" s="44" t="str">
        <f t="shared" si="25"/>
        <v>70_5</v>
      </c>
      <c r="T176" s="128">
        <v>34.909999999999997</v>
      </c>
      <c r="U176" s="6"/>
      <c r="V176" s="6"/>
      <c r="W176" s="44">
        <v>70</v>
      </c>
      <c r="X176" s="44">
        <v>5</v>
      </c>
      <c r="Y176" s="44">
        <v>56</v>
      </c>
      <c r="Z176" s="44">
        <f t="shared" si="26"/>
        <v>5</v>
      </c>
      <c r="AA176" s="44" t="str">
        <f t="shared" si="27"/>
        <v>70_5</v>
      </c>
      <c r="AB176" s="17">
        <f t="shared" si="30"/>
        <v>33.9</v>
      </c>
      <c r="AC176" s="17">
        <f t="shared" si="31"/>
        <v>34.909999999999997</v>
      </c>
      <c r="AD176" s="40">
        <f t="shared" si="32"/>
        <v>34.909999999999997</v>
      </c>
      <c r="AE176" s="6"/>
      <c r="AF176" s="6"/>
      <c r="AG176" s="6"/>
      <c r="AH176" s="6"/>
      <c r="AI176" s="6"/>
      <c r="AJ176" s="57"/>
    </row>
    <row r="177" spans="1:36" x14ac:dyDescent="0.25">
      <c r="A177" s="44">
        <v>70</v>
      </c>
      <c r="B177" s="44">
        <v>5</v>
      </c>
      <c r="C177" s="44">
        <v>56</v>
      </c>
      <c r="D177" s="44">
        <f t="shared" si="28"/>
        <v>5</v>
      </c>
      <c r="E177" s="44" t="str">
        <f t="shared" si="29"/>
        <v>70_5</v>
      </c>
      <c r="F177" s="128">
        <v>32.75</v>
      </c>
      <c r="G177" s="44"/>
      <c r="H177" s="44">
        <v>70</v>
      </c>
      <c r="I177" s="44">
        <v>6</v>
      </c>
      <c r="J177" s="44">
        <v>59</v>
      </c>
      <c r="K177" s="44">
        <f t="shared" si="22"/>
        <v>6</v>
      </c>
      <c r="L177" s="44" t="str">
        <f t="shared" si="23"/>
        <v>70_6</v>
      </c>
      <c r="M177" s="128">
        <v>35.24</v>
      </c>
      <c r="N177" s="6"/>
      <c r="O177" s="44">
        <v>70</v>
      </c>
      <c r="P177" s="44">
        <v>6</v>
      </c>
      <c r="Q177" s="44">
        <v>59</v>
      </c>
      <c r="R177" s="44">
        <f t="shared" si="24"/>
        <v>6</v>
      </c>
      <c r="S177" s="44" t="str">
        <f t="shared" si="25"/>
        <v>70_6</v>
      </c>
      <c r="T177" s="128">
        <v>36.299999999999997</v>
      </c>
      <c r="U177" s="6"/>
      <c r="V177" s="6"/>
      <c r="W177" s="44">
        <v>70</v>
      </c>
      <c r="X177" s="44">
        <v>6</v>
      </c>
      <c r="Y177" s="44">
        <v>59</v>
      </c>
      <c r="Z177" s="44">
        <f t="shared" si="26"/>
        <v>6</v>
      </c>
      <c r="AA177" s="44" t="str">
        <f t="shared" si="27"/>
        <v>70_6</v>
      </c>
      <c r="AB177" s="17">
        <f t="shared" si="30"/>
        <v>35.24</v>
      </c>
      <c r="AC177" s="17">
        <f t="shared" si="31"/>
        <v>36.299999999999997</v>
      </c>
      <c r="AD177" s="40">
        <f t="shared" si="32"/>
        <v>36.299999999999997</v>
      </c>
      <c r="AE177" s="6"/>
      <c r="AF177" s="6"/>
      <c r="AG177" s="6"/>
      <c r="AH177" s="6"/>
      <c r="AI177" s="6"/>
      <c r="AJ177" s="57"/>
    </row>
    <row r="178" spans="1:36" x14ac:dyDescent="0.25">
      <c r="A178" s="44">
        <v>70</v>
      </c>
      <c r="B178" s="44">
        <v>6</v>
      </c>
      <c r="C178" s="44">
        <v>59</v>
      </c>
      <c r="D178" s="44">
        <f t="shared" si="28"/>
        <v>6</v>
      </c>
      <c r="E178" s="44" t="str">
        <f t="shared" si="29"/>
        <v>70_6</v>
      </c>
      <c r="F178" s="128">
        <v>34.049999999999997</v>
      </c>
      <c r="G178" s="44"/>
      <c r="H178" s="44">
        <v>70</v>
      </c>
      <c r="I178" s="44">
        <v>7</v>
      </c>
      <c r="J178" s="44">
        <v>62</v>
      </c>
      <c r="K178" s="44">
        <f t="shared" si="22"/>
        <v>7</v>
      </c>
      <c r="L178" s="44" t="str">
        <f t="shared" si="23"/>
        <v>70_7</v>
      </c>
      <c r="M178" s="128">
        <v>36.58</v>
      </c>
      <c r="N178" s="6"/>
      <c r="O178" s="44">
        <v>70</v>
      </c>
      <c r="P178" s="44">
        <v>7</v>
      </c>
      <c r="Q178" s="44">
        <v>62</v>
      </c>
      <c r="R178" s="44">
        <f t="shared" si="24"/>
        <v>7</v>
      </c>
      <c r="S178" s="44" t="str">
        <f t="shared" si="25"/>
        <v>70_7</v>
      </c>
      <c r="T178" s="128">
        <v>37.68</v>
      </c>
      <c r="U178" s="6"/>
      <c r="V178" s="6"/>
      <c r="W178" s="44">
        <v>70</v>
      </c>
      <c r="X178" s="44">
        <v>7</v>
      </c>
      <c r="Y178" s="44">
        <v>62</v>
      </c>
      <c r="Z178" s="44">
        <f t="shared" si="26"/>
        <v>7</v>
      </c>
      <c r="AA178" s="44" t="str">
        <f t="shared" si="27"/>
        <v>70_7</v>
      </c>
      <c r="AB178" s="17">
        <f t="shared" si="30"/>
        <v>36.58</v>
      </c>
      <c r="AC178" s="17">
        <f t="shared" si="31"/>
        <v>37.68</v>
      </c>
      <c r="AD178" s="40">
        <f t="shared" si="32"/>
        <v>37.68</v>
      </c>
      <c r="AE178" s="6"/>
      <c r="AF178" s="6"/>
      <c r="AG178" s="6"/>
      <c r="AH178" s="6"/>
      <c r="AI178" s="6"/>
      <c r="AJ178" s="57"/>
    </row>
    <row r="179" spans="1:36" x14ac:dyDescent="0.25">
      <c r="A179" s="44">
        <v>70</v>
      </c>
      <c r="B179" s="44">
        <v>7</v>
      </c>
      <c r="C179" s="44">
        <v>62</v>
      </c>
      <c r="D179" s="44">
        <f t="shared" si="28"/>
        <v>7</v>
      </c>
      <c r="E179" s="44" t="str">
        <f t="shared" si="29"/>
        <v>70_7</v>
      </c>
      <c r="F179" s="128">
        <v>35.35</v>
      </c>
      <c r="G179" s="44"/>
      <c r="H179" s="44">
        <v>70</v>
      </c>
      <c r="I179" s="44">
        <v>8</v>
      </c>
      <c r="J179" s="44">
        <v>64</v>
      </c>
      <c r="K179" s="44">
        <f t="shared" si="22"/>
        <v>8</v>
      </c>
      <c r="L179" s="44" t="str">
        <f t="shared" si="23"/>
        <v>70_8</v>
      </c>
      <c r="M179" s="128">
        <v>37.479999999999997</v>
      </c>
      <c r="N179" s="6"/>
      <c r="O179" s="44">
        <v>70</v>
      </c>
      <c r="P179" s="44">
        <v>8</v>
      </c>
      <c r="Q179" s="44">
        <v>64</v>
      </c>
      <c r="R179" s="44">
        <f t="shared" si="24"/>
        <v>8</v>
      </c>
      <c r="S179" s="44" t="str">
        <f t="shared" si="25"/>
        <v>70_8</v>
      </c>
      <c r="T179" s="128">
        <v>38.6</v>
      </c>
      <c r="U179" s="6"/>
      <c r="V179" s="6"/>
      <c r="W179" s="44">
        <v>70</v>
      </c>
      <c r="X179" s="44">
        <v>8</v>
      </c>
      <c r="Y179" s="44">
        <v>64</v>
      </c>
      <c r="Z179" s="44">
        <f t="shared" si="26"/>
        <v>8</v>
      </c>
      <c r="AA179" s="44" t="str">
        <f t="shared" si="27"/>
        <v>70_8</v>
      </c>
      <c r="AB179" s="17">
        <f t="shared" si="30"/>
        <v>37.479999999999997</v>
      </c>
      <c r="AC179" s="17">
        <f t="shared" si="31"/>
        <v>38.6</v>
      </c>
      <c r="AD179" s="40">
        <f t="shared" si="32"/>
        <v>38.6</v>
      </c>
      <c r="AE179" s="6"/>
      <c r="AF179" s="6"/>
      <c r="AG179" s="6"/>
      <c r="AH179" s="6"/>
      <c r="AI179" s="6"/>
      <c r="AJ179" s="57"/>
    </row>
    <row r="180" spans="1:36" x14ac:dyDescent="0.25">
      <c r="A180" s="44">
        <v>70</v>
      </c>
      <c r="B180" s="44">
        <v>8</v>
      </c>
      <c r="C180" s="44">
        <v>64</v>
      </c>
      <c r="D180" s="44">
        <f t="shared" si="28"/>
        <v>8</v>
      </c>
      <c r="E180" s="44" t="str">
        <f t="shared" si="29"/>
        <v>70_8</v>
      </c>
      <c r="F180" s="128">
        <v>36.21</v>
      </c>
      <c r="G180" s="44"/>
      <c r="H180" s="44">
        <v>70</v>
      </c>
      <c r="I180" s="44">
        <v>9</v>
      </c>
      <c r="J180" s="44">
        <v>66</v>
      </c>
      <c r="K180" s="44">
        <f t="shared" si="22"/>
        <v>9</v>
      </c>
      <c r="L180" s="44" t="str">
        <f t="shared" si="23"/>
        <v>70_9</v>
      </c>
      <c r="M180" s="128">
        <v>38.590000000000003</v>
      </c>
      <c r="N180" s="6"/>
      <c r="O180" s="44">
        <v>70</v>
      </c>
      <c r="P180" s="44">
        <v>9</v>
      </c>
      <c r="Q180" s="44">
        <v>66</v>
      </c>
      <c r="R180" s="44">
        <f t="shared" si="24"/>
        <v>9</v>
      </c>
      <c r="S180" s="44" t="str">
        <f t="shared" si="25"/>
        <v>70_9</v>
      </c>
      <c r="T180" s="128">
        <v>39.75</v>
      </c>
      <c r="U180" s="6"/>
      <c r="V180" s="6"/>
      <c r="W180" s="44">
        <v>70</v>
      </c>
      <c r="X180" s="44">
        <v>9</v>
      </c>
      <c r="Y180" s="44">
        <v>66</v>
      </c>
      <c r="Z180" s="44">
        <f t="shared" si="26"/>
        <v>9</v>
      </c>
      <c r="AA180" s="44" t="str">
        <f t="shared" si="27"/>
        <v>70_9</v>
      </c>
      <c r="AB180" s="17">
        <f t="shared" si="30"/>
        <v>38.590000000000003</v>
      </c>
      <c r="AC180" s="17">
        <f t="shared" si="31"/>
        <v>39.75</v>
      </c>
      <c r="AD180" s="40">
        <f t="shared" si="32"/>
        <v>39.75</v>
      </c>
      <c r="AE180" s="6"/>
      <c r="AF180" s="6"/>
      <c r="AG180" s="6"/>
      <c r="AH180" s="6"/>
      <c r="AI180" s="6"/>
      <c r="AJ180" s="57"/>
    </row>
    <row r="181" spans="1:36" x14ac:dyDescent="0.25">
      <c r="A181" s="44">
        <v>70</v>
      </c>
      <c r="B181" s="44">
        <v>9</v>
      </c>
      <c r="C181" s="44">
        <v>66</v>
      </c>
      <c r="D181" s="44">
        <f t="shared" si="28"/>
        <v>9</v>
      </c>
      <c r="E181" s="44" t="str">
        <f t="shared" si="29"/>
        <v>70_9</v>
      </c>
      <c r="F181" s="128">
        <v>37.28</v>
      </c>
      <c r="G181" s="44"/>
      <c r="H181" s="44">
        <v>70</v>
      </c>
      <c r="I181" s="44">
        <v>10</v>
      </c>
      <c r="J181" s="44">
        <v>68</v>
      </c>
      <c r="K181" s="44">
        <f t="shared" si="22"/>
        <v>10</v>
      </c>
      <c r="L181" s="44" t="str">
        <f t="shared" si="23"/>
        <v>70_10</v>
      </c>
      <c r="M181" s="128">
        <v>39.71</v>
      </c>
      <c r="N181" s="6"/>
      <c r="O181" s="44">
        <v>70</v>
      </c>
      <c r="P181" s="44">
        <v>10</v>
      </c>
      <c r="Q181" s="44">
        <v>68</v>
      </c>
      <c r="R181" s="44">
        <f t="shared" si="24"/>
        <v>10</v>
      </c>
      <c r="S181" s="44" t="str">
        <f t="shared" si="25"/>
        <v>70_10</v>
      </c>
      <c r="T181" s="128">
        <v>40.9</v>
      </c>
      <c r="U181" s="6"/>
      <c r="V181" s="6"/>
      <c r="W181" s="44">
        <v>70</v>
      </c>
      <c r="X181" s="44">
        <v>10</v>
      </c>
      <c r="Y181" s="44">
        <v>68</v>
      </c>
      <c r="Z181" s="44">
        <f t="shared" si="26"/>
        <v>10</v>
      </c>
      <c r="AA181" s="44" t="str">
        <f t="shared" si="27"/>
        <v>70_10</v>
      </c>
      <c r="AB181" s="17">
        <f t="shared" si="30"/>
        <v>39.71</v>
      </c>
      <c r="AC181" s="17">
        <f t="shared" si="31"/>
        <v>40.9</v>
      </c>
      <c r="AD181" s="40">
        <f t="shared" si="32"/>
        <v>40.9</v>
      </c>
      <c r="AE181" s="6"/>
      <c r="AF181" s="6"/>
      <c r="AG181" s="6"/>
      <c r="AH181" s="6"/>
      <c r="AI181" s="6"/>
      <c r="AJ181" s="57"/>
    </row>
    <row r="182" spans="1:36" x14ac:dyDescent="0.25">
      <c r="A182" s="44">
        <v>70</v>
      </c>
      <c r="B182" s="44">
        <v>10</v>
      </c>
      <c r="C182" s="44">
        <v>68</v>
      </c>
      <c r="D182" s="44">
        <f t="shared" si="28"/>
        <v>10</v>
      </c>
      <c r="E182" s="44" t="str">
        <f t="shared" si="29"/>
        <v>70_10</v>
      </c>
      <c r="F182" s="128">
        <v>38.369999999999997</v>
      </c>
      <c r="G182" s="44"/>
      <c r="H182" s="44">
        <v>70</v>
      </c>
      <c r="I182" s="44">
        <v>11</v>
      </c>
      <c r="J182" s="44">
        <v>70</v>
      </c>
      <c r="K182" s="44">
        <f t="shared" si="22"/>
        <v>11</v>
      </c>
      <c r="L182" s="44" t="str">
        <f t="shared" si="23"/>
        <v>70_11</v>
      </c>
      <c r="M182" s="128">
        <v>40.83</v>
      </c>
      <c r="N182" s="6"/>
      <c r="O182" s="44">
        <v>70</v>
      </c>
      <c r="P182" s="44">
        <v>11</v>
      </c>
      <c r="Q182" s="44">
        <v>70</v>
      </c>
      <c r="R182" s="44">
        <f t="shared" si="24"/>
        <v>11</v>
      </c>
      <c r="S182" s="44" t="str">
        <f t="shared" si="25"/>
        <v>70_11</v>
      </c>
      <c r="T182" s="128">
        <v>42.05</v>
      </c>
      <c r="U182" s="6"/>
      <c r="V182" s="6"/>
      <c r="W182" s="44">
        <v>70</v>
      </c>
      <c r="X182" s="44">
        <v>11</v>
      </c>
      <c r="Y182" s="44">
        <v>70</v>
      </c>
      <c r="Z182" s="44">
        <f t="shared" si="26"/>
        <v>11</v>
      </c>
      <c r="AA182" s="44" t="str">
        <f t="shared" si="27"/>
        <v>70_11</v>
      </c>
      <c r="AB182" s="17">
        <f t="shared" si="30"/>
        <v>40.83</v>
      </c>
      <c r="AC182" s="17">
        <f t="shared" si="31"/>
        <v>42.05</v>
      </c>
      <c r="AD182" s="40">
        <f t="shared" si="32"/>
        <v>42.05</v>
      </c>
      <c r="AE182" s="6"/>
      <c r="AF182" s="6"/>
      <c r="AG182" s="6"/>
      <c r="AH182" s="6"/>
      <c r="AI182" s="6"/>
      <c r="AJ182" s="57"/>
    </row>
    <row r="183" spans="1:36" x14ac:dyDescent="0.25">
      <c r="A183" s="44">
        <v>70</v>
      </c>
      <c r="B183" s="44">
        <v>11</v>
      </c>
      <c r="C183" s="44">
        <v>70</v>
      </c>
      <c r="D183" s="44">
        <f t="shared" si="28"/>
        <v>11</v>
      </c>
      <c r="E183" s="44" t="str">
        <f t="shared" si="29"/>
        <v>70_11</v>
      </c>
      <c r="F183" s="128">
        <v>39.450000000000003</v>
      </c>
      <c r="G183" s="44"/>
      <c r="H183" s="44">
        <v>70</v>
      </c>
      <c r="I183" s="44">
        <v>12</v>
      </c>
      <c r="J183" s="44">
        <v>71</v>
      </c>
      <c r="K183" s="44">
        <f t="shared" si="22"/>
        <v>12</v>
      </c>
      <c r="L183" s="44" t="str">
        <f t="shared" si="23"/>
        <v>70_12</v>
      </c>
      <c r="M183" s="128">
        <v>41.38</v>
      </c>
      <c r="N183" s="6"/>
      <c r="O183" s="44">
        <v>70</v>
      </c>
      <c r="P183" s="44">
        <v>12</v>
      </c>
      <c r="Q183" s="44">
        <v>71</v>
      </c>
      <c r="R183" s="44">
        <f t="shared" si="24"/>
        <v>12</v>
      </c>
      <c r="S183" s="44" t="str">
        <f t="shared" si="25"/>
        <v>70_12</v>
      </c>
      <c r="T183" s="128">
        <v>42.62</v>
      </c>
      <c r="U183" s="6"/>
      <c r="V183" s="6"/>
      <c r="W183" s="44">
        <v>70</v>
      </c>
      <c r="X183" s="44">
        <v>12</v>
      </c>
      <c r="Y183" s="44">
        <v>71</v>
      </c>
      <c r="Z183" s="44">
        <f t="shared" si="26"/>
        <v>12</v>
      </c>
      <c r="AA183" s="44" t="str">
        <f t="shared" si="27"/>
        <v>70_12</v>
      </c>
      <c r="AB183" s="17">
        <f t="shared" si="30"/>
        <v>41.38</v>
      </c>
      <c r="AC183" s="17">
        <f t="shared" si="31"/>
        <v>42.62</v>
      </c>
      <c r="AD183" s="40">
        <f t="shared" si="32"/>
        <v>42.62</v>
      </c>
      <c r="AE183" s="6"/>
      <c r="AF183" s="6"/>
      <c r="AG183" s="6"/>
      <c r="AH183" s="6"/>
      <c r="AI183" s="6"/>
      <c r="AJ183" s="57"/>
    </row>
    <row r="184" spans="1:36" x14ac:dyDescent="0.25">
      <c r="A184" s="44">
        <v>70</v>
      </c>
      <c r="B184" s="44">
        <v>12</v>
      </c>
      <c r="C184" s="44">
        <v>71</v>
      </c>
      <c r="D184" s="44">
        <f t="shared" si="28"/>
        <v>12</v>
      </c>
      <c r="E184" s="44" t="str">
        <f t="shared" si="29"/>
        <v>70_12</v>
      </c>
      <c r="F184" s="128">
        <v>39.979999999999997</v>
      </c>
      <c r="G184" s="44"/>
      <c r="H184" s="44">
        <v>70</v>
      </c>
      <c r="I184" s="44">
        <v>13</v>
      </c>
      <c r="J184" s="44">
        <v>72</v>
      </c>
      <c r="K184" s="44">
        <f t="shared" si="22"/>
        <v>13</v>
      </c>
      <c r="L184" s="44" t="str">
        <f t="shared" si="23"/>
        <v>70_13</v>
      </c>
      <c r="M184" s="128">
        <v>41.95</v>
      </c>
      <c r="N184" s="6"/>
      <c r="O184" s="44">
        <v>70</v>
      </c>
      <c r="P184" s="44">
        <v>13</v>
      </c>
      <c r="Q184" s="44">
        <v>72</v>
      </c>
      <c r="R184" s="44">
        <f t="shared" si="24"/>
        <v>13</v>
      </c>
      <c r="S184" s="44" t="str">
        <f t="shared" si="25"/>
        <v>70_13</v>
      </c>
      <c r="T184" s="128">
        <v>43.21</v>
      </c>
      <c r="U184" s="6"/>
      <c r="V184" s="6"/>
      <c r="W184" s="44">
        <v>70</v>
      </c>
      <c r="X184" s="44">
        <v>13</v>
      </c>
      <c r="Y184" s="44">
        <v>72</v>
      </c>
      <c r="Z184" s="44">
        <f t="shared" si="26"/>
        <v>13</v>
      </c>
      <c r="AA184" s="44" t="str">
        <f t="shared" si="27"/>
        <v>70_13</v>
      </c>
      <c r="AB184" s="17">
        <f t="shared" si="30"/>
        <v>41.95</v>
      </c>
      <c r="AC184" s="17">
        <f t="shared" si="31"/>
        <v>43.21</v>
      </c>
      <c r="AD184" s="40">
        <f t="shared" si="32"/>
        <v>43.21</v>
      </c>
      <c r="AE184" s="6"/>
      <c r="AF184" s="6"/>
      <c r="AG184" s="6"/>
      <c r="AH184" s="6"/>
      <c r="AI184" s="6"/>
      <c r="AJ184" s="57"/>
    </row>
    <row r="185" spans="1:36" x14ac:dyDescent="0.25">
      <c r="A185" s="44">
        <v>70</v>
      </c>
      <c r="B185" s="44">
        <v>13</v>
      </c>
      <c r="C185" s="44">
        <v>72</v>
      </c>
      <c r="D185" s="44">
        <f t="shared" si="28"/>
        <v>13</v>
      </c>
      <c r="E185" s="44" t="str">
        <f t="shared" si="29"/>
        <v>70_13</v>
      </c>
      <c r="F185" s="128">
        <v>40.53</v>
      </c>
      <c r="G185" s="44"/>
      <c r="H185" s="44">
        <v>70</v>
      </c>
      <c r="I185" s="44">
        <v>14</v>
      </c>
      <c r="J185" s="44">
        <v>73</v>
      </c>
      <c r="K185" s="44">
        <f t="shared" si="22"/>
        <v>14</v>
      </c>
      <c r="L185" s="44" t="str">
        <f t="shared" si="23"/>
        <v>70_14</v>
      </c>
      <c r="M185" s="128">
        <v>42.51</v>
      </c>
      <c r="N185" s="6"/>
      <c r="O185" s="44">
        <v>70</v>
      </c>
      <c r="P185" s="44">
        <v>14</v>
      </c>
      <c r="Q185" s="44">
        <v>73</v>
      </c>
      <c r="R185" s="44">
        <f t="shared" si="24"/>
        <v>14</v>
      </c>
      <c r="S185" s="44" t="str">
        <f t="shared" si="25"/>
        <v>70_14</v>
      </c>
      <c r="T185" s="128">
        <v>43.79</v>
      </c>
      <c r="U185" s="6"/>
      <c r="V185" s="6"/>
      <c r="W185" s="44">
        <v>70</v>
      </c>
      <c r="X185" s="44">
        <v>14</v>
      </c>
      <c r="Y185" s="44">
        <v>73</v>
      </c>
      <c r="Z185" s="44">
        <f t="shared" si="26"/>
        <v>14</v>
      </c>
      <c r="AA185" s="44" t="str">
        <f t="shared" si="27"/>
        <v>70_14</v>
      </c>
      <c r="AB185" s="17">
        <f t="shared" si="30"/>
        <v>42.51</v>
      </c>
      <c r="AC185" s="17">
        <f t="shared" si="31"/>
        <v>43.79</v>
      </c>
      <c r="AD185" s="40">
        <f t="shared" si="32"/>
        <v>43.79</v>
      </c>
      <c r="AE185" s="6"/>
      <c r="AF185" s="6"/>
      <c r="AG185" s="6"/>
      <c r="AH185" s="6"/>
      <c r="AI185" s="6"/>
      <c r="AJ185" s="57"/>
    </row>
    <row r="186" spans="1:36" x14ac:dyDescent="0.25">
      <c r="A186" s="44">
        <v>70</v>
      </c>
      <c r="B186" s="44">
        <v>14</v>
      </c>
      <c r="C186" s="44">
        <v>73</v>
      </c>
      <c r="D186" s="44">
        <f t="shared" si="28"/>
        <v>14</v>
      </c>
      <c r="E186" s="44" t="str">
        <f t="shared" si="29"/>
        <v>70_14</v>
      </c>
      <c r="F186" s="128">
        <v>41.07</v>
      </c>
      <c r="G186" s="44"/>
      <c r="H186" s="44">
        <v>70</v>
      </c>
      <c r="I186" s="44">
        <v>15</v>
      </c>
      <c r="J186" s="44">
        <v>74</v>
      </c>
      <c r="K186" s="44">
        <f t="shared" si="22"/>
        <v>15</v>
      </c>
      <c r="L186" s="44" t="str">
        <f t="shared" si="23"/>
        <v>70_15</v>
      </c>
      <c r="M186" s="128">
        <v>43.07</v>
      </c>
      <c r="N186" s="6"/>
      <c r="O186" s="44">
        <v>70</v>
      </c>
      <c r="P186" s="44">
        <v>15</v>
      </c>
      <c r="Q186" s="44">
        <v>74</v>
      </c>
      <c r="R186" s="44">
        <f t="shared" si="24"/>
        <v>15</v>
      </c>
      <c r="S186" s="44" t="str">
        <f t="shared" si="25"/>
        <v>70_15</v>
      </c>
      <c r="T186" s="128">
        <v>44.36</v>
      </c>
      <c r="U186" s="6"/>
      <c r="V186" s="6"/>
      <c r="W186" s="44">
        <v>70</v>
      </c>
      <c r="X186" s="44">
        <v>15</v>
      </c>
      <c r="Y186" s="44">
        <v>74</v>
      </c>
      <c r="Z186" s="44">
        <f t="shared" si="26"/>
        <v>15</v>
      </c>
      <c r="AA186" s="44" t="str">
        <f t="shared" si="27"/>
        <v>70_15</v>
      </c>
      <c r="AB186" s="17">
        <f t="shared" si="30"/>
        <v>43.07</v>
      </c>
      <c r="AC186" s="17">
        <f t="shared" si="31"/>
        <v>44.36</v>
      </c>
      <c r="AD186" s="40">
        <f t="shared" si="32"/>
        <v>44.36</v>
      </c>
      <c r="AE186" s="6"/>
      <c r="AF186" s="6"/>
      <c r="AG186" s="6"/>
      <c r="AH186" s="6"/>
      <c r="AI186" s="6"/>
      <c r="AJ186" s="57"/>
    </row>
    <row r="187" spans="1:36" x14ac:dyDescent="0.25">
      <c r="A187" s="44">
        <v>70</v>
      </c>
      <c r="B187" s="44">
        <v>15</v>
      </c>
      <c r="C187" s="44">
        <v>74</v>
      </c>
      <c r="D187" s="44">
        <f t="shared" si="28"/>
        <v>15</v>
      </c>
      <c r="E187" s="44" t="str">
        <f t="shared" si="29"/>
        <v>70_15</v>
      </c>
      <c r="F187" s="128">
        <v>41.61</v>
      </c>
      <c r="G187" s="44"/>
      <c r="H187" s="44">
        <v>75</v>
      </c>
      <c r="I187" s="44" t="s">
        <v>384</v>
      </c>
      <c r="J187" s="44">
        <v>54</v>
      </c>
      <c r="K187" s="44" t="str">
        <f t="shared" si="22"/>
        <v>Aanloopperiodiek_0</v>
      </c>
      <c r="L187" s="44" t="str">
        <f t="shared" si="23"/>
        <v>75_Aanloopperiodiek_0</v>
      </c>
      <c r="M187" s="128">
        <v>33</v>
      </c>
      <c r="N187" s="6"/>
      <c r="O187" s="44">
        <v>75</v>
      </c>
      <c r="P187" s="44" t="s">
        <v>384</v>
      </c>
      <c r="Q187" s="44">
        <v>54</v>
      </c>
      <c r="R187" s="44" t="str">
        <f t="shared" si="24"/>
        <v>Aanloopperiodiek_0</v>
      </c>
      <c r="S187" s="44" t="str">
        <f t="shared" si="25"/>
        <v>75_Aanloopperiodiek_0</v>
      </c>
      <c r="T187" s="128">
        <v>33.99</v>
      </c>
      <c r="U187" s="6"/>
      <c r="V187" s="6"/>
      <c r="W187" s="44">
        <v>75</v>
      </c>
      <c r="X187" s="44" t="s">
        <v>384</v>
      </c>
      <c r="Y187" s="44">
        <v>54</v>
      </c>
      <c r="Z187" s="44" t="str">
        <f t="shared" si="26"/>
        <v>Aanloopperiodiek_0</v>
      </c>
      <c r="AA187" s="44" t="str">
        <f t="shared" si="27"/>
        <v>75_Aanloopperiodiek_0</v>
      </c>
      <c r="AB187" s="17">
        <f t="shared" si="30"/>
        <v>33</v>
      </c>
      <c r="AC187" s="17">
        <f t="shared" si="31"/>
        <v>33.99</v>
      </c>
      <c r="AD187" s="40">
        <f t="shared" si="32"/>
        <v>33.99</v>
      </c>
      <c r="AE187" s="6"/>
      <c r="AF187" s="6"/>
      <c r="AG187" s="6"/>
      <c r="AH187" s="6"/>
      <c r="AI187" s="6"/>
      <c r="AJ187" s="57"/>
    </row>
    <row r="188" spans="1:36" x14ac:dyDescent="0.25">
      <c r="A188" s="44">
        <v>75</v>
      </c>
      <c r="B188" s="44" t="s">
        <v>384</v>
      </c>
      <c r="C188" s="44">
        <v>54</v>
      </c>
      <c r="D188" s="44" t="str">
        <f t="shared" si="28"/>
        <v>Aanloopperiodiek_0</v>
      </c>
      <c r="E188" s="44" t="str">
        <f t="shared" si="29"/>
        <v>75_Aanloopperiodiek_0</v>
      </c>
      <c r="F188" s="128">
        <v>31.88</v>
      </c>
      <c r="G188" s="44"/>
      <c r="H188" s="44">
        <v>75</v>
      </c>
      <c r="I188" s="44" t="s">
        <v>385</v>
      </c>
      <c r="J188" s="44">
        <v>56</v>
      </c>
      <c r="K188" s="44" t="str">
        <f t="shared" si="22"/>
        <v>Aanloopperiodiek_1</v>
      </c>
      <c r="L188" s="44" t="str">
        <f t="shared" si="23"/>
        <v>75_Aanloopperiodiek_1</v>
      </c>
      <c r="M188" s="128">
        <v>33.9</v>
      </c>
      <c r="N188" s="6"/>
      <c r="O188" s="44">
        <v>75</v>
      </c>
      <c r="P188" s="44" t="s">
        <v>385</v>
      </c>
      <c r="Q188" s="44">
        <v>56</v>
      </c>
      <c r="R188" s="44" t="str">
        <f t="shared" si="24"/>
        <v>Aanloopperiodiek_1</v>
      </c>
      <c r="S188" s="44" t="str">
        <f t="shared" si="25"/>
        <v>75_Aanloopperiodiek_1</v>
      </c>
      <c r="T188" s="128">
        <v>34.909999999999997</v>
      </c>
      <c r="U188" s="6"/>
      <c r="V188" s="6"/>
      <c r="W188" s="44">
        <v>75</v>
      </c>
      <c r="X188" s="44" t="s">
        <v>385</v>
      </c>
      <c r="Y188" s="44">
        <v>56</v>
      </c>
      <c r="Z188" s="44" t="str">
        <f t="shared" si="26"/>
        <v>Aanloopperiodiek_1</v>
      </c>
      <c r="AA188" s="44" t="str">
        <f t="shared" si="27"/>
        <v>75_Aanloopperiodiek_1</v>
      </c>
      <c r="AB188" s="17">
        <f t="shared" si="30"/>
        <v>33.9</v>
      </c>
      <c r="AC188" s="17">
        <f t="shared" si="31"/>
        <v>34.909999999999997</v>
      </c>
      <c r="AD188" s="40">
        <f t="shared" si="32"/>
        <v>34.909999999999997</v>
      </c>
      <c r="AE188" s="6"/>
      <c r="AF188" s="6"/>
      <c r="AG188" s="6"/>
      <c r="AH188" s="6"/>
      <c r="AI188" s="6"/>
      <c r="AJ188" s="57"/>
    </row>
    <row r="189" spans="1:36" x14ac:dyDescent="0.25">
      <c r="A189" s="44">
        <v>75</v>
      </c>
      <c r="B189" s="44" t="s">
        <v>385</v>
      </c>
      <c r="C189" s="44">
        <v>56</v>
      </c>
      <c r="D189" s="44" t="str">
        <f t="shared" si="28"/>
        <v>Aanloopperiodiek_1</v>
      </c>
      <c r="E189" s="44" t="str">
        <f t="shared" si="29"/>
        <v>75_Aanloopperiodiek_1</v>
      </c>
      <c r="F189" s="128">
        <v>32.75</v>
      </c>
      <c r="G189" s="44"/>
      <c r="H189" s="44">
        <v>75</v>
      </c>
      <c r="I189" s="44">
        <v>0</v>
      </c>
      <c r="J189" s="44">
        <v>58</v>
      </c>
      <c r="K189" s="44">
        <f t="shared" si="22"/>
        <v>0</v>
      </c>
      <c r="L189" s="44" t="str">
        <f t="shared" si="23"/>
        <v>75_0</v>
      </c>
      <c r="M189" s="128">
        <v>34.78</v>
      </c>
      <c r="N189" s="6"/>
      <c r="O189" s="44">
        <v>75</v>
      </c>
      <c r="P189" s="44">
        <v>0</v>
      </c>
      <c r="Q189" s="44">
        <v>58</v>
      </c>
      <c r="R189" s="44">
        <f t="shared" si="24"/>
        <v>0</v>
      </c>
      <c r="S189" s="44" t="str">
        <f t="shared" si="25"/>
        <v>75_0</v>
      </c>
      <c r="T189" s="128">
        <v>35.82</v>
      </c>
      <c r="U189" s="6"/>
      <c r="V189" s="6"/>
      <c r="W189" s="44">
        <v>75</v>
      </c>
      <c r="X189" s="44">
        <v>0</v>
      </c>
      <c r="Y189" s="44">
        <v>58</v>
      </c>
      <c r="Z189" s="44">
        <f t="shared" si="26"/>
        <v>0</v>
      </c>
      <c r="AA189" s="44" t="str">
        <f t="shared" si="27"/>
        <v>75_0</v>
      </c>
      <c r="AB189" s="17">
        <f t="shared" si="30"/>
        <v>34.78</v>
      </c>
      <c r="AC189" s="17">
        <f t="shared" si="31"/>
        <v>35.82</v>
      </c>
      <c r="AD189" s="40">
        <f t="shared" si="32"/>
        <v>35.82</v>
      </c>
      <c r="AE189" s="6"/>
      <c r="AF189" s="6"/>
      <c r="AG189" s="6"/>
      <c r="AH189" s="6"/>
      <c r="AI189" s="6"/>
      <c r="AJ189" s="57"/>
    </row>
    <row r="190" spans="1:36" x14ac:dyDescent="0.25">
      <c r="A190" s="44">
        <v>75</v>
      </c>
      <c r="B190" s="44">
        <v>0</v>
      </c>
      <c r="C190" s="44">
        <v>58</v>
      </c>
      <c r="D190" s="44">
        <f t="shared" si="28"/>
        <v>0</v>
      </c>
      <c r="E190" s="44" t="str">
        <f t="shared" si="29"/>
        <v>75_0</v>
      </c>
      <c r="F190" s="128">
        <v>33.6</v>
      </c>
      <c r="G190" s="44"/>
      <c r="H190" s="44">
        <v>75</v>
      </c>
      <c r="I190" s="44">
        <v>1</v>
      </c>
      <c r="J190" s="44">
        <v>60</v>
      </c>
      <c r="K190" s="44">
        <f t="shared" si="22"/>
        <v>1</v>
      </c>
      <c r="L190" s="44" t="str">
        <f t="shared" si="23"/>
        <v>75_1</v>
      </c>
      <c r="M190" s="128">
        <v>35.68</v>
      </c>
      <c r="N190" s="6"/>
      <c r="O190" s="44">
        <v>75</v>
      </c>
      <c r="P190" s="44">
        <v>1</v>
      </c>
      <c r="Q190" s="44">
        <v>60</v>
      </c>
      <c r="R190" s="44">
        <f t="shared" si="24"/>
        <v>1</v>
      </c>
      <c r="S190" s="44" t="str">
        <f t="shared" si="25"/>
        <v>75_1</v>
      </c>
      <c r="T190" s="128">
        <v>36.76</v>
      </c>
      <c r="U190" s="6"/>
      <c r="V190" s="6"/>
      <c r="W190" s="44">
        <v>75</v>
      </c>
      <c r="X190" s="44">
        <v>1</v>
      </c>
      <c r="Y190" s="44">
        <v>60</v>
      </c>
      <c r="Z190" s="44">
        <f t="shared" si="26"/>
        <v>1</v>
      </c>
      <c r="AA190" s="44" t="str">
        <f t="shared" si="27"/>
        <v>75_1</v>
      </c>
      <c r="AB190" s="17">
        <f t="shared" si="30"/>
        <v>35.68</v>
      </c>
      <c r="AC190" s="17">
        <f t="shared" si="31"/>
        <v>36.76</v>
      </c>
      <c r="AD190" s="40">
        <f t="shared" si="32"/>
        <v>36.76</v>
      </c>
      <c r="AE190" s="6"/>
      <c r="AF190" s="6"/>
      <c r="AG190" s="6"/>
      <c r="AH190" s="6"/>
      <c r="AI190" s="6"/>
      <c r="AJ190" s="57"/>
    </row>
    <row r="191" spans="1:36" x14ac:dyDescent="0.25">
      <c r="A191" s="44">
        <v>75</v>
      </c>
      <c r="B191" s="44">
        <v>1</v>
      </c>
      <c r="C191" s="44">
        <v>60</v>
      </c>
      <c r="D191" s="44">
        <f t="shared" si="28"/>
        <v>1</v>
      </c>
      <c r="E191" s="44" t="str">
        <f t="shared" si="29"/>
        <v>75_1</v>
      </c>
      <c r="F191" s="128">
        <v>34.479999999999997</v>
      </c>
      <c r="G191" s="44"/>
      <c r="H191" s="44">
        <v>75</v>
      </c>
      <c r="I191" s="44">
        <v>2</v>
      </c>
      <c r="J191" s="44">
        <v>62</v>
      </c>
      <c r="K191" s="44">
        <f t="shared" si="22"/>
        <v>2</v>
      </c>
      <c r="L191" s="44" t="str">
        <f t="shared" si="23"/>
        <v>75_2</v>
      </c>
      <c r="M191" s="128">
        <v>36.58</v>
      </c>
      <c r="N191" s="6"/>
      <c r="O191" s="44">
        <v>75</v>
      </c>
      <c r="P191" s="44">
        <v>2</v>
      </c>
      <c r="Q191" s="44">
        <v>62</v>
      </c>
      <c r="R191" s="44">
        <f t="shared" si="24"/>
        <v>2</v>
      </c>
      <c r="S191" s="44" t="str">
        <f t="shared" si="25"/>
        <v>75_2</v>
      </c>
      <c r="T191" s="128">
        <v>37.68</v>
      </c>
      <c r="U191" s="6"/>
      <c r="V191" s="6"/>
      <c r="W191" s="44">
        <v>75</v>
      </c>
      <c r="X191" s="44">
        <v>2</v>
      </c>
      <c r="Y191" s="44">
        <v>62</v>
      </c>
      <c r="Z191" s="44">
        <f t="shared" si="26"/>
        <v>2</v>
      </c>
      <c r="AA191" s="44" t="str">
        <f t="shared" si="27"/>
        <v>75_2</v>
      </c>
      <c r="AB191" s="17">
        <f t="shared" si="30"/>
        <v>36.58</v>
      </c>
      <c r="AC191" s="17">
        <f t="shared" si="31"/>
        <v>37.68</v>
      </c>
      <c r="AD191" s="40">
        <f t="shared" si="32"/>
        <v>37.68</v>
      </c>
      <c r="AE191" s="6"/>
      <c r="AF191" s="6"/>
      <c r="AG191" s="6"/>
      <c r="AH191" s="6"/>
      <c r="AI191" s="6"/>
      <c r="AJ191" s="57"/>
    </row>
    <row r="192" spans="1:36" x14ac:dyDescent="0.25">
      <c r="A192" s="44">
        <v>75</v>
      </c>
      <c r="B192" s="44">
        <v>2</v>
      </c>
      <c r="C192" s="44">
        <v>62</v>
      </c>
      <c r="D192" s="44">
        <f t="shared" si="28"/>
        <v>2</v>
      </c>
      <c r="E192" s="44" t="str">
        <f t="shared" si="29"/>
        <v>75_2</v>
      </c>
      <c r="F192" s="128">
        <v>35.35</v>
      </c>
      <c r="G192" s="44"/>
      <c r="H192" s="44">
        <v>75</v>
      </c>
      <c r="I192" s="44">
        <v>3</v>
      </c>
      <c r="J192" s="44">
        <v>63</v>
      </c>
      <c r="K192" s="44">
        <f t="shared" si="22"/>
        <v>3</v>
      </c>
      <c r="L192" s="44" t="str">
        <f t="shared" si="23"/>
        <v>75_3</v>
      </c>
      <c r="M192" s="128">
        <v>37.020000000000003</v>
      </c>
      <c r="N192" s="6"/>
      <c r="O192" s="44">
        <v>75</v>
      </c>
      <c r="P192" s="44">
        <v>3</v>
      </c>
      <c r="Q192" s="44">
        <v>63</v>
      </c>
      <c r="R192" s="44">
        <f t="shared" si="24"/>
        <v>3</v>
      </c>
      <c r="S192" s="44" t="str">
        <f t="shared" si="25"/>
        <v>75_3</v>
      </c>
      <c r="T192" s="128">
        <v>38.130000000000003</v>
      </c>
      <c r="U192" s="6"/>
      <c r="V192" s="6"/>
      <c r="W192" s="44">
        <v>75</v>
      </c>
      <c r="X192" s="44">
        <v>3</v>
      </c>
      <c r="Y192" s="44">
        <v>63</v>
      </c>
      <c r="Z192" s="44">
        <f t="shared" si="26"/>
        <v>3</v>
      </c>
      <c r="AA192" s="44" t="str">
        <f t="shared" si="27"/>
        <v>75_3</v>
      </c>
      <c r="AB192" s="17">
        <f t="shared" si="30"/>
        <v>37.020000000000003</v>
      </c>
      <c r="AC192" s="17">
        <f t="shared" si="31"/>
        <v>38.130000000000003</v>
      </c>
      <c r="AD192" s="40">
        <f t="shared" si="32"/>
        <v>38.130000000000003</v>
      </c>
      <c r="AE192" s="6"/>
      <c r="AF192" s="6"/>
      <c r="AG192" s="6"/>
      <c r="AH192" s="6"/>
      <c r="AI192" s="6"/>
      <c r="AJ192" s="57"/>
    </row>
    <row r="193" spans="1:36" x14ac:dyDescent="0.25">
      <c r="A193" s="44">
        <v>75</v>
      </c>
      <c r="B193" s="44">
        <v>3</v>
      </c>
      <c r="C193" s="44">
        <v>63</v>
      </c>
      <c r="D193" s="44">
        <f t="shared" si="28"/>
        <v>3</v>
      </c>
      <c r="E193" s="44" t="str">
        <f t="shared" si="29"/>
        <v>75_3</v>
      </c>
      <c r="F193" s="128">
        <v>35.770000000000003</v>
      </c>
      <c r="G193" s="44"/>
      <c r="H193" s="44">
        <v>75</v>
      </c>
      <c r="I193" s="44">
        <v>4</v>
      </c>
      <c r="J193" s="44">
        <v>64</v>
      </c>
      <c r="K193" s="44">
        <f t="shared" si="22"/>
        <v>4</v>
      </c>
      <c r="L193" s="44" t="str">
        <f t="shared" si="23"/>
        <v>75_4</v>
      </c>
      <c r="M193" s="128">
        <v>37.479999999999997</v>
      </c>
      <c r="N193" s="6"/>
      <c r="O193" s="44">
        <v>75</v>
      </c>
      <c r="P193" s="44">
        <v>4</v>
      </c>
      <c r="Q193" s="44">
        <v>64</v>
      </c>
      <c r="R193" s="44">
        <f t="shared" si="24"/>
        <v>4</v>
      </c>
      <c r="S193" s="44" t="str">
        <f t="shared" si="25"/>
        <v>75_4</v>
      </c>
      <c r="T193" s="128">
        <v>38.6</v>
      </c>
      <c r="U193" s="6"/>
      <c r="V193" s="6"/>
      <c r="W193" s="44">
        <v>75</v>
      </c>
      <c r="X193" s="44">
        <v>4</v>
      </c>
      <c r="Y193" s="44">
        <v>64</v>
      </c>
      <c r="Z193" s="44">
        <f t="shared" si="26"/>
        <v>4</v>
      </c>
      <c r="AA193" s="44" t="str">
        <f t="shared" si="27"/>
        <v>75_4</v>
      </c>
      <c r="AB193" s="17">
        <f t="shared" si="30"/>
        <v>37.479999999999997</v>
      </c>
      <c r="AC193" s="17">
        <f t="shared" si="31"/>
        <v>38.6</v>
      </c>
      <c r="AD193" s="40">
        <f t="shared" si="32"/>
        <v>38.6</v>
      </c>
      <c r="AE193" s="6"/>
      <c r="AF193" s="6"/>
      <c r="AG193" s="6"/>
      <c r="AH193" s="6"/>
      <c r="AI193" s="6"/>
      <c r="AJ193" s="57"/>
    </row>
    <row r="194" spans="1:36" x14ac:dyDescent="0.25">
      <c r="A194" s="44">
        <v>75</v>
      </c>
      <c r="B194" s="44">
        <v>4</v>
      </c>
      <c r="C194" s="44">
        <v>64</v>
      </c>
      <c r="D194" s="44">
        <f t="shared" si="28"/>
        <v>4</v>
      </c>
      <c r="E194" s="44" t="str">
        <f t="shared" si="29"/>
        <v>75_4</v>
      </c>
      <c r="F194" s="128">
        <v>36.21</v>
      </c>
      <c r="G194" s="44"/>
      <c r="H194" s="44">
        <v>75</v>
      </c>
      <c r="I194" s="44">
        <v>5</v>
      </c>
      <c r="J194" s="44">
        <v>65</v>
      </c>
      <c r="K194" s="44">
        <f t="shared" si="22"/>
        <v>5</v>
      </c>
      <c r="L194" s="44" t="str">
        <f t="shared" si="23"/>
        <v>75_5</v>
      </c>
      <c r="M194" s="128">
        <v>38.03</v>
      </c>
      <c r="N194" s="6"/>
      <c r="O194" s="44">
        <v>75</v>
      </c>
      <c r="P194" s="44">
        <v>5</v>
      </c>
      <c r="Q194" s="44">
        <v>65</v>
      </c>
      <c r="R194" s="44">
        <f t="shared" si="24"/>
        <v>5</v>
      </c>
      <c r="S194" s="44" t="str">
        <f t="shared" si="25"/>
        <v>75_5</v>
      </c>
      <c r="T194" s="128">
        <v>39.17</v>
      </c>
      <c r="U194" s="6"/>
      <c r="V194" s="6"/>
      <c r="W194" s="44">
        <v>75</v>
      </c>
      <c r="X194" s="44">
        <v>5</v>
      </c>
      <c r="Y194" s="44">
        <v>65</v>
      </c>
      <c r="Z194" s="44">
        <f t="shared" si="26"/>
        <v>5</v>
      </c>
      <c r="AA194" s="44" t="str">
        <f t="shared" si="27"/>
        <v>75_5</v>
      </c>
      <c r="AB194" s="17">
        <f t="shared" si="30"/>
        <v>38.03</v>
      </c>
      <c r="AC194" s="17">
        <f t="shared" si="31"/>
        <v>39.17</v>
      </c>
      <c r="AD194" s="40">
        <f t="shared" si="32"/>
        <v>39.17</v>
      </c>
      <c r="AE194" s="6"/>
      <c r="AF194" s="6"/>
      <c r="AG194" s="6"/>
      <c r="AH194" s="6"/>
      <c r="AI194" s="6"/>
      <c r="AJ194" s="57"/>
    </row>
    <row r="195" spans="1:36" x14ac:dyDescent="0.25">
      <c r="A195" s="44">
        <v>75</v>
      </c>
      <c r="B195" s="44">
        <v>5</v>
      </c>
      <c r="C195" s="44">
        <v>65</v>
      </c>
      <c r="D195" s="44">
        <f t="shared" si="28"/>
        <v>5</v>
      </c>
      <c r="E195" s="44" t="str">
        <f t="shared" si="29"/>
        <v>75_5</v>
      </c>
      <c r="F195" s="128">
        <v>36.74</v>
      </c>
      <c r="G195" s="44"/>
      <c r="H195" s="44">
        <v>75</v>
      </c>
      <c r="I195" s="44">
        <v>6</v>
      </c>
      <c r="J195" s="44">
        <v>68</v>
      </c>
      <c r="K195" s="44">
        <f t="shared" si="22"/>
        <v>6</v>
      </c>
      <c r="L195" s="44" t="str">
        <f t="shared" si="23"/>
        <v>75_6</v>
      </c>
      <c r="M195" s="128">
        <v>39.71</v>
      </c>
      <c r="N195" s="6"/>
      <c r="O195" s="44">
        <v>75</v>
      </c>
      <c r="P195" s="44">
        <v>6</v>
      </c>
      <c r="Q195" s="44">
        <v>68</v>
      </c>
      <c r="R195" s="44">
        <f t="shared" si="24"/>
        <v>6</v>
      </c>
      <c r="S195" s="44" t="str">
        <f t="shared" si="25"/>
        <v>75_6</v>
      </c>
      <c r="T195" s="128">
        <v>40.9</v>
      </c>
      <c r="U195" s="6"/>
      <c r="V195" s="6"/>
      <c r="W195" s="44">
        <v>75</v>
      </c>
      <c r="X195" s="44">
        <v>6</v>
      </c>
      <c r="Y195" s="44">
        <v>68</v>
      </c>
      <c r="Z195" s="44">
        <f t="shared" si="26"/>
        <v>6</v>
      </c>
      <c r="AA195" s="44" t="str">
        <f t="shared" si="27"/>
        <v>75_6</v>
      </c>
      <c r="AB195" s="17">
        <f t="shared" si="30"/>
        <v>39.71</v>
      </c>
      <c r="AC195" s="17">
        <f t="shared" si="31"/>
        <v>40.9</v>
      </c>
      <c r="AD195" s="40">
        <f t="shared" si="32"/>
        <v>40.9</v>
      </c>
      <c r="AE195" s="6"/>
      <c r="AF195" s="6"/>
      <c r="AG195" s="6"/>
      <c r="AH195" s="6"/>
      <c r="AI195" s="6"/>
      <c r="AJ195" s="57"/>
    </row>
    <row r="196" spans="1:36" x14ac:dyDescent="0.25">
      <c r="A196" s="44">
        <v>75</v>
      </c>
      <c r="B196" s="44">
        <v>6</v>
      </c>
      <c r="C196" s="44">
        <v>68</v>
      </c>
      <c r="D196" s="44">
        <f t="shared" si="28"/>
        <v>6</v>
      </c>
      <c r="E196" s="44" t="str">
        <f t="shared" si="29"/>
        <v>75_6</v>
      </c>
      <c r="F196" s="128">
        <v>38.369999999999997</v>
      </c>
      <c r="G196" s="44"/>
      <c r="H196" s="44">
        <v>75</v>
      </c>
      <c r="I196" s="44">
        <v>7</v>
      </c>
      <c r="J196" s="44">
        <v>71</v>
      </c>
      <c r="K196" s="44">
        <f t="shared" si="22"/>
        <v>7</v>
      </c>
      <c r="L196" s="44" t="str">
        <f t="shared" si="23"/>
        <v>75_7</v>
      </c>
      <c r="M196" s="128">
        <v>41.38</v>
      </c>
      <c r="N196" s="6"/>
      <c r="O196" s="44">
        <v>75</v>
      </c>
      <c r="P196" s="44">
        <v>7</v>
      </c>
      <c r="Q196" s="44">
        <v>71</v>
      </c>
      <c r="R196" s="44">
        <f t="shared" si="24"/>
        <v>7</v>
      </c>
      <c r="S196" s="44" t="str">
        <f t="shared" si="25"/>
        <v>75_7</v>
      </c>
      <c r="T196" s="128">
        <v>42.62</v>
      </c>
      <c r="U196" s="6"/>
      <c r="V196" s="6"/>
      <c r="W196" s="44">
        <v>75</v>
      </c>
      <c r="X196" s="44">
        <v>7</v>
      </c>
      <c r="Y196" s="44">
        <v>71</v>
      </c>
      <c r="Z196" s="44">
        <f t="shared" si="26"/>
        <v>7</v>
      </c>
      <c r="AA196" s="44" t="str">
        <f t="shared" si="27"/>
        <v>75_7</v>
      </c>
      <c r="AB196" s="17">
        <f t="shared" si="30"/>
        <v>41.38</v>
      </c>
      <c r="AC196" s="17">
        <f t="shared" si="31"/>
        <v>42.62</v>
      </c>
      <c r="AD196" s="40">
        <f t="shared" si="32"/>
        <v>42.62</v>
      </c>
      <c r="AE196" s="6"/>
      <c r="AF196" s="6"/>
      <c r="AG196" s="6"/>
      <c r="AH196" s="6"/>
      <c r="AI196" s="6"/>
      <c r="AJ196" s="57"/>
    </row>
    <row r="197" spans="1:36" x14ac:dyDescent="0.25">
      <c r="A197" s="44">
        <v>75</v>
      </c>
      <c r="B197" s="44">
        <v>7</v>
      </c>
      <c r="C197" s="44">
        <v>71</v>
      </c>
      <c r="D197" s="44">
        <f t="shared" si="28"/>
        <v>7</v>
      </c>
      <c r="E197" s="44" t="str">
        <f t="shared" si="29"/>
        <v>75_7</v>
      </c>
      <c r="F197" s="128">
        <v>39.979999999999997</v>
      </c>
      <c r="G197" s="44"/>
      <c r="H197" s="44">
        <v>75</v>
      </c>
      <c r="I197" s="44">
        <v>8</v>
      </c>
      <c r="J197" s="44">
        <v>74</v>
      </c>
      <c r="K197" s="44">
        <f t="shared" si="22"/>
        <v>8</v>
      </c>
      <c r="L197" s="44" t="str">
        <f t="shared" si="23"/>
        <v>75_8</v>
      </c>
      <c r="M197" s="128">
        <v>43.07</v>
      </c>
      <c r="N197" s="6"/>
      <c r="O197" s="44">
        <v>75</v>
      </c>
      <c r="P197" s="44">
        <v>8</v>
      </c>
      <c r="Q197" s="44">
        <v>74</v>
      </c>
      <c r="R197" s="44">
        <f t="shared" si="24"/>
        <v>8</v>
      </c>
      <c r="S197" s="44" t="str">
        <f t="shared" si="25"/>
        <v>75_8</v>
      </c>
      <c r="T197" s="128">
        <v>44.36</v>
      </c>
      <c r="U197" s="6"/>
      <c r="V197" s="6"/>
      <c r="W197" s="44">
        <v>75</v>
      </c>
      <c r="X197" s="44">
        <v>8</v>
      </c>
      <c r="Y197" s="44">
        <v>74</v>
      </c>
      <c r="Z197" s="44">
        <f t="shared" si="26"/>
        <v>8</v>
      </c>
      <c r="AA197" s="44" t="str">
        <f t="shared" si="27"/>
        <v>75_8</v>
      </c>
      <c r="AB197" s="17">
        <f t="shared" si="30"/>
        <v>43.07</v>
      </c>
      <c r="AC197" s="17">
        <f t="shared" si="31"/>
        <v>44.36</v>
      </c>
      <c r="AD197" s="40">
        <f t="shared" si="32"/>
        <v>44.36</v>
      </c>
      <c r="AE197" s="6"/>
      <c r="AF197" s="6"/>
      <c r="AG197" s="6"/>
      <c r="AH197" s="6"/>
      <c r="AI197" s="6"/>
      <c r="AJ197" s="57"/>
    </row>
    <row r="198" spans="1:36" x14ac:dyDescent="0.25">
      <c r="A198" s="44">
        <v>75</v>
      </c>
      <c r="B198" s="44">
        <v>8</v>
      </c>
      <c r="C198" s="44">
        <v>74</v>
      </c>
      <c r="D198" s="44">
        <f t="shared" si="28"/>
        <v>8</v>
      </c>
      <c r="E198" s="44" t="str">
        <f t="shared" si="29"/>
        <v>75_8</v>
      </c>
      <c r="F198" s="128">
        <v>41.61</v>
      </c>
      <c r="G198" s="44"/>
      <c r="H198" s="44">
        <v>75</v>
      </c>
      <c r="I198" s="44">
        <v>9</v>
      </c>
      <c r="J198" s="44">
        <v>76</v>
      </c>
      <c r="K198" s="44">
        <f t="shared" si="22"/>
        <v>9</v>
      </c>
      <c r="L198" s="44" t="str">
        <f t="shared" si="23"/>
        <v>75_9</v>
      </c>
      <c r="M198" s="128">
        <v>44.19</v>
      </c>
      <c r="N198" s="6"/>
      <c r="O198" s="44">
        <v>75</v>
      </c>
      <c r="P198" s="44">
        <v>9</v>
      </c>
      <c r="Q198" s="44">
        <v>76</v>
      </c>
      <c r="R198" s="44">
        <f t="shared" si="24"/>
        <v>9</v>
      </c>
      <c r="S198" s="44" t="str">
        <f t="shared" si="25"/>
        <v>75_9</v>
      </c>
      <c r="T198" s="128">
        <v>45.52</v>
      </c>
      <c r="U198" s="6"/>
      <c r="V198" s="6"/>
      <c r="W198" s="44">
        <v>75</v>
      </c>
      <c r="X198" s="44">
        <v>9</v>
      </c>
      <c r="Y198" s="44">
        <v>76</v>
      </c>
      <c r="Z198" s="44">
        <f t="shared" si="26"/>
        <v>9</v>
      </c>
      <c r="AA198" s="44" t="str">
        <f t="shared" si="27"/>
        <v>75_9</v>
      </c>
      <c r="AB198" s="17">
        <f t="shared" si="30"/>
        <v>44.19</v>
      </c>
      <c r="AC198" s="17">
        <f t="shared" si="31"/>
        <v>45.52</v>
      </c>
      <c r="AD198" s="40">
        <f t="shared" si="32"/>
        <v>45.52</v>
      </c>
      <c r="AE198" s="6"/>
      <c r="AF198" s="6"/>
      <c r="AG198" s="6"/>
      <c r="AH198" s="6"/>
      <c r="AI198" s="6"/>
      <c r="AJ198" s="57"/>
    </row>
    <row r="199" spans="1:36" x14ac:dyDescent="0.25">
      <c r="A199" s="44">
        <v>75</v>
      </c>
      <c r="B199" s="44">
        <v>9</v>
      </c>
      <c r="C199" s="44">
        <v>76</v>
      </c>
      <c r="D199" s="44">
        <f t="shared" si="28"/>
        <v>9</v>
      </c>
      <c r="E199" s="44" t="str">
        <f t="shared" si="29"/>
        <v>75_9</v>
      </c>
      <c r="F199" s="128">
        <v>42.7</v>
      </c>
      <c r="G199" s="44"/>
      <c r="H199" s="44">
        <v>75</v>
      </c>
      <c r="I199" s="44">
        <v>10</v>
      </c>
      <c r="J199" s="44">
        <v>78</v>
      </c>
      <c r="K199" s="44">
        <f t="shared" si="22"/>
        <v>10</v>
      </c>
      <c r="L199" s="44" t="str">
        <f t="shared" si="23"/>
        <v>75_10</v>
      </c>
      <c r="M199" s="128">
        <v>45.36</v>
      </c>
      <c r="N199" s="6"/>
      <c r="O199" s="44">
        <v>75</v>
      </c>
      <c r="P199" s="44">
        <v>10</v>
      </c>
      <c r="Q199" s="44">
        <v>78</v>
      </c>
      <c r="R199" s="44">
        <f t="shared" si="24"/>
        <v>10</v>
      </c>
      <c r="S199" s="44" t="str">
        <f t="shared" si="25"/>
        <v>75_10</v>
      </c>
      <c r="T199" s="128">
        <v>46.72</v>
      </c>
      <c r="U199" s="6"/>
      <c r="V199" s="6"/>
      <c r="W199" s="44">
        <v>75</v>
      </c>
      <c r="X199" s="44">
        <v>10</v>
      </c>
      <c r="Y199" s="44">
        <v>78</v>
      </c>
      <c r="Z199" s="44">
        <f t="shared" si="26"/>
        <v>10</v>
      </c>
      <c r="AA199" s="44" t="str">
        <f t="shared" si="27"/>
        <v>75_10</v>
      </c>
      <c r="AB199" s="17">
        <f t="shared" si="30"/>
        <v>45.36</v>
      </c>
      <c r="AC199" s="17">
        <f t="shared" si="31"/>
        <v>46.72</v>
      </c>
      <c r="AD199" s="40">
        <f t="shared" si="32"/>
        <v>46.72</v>
      </c>
      <c r="AE199" s="6"/>
      <c r="AF199" s="6"/>
      <c r="AG199" s="6"/>
      <c r="AH199" s="6"/>
      <c r="AI199" s="6"/>
      <c r="AJ199" s="57"/>
    </row>
    <row r="200" spans="1:36" x14ac:dyDescent="0.25">
      <c r="A200" s="44">
        <v>75</v>
      </c>
      <c r="B200" s="44">
        <v>10</v>
      </c>
      <c r="C200" s="44">
        <v>78</v>
      </c>
      <c r="D200" s="44">
        <f t="shared" si="28"/>
        <v>10</v>
      </c>
      <c r="E200" s="44" t="str">
        <f t="shared" si="29"/>
        <v>75_10</v>
      </c>
      <c r="F200" s="128">
        <v>43.83</v>
      </c>
      <c r="G200" s="44"/>
      <c r="H200" s="44">
        <v>75</v>
      </c>
      <c r="I200" s="44">
        <v>11</v>
      </c>
      <c r="J200" s="44">
        <v>80</v>
      </c>
      <c r="K200" s="44">
        <f t="shared" si="22"/>
        <v>11</v>
      </c>
      <c r="L200" s="44" t="str">
        <f t="shared" si="23"/>
        <v>75_11</v>
      </c>
      <c r="M200" s="128">
        <v>46.61</v>
      </c>
      <c r="N200" s="6"/>
      <c r="O200" s="44">
        <v>75</v>
      </c>
      <c r="P200" s="44">
        <v>11</v>
      </c>
      <c r="Q200" s="44">
        <v>80</v>
      </c>
      <c r="R200" s="44">
        <f t="shared" si="24"/>
        <v>11</v>
      </c>
      <c r="S200" s="44" t="str">
        <f t="shared" si="25"/>
        <v>75_11</v>
      </c>
      <c r="T200" s="128">
        <v>48</v>
      </c>
      <c r="U200" s="6"/>
      <c r="V200" s="6"/>
      <c r="W200" s="44">
        <v>75</v>
      </c>
      <c r="X200" s="44">
        <v>11</v>
      </c>
      <c r="Y200" s="44">
        <v>80</v>
      </c>
      <c r="Z200" s="44">
        <f t="shared" si="26"/>
        <v>11</v>
      </c>
      <c r="AA200" s="44" t="str">
        <f t="shared" si="27"/>
        <v>75_11</v>
      </c>
      <c r="AB200" s="17">
        <f t="shared" si="30"/>
        <v>46.61</v>
      </c>
      <c r="AC200" s="17">
        <f t="shared" si="31"/>
        <v>48</v>
      </c>
      <c r="AD200" s="40">
        <f t="shared" si="32"/>
        <v>48</v>
      </c>
      <c r="AE200" s="6"/>
      <c r="AF200" s="6"/>
      <c r="AG200" s="6"/>
      <c r="AH200" s="6"/>
      <c r="AI200" s="6"/>
      <c r="AJ200" s="57"/>
    </row>
    <row r="201" spans="1:36" x14ac:dyDescent="0.25">
      <c r="A201" s="44">
        <v>75</v>
      </c>
      <c r="B201" s="44">
        <v>11</v>
      </c>
      <c r="C201" s="44">
        <v>80</v>
      </c>
      <c r="D201" s="44">
        <f t="shared" si="28"/>
        <v>11</v>
      </c>
      <c r="E201" s="44" t="str">
        <f t="shared" si="29"/>
        <v>75_11</v>
      </c>
      <c r="F201" s="128">
        <v>45.03</v>
      </c>
      <c r="G201" s="44"/>
      <c r="H201" s="44">
        <v>75</v>
      </c>
      <c r="I201" s="44">
        <v>12</v>
      </c>
      <c r="J201" s="44">
        <v>82</v>
      </c>
      <c r="K201" s="44">
        <f t="shared" si="22"/>
        <v>12</v>
      </c>
      <c r="L201" s="44" t="str">
        <f t="shared" si="23"/>
        <v>75_12</v>
      </c>
      <c r="M201" s="128">
        <v>47.87</v>
      </c>
      <c r="N201" s="6"/>
      <c r="O201" s="44">
        <v>75</v>
      </c>
      <c r="P201" s="44">
        <v>12</v>
      </c>
      <c r="Q201" s="44">
        <v>82</v>
      </c>
      <c r="R201" s="44">
        <f t="shared" si="24"/>
        <v>12</v>
      </c>
      <c r="S201" s="44" t="str">
        <f t="shared" si="25"/>
        <v>75_12</v>
      </c>
      <c r="T201" s="128">
        <v>49.31</v>
      </c>
      <c r="U201" s="6"/>
      <c r="V201" s="6"/>
      <c r="W201" s="44">
        <v>75</v>
      </c>
      <c r="X201" s="44">
        <v>12</v>
      </c>
      <c r="Y201" s="44">
        <v>82</v>
      </c>
      <c r="Z201" s="44">
        <f t="shared" si="26"/>
        <v>12</v>
      </c>
      <c r="AA201" s="44" t="str">
        <f t="shared" si="27"/>
        <v>75_12</v>
      </c>
      <c r="AB201" s="17">
        <f t="shared" si="30"/>
        <v>47.87</v>
      </c>
      <c r="AC201" s="17">
        <f t="shared" si="31"/>
        <v>49.31</v>
      </c>
      <c r="AD201" s="40">
        <f t="shared" si="32"/>
        <v>49.31</v>
      </c>
      <c r="AE201" s="6"/>
      <c r="AF201" s="6"/>
      <c r="AG201" s="6"/>
      <c r="AH201" s="6"/>
      <c r="AI201" s="6"/>
      <c r="AJ201" s="57"/>
    </row>
    <row r="202" spans="1:36" x14ac:dyDescent="0.25">
      <c r="A202" s="44">
        <v>75</v>
      </c>
      <c r="B202" s="44">
        <v>12</v>
      </c>
      <c r="C202" s="44">
        <v>82</v>
      </c>
      <c r="D202" s="44">
        <f t="shared" si="28"/>
        <v>12</v>
      </c>
      <c r="E202" s="44" t="str">
        <f t="shared" si="29"/>
        <v>75_12</v>
      </c>
      <c r="F202" s="128">
        <v>46.25</v>
      </c>
      <c r="G202" s="44"/>
      <c r="H202" s="44">
        <v>75</v>
      </c>
      <c r="I202" s="44">
        <v>13</v>
      </c>
      <c r="J202" s="44">
        <v>83</v>
      </c>
      <c r="K202" s="44">
        <f t="shared" si="22"/>
        <v>13</v>
      </c>
      <c r="L202" s="44" t="str">
        <f t="shared" si="23"/>
        <v>75_13</v>
      </c>
      <c r="M202" s="128">
        <v>48.48</v>
      </c>
      <c r="N202" s="6"/>
      <c r="O202" s="44">
        <v>75</v>
      </c>
      <c r="P202" s="44">
        <v>13</v>
      </c>
      <c r="Q202" s="44">
        <v>83</v>
      </c>
      <c r="R202" s="44">
        <f t="shared" si="24"/>
        <v>13</v>
      </c>
      <c r="S202" s="44" t="str">
        <f t="shared" si="25"/>
        <v>75_13</v>
      </c>
      <c r="T202" s="128">
        <v>49.93</v>
      </c>
      <c r="U202" s="6"/>
      <c r="V202" s="6"/>
      <c r="W202" s="44">
        <v>75</v>
      </c>
      <c r="X202" s="44">
        <v>13</v>
      </c>
      <c r="Y202" s="44">
        <v>83</v>
      </c>
      <c r="Z202" s="44">
        <f t="shared" si="26"/>
        <v>13</v>
      </c>
      <c r="AA202" s="44" t="str">
        <f t="shared" si="27"/>
        <v>75_13</v>
      </c>
      <c r="AB202" s="17">
        <f t="shared" si="30"/>
        <v>48.48</v>
      </c>
      <c r="AC202" s="17">
        <f t="shared" si="31"/>
        <v>49.93</v>
      </c>
      <c r="AD202" s="40">
        <f t="shared" si="32"/>
        <v>49.93</v>
      </c>
      <c r="AE202" s="6"/>
      <c r="AF202" s="6"/>
      <c r="AG202" s="6"/>
      <c r="AH202" s="6"/>
      <c r="AI202" s="6"/>
      <c r="AJ202" s="57"/>
    </row>
    <row r="203" spans="1:36" x14ac:dyDescent="0.25">
      <c r="A203" s="44">
        <v>75</v>
      </c>
      <c r="B203" s="44">
        <v>13</v>
      </c>
      <c r="C203" s="44">
        <v>83</v>
      </c>
      <c r="D203" s="44">
        <f t="shared" si="28"/>
        <v>13</v>
      </c>
      <c r="E203" s="44" t="str">
        <f t="shared" si="29"/>
        <v>75_13</v>
      </c>
      <c r="F203" s="128">
        <v>46.84</v>
      </c>
      <c r="G203" s="44"/>
      <c r="H203" s="44">
        <v>75</v>
      </c>
      <c r="I203" s="44">
        <v>14</v>
      </c>
      <c r="J203" s="44">
        <v>84</v>
      </c>
      <c r="K203" s="44">
        <f t="shared" si="22"/>
        <v>14</v>
      </c>
      <c r="L203" s="44" t="str">
        <f t="shared" si="23"/>
        <v>75_14</v>
      </c>
      <c r="M203" s="128">
        <v>49.12</v>
      </c>
      <c r="N203" s="6"/>
      <c r="O203" s="44">
        <v>75</v>
      </c>
      <c r="P203" s="44">
        <v>14</v>
      </c>
      <c r="Q203" s="44">
        <v>84</v>
      </c>
      <c r="R203" s="44">
        <f t="shared" si="24"/>
        <v>14</v>
      </c>
      <c r="S203" s="44" t="str">
        <f t="shared" si="25"/>
        <v>75_14</v>
      </c>
      <c r="T203" s="128">
        <v>50.59</v>
      </c>
      <c r="U203" s="6"/>
      <c r="V203" s="6"/>
      <c r="W203" s="44">
        <v>75</v>
      </c>
      <c r="X203" s="44">
        <v>14</v>
      </c>
      <c r="Y203" s="44">
        <v>84</v>
      </c>
      <c r="Z203" s="44">
        <f t="shared" si="26"/>
        <v>14</v>
      </c>
      <c r="AA203" s="44" t="str">
        <f t="shared" si="27"/>
        <v>75_14</v>
      </c>
      <c r="AB203" s="17">
        <f t="shared" si="30"/>
        <v>49.12</v>
      </c>
      <c r="AC203" s="17">
        <f t="shared" si="31"/>
        <v>50.59</v>
      </c>
      <c r="AD203" s="40">
        <f t="shared" si="32"/>
        <v>50.59</v>
      </c>
      <c r="AE203" s="6"/>
      <c r="AF203" s="6"/>
      <c r="AG203" s="6"/>
      <c r="AH203" s="6"/>
      <c r="AI203" s="6"/>
      <c r="AJ203" s="57"/>
    </row>
    <row r="204" spans="1:36" x14ac:dyDescent="0.25">
      <c r="A204" s="44">
        <v>75</v>
      </c>
      <c r="B204" s="44">
        <v>14</v>
      </c>
      <c r="C204" s="44">
        <v>84</v>
      </c>
      <c r="D204" s="44">
        <f t="shared" si="28"/>
        <v>14</v>
      </c>
      <c r="E204" s="44" t="str">
        <f t="shared" si="29"/>
        <v>75_14</v>
      </c>
      <c r="F204" s="128">
        <v>47.46</v>
      </c>
      <c r="G204" s="44"/>
      <c r="H204" s="44">
        <v>75</v>
      </c>
      <c r="I204" s="44">
        <v>15</v>
      </c>
      <c r="J204" s="44">
        <v>85</v>
      </c>
      <c r="K204" s="44">
        <f t="shared" si="22"/>
        <v>15</v>
      </c>
      <c r="L204" s="44" t="str">
        <f t="shared" si="23"/>
        <v>75_15</v>
      </c>
      <c r="M204" s="128">
        <v>49.85</v>
      </c>
      <c r="N204" s="6"/>
      <c r="O204" s="44">
        <v>75</v>
      </c>
      <c r="P204" s="44">
        <v>15</v>
      </c>
      <c r="Q204" s="44">
        <v>85</v>
      </c>
      <c r="R204" s="44">
        <f t="shared" si="24"/>
        <v>15</v>
      </c>
      <c r="S204" s="44" t="str">
        <f t="shared" si="25"/>
        <v>75_15</v>
      </c>
      <c r="T204" s="128">
        <v>51.34</v>
      </c>
      <c r="U204" s="6"/>
      <c r="V204" s="6"/>
      <c r="W204" s="44">
        <v>75</v>
      </c>
      <c r="X204" s="44">
        <v>15</v>
      </c>
      <c r="Y204" s="44">
        <v>85</v>
      </c>
      <c r="Z204" s="44">
        <f t="shared" si="26"/>
        <v>15</v>
      </c>
      <c r="AA204" s="44" t="str">
        <f t="shared" si="27"/>
        <v>75_15</v>
      </c>
      <c r="AB204" s="17">
        <f t="shared" si="30"/>
        <v>49.85</v>
      </c>
      <c r="AC204" s="17">
        <f t="shared" si="31"/>
        <v>51.34</v>
      </c>
      <c r="AD204" s="40">
        <f t="shared" si="32"/>
        <v>51.34</v>
      </c>
      <c r="AE204" s="6"/>
      <c r="AF204" s="6"/>
      <c r="AG204" s="6"/>
      <c r="AH204" s="6"/>
      <c r="AI204" s="6"/>
      <c r="AJ204" s="57"/>
    </row>
    <row r="205" spans="1:36" x14ac:dyDescent="0.25">
      <c r="A205" s="44">
        <v>75</v>
      </c>
      <c r="B205" s="44">
        <v>15</v>
      </c>
      <c r="C205" s="44">
        <v>85</v>
      </c>
      <c r="D205" s="44">
        <f t="shared" si="28"/>
        <v>15</v>
      </c>
      <c r="E205" s="44" t="str">
        <f t="shared" si="29"/>
        <v>75_15</v>
      </c>
      <c r="F205" s="128">
        <v>48.16</v>
      </c>
      <c r="G205" s="44"/>
      <c r="H205" s="44">
        <v>75</v>
      </c>
      <c r="I205" s="44">
        <v>16</v>
      </c>
      <c r="J205" s="44">
        <v>86</v>
      </c>
      <c r="K205" s="44">
        <f t="shared" si="22"/>
        <v>16</v>
      </c>
      <c r="L205" s="44" t="str">
        <f t="shared" si="23"/>
        <v>75_16</v>
      </c>
      <c r="M205" s="128">
        <v>50.59</v>
      </c>
      <c r="N205" s="6"/>
      <c r="O205" s="44">
        <v>75</v>
      </c>
      <c r="P205" s="44">
        <v>16</v>
      </c>
      <c r="Q205" s="44">
        <v>86</v>
      </c>
      <c r="R205" s="44">
        <f t="shared" si="24"/>
        <v>16</v>
      </c>
      <c r="S205" s="44" t="str">
        <f t="shared" si="25"/>
        <v>75_16</v>
      </c>
      <c r="T205" s="128">
        <v>52.11</v>
      </c>
      <c r="U205" s="6"/>
      <c r="V205" s="6"/>
      <c r="W205" s="44">
        <v>75</v>
      </c>
      <c r="X205" s="44">
        <v>16</v>
      </c>
      <c r="Y205" s="44">
        <v>86</v>
      </c>
      <c r="Z205" s="44">
        <f t="shared" si="26"/>
        <v>16</v>
      </c>
      <c r="AA205" s="44" t="str">
        <f t="shared" si="27"/>
        <v>75_16</v>
      </c>
      <c r="AB205" s="17">
        <f t="shared" si="30"/>
        <v>50.59</v>
      </c>
      <c r="AC205" s="17">
        <f t="shared" si="31"/>
        <v>52.11</v>
      </c>
      <c r="AD205" s="40">
        <f t="shared" si="32"/>
        <v>52.11</v>
      </c>
      <c r="AE205" s="6"/>
      <c r="AF205" s="6"/>
      <c r="AG205" s="6"/>
      <c r="AH205" s="6"/>
      <c r="AI205" s="6"/>
      <c r="AJ205" s="57"/>
    </row>
    <row r="206" spans="1:36" x14ac:dyDescent="0.25">
      <c r="A206" s="44">
        <v>75</v>
      </c>
      <c r="B206" s="44">
        <v>16</v>
      </c>
      <c r="C206" s="44">
        <v>86</v>
      </c>
      <c r="D206" s="44">
        <f t="shared" si="28"/>
        <v>16</v>
      </c>
      <c r="E206" s="44" t="str">
        <f t="shared" si="29"/>
        <v>75_16</v>
      </c>
      <c r="F206" s="128">
        <v>48.88</v>
      </c>
      <c r="G206" s="44"/>
      <c r="H206" s="44">
        <v>75</v>
      </c>
      <c r="I206" s="44">
        <v>17</v>
      </c>
      <c r="J206" s="44">
        <v>87</v>
      </c>
      <c r="K206" s="44">
        <f t="shared" si="22"/>
        <v>17</v>
      </c>
      <c r="L206" s="44" t="str">
        <f t="shared" si="23"/>
        <v>75_17</v>
      </c>
      <c r="M206" s="128">
        <v>51.31</v>
      </c>
      <c r="N206" s="6"/>
      <c r="O206" s="44">
        <v>75</v>
      </c>
      <c r="P206" s="44">
        <v>17</v>
      </c>
      <c r="Q206" s="44">
        <v>87</v>
      </c>
      <c r="R206" s="44">
        <f t="shared" si="24"/>
        <v>17</v>
      </c>
      <c r="S206" s="44" t="str">
        <f t="shared" si="25"/>
        <v>75_17</v>
      </c>
      <c r="T206" s="128">
        <v>52.85</v>
      </c>
      <c r="U206" s="6"/>
      <c r="V206" s="6"/>
      <c r="W206" s="44">
        <v>75</v>
      </c>
      <c r="X206" s="44">
        <v>17</v>
      </c>
      <c r="Y206" s="44">
        <v>87</v>
      </c>
      <c r="Z206" s="44">
        <f t="shared" si="26"/>
        <v>17</v>
      </c>
      <c r="AA206" s="44" t="str">
        <f t="shared" si="27"/>
        <v>75_17</v>
      </c>
      <c r="AB206" s="17">
        <f t="shared" si="30"/>
        <v>51.31</v>
      </c>
      <c r="AC206" s="17">
        <f t="shared" si="31"/>
        <v>52.85</v>
      </c>
      <c r="AD206" s="40">
        <f t="shared" si="32"/>
        <v>52.85</v>
      </c>
      <c r="AE206" s="6"/>
      <c r="AF206" s="6"/>
      <c r="AG206" s="6"/>
      <c r="AH206" s="6"/>
      <c r="AI206" s="6"/>
      <c r="AJ206" s="57"/>
    </row>
    <row r="207" spans="1:36" x14ac:dyDescent="0.25">
      <c r="A207" s="44">
        <v>75</v>
      </c>
      <c r="B207" s="44">
        <v>17</v>
      </c>
      <c r="C207" s="44">
        <v>87</v>
      </c>
      <c r="D207" s="44">
        <f t="shared" si="28"/>
        <v>17</v>
      </c>
      <c r="E207" s="44" t="str">
        <f t="shared" si="29"/>
        <v>75_17</v>
      </c>
      <c r="F207" s="128">
        <v>49.58</v>
      </c>
      <c r="G207" s="44"/>
      <c r="H207" s="44">
        <v>75</v>
      </c>
      <c r="I207" s="44">
        <v>18</v>
      </c>
      <c r="J207" s="44">
        <v>88</v>
      </c>
      <c r="K207" s="44">
        <f t="shared" ref="K207:K234" si="33">I207</f>
        <v>18</v>
      </c>
      <c r="L207" s="44" t="str">
        <f t="shared" ref="L207:L234" si="34">H207&amp;"_"&amp;K207</f>
        <v>75_18</v>
      </c>
      <c r="M207" s="128">
        <v>52.05</v>
      </c>
      <c r="N207" s="6"/>
      <c r="O207" s="44">
        <v>75</v>
      </c>
      <c r="P207" s="44">
        <v>18</v>
      </c>
      <c r="Q207" s="44">
        <v>88</v>
      </c>
      <c r="R207" s="44">
        <f t="shared" ref="R207:R234" si="35">P207</f>
        <v>18</v>
      </c>
      <c r="S207" s="44" t="str">
        <f t="shared" ref="S207:S234" si="36">O207&amp;"_"&amp;R207</f>
        <v>75_18</v>
      </c>
      <c r="T207" s="128">
        <v>53.62</v>
      </c>
      <c r="U207" s="6"/>
      <c r="V207" s="6"/>
      <c r="W207" s="44">
        <v>75</v>
      </c>
      <c r="X207" s="44">
        <v>18</v>
      </c>
      <c r="Y207" s="44">
        <v>88</v>
      </c>
      <c r="Z207" s="44">
        <f t="shared" ref="Z207:Z234" si="37">X207</f>
        <v>18</v>
      </c>
      <c r="AA207" s="44" t="str">
        <f t="shared" ref="AA207:AA234" si="38">W207&amp;"_"&amp;Z207</f>
        <v>75_18</v>
      </c>
      <c r="AB207" s="17">
        <f t="shared" si="30"/>
        <v>52.05</v>
      </c>
      <c r="AC207" s="17">
        <f t="shared" si="31"/>
        <v>53.62</v>
      </c>
      <c r="AD207" s="40">
        <f t="shared" si="32"/>
        <v>53.62</v>
      </c>
      <c r="AE207" s="6"/>
      <c r="AF207" s="6"/>
      <c r="AG207" s="6"/>
      <c r="AH207" s="6"/>
      <c r="AI207" s="6"/>
      <c r="AJ207" s="57"/>
    </row>
    <row r="208" spans="1:36" x14ac:dyDescent="0.25">
      <c r="A208" s="44">
        <v>75</v>
      </c>
      <c r="B208" s="44">
        <v>18</v>
      </c>
      <c r="C208" s="44">
        <v>88</v>
      </c>
      <c r="D208" s="44">
        <f t="shared" ref="D208:D229" si="39">B208</f>
        <v>18</v>
      </c>
      <c r="E208" s="44" t="str">
        <f t="shared" ref="E208:E229" si="40">A208&amp;"_"&amp;D208</f>
        <v>75_18</v>
      </c>
      <c r="F208" s="128">
        <v>50.29</v>
      </c>
      <c r="G208" s="44"/>
      <c r="H208" s="44">
        <v>80</v>
      </c>
      <c r="I208" s="44" t="s">
        <v>384</v>
      </c>
      <c r="J208" s="44">
        <v>66</v>
      </c>
      <c r="K208" s="44" t="str">
        <f t="shared" si="33"/>
        <v>Aanloopperiodiek_0</v>
      </c>
      <c r="L208" s="44" t="str">
        <f t="shared" si="34"/>
        <v>80_Aanloopperiodiek_0</v>
      </c>
      <c r="M208" s="128">
        <v>38.590000000000003</v>
      </c>
      <c r="N208" s="6"/>
      <c r="O208" s="44">
        <v>80</v>
      </c>
      <c r="P208" s="44" t="s">
        <v>384</v>
      </c>
      <c r="Q208" s="44">
        <v>66</v>
      </c>
      <c r="R208" s="44" t="str">
        <f t="shared" si="35"/>
        <v>Aanloopperiodiek_0</v>
      </c>
      <c r="S208" s="44" t="str">
        <f t="shared" si="36"/>
        <v>80_Aanloopperiodiek_0</v>
      </c>
      <c r="T208" s="128">
        <v>39.75</v>
      </c>
      <c r="U208" s="6"/>
      <c r="V208" s="6"/>
      <c r="W208" s="44">
        <v>80</v>
      </c>
      <c r="X208" s="44" t="s">
        <v>384</v>
      </c>
      <c r="Y208" s="44">
        <v>66</v>
      </c>
      <c r="Z208" s="44" t="str">
        <f t="shared" si="37"/>
        <v>Aanloopperiodiek_0</v>
      </c>
      <c r="AA208" s="44" t="str">
        <f t="shared" si="38"/>
        <v>80_Aanloopperiodiek_0</v>
      </c>
      <c r="AB208" s="17">
        <f t="shared" ref="AB208:AB234" si="41">INDEX($M$15:$M$234,MATCH(AA208,$L$15:$L$234,0))</f>
        <v>38.590000000000003</v>
      </c>
      <c r="AC208" s="17">
        <f t="shared" ref="AC208:AC234" si="42">INDEX($T$15:$T$234,MATCH(AA208,$S$15:$S$234,0))</f>
        <v>39.75</v>
      </c>
      <c r="AD208" s="40">
        <f t="shared" ref="AD208:AD234" si="43">$D$6*AB208+$D$7*AC208</f>
        <v>39.75</v>
      </c>
      <c r="AE208" s="6"/>
      <c r="AF208" s="6"/>
      <c r="AG208" s="6"/>
      <c r="AH208" s="6"/>
      <c r="AI208" s="6"/>
      <c r="AJ208" s="57"/>
    </row>
    <row r="209" spans="1:36" x14ac:dyDescent="0.25">
      <c r="A209" s="44">
        <v>80</v>
      </c>
      <c r="B209" s="44" t="s">
        <v>384</v>
      </c>
      <c r="C209" s="44">
        <v>66</v>
      </c>
      <c r="D209" s="44" t="str">
        <f t="shared" si="39"/>
        <v>Aanloopperiodiek_0</v>
      </c>
      <c r="E209" s="44" t="str">
        <f t="shared" si="40"/>
        <v>80_Aanloopperiodiek_0</v>
      </c>
      <c r="F209" s="128">
        <v>37.28</v>
      </c>
      <c r="G209" s="44"/>
      <c r="H209" s="44">
        <v>80</v>
      </c>
      <c r="I209" s="44" t="s">
        <v>385</v>
      </c>
      <c r="J209" s="44">
        <v>68</v>
      </c>
      <c r="K209" s="44" t="str">
        <f t="shared" si="33"/>
        <v>Aanloopperiodiek_1</v>
      </c>
      <c r="L209" s="44" t="str">
        <f t="shared" si="34"/>
        <v>80_Aanloopperiodiek_1</v>
      </c>
      <c r="M209" s="128">
        <v>39.71</v>
      </c>
      <c r="N209" s="6"/>
      <c r="O209" s="44">
        <v>80</v>
      </c>
      <c r="P209" s="44" t="s">
        <v>385</v>
      </c>
      <c r="Q209" s="44">
        <v>68</v>
      </c>
      <c r="R209" s="44" t="str">
        <f t="shared" si="35"/>
        <v>Aanloopperiodiek_1</v>
      </c>
      <c r="S209" s="44" t="str">
        <f t="shared" si="36"/>
        <v>80_Aanloopperiodiek_1</v>
      </c>
      <c r="T209" s="128">
        <v>40.9</v>
      </c>
      <c r="U209" s="6"/>
      <c r="V209" s="6"/>
      <c r="W209" s="44">
        <v>80</v>
      </c>
      <c r="X209" s="44" t="s">
        <v>385</v>
      </c>
      <c r="Y209" s="44">
        <v>68</v>
      </c>
      <c r="Z209" s="44" t="str">
        <f t="shared" si="37"/>
        <v>Aanloopperiodiek_1</v>
      </c>
      <c r="AA209" s="44" t="str">
        <f t="shared" si="38"/>
        <v>80_Aanloopperiodiek_1</v>
      </c>
      <c r="AB209" s="17">
        <f t="shared" si="41"/>
        <v>39.71</v>
      </c>
      <c r="AC209" s="17">
        <f t="shared" si="42"/>
        <v>40.9</v>
      </c>
      <c r="AD209" s="40">
        <f t="shared" si="43"/>
        <v>40.9</v>
      </c>
      <c r="AE209" s="6"/>
      <c r="AF209" s="6"/>
      <c r="AG209" s="6"/>
      <c r="AH209" s="6"/>
      <c r="AI209" s="6"/>
      <c r="AJ209" s="57"/>
    </row>
    <row r="210" spans="1:36" x14ac:dyDescent="0.25">
      <c r="A210" s="44">
        <v>80</v>
      </c>
      <c r="B210" s="44" t="s">
        <v>385</v>
      </c>
      <c r="C210" s="44">
        <v>68</v>
      </c>
      <c r="D210" s="44" t="str">
        <f t="shared" si="39"/>
        <v>Aanloopperiodiek_1</v>
      </c>
      <c r="E210" s="44" t="str">
        <f t="shared" si="40"/>
        <v>80_Aanloopperiodiek_1</v>
      </c>
      <c r="F210" s="128">
        <v>38.369999999999997</v>
      </c>
      <c r="G210" s="44"/>
      <c r="H210" s="44">
        <v>80</v>
      </c>
      <c r="I210" s="44">
        <v>0</v>
      </c>
      <c r="J210" s="44">
        <v>70</v>
      </c>
      <c r="K210" s="44">
        <f t="shared" si="33"/>
        <v>0</v>
      </c>
      <c r="L210" s="44" t="str">
        <f t="shared" si="34"/>
        <v>80_0</v>
      </c>
      <c r="M210" s="128">
        <v>40.83</v>
      </c>
      <c r="N210" s="6"/>
      <c r="O210" s="44">
        <v>80</v>
      </c>
      <c r="P210" s="44">
        <v>0</v>
      </c>
      <c r="Q210" s="44">
        <v>70</v>
      </c>
      <c r="R210" s="44">
        <f t="shared" si="35"/>
        <v>0</v>
      </c>
      <c r="S210" s="44" t="str">
        <f t="shared" si="36"/>
        <v>80_0</v>
      </c>
      <c r="T210" s="128">
        <v>42.05</v>
      </c>
      <c r="U210" s="6"/>
      <c r="V210" s="6"/>
      <c r="W210" s="44">
        <v>80</v>
      </c>
      <c r="X210" s="44">
        <v>0</v>
      </c>
      <c r="Y210" s="44">
        <v>70</v>
      </c>
      <c r="Z210" s="44">
        <f t="shared" si="37"/>
        <v>0</v>
      </c>
      <c r="AA210" s="44" t="str">
        <f t="shared" si="38"/>
        <v>80_0</v>
      </c>
      <c r="AB210" s="17">
        <f t="shared" si="41"/>
        <v>40.83</v>
      </c>
      <c r="AC210" s="17">
        <f t="shared" si="42"/>
        <v>42.05</v>
      </c>
      <c r="AD210" s="40">
        <f t="shared" si="43"/>
        <v>42.05</v>
      </c>
      <c r="AE210" s="6"/>
      <c r="AF210" s="6"/>
      <c r="AG210" s="6"/>
      <c r="AH210" s="6"/>
      <c r="AI210" s="6"/>
      <c r="AJ210" s="57"/>
    </row>
    <row r="211" spans="1:36" x14ac:dyDescent="0.25">
      <c r="A211" s="44">
        <v>80</v>
      </c>
      <c r="B211" s="44">
        <v>0</v>
      </c>
      <c r="C211" s="44">
        <v>70</v>
      </c>
      <c r="D211" s="44">
        <f t="shared" si="39"/>
        <v>0</v>
      </c>
      <c r="E211" s="44" t="str">
        <f t="shared" si="40"/>
        <v>80_0</v>
      </c>
      <c r="F211" s="128">
        <v>39.450000000000003</v>
      </c>
      <c r="G211" s="44"/>
      <c r="H211" s="44">
        <v>80</v>
      </c>
      <c r="I211" s="44">
        <v>1</v>
      </c>
      <c r="J211" s="44">
        <v>72</v>
      </c>
      <c r="K211" s="44">
        <f t="shared" si="33"/>
        <v>1</v>
      </c>
      <c r="L211" s="44" t="str">
        <f t="shared" si="34"/>
        <v>80_1</v>
      </c>
      <c r="M211" s="128">
        <v>41.95</v>
      </c>
      <c r="N211" s="6"/>
      <c r="O211" s="44">
        <v>80</v>
      </c>
      <c r="P211" s="44">
        <v>1</v>
      </c>
      <c r="Q211" s="44">
        <v>72</v>
      </c>
      <c r="R211" s="44">
        <f t="shared" si="35"/>
        <v>1</v>
      </c>
      <c r="S211" s="44" t="str">
        <f t="shared" si="36"/>
        <v>80_1</v>
      </c>
      <c r="T211" s="128">
        <v>43.21</v>
      </c>
      <c r="U211" s="6"/>
      <c r="V211" s="6"/>
      <c r="W211" s="44">
        <v>80</v>
      </c>
      <c r="X211" s="44">
        <v>1</v>
      </c>
      <c r="Y211" s="44">
        <v>72</v>
      </c>
      <c r="Z211" s="44">
        <f t="shared" si="37"/>
        <v>1</v>
      </c>
      <c r="AA211" s="44" t="str">
        <f t="shared" si="38"/>
        <v>80_1</v>
      </c>
      <c r="AB211" s="17">
        <f t="shared" si="41"/>
        <v>41.95</v>
      </c>
      <c r="AC211" s="17">
        <f t="shared" si="42"/>
        <v>43.21</v>
      </c>
      <c r="AD211" s="40">
        <f t="shared" si="43"/>
        <v>43.21</v>
      </c>
      <c r="AE211" s="6"/>
      <c r="AF211" s="6"/>
      <c r="AG211" s="6"/>
      <c r="AH211" s="6"/>
      <c r="AI211" s="6"/>
      <c r="AJ211" s="57"/>
    </row>
    <row r="212" spans="1:36" x14ac:dyDescent="0.25">
      <c r="A212" s="44">
        <v>80</v>
      </c>
      <c r="B212" s="44">
        <v>1</v>
      </c>
      <c r="C212" s="44">
        <v>72</v>
      </c>
      <c r="D212" s="44">
        <f t="shared" si="39"/>
        <v>1</v>
      </c>
      <c r="E212" s="44" t="str">
        <f t="shared" si="40"/>
        <v>80_1</v>
      </c>
      <c r="F212" s="128">
        <v>40.53</v>
      </c>
      <c r="G212" s="44"/>
      <c r="H212" s="44">
        <v>80</v>
      </c>
      <c r="I212" s="44">
        <v>2</v>
      </c>
      <c r="J212" s="44">
        <v>74</v>
      </c>
      <c r="K212" s="44">
        <f t="shared" si="33"/>
        <v>2</v>
      </c>
      <c r="L212" s="44" t="str">
        <f t="shared" si="34"/>
        <v>80_2</v>
      </c>
      <c r="M212" s="128">
        <v>43.07</v>
      </c>
      <c r="N212" s="6"/>
      <c r="O212" s="44">
        <v>80</v>
      </c>
      <c r="P212" s="44">
        <v>2</v>
      </c>
      <c r="Q212" s="44">
        <v>74</v>
      </c>
      <c r="R212" s="44">
        <f t="shared" si="35"/>
        <v>2</v>
      </c>
      <c r="S212" s="44" t="str">
        <f t="shared" si="36"/>
        <v>80_2</v>
      </c>
      <c r="T212" s="128">
        <v>44.36</v>
      </c>
      <c r="U212" s="6"/>
      <c r="V212" s="6"/>
      <c r="W212" s="44">
        <v>80</v>
      </c>
      <c r="X212" s="44">
        <v>2</v>
      </c>
      <c r="Y212" s="44">
        <v>74</v>
      </c>
      <c r="Z212" s="44">
        <f t="shared" si="37"/>
        <v>2</v>
      </c>
      <c r="AA212" s="44" t="str">
        <f t="shared" si="38"/>
        <v>80_2</v>
      </c>
      <c r="AB212" s="17">
        <f t="shared" si="41"/>
        <v>43.07</v>
      </c>
      <c r="AC212" s="17">
        <f t="shared" si="42"/>
        <v>44.36</v>
      </c>
      <c r="AD212" s="40">
        <f t="shared" si="43"/>
        <v>44.36</v>
      </c>
      <c r="AE212" s="6"/>
      <c r="AF212" s="6"/>
      <c r="AG212" s="6"/>
      <c r="AH212" s="6"/>
      <c r="AI212" s="6"/>
      <c r="AJ212" s="57"/>
    </row>
    <row r="213" spans="1:36" x14ac:dyDescent="0.25">
      <c r="A213" s="44">
        <v>80</v>
      </c>
      <c r="B213" s="44">
        <v>2</v>
      </c>
      <c r="C213" s="44">
        <v>74</v>
      </c>
      <c r="D213" s="44">
        <f t="shared" si="39"/>
        <v>2</v>
      </c>
      <c r="E213" s="44" t="str">
        <f t="shared" si="40"/>
        <v>80_2</v>
      </c>
      <c r="F213" s="128">
        <v>41.61</v>
      </c>
      <c r="G213" s="44"/>
      <c r="H213" s="44">
        <v>80</v>
      </c>
      <c r="I213" s="44">
        <v>3</v>
      </c>
      <c r="J213" s="44">
        <v>75</v>
      </c>
      <c r="K213" s="44">
        <f t="shared" si="33"/>
        <v>3</v>
      </c>
      <c r="L213" s="44" t="str">
        <f t="shared" si="34"/>
        <v>80_3</v>
      </c>
      <c r="M213" s="128">
        <v>43.63</v>
      </c>
      <c r="N213" s="6"/>
      <c r="O213" s="44">
        <v>80</v>
      </c>
      <c r="P213" s="44">
        <v>3</v>
      </c>
      <c r="Q213" s="44">
        <v>75</v>
      </c>
      <c r="R213" s="44">
        <f t="shared" si="35"/>
        <v>3</v>
      </c>
      <c r="S213" s="44" t="str">
        <f t="shared" si="36"/>
        <v>80_3</v>
      </c>
      <c r="T213" s="128">
        <v>44.93</v>
      </c>
      <c r="U213" s="6"/>
      <c r="V213" s="6"/>
      <c r="W213" s="44">
        <v>80</v>
      </c>
      <c r="X213" s="44">
        <v>3</v>
      </c>
      <c r="Y213" s="44">
        <v>75</v>
      </c>
      <c r="Z213" s="44">
        <f t="shared" si="37"/>
        <v>3</v>
      </c>
      <c r="AA213" s="44" t="str">
        <f t="shared" si="38"/>
        <v>80_3</v>
      </c>
      <c r="AB213" s="17">
        <f t="shared" si="41"/>
        <v>43.63</v>
      </c>
      <c r="AC213" s="17">
        <f t="shared" si="42"/>
        <v>44.93</v>
      </c>
      <c r="AD213" s="40">
        <f t="shared" si="43"/>
        <v>44.93</v>
      </c>
      <c r="AE213" s="6"/>
      <c r="AF213" s="6"/>
      <c r="AG213" s="6"/>
      <c r="AH213" s="6"/>
      <c r="AI213" s="6"/>
      <c r="AJ213" s="57"/>
    </row>
    <row r="214" spans="1:36" x14ac:dyDescent="0.25">
      <c r="A214" s="44">
        <v>80</v>
      </c>
      <c r="B214" s="44">
        <v>3</v>
      </c>
      <c r="C214" s="44">
        <v>75</v>
      </c>
      <c r="D214" s="44">
        <f t="shared" si="39"/>
        <v>3</v>
      </c>
      <c r="E214" s="44" t="str">
        <f t="shared" si="40"/>
        <v>80_3</v>
      </c>
      <c r="F214" s="128">
        <v>42.15</v>
      </c>
      <c r="G214" s="44"/>
      <c r="H214" s="44">
        <v>80</v>
      </c>
      <c r="I214" s="44">
        <v>4</v>
      </c>
      <c r="J214" s="44">
        <v>76</v>
      </c>
      <c r="K214" s="44">
        <f t="shared" si="33"/>
        <v>4</v>
      </c>
      <c r="L214" s="44" t="str">
        <f t="shared" si="34"/>
        <v>80_4</v>
      </c>
      <c r="M214" s="128">
        <v>44.19</v>
      </c>
      <c r="N214" s="6"/>
      <c r="O214" s="44">
        <v>80</v>
      </c>
      <c r="P214" s="44">
        <v>4</v>
      </c>
      <c r="Q214" s="44">
        <v>76</v>
      </c>
      <c r="R214" s="44">
        <f t="shared" si="35"/>
        <v>4</v>
      </c>
      <c r="S214" s="44" t="str">
        <f t="shared" si="36"/>
        <v>80_4</v>
      </c>
      <c r="T214" s="128">
        <v>45.52</v>
      </c>
      <c r="U214" s="6"/>
      <c r="V214" s="6"/>
      <c r="W214" s="44">
        <v>80</v>
      </c>
      <c r="X214" s="44">
        <v>4</v>
      </c>
      <c r="Y214" s="44">
        <v>76</v>
      </c>
      <c r="Z214" s="44">
        <f t="shared" si="37"/>
        <v>4</v>
      </c>
      <c r="AA214" s="44" t="str">
        <f t="shared" si="38"/>
        <v>80_4</v>
      </c>
      <c r="AB214" s="17">
        <f t="shared" si="41"/>
        <v>44.19</v>
      </c>
      <c r="AC214" s="17">
        <f t="shared" si="42"/>
        <v>45.52</v>
      </c>
      <c r="AD214" s="40">
        <f t="shared" si="43"/>
        <v>45.52</v>
      </c>
      <c r="AE214" s="6"/>
      <c r="AF214" s="6"/>
      <c r="AG214" s="6"/>
      <c r="AH214" s="6"/>
      <c r="AI214" s="6"/>
      <c r="AJ214" s="57"/>
    </row>
    <row r="215" spans="1:36" x14ac:dyDescent="0.25">
      <c r="A215" s="44">
        <v>80</v>
      </c>
      <c r="B215" s="44">
        <v>4</v>
      </c>
      <c r="C215" s="44">
        <v>76</v>
      </c>
      <c r="D215" s="44">
        <f t="shared" si="39"/>
        <v>4</v>
      </c>
      <c r="E215" s="44" t="str">
        <f t="shared" si="40"/>
        <v>80_4</v>
      </c>
      <c r="F215" s="128">
        <v>42.7</v>
      </c>
      <c r="G215" s="44"/>
      <c r="H215" s="44">
        <v>80</v>
      </c>
      <c r="I215" s="44">
        <v>5</v>
      </c>
      <c r="J215" s="44">
        <v>77</v>
      </c>
      <c r="K215" s="44">
        <f t="shared" si="33"/>
        <v>5</v>
      </c>
      <c r="L215" s="44" t="str">
        <f t="shared" si="34"/>
        <v>80_5</v>
      </c>
      <c r="M215" s="128">
        <v>44.74</v>
      </c>
      <c r="N215" s="6"/>
      <c r="O215" s="44">
        <v>80</v>
      </c>
      <c r="P215" s="44">
        <v>5</v>
      </c>
      <c r="Q215" s="44">
        <v>77</v>
      </c>
      <c r="R215" s="44">
        <f t="shared" si="35"/>
        <v>5</v>
      </c>
      <c r="S215" s="44" t="str">
        <f t="shared" si="36"/>
        <v>80_5</v>
      </c>
      <c r="T215" s="128">
        <v>46.08</v>
      </c>
      <c r="U215" s="6"/>
      <c r="V215" s="6"/>
      <c r="W215" s="44">
        <v>80</v>
      </c>
      <c r="X215" s="44">
        <v>5</v>
      </c>
      <c r="Y215" s="44">
        <v>77</v>
      </c>
      <c r="Z215" s="44">
        <f t="shared" si="37"/>
        <v>5</v>
      </c>
      <c r="AA215" s="44" t="str">
        <f t="shared" si="38"/>
        <v>80_5</v>
      </c>
      <c r="AB215" s="17">
        <f t="shared" si="41"/>
        <v>44.74</v>
      </c>
      <c r="AC215" s="17">
        <f t="shared" si="42"/>
        <v>46.08</v>
      </c>
      <c r="AD215" s="40">
        <f t="shared" si="43"/>
        <v>46.08</v>
      </c>
      <c r="AE215" s="6"/>
      <c r="AF215" s="6"/>
      <c r="AG215" s="6"/>
      <c r="AH215" s="6"/>
      <c r="AI215" s="6"/>
      <c r="AJ215" s="57"/>
    </row>
    <row r="216" spans="1:36" x14ac:dyDescent="0.25">
      <c r="A216" s="44">
        <v>80</v>
      </c>
      <c r="B216" s="44">
        <v>5</v>
      </c>
      <c r="C216" s="44">
        <v>77</v>
      </c>
      <c r="D216" s="44">
        <f t="shared" si="39"/>
        <v>5</v>
      </c>
      <c r="E216" s="44" t="str">
        <f t="shared" si="40"/>
        <v>80_5</v>
      </c>
      <c r="F216" s="128">
        <v>43.23</v>
      </c>
      <c r="G216" s="44"/>
      <c r="H216" s="44">
        <v>80</v>
      </c>
      <c r="I216" s="44">
        <v>6</v>
      </c>
      <c r="J216" s="44">
        <v>80</v>
      </c>
      <c r="K216" s="44">
        <f t="shared" si="33"/>
        <v>6</v>
      </c>
      <c r="L216" s="44" t="str">
        <f t="shared" si="34"/>
        <v>80_6</v>
      </c>
      <c r="M216" s="128">
        <v>46.61</v>
      </c>
      <c r="N216" s="6"/>
      <c r="O216" s="44">
        <v>80</v>
      </c>
      <c r="P216" s="44">
        <v>6</v>
      </c>
      <c r="Q216" s="44">
        <v>80</v>
      </c>
      <c r="R216" s="44">
        <f t="shared" si="35"/>
        <v>6</v>
      </c>
      <c r="S216" s="44" t="str">
        <f t="shared" si="36"/>
        <v>80_6</v>
      </c>
      <c r="T216" s="128">
        <v>48</v>
      </c>
      <c r="U216" s="6"/>
      <c r="V216" s="6"/>
      <c r="W216" s="44">
        <v>80</v>
      </c>
      <c r="X216" s="44">
        <v>6</v>
      </c>
      <c r="Y216" s="44">
        <v>80</v>
      </c>
      <c r="Z216" s="44">
        <f t="shared" si="37"/>
        <v>6</v>
      </c>
      <c r="AA216" s="44" t="str">
        <f t="shared" si="38"/>
        <v>80_6</v>
      </c>
      <c r="AB216" s="17">
        <f t="shared" si="41"/>
        <v>46.61</v>
      </c>
      <c r="AC216" s="17">
        <f t="shared" si="42"/>
        <v>48</v>
      </c>
      <c r="AD216" s="40">
        <f t="shared" si="43"/>
        <v>48</v>
      </c>
      <c r="AE216" s="6"/>
      <c r="AF216" s="6"/>
      <c r="AG216" s="6"/>
      <c r="AH216" s="6"/>
      <c r="AI216" s="6"/>
      <c r="AJ216" s="57"/>
    </row>
    <row r="217" spans="1:36" x14ac:dyDescent="0.25">
      <c r="A217" s="44">
        <v>80</v>
      </c>
      <c r="B217" s="44">
        <v>6</v>
      </c>
      <c r="C217" s="44">
        <v>80</v>
      </c>
      <c r="D217" s="44">
        <f t="shared" si="39"/>
        <v>6</v>
      </c>
      <c r="E217" s="44" t="str">
        <f t="shared" si="40"/>
        <v>80_6</v>
      </c>
      <c r="F217" s="128">
        <v>45.03</v>
      </c>
      <c r="G217" s="44"/>
      <c r="H217" s="44">
        <v>80</v>
      </c>
      <c r="I217" s="44">
        <v>7</v>
      </c>
      <c r="J217" s="44">
        <v>83</v>
      </c>
      <c r="K217" s="44">
        <f t="shared" si="33"/>
        <v>7</v>
      </c>
      <c r="L217" s="44" t="str">
        <f t="shared" si="34"/>
        <v>80_7</v>
      </c>
      <c r="M217" s="128">
        <v>48.48</v>
      </c>
      <c r="N217" s="6"/>
      <c r="O217" s="44">
        <v>80</v>
      </c>
      <c r="P217" s="44">
        <v>7</v>
      </c>
      <c r="Q217" s="44">
        <v>83</v>
      </c>
      <c r="R217" s="44">
        <f t="shared" si="35"/>
        <v>7</v>
      </c>
      <c r="S217" s="44" t="str">
        <f t="shared" si="36"/>
        <v>80_7</v>
      </c>
      <c r="T217" s="128">
        <v>49.93</v>
      </c>
      <c r="U217" s="6"/>
      <c r="V217" s="6"/>
      <c r="W217" s="44">
        <v>80</v>
      </c>
      <c r="X217" s="44">
        <v>7</v>
      </c>
      <c r="Y217" s="44">
        <v>83</v>
      </c>
      <c r="Z217" s="44">
        <f t="shared" si="37"/>
        <v>7</v>
      </c>
      <c r="AA217" s="44" t="str">
        <f t="shared" si="38"/>
        <v>80_7</v>
      </c>
      <c r="AB217" s="17">
        <f t="shared" si="41"/>
        <v>48.48</v>
      </c>
      <c r="AC217" s="17">
        <f t="shared" si="42"/>
        <v>49.93</v>
      </c>
      <c r="AD217" s="40">
        <f t="shared" si="43"/>
        <v>49.93</v>
      </c>
      <c r="AE217" s="6"/>
      <c r="AF217" s="6"/>
      <c r="AG217" s="6"/>
      <c r="AH217" s="6"/>
      <c r="AI217" s="6"/>
      <c r="AJ217" s="57"/>
    </row>
    <row r="218" spans="1:36" x14ac:dyDescent="0.25">
      <c r="A218" s="44">
        <v>80</v>
      </c>
      <c r="B218" s="44">
        <v>7</v>
      </c>
      <c r="C218" s="44">
        <v>83</v>
      </c>
      <c r="D218" s="44">
        <f t="shared" si="39"/>
        <v>7</v>
      </c>
      <c r="E218" s="44" t="str">
        <f t="shared" si="40"/>
        <v>80_7</v>
      </c>
      <c r="F218" s="128">
        <v>46.84</v>
      </c>
      <c r="G218" s="44"/>
      <c r="H218" s="44">
        <v>80</v>
      </c>
      <c r="I218" s="44">
        <v>8</v>
      </c>
      <c r="J218" s="44">
        <v>86</v>
      </c>
      <c r="K218" s="44">
        <f t="shared" si="33"/>
        <v>8</v>
      </c>
      <c r="L218" s="44" t="str">
        <f t="shared" si="34"/>
        <v>80_8</v>
      </c>
      <c r="M218" s="128">
        <v>50.59</v>
      </c>
      <c r="N218" s="6"/>
      <c r="O218" s="44">
        <v>80</v>
      </c>
      <c r="P218" s="44">
        <v>8</v>
      </c>
      <c r="Q218" s="44">
        <v>86</v>
      </c>
      <c r="R218" s="44">
        <f t="shared" si="35"/>
        <v>8</v>
      </c>
      <c r="S218" s="44" t="str">
        <f t="shared" si="36"/>
        <v>80_8</v>
      </c>
      <c r="T218" s="128">
        <v>52.11</v>
      </c>
      <c r="U218" s="6"/>
      <c r="V218" s="6"/>
      <c r="W218" s="44">
        <v>80</v>
      </c>
      <c r="X218" s="44">
        <v>8</v>
      </c>
      <c r="Y218" s="44">
        <v>86</v>
      </c>
      <c r="Z218" s="44">
        <f t="shared" si="37"/>
        <v>8</v>
      </c>
      <c r="AA218" s="44" t="str">
        <f t="shared" si="38"/>
        <v>80_8</v>
      </c>
      <c r="AB218" s="17">
        <f t="shared" si="41"/>
        <v>50.59</v>
      </c>
      <c r="AC218" s="17">
        <f t="shared" si="42"/>
        <v>52.11</v>
      </c>
      <c r="AD218" s="40">
        <f t="shared" si="43"/>
        <v>52.11</v>
      </c>
      <c r="AE218" s="6"/>
      <c r="AF218" s="6"/>
      <c r="AG218" s="6"/>
      <c r="AH218" s="6"/>
      <c r="AI218" s="6"/>
      <c r="AJ218" s="57"/>
    </row>
    <row r="219" spans="1:36" x14ac:dyDescent="0.25">
      <c r="A219" s="44">
        <v>80</v>
      </c>
      <c r="B219" s="44">
        <v>8</v>
      </c>
      <c r="C219" s="44">
        <v>86</v>
      </c>
      <c r="D219" s="44">
        <f t="shared" si="39"/>
        <v>8</v>
      </c>
      <c r="E219" s="44" t="str">
        <f t="shared" si="40"/>
        <v>80_8</v>
      </c>
      <c r="F219" s="128">
        <v>48.88</v>
      </c>
      <c r="G219" s="44"/>
      <c r="H219" s="44">
        <v>80</v>
      </c>
      <c r="I219" s="44">
        <v>9</v>
      </c>
      <c r="J219" s="44">
        <v>88</v>
      </c>
      <c r="K219" s="44">
        <f t="shared" si="33"/>
        <v>9</v>
      </c>
      <c r="L219" s="44" t="str">
        <f t="shared" si="34"/>
        <v>80_9</v>
      </c>
      <c r="M219" s="128">
        <v>52.05</v>
      </c>
      <c r="N219" s="6"/>
      <c r="O219" s="44">
        <v>80</v>
      </c>
      <c r="P219" s="44">
        <v>9</v>
      </c>
      <c r="Q219" s="44">
        <v>88</v>
      </c>
      <c r="R219" s="44">
        <f t="shared" si="35"/>
        <v>9</v>
      </c>
      <c r="S219" s="44" t="str">
        <f t="shared" si="36"/>
        <v>80_9</v>
      </c>
      <c r="T219" s="128">
        <v>53.61</v>
      </c>
      <c r="U219" s="6"/>
      <c r="V219" s="6"/>
      <c r="W219" s="44">
        <v>80</v>
      </c>
      <c r="X219" s="44">
        <v>9</v>
      </c>
      <c r="Y219" s="44">
        <v>88</v>
      </c>
      <c r="Z219" s="44">
        <f t="shared" si="37"/>
        <v>9</v>
      </c>
      <c r="AA219" s="44" t="str">
        <f t="shared" si="38"/>
        <v>80_9</v>
      </c>
      <c r="AB219" s="17">
        <f t="shared" si="41"/>
        <v>52.05</v>
      </c>
      <c r="AC219" s="17">
        <f t="shared" si="42"/>
        <v>53.61</v>
      </c>
      <c r="AD219" s="40">
        <f t="shared" si="43"/>
        <v>53.61</v>
      </c>
      <c r="AE219" s="6"/>
      <c r="AF219" s="6"/>
      <c r="AG219" s="6"/>
      <c r="AH219" s="6"/>
      <c r="AI219" s="6"/>
      <c r="AJ219" s="57"/>
    </row>
    <row r="220" spans="1:36" x14ac:dyDescent="0.25">
      <c r="A220" s="44">
        <v>80</v>
      </c>
      <c r="B220" s="44">
        <v>9</v>
      </c>
      <c r="C220" s="44">
        <v>88</v>
      </c>
      <c r="D220" s="44">
        <f t="shared" si="39"/>
        <v>9</v>
      </c>
      <c r="E220" s="44" t="str">
        <f t="shared" si="40"/>
        <v>80_9</v>
      </c>
      <c r="F220" s="128">
        <v>50.29</v>
      </c>
      <c r="G220" s="44"/>
      <c r="H220" s="44">
        <v>80</v>
      </c>
      <c r="I220" s="44">
        <v>10</v>
      </c>
      <c r="J220" s="44">
        <v>90</v>
      </c>
      <c r="K220" s="44">
        <f t="shared" si="33"/>
        <v>10</v>
      </c>
      <c r="L220" s="44" t="str">
        <f t="shared" si="34"/>
        <v>80_10</v>
      </c>
      <c r="M220" s="128">
        <v>53.5</v>
      </c>
      <c r="N220" s="6"/>
      <c r="O220" s="44">
        <v>80</v>
      </c>
      <c r="P220" s="44">
        <v>10</v>
      </c>
      <c r="Q220" s="44">
        <v>90</v>
      </c>
      <c r="R220" s="44">
        <f t="shared" si="35"/>
        <v>10</v>
      </c>
      <c r="S220" s="44" t="str">
        <f t="shared" si="36"/>
        <v>80_10</v>
      </c>
      <c r="T220" s="128">
        <v>55.11</v>
      </c>
      <c r="U220" s="6"/>
      <c r="V220" s="6"/>
      <c r="W220" s="44">
        <v>80</v>
      </c>
      <c r="X220" s="44">
        <v>10</v>
      </c>
      <c r="Y220" s="44">
        <v>90</v>
      </c>
      <c r="Z220" s="44">
        <f t="shared" si="37"/>
        <v>10</v>
      </c>
      <c r="AA220" s="44" t="str">
        <f t="shared" si="38"/>
        <v>80_10</v>
      </c>
      <c r="AB220" s="17">
        <f t="shared" si="41"/>
        <v>53.5</v>
      </c>
      <c r="AC220" s="17">
        <f t="shared" si="42"/>
        <v>55.11</v>
      </c>
      <c r="AD220" s="40">
        <f t="shared" si="43"/>
        <v>55.11</v>
      </c>
      <c r="AE220" s="6"/>
      <c r="AF220" s="6"/>
      <c r="AG220" s="6"/>
      <c r="AH220" s="6"/>
      <c r="AI220" s="6"/>
      <c r="AJ220" s="57"/>
    </row>
    <row r="221" spans="1:36" x14ac:dyDescent="0.25">
      <c r="A221" s="44">
        <v>80</v>
      </c>
      <c r="B221" s="44">
        <v>10</v>
      </c>
      <c r="C221" s="44">
        <v>90</v>
      </c>
      <c r="D221" s="44">
        <f t="shared" si="39"/>
        <v>10</v>
      </c>
      <c r="E221" s="44" t="str">
        <f t="shared" si="40"/>
        <v>80_10</v>
      </c>
      <c r="F221" s="128">
        <v>51.69</v>
      </c>
      <c r="G221" s="44"/>
      <c r="H221" s="44">
        <v>80</v>
      </c>
      <c r="I221" s="44">
        <v>11</v>
      </c>
      <c r="J221" s="44">
        <v>92</v>
      </c>
      <c r="K221" s="44">
        <f t="shared" si="33"/>
        <v>11</v>
      </c>
      <c r="L221" s="44" t="str">
        <f t="shared" si="34"/>
        <v>80_11</v>
      </c>
      <c r="M221" s="128">
        <v>54.97</v>
      </c>
      <c r="N221" s="6"/>
      <c r="O221" s="44">
        <v>80</v>
      </c>
      <c r="P221" s="44">
        <v>11</v>
      </c>
      <c r="Q221" s="44">
        <v>92</v>
      </c>
      <c r="R221" s="44">
        <f t="shared" si="35"/>
        <v>11</v>
      </c>
      <c r="S221" s="44" t="str">
        <f t="shared" si="36"/>
        <v>80_11</v>
      </c>
      <c r="T221" s="128">
        <v>56.61</v>
      </c>
      <c r="U221" s="6"/>
      <c r="V221" s="6"/>
      <c r="W221" s="44">
        <v>80</v>
      </c>
      <c r="X221" s="44">
        <v>11</v>
      </c>
      <c r="Y221" s="44">
        <v>92</v>
      </c>
      <c r="Z221" s="44">
        <f t="shared" si="37"/>
        <v>11</v>
      </c>
      <c r="AA221" s="44" t="str">
        <f t="shared" si="38"/>
        <v>80_11</v>
      </c>
      <c r="AB221" s="17">
        <f t="shared" si="41"/>
        <v>54.97</v>
      </c>
      <c r="AC221" s="17">
        <f t="shared" si="42"/>
        <v>56.61</v>
      </c>
      <c r="AD221" s="40">
        <f t="shared" si="43"/>
        <v>56.61</v>
      </c>
      <c r="AE221" s="6"/>
      <c r="AF221" s="6"/>
      <c r="AG221" s="6"/>
      <c r="AH221" s="6"/>
      <c r="AI221" s="6"/>
      <c r="AJ221" s="57"/>
    </row>
    <row r="222" spans="1:36" x14ac:dyDescent="0.25">
      <c r="A222" s="44">
        <v>80</v>
      </c>
      <c r="B222" s="44">
        <v>11</v>
      </c>
      <c r="C222" s="44">
        <v>92</v>
      </c>
      <c r="D222" s="44">
        <f t="shared" si="39"/>
        <v>11</v>
      </c>
      <c r="E222" s="44" t="str">
        <f t="shared" si="40"/>
        <v>80_11</v>
      </c>
      <c r="F222" s="128">
        <v>53.11</v>
      </c>
      <c r="G222" s="44"/>
      <c r="H222" s="44">
        <v>80</v>
      </c>
      <c r="I222" s="44">
        <v>12</v>
      </c>
      <c r="J222" s="44">
        <v>94</v>
      </c>
      <c r="K222" s="44">
        <f t="shared" si="33"/>
        <v>12</v>
      </c>
      <c r="L222" s="44" t="str">
        <f t="shared" si="34"/>
        <v>80_12</v>
      </c>
      <c r="M222" s="128">
        <v>56.45</v>
      </c>
      <c r="N222" s="6"/>
      <c r="O222" s="44">
        <v>80</v>
      </c>
      <c r="P222" s="44">
        <v>12</v>
      </c>
      <c r="Q222" s="44">
        <v>94</v>
      </c>
      <c r="R222" s="44">
        <f t="shared" si="35"/>
        <v>12</v>
      </c>
      <c r="S222" s="44" t="str">
        <f t="shared" si="36"/>
        <v>80_12</v>
      </c>
      <c r="T222" s="128">
        <v>58.14</v>
      </c>
      <c r="U222" s="6"/>
      <c r="V222" s="6"/>
      <c r="W222" s="44">
        <v>80</v>
      </c>
      <c r="X222" s="44">
        <v>12</v>
      </c>
      <c r="Y222" s="44">
        <v>94</v>
      </c>
      <c r="Z222" s="44">
        <f t="shared" si="37"/>
        <v>12</v>
      </c>
      <c r="AA222" s="44" t="str">
        <f t="shared" si="38"/>
        <v>80_12</v>
      </c>
      <c r="AB222" s="17">
        <f t="shared" si="41"/>
        <v>56.45</v>
      </c>
      <c r="AC222" s="17">
        <f t="shared" si="42"/>
        <v>58.14</v>
      </c>
      <c r="AD222" s="40">
        <f t="shared" si="43"/>
        <v>58.14</v>
      </c>
      <c r="AE222" s="6"/>
      <c r="AF222" s="6"/>
      <c r="AG222" s="6"/>
      <c r="AH222" s="6"/>
      <c r="AI222" s="6"/>
      <c r="AJ222" s="57"/>
    </row>
    <row r="223" spans="1:36" x14ac:dyDescent="0.25">
      <c r="A223" s="44">
        <v>80</v>
      </c>
      <c r="B223" s="44">
        <v>12</v>
      </c>
      <c r="C223" s="44">
        <v>94</v>
      </c>
      <c r="D223" s="44">
        <f t="shared" si="39"/>
        <v>12</v>
      </c>
      <c r="E223" s="44" t="str">
        <f t="shared" si="40"/>
        <v>80_12</v>
      </c>
      <c r="F223" s="128">
        <v>54.54</v>
      </c>
      <c r="G223" s="44"/>
      <c r="H223" s="44">
        <v>80</v>
      </c>
      <c r="I223" s="44">
        <v>13</v>
      </c>
      <c r="J223" s="44">
        <v>95</v>
      </c>
      <c r="K223" s="44">
        <f t="shared" si="33"/>
        <v>13</v>
      </c>
      <c r="L223" s="44" t="str">
        <f t="shared" si="34"/>
        <v>80_13</v>
      </c>
      <c r="M223" s="128">
        <v>57.18</v>
      </c>
      <c r="N223" s="6"/>
      <c r="O223" s="44">
        <v>80</v>
      </c>
      <c r="P223" s="44">
        <v>13</v>
      </c>
      <c r="Q223" s="44">
        <v>95</v>
      </c>
      <c r="R223" s="44">
        <f t="shared" si="35"/>
        <v>13</v>
      </c>
      <c r="S223" s="44" t="str">
        <f t="shared" si="36"/>
        <v>80_13</v>
      </c>
      <c r="T223" s="128">
        <v>58.89</v>
      </c>
      <c r="U223" s="6"/>
      <c r="V223" s="6"/>
      <c r="W223" s="44">
        <v>80</v>
      </c>
      <c r="X223" s="44">
        <v>13</v>
      </c>
      <c r="Y223" s="44">
        <v>95</v>
      </c>
      <c r="Z223" s="44">
        <f t="shared" si="37"/>
        <v>13</v>
      </c>
      <c r="AA223" s="44" t="str">
        <f t="shared" si="38"/>
        <v>80_13</v>
      </c>
      <c r="AB223" s="17">
        <f t="shared" si="41"/>
        <v>57.18</v>
      </c>
      <c r="AC223" s="17">
        <f t="shared" si="42"/>
        <v>58.89</v>
      </c>
      <c r="AD223" s="40">
        <f t="shared" si="43"/>
        <v>58.89</v>
      </c>
      <c r="AE223" s="6"/>
      <c r="AF223" s="6"/>
      <c r="AG223" s="6"/>
      <c r="AH223" s="6"/>
      <c r="AI223" s="6"/>
      <c r="AJ223" s="57"/>
    </row>
    <row r="224" spans="1:36" x14ac:dyDescent="0.25">
      <c r="A224" s="44">
        <v>80</v>
      </c>
      <c r="B224" s="44">
        <v>13</v>
      </c>
      <c r="C224" s="44">
        <v>95</v>
      </c>
      <c r="D224" s="44">
        <f t="shared" si="39"/>
        <v>13</v>
      </c>
      <c r="E224" s="44" t="str">
        <f t="shared" si="40"/>
        <v>80_13</v>
      </c>
      <c r="F224" s="128">
        <v>55.25</v>
      </c>
      <c r="G224" s="44"/>
      <c r="H224" s="44">
        <v>80</v>
      </c>
      <c r="I224" s="44">
        <v>14</v>
      </c>
      <c r="J224" s="44">
        <v>96</v>
      </c>
      <c r="K224" s="44">
        <f t="shared" si="33"/>
        <v>14</v>
      </c>
      <c r="L224" s="44" t="str">
        <f t="shared" si="34"/>
        <v>80_14</v>
      </c>
      <c r="M224" s="128">
        <v>57.92</v>
      </c>
      <c r="N224" s="6"/>
      <c r="O224" s="44">
        <v>80</v>
      </c>
      <c r="P224" s="44">
        <v>14</v>
      </c>
      <c r="Q224" s="44">
        <v>96</v>
      </c>
      <c r="R224" s="44">
        <f t="shared" si="35"/>
        <v>14</v>
      </c>
      <c r="S224" s="44" t="str">
        <f t="shared" si="36"/>
        <v>80_14</v>
      </c>
      <c r="T224" s="128">
        <v>59.66</v>
      </c>
      <c r="U224" s="6"/>
      <c r="V224" s="6"/>
      <c r="W224" s="44">
        <v>80</v>
      </c>
      <c r="X224" s="44">
        <v>14</v>
      </c>
      <c r="Y224" s="44">
        <v>96</v>
      </c>
      <c r="Z224" s="44">
        <f t="shared" si="37"/>
        <v>14</v>
      </c>
      <c r="AA224" s="44" t="str">
        <f t="shared" si="38"/>
        <v>80_14</v>
      </c>
      <c r="AB224" s="17">
        <f t="shared" si="41"/>
        <v>57.92</v>
      </c>
      <c r="AC224" s="17">
        <f t="shared" si="42"/>
        <v>59.66</v>
      </c>
      <c r="AD224" s="40">
        <f t="shared" si="43"/>
        <v>59.66</v>
      </c>
      <c r="AE224" s="6"/>
      <c r="AF224" s="6"/>
      <c r="AG224" s="6"/>
      <c r="AH224" s="6"/>
      <c r="AI224" s="6"/>
      <c r="AJ224" s="57"/>
    </row>
    <row r="225" spans="1:36" x14ac:dyDescent="0.25">
      <c r="A225" s="44">
        <v>80</v>
      </c>
      <c r="B225" s="44">
        <v>14</v>
      </c>
      <c r="C225" s="44">
        <v>96</v>
      </c>
      <c r="D225" s="44">
        <f t="shared" si="39"/>
        <v>14</v>
      </c>
      <c r="E225" s="44" t="str">
        <f t="shared" si="40"/>
        <v>80_14</v>
      </c>
      <c r="F225" s="128">
        <v>55.96</v>
      </c>
      <c r="G225" s="44"/>
      <c r="H225" s="44">
        <v>80</v>
      </c>
      <c r="I225" s="44">
        <v>15</v>
      </c>
      <c r="J225" s="44">
        <v>97</v>
      </c>
      <c r="K225" s="44">
        <f t="shared" si="33"/>
        <v>15</v>
      </c>
      <c r="L225" s="44" t="str">
        <f t="shared" si="34"/>
        <v>80_15</v>
      </c>
      <c r="M225" s="128">
        <v>58.65</v>
      </c>
      <c r="N225" s="6"/>
      <c r="O225" s="44">
        <v>80</v>
      </c>
      <c r="P225" s="44">
        <v>15</v>
      </c>
      <c r="Q225" s="44">
        <v>97</v>
      </c>
      <c r="R225" s="44">
        <f t="shared" si="35"/>
        <v>15</v>
      </c>
      <c r="S225" s="44" t="str">
        <f t="shared" si="36"/>
        <v>80_15</v>
      </c>
      <c r="T225" s="128">
        <v>60.41</v>
      </c>
      <c r="U225" s="6"/>
      <c r="V225" s="6"/>
      <c r="W225" s="44">
        <v>80</v>
      </c>
      <c r="X225" s="44">
        <v>15</v>
      </c>
      <c r="Y225" s="44">
        <v>97</v>
      </c>
      <c r="Z225" s="44">
        <f t="shared" si="37"/>
        <v>15</v>
      </c>
      <c r="AA225" s="44" t="str">
        <f t="shared" si="38"/>
        <v>80_15</v>
      </c>
      <c r="AB225" s="17">
        <f t="shared" si="41"/>
        <v>58.65</v>
      </c>
      <c r="AC225" s="17">
        <f t="shared" si="42"/>
        <v>60.41</v>
      </c>
      <c r="AD225" s="40">
        <f t="shared" si="43"/>
        <v>60.41</v>
      </c>
      <c r="AE225" s="6"/>
      <c r="AF225" s="6"/>
      <c r="AG225" s="6"/>
      <c r="AH225" s="6"/>
      <c r="AI225" s="6"/>
      <c r="AJ225" s="57"/>
    </row>
    <row r="226" spans="1:36" x14ac:dyDescent="0.25">
      <c r="A226" s="44">
        <v>80</v>
      </c>
      <c r="B226" s="44">
        <v>15</v>
      </c>
      <c r="C226" s="44">
        <v>97</v>
      </c>
      <c r="D226" s="44">
        <f t="shared" si="39"/>
        <v>15</v>
      </c>
      <c r="E226" s="44" t="str">
        <f t="shared" si="40"/>
        <v>80_15</v>
      </c>
      <c r="F226" s="128">
        <v>56.67</v>
      </c>
      <c r="G226" s="44"/>
      <c r="H226" s="44">
        <v>80</v>
      </c>
      <c r="I226" s="44">
        <v>16</v>
      </c>
      <c r="J226" s="44">
        <v>98</v>
      </c>
      <c r="K226" s="44">
        <f t="shared" si="33"/>
        <v>16</v>
      </c>
      <c r="L226" s="44" t="str">
        <f t="shared" si="34"/>
        <v>80_16</v>
      </c>
      <c r="M226" s="128">
        <v>59.38</v>
      </c>
      <c r="N226" s="6"/>
      <c r="O226" s="44">
        <v>80</v>
      </c>
      <c r="P226" s="44">
        <v>16</v>
      </c>
      <c r="Q226" s="44">
        <v>98</v>
      </c>
      <c r="R226" s="44">
        <f t="shared" si="35"/>
        <v>16</v>
      </c>
      <c r="S226" s="44" t="str">
        <f t="shared" si="36"/>
        <v>80_16</v>
      </c>
      <c r="T226" s="128">
        <v>61.17</v>
      </c>
      <c r="U226" s="6"/>
      <c r="V226" s="6"/>
      <c r="W226" s="44">
        <v>80</v>
      </c>
      <c r="X226" s="44">
        <v>16</v>
      </c>
      <c r="Y226" s="44">
        <v>98</v>
      </c>
      <c r="Z226" s="44">
        <f t="shared" si="37"/>
        <v>16</v>
      </c>
      <c r="AA226" s="44" t="str">
        <f t="shared" si="38"/>
        <v>80_16</v>
      </c>
      <c r="AB226" s="17">
        <f t="shared" si="41"/>
        <v>59.38</v>
      </c>
      <c r="AC226" s="17">
        <f t="shared" si="42"/>
        <v>61.17</v>
      </c>
      <c r="AD226" s="40">
        <f t="shared" si="43"/>
        <v>61.17</v>
      </c>
      <c r="AE226" s="6"/>
      <c r="AF226" s="6"/>
      <c r="AG226" s="6"/>
      <c r="AH226" s="6"/>
      <c r="AI226" s="6"/>
      <c r="AJ226" s="57"/>
    </row>
    <row r="227" spans="1:36" x14ac:dyDescent="0.25">
      <c r="A227" s="44">
        <v>80</v>
      </c>
      <c r="B227" s="44">
        <v>16</v>
      </c>
      <c r="C227" s="44">
        <v>98</v>
      </c>
      <c r="D227" s="44">
        <f t="shared" si="39"/>
        <v>16</v>
      </c>
      <c r="E227" s="44" t="str">
        <f t="shared" si="40"/>
        <v>80_16</v>
      </c>
      <c r="F227" s="128">
        <v>57.38</v>
      </c>
      <c r="G227" s="44"/>
      <c r="H227" s="44">
        <v>80</v>
      </c>
      <c r="I227" s="44">
        <v>17</v>
      </c>
      <c r="J227" s="44">
        <v>99</v>
      </c>
      <c r="K227" s="44">
        <f t="shared" si="33"/>
        <v>17</v>
      </c>
      <c r="L227" s="44" t="str">
        <f t="shared" si="34"/>
        <v>80_17</v>
      </c>
      <c r="M227" s="128">
        <v>60.13</v>
      </c>
      <c r="N227" s="6"/>
      <c r="O227" s="44">
        <v>80</v>
      </c>
      <c r="P227" s="44">
        <v>17</v>
      </c>
      <c r="Q227" s="44">
        <v>99</v>
      </c>
      <c r="R227" s="44">
        <f t="shared" si="35"/>
        <v>17</v>
      </c>
      <c r="S227" s="44" t="str">
        <f t="shared" si="36"/>
        <v>80_17</v>
      </c>
      <c r="T227" s="128">
        <v>61.94</v>
      </c>
      <c r="U227" s="6"/>
      <c r="V227" s="6"/>
      <c r="W227" s="44">
        <v>80</v>
      </c>
      <c r="X227" s="44">
        <v>17</v>
      </c>
      <c r="Y227" s="44">
        <v>99</v>
      </c>
      <c r="Z227" s="44">
        <f t="shared" si="37"/>
        <v>17</v>
      </c>
      <c r="AA227" s="44" t="str">
        <f t="shared" si="38"/>
        <v>80_17</v>
      </c>
      <c r="AB227" s="17">
        <f t="shared" si="41"/>
        <v>60.13</v>
      </c>
      <c r="AC227" s="17">
        <f t="shared" si="42"/>
        <v>61.94</v>
      </c>
      <c r="AD227" s="40">
        <f t="shared" si="43"/>
        <v>61.94</v>
      </c>
      <c r="AE227" s="6"/>
      <c r="AF227" s="6"/>
      <c r="AG227" s="6"/>
      <c r="AH227" s="6"/>
      <c r="AI227" s="6"/>
      <c r="AJ227" s="57"/>
    </row>
    <row r="228" spans="1:36" x14ac:dyDescent="0.25">
      <c r="A228" s="44">
        <v>80</v>
      </c>
      <c r="B228" s="44">
        <v>17</v>
      </c>
      <c r="C228" s="44">
        <v>99</v>
      </c>
      <c r="D228" s="44">
        <f t="shared" si="39"/>
        <v>17</v>
      </c>
      <c r="E228" s="44" t="str">
        <f t="shared" si="40"/>
        <v>80_17</v>
      </c>
      <c r="F228" s="128">
        <v>58.1</v>
      </c>
      <c r="G228" s="44"/>
      <c r="H228" s="44">
        <v>80</v>
      </c>
      <c r="I228" s="44">
        <v>18</v>
      </c>
      <c r="J228" s="44">
        <v>100</v>
      </c>
      <c r="K228" s="44">
        <f t="shared" si="33"/>
        <v>18</v>
      </c>
      <c r="L228" s="44" t="str">
        <f t="shared" si="34"/>
        <v>80_18</v>
      </c>
      <c r="M228" s="128">
        <v>60.87</v>
      </c>
      <c r="N228" s="6"/>
      <c r="O228" s="44">
        <v>80</v>
      </c>
      <c r="P228" s="44">
        <v>18</v>
      </c>
      <c r="Q228" s="44">
        <v>100</v>
      </c>
      <c r="R228" s="44">
        <f t="shared" si="35"/>
        <v>18</v>
      </c>
      <c r="S228" s="44" t="str">
        <f t="shared" si="36"/>
        <v>80_18</v>
      </c>
      <c r="T228" s="128">
        <v>62.69</v>
      </c>
      <c r="U228" s="6"/>
      <c r="V228" s="6"/>
      <c r="W228" s="44">
        <v>80</v>
      </c>
      <c r="X228" s="44">
        <v>18</v>
      </c>
      <c r="Y228" s="44">
        <v>100</v>
      </c>
      <c r="Z228" s="44">
        <f t="shared" si="37"/>
        <v>18</v>
      </c>
      <c r="AA228" s="44" t="str">
        <f t="shared" si="38"/>
        <v>80_18</v>
      </c>
      <c r="AB228" s="17">
        <f t="shared" si="41"/>
        <v>60.87</v>
      </c>
      <c r="AC228" s="17">
        <f t="shared" si="42"/>
        <v>62.69</v>
      </c>
      <c r="AD228" s="40">
        <f t="shared" si="43"/>
        <v>62.69</v>
      </c>
      <c r="AE228" s="6"/>
      <c r="AF228" s="6"/>
      <c r="AG228" s="6"/>
      <c r="AH228" s="6"/>
      <c r="AI228" s="6"/>
      <c r="AJ228" s="57"/>
    </row>
    <row r="229" spans="1:36" x14ac:dyDescent="0.25">
      <c r="A229" s="44">
        <v>80</v>
      </c>
      <c r="B229" s="44">
        <v>18</v>
      </c>
      <c r="C229" s="44">
        <v>100</v>
      </c>
      <c r="D229" s="44">
        <f t="shared" si="39"/>
        <v>18</v>
      </c>
      <c r="E229" s="44" t="str">
        <f t="shared" si="40"/>
        <v>80_18</v>
      </c>
      <c r="F229" s="128">
        <v>58.81</v>
      </c>
      <c r="G229" s="44"/>
      <c r="H229" s="44" t="s">
        <v>156</v>
      </c>
      <c r="I229" s="72">
        <v>0</v>
      </c>
      <c r="J229" s="149"/>
      <c r="K229" s="44">
        <f t="shared" si="33"/>
        <v>0</v>
      </c>
      <c r="L229" s="44" t="str">
        <f t="shared" si="34"/>
        <v>hbh_0</v>
      </c>
      <c r="M229" s="72">
        <v>11.14</v>
      </c>
      <c r="N229" s="6"/>
      <c r="O229" s="44" t="s">
        <v>156</v>
      </c>
      <c r="P229" s="72">
        <v>0</v>
      </c>
      <c r="Q229" s="149"/>
      <c r="R229" s="44">
        <f t="shared" si="35"/>
        <v>0</v>
      </c>
      <c r="S229" s="44" t="str">
        <f t="shared" si="36"/>
        <v>hbh_0</v>
      </c>
      <c r="T229" s="72">
        <v>11.47</v>
      </c>
      <c r="U229" s="6"/>
      <c r="V229" s="6"/>
      <c r="W229" s="44" t="s">
        <v>156</v>
      </c>
      <c r="X229" s="72">
        <v>0</v>
      </c>
      <c r="Y229" s="149"/>
      <c r="Z229" s="44">
        <f t="shared" si="37"/>
        <v>0</v>
      </c>
      <c r="AA229" s="44" t="str">
        <f t="shared" si="38"/>
        <v>hbh_0</v>
      </c>
      <c r="AB229" s="17">
        <f t="shared" si="41"/>
        <v>11.14</v>
      </c>
      <c r="AC229" s="17">
        <f t="shared" si="42"/>
        <v>11.47</v>
      </c>
      <c r="AD229" s="40">
        <f t="shared" si="43"/>
        <v>11.47</v>
      </c>
      <c r="AE229" s="6"/>
      <c r="AF229" s="6"/>
      <c r="AG229" s="6"/>
      <c r="AH229" s="6"/>
      <c r="AI229" s="6"/>
      <c r="AJ229" s="57"/>
    </row>
    <row r="230" spans="1:36" x14ac:dyDescent="0.25">
      <c r="A230" s="44" t="s">
        <v>156</v>
      </c>
      <c r="B230" s="72">
        <v>0</v>
      </c>
      <c r="C230" s="149"/>
      <c r="D230" s="44">
        <f t="shared" ref="D230:D235" si="44">B230</f>
        <v>0</v>
      </c>
      <c r="E230" s="44" t="str">
        <f t="shared" ref="E230:E235" si="45">A230&amp;"_"&amp;D230</f>
        <v>hbh_0</v>
      </c>
      <c r="F230" s="72">
        <v>10.76</v>
      </c>
      <c r="G230" s="44"/>
      <c r="H230" s="44" t="s">
        <v>156</v>
      </c>
      <c r="I230" s="72">
        <v>1</v>
      </c>
      <c r="J230" s="149"/>
      <c r="K230" s="44">
        <f t="shared" si="33"/>
        <v>1</v>
      </c>
      <c r="L230" s="44" t="str">
        <f t="shared" si="34"/>
        <v>hbh_1</v>
      </c>
      <c r="M230" s="72">
        <v>11.7</v>
      </c>
      <c r="N230" s="6"/>
      <c r="O230" s="44" t="s">
        <v>156</v>
      </c>
      <c r="P230" s="72">
        <v>1</v>
      </c>
      <c r="Q230" s="149"/>
      <c r="R230" s="44">
        <f t="shared" si="35"/>
        <v>1</v>
      </c>
      <c r="S230" s="44" t="str">
        <f t="shared" si="36"/>
        <v>hbh_1</v>
      </c>
      <c r="T230" s="72">
        <v>12.05</v>
      </c>
      <c r="U230" s="6"/>
      <c r="V230" s="6"/>
      <c r="W230" s="44" t="s">
        <v>156</v>
      </c>
      <c r="X230" s="72">
        <v>1</v>
      </c>
      <c r="Y230" s="149"/>
      <c r="Z230" s="44">
        <f t="shared" si="37"/>
        <v>1</v>
      </c>
      <c r="AA230" s="44" t="str">
        <f t="shared" si="38"/>
        <v>hbh_1</v>
      </c>
      <c r="AB230" s="17">
        <f t="shared" si="41"/>
        <v>11.7</v>
      </c>
      <c r="AC230" s="17">
        <f t="shared" si="42"/>
        <v>12.05</v>
      </c>
      <c r="AD230" s="40">
        <f t="shared" si="43"/>
        <v>12.05</v>
      </c>
      <c r="AE230" s="6"/>
      <c r="AF230" s="6"/>
      <c r="AG230" s="6"/>
      <c r="AH230" s="6"/>
      <c r="AI230" s="6"/>
      <c r="AJ230" s="57"/>
    </row>
    <row r="231" spans="1:36" x14ac:dyDescent="0.25">
      <c r="A231" s="44" t="s">
        <v>156</v>
      </c>
      <c r="B231" s="72">
        <v>1</v>
      </c>
      <c r="C231" s="149"/>
      <c r="D231" s="44">
        <f t="shared" si="44"/>
        <v>1</v>
      </c>
      <c r="E231" s="44" t="str">
        <f t="shared" si="45"/>
        <v>hbh_1</v>
      </c>
      <c r="F231" s="72">
        <v>11.3</v>
      </c>
      <c r="G231" s="44"/>
      <c r="H231" s="44" t="s">
        <v>156</v>
      </c>
      <c r="I231" s="72">
        <v>2</v>
      </c>
      <c r="J231" s="149"/>
      <c r="K231" s="44">
        <f t="shared" si="33"/>
        <v>2</v>
      </c>
      <c r="L231" s="44" t="str">
        <f t="shared" si="34"/>
        <v>hbh_2</v>
      </c>
      <c r="M231" s="72">
        <v>12.25</v>
      </c>
      <c r="N231" s="6"/>
      <c r="O231" s="44" t="s">
        <v>156</v>
      </c>
      <c r="P231" s="72">
        <v>2</v>
      </c>
      <c r="Q231" s="149"/>
      <c r="R231" s="44">
        <f t="shared" si="35"/>
        <v>2</v>
      </c>
      <c r="S231" s="44" t="str">
        <f t="shared" si="36"/>
        <v>hbh_2</v>
      </c>
      <c r="T231" s="72">
        <v>12.62</v>
      </c>
      <c r="U231" s="6"/>
      <c r="V231" s="6"/>
      <c r="W231" s="44" t="s">
        <v>156</v>
      </c>
      <c r="X231" s="72">
        <v>2</v>
      </c>
      <c r="Y231" s="149"/>
      <c r="Z231" s="44">
        <f t="shared" si="37"/>
        <v>2</v>
      </c>
      <c r="AA231" s="44" t="str">
        <f t="shared" si="38"/>
        <v>hbh_2</v>
      </c>
      <c r="AB231" s="17">
        <f t="shared" si="41"/>
        <v>12.25</v>
      </c>
      <c r="AC231" s="17">
        <f t="shared" si="42"/>
        <v>12.62</v>
      </c>
      <c r="AD231" s="40">
        <f t="shared" si="43"/>
        <v>12.62</v>
      </c>
      <c r="AE231" s="6"/>
      <c r="AF231" s="6"/>
      <c r="AG231" s="6"/>
      <c r="AH231" s="6"/>
      <c r="AI231" s="6"/>
      <c r="AJ231" s="57"/>
    </row>
    <row r="232" spans="1:36" x14ac:dyDescent="0.25">
      <c r="A232" s="44" t="s">
        <v>156</v>
      </c>
      <c r="B232" s="72">
        <v>2</v>
      </c>
      <c r="C232" s="149"/>
      <c r="D232" s="44">
        <f t="shared" si="44"/>
        <v>2</v>
      </c>
      <c r="E232" s="44" t="str">
        <f t="shared" si="45"/>
        <v>hbh_2</v>
      </c>
      <c r="F232" s="72">
        <v>11.84</v>
      </c>
      <c r="G232" s="44"/>
      <c r="H232" s="44" t="s">
        <v>156</v>
      </c>
      <c r="I232" s="72">
        <v>3</v>
      </c>
      <c r="J232" s="149"/>
      <c r="K232" s="44">
        <f t="shared" si="33"/>
        <v>3</v>
      </c>
      <c r="L232" s="44" t="str">
        <f t="shared" si="34"/>
        <v>hbh_3</v>
      </c>
      <c r="M232" s="72">
        <v>12.81</v>
      </c>
      <c r="N232" s="6"/>
      <c r="O232" s="44" t="s">
        <v>156</v>
      </c>
      <c r="P232" s="72">
        <v>3</v>
      </c>
      <c r="Q232" s="149"/>
      <c r="R232" s="44">
        <f t="shared" si="35"/>
        <v>3</v>
      </c>
      <c r="S232" s="44" t="str">
        <f t="shared" si="36"/>
        <v>hbh_3</v>
      </c>
      <c r="T232" s="72">
        <v>13.2</v>
      </c>
      <c r="U232" s="6"/>
      <c r="V232" s="6"/>
      <c r="W232" s="44" t="s">
        <v>156</v>
      </c>
      <c r="X232" s="72">
        <v>3</v>
      </c>
      <c r="Y232" s="149"/>
      <c r="Z232" s="44">
        <f t="shared" si="37"/>
        <v>3</v>
      </c>
      <c r="AA232" s="44" t="str">
        <f t="shared" si="38"/>
        <v>hbh_3</v>
      </c>
      <c r="AB232" s="17">
        <f t="shared" si="41"/>
        <v>12.81</v>
      </c>
      <c r="AC232" s="17">
        <f t="shared" si="42"/>
        <v>13.2</v>
      </c>
      <c r="AD232" s="40">
        <f t="shared" si="43"/>
        <v>13.2</v>
      </c>
      <c r="AE232" s="6"/>
      <c r="AF232" s="6"/>
      <c r="AG232" s="6"/>
      <c r="AH232" s="6"/>
      <c r="AI232" s="6"/>
      <c r="AJ232" s="57"/>
    </row>
    <row r="233" spans="1:36" x14ac:dyDescent="0.25">
      <c r="A233" s="44" t="s">
        <v>156</v>
      </c>
      <c r="B233" s="72">
        <v>3</v>
      </c>
      <c r="C233" s="149"/>
      <c r="D233" s="44">
        <f t="shared" si="44"/>
        <v>3</v>
      </c>
      <c r="E233" s="44" t="str">
        <f t="shared" si="45"/>
        <v>hbh_3</v>
      </c>
      <c r="F233" s="72">
        <v>12.38</v>
      </c>
      <c r="G233" s="44"/>
      <c r="H233" s="44" t="s">
        <v>156</v>
      </c>
      <c r="I233" s="72">
        <v>4</v>
      </c>
      <c r="J233" s="149"/>
      <c r="K233" s="44">
        <f t="shared" si="33"/>
        <v>4</v>
      </c>
      <c r="L233" s="44" t="str">
        <f t="shared" si="34"/>
        <v>hbh_4</v>
      </c>
      <c r="M233" s="72">
        <v>13.37</v>
      </c>
      <c r="N233" s="6"/>
      <c r="O233" s="44" t="s">
        <v>156</v>
      </c>
      <c r="P233" s="72">
        <v>4</v>
      </c>
      <c r="Q233" s="149"/>
      <c r="R233" s="44">
        <f t="shared" si="35"/>
        <v>4</v>
      </c>
      <c r="S233" s="44" t="str">
        <f t="shared" si="36"/>
        <v>hbh_4</v>
      </c>
      <c r="T233" s="72">
        <v>13.77</v>
      </c>
      <c r="U233" s="6"/>
      <c r="V233" s="6"/>
      <c r="W233" s="44" t="s">
        <v>156</v>
      </c>
      <c r="X233" s="72">
        <v>4</v>
      </c>
      <c r="Y233" s="149"/>
      <c r="Z233" s="44">
        <f t="shared" si="37"/>
        <v>4</v>
      </c>
      <c r="AA233" s="44" t="str">
        <f t="shared" si="38"/>
        <v>hbh_4</v>
      </c>
      <c r="AB233" s="17">
        <f t="shared" si="41"/>
        <v>13.37</v>
      </c>
      <c r="AC233" s="17">
        <f t="shared" si="42"/>
        <v>13.77</v>
      </c>
      <c r="AD233" s="40">
        <f t="shared" si="43"/>
        <v>13.77</v>
      </c>
      <c r="AE233" s="6"/>
      <c r="AF233" s="6"/>
      <c r="AG233" s="6"/>
      <c r="AH233" s="6"/>
      <c r="AI233" s="6"/>
      <c r="AJ233" s="57"/>
    </row>
    <row r="234" spans="1:36" x14ac:dyDescent="0.25">
      <c r="A234" s="44" t="s">
        <v>156</v>
      </c>
      <c r="B234" s="72">
        <v>4</v>
      </c>
      <c r="C234" s="149"/>
      <c r="D234" s="44">
        <f t="shared" si="44"/>
        <v>4</v>
      </c>
      <c r="E234" s="44" t="str">
        <f t="shared" si="45"/>
        <v>hbh_4</v>
      </c>
      <c r="F234" s="72">
        <v>12.92</v>
      </c>
      <c r="G234" s="44"/>
      <c r="H234" s="82" t="s">
        <v>156</v>
      </c>
      <c r="I234" s="83">
        <v>5</v>
      </c>
      <c r="J234" s="150"/>
      <c r="K234" s="82">
        <f t="shared" si="33"/>
        <v>5</v>
      </c>
      <c r="L234" s="82" t="str">
        <f t="shared" si="34"/>
        <v>hbh_5</v>
      </c>
      <c r="M234" s="83">
        <v>13.92</v>
      </c>
      <c r="N234" s="6"/>
      <c r="O234" s="82" t="s">
        <v>156</v>
      </c>
      <c r="P234" s="83">
        <v>5</v>
      </c>
      <c r="Q234" s="150"/>
      <c r="R234" s="82">
        <f t="shared" si="35"/>
        <v>5</v>
      </c>
      <c r="S234" s="82" t="str">
        <f t="shared" si="36"/>
        <v>hbh_5</v>
      </c>
      <c r="T234" s="83">
        <v>14.34</v>
      </c>
      <c r="U234" s="6"/>
      <c r="V234" s="6"/>
      <c r="W234" s="82" t="s">
        <v>156</v>
      </c>
      <c r="X234" s="83">
        <v>5</v>
      </c>
      <c r="Y234" s="150"/>
      <c r="Z234" s="82">
        <f t="shared" si="37"/>
        <v>5</v>
      </c>
      <c r="AA234" s="82" t="str">
        <f t="shared" si="38"/>
        <v>hbh_5</v>
      </c>
      <c r="AB234" s="20">
        <f t="shared" si="41"/>
        <v>13.92</v>
      </c>
      <c r="AC234" s="20">
        <f t="shared" si="42"/>
        <v>14.34</v>
      </c>
      <c r="AD234" s="65">
        <f t="shared" si="43"/>
        <v>14.34</v>
      </c>
      <c r="AE234" s="6"/>
      <c r="AF234" s="6"/>
      <c r="AG234" s="6"/>
      <c r="AH234" s="6"/>
      <c r="AI234" s="6"/>
      <c r="AJ234" s="57"/>
    </row>
    <row r="235" spans="1:36" x14ac:dyDescent="0.25">
      <c r="A235" s="82" t="s">
        <v>156</v>
      </c>
      <c r="B235" s="83">
        <v>5</v>
      </c>
      <c r="C235" s="150"/>
      <c r="D235" s="82">
        <f t="shared" si="44"/>
        <v>5</v>
      </c>
      <c r="E235" s="82" t="str">
        <f t="shared" si="45"/>
        <v>hbh_5</v>
      </c>
      <c r="F235" s="83">
        <v>13.45</v>
      </c>
      <c r="G235" s="44"/>
      <c r="H235" s="19"/>
      <c r="I235" s="19"/>
      <c r="J235" s="19"/>
      <c r="K235" s="19"/>
      <c r="L235" s="19"/>
      <c r="M235" s="19"/>
      <c r="N235" s="6"/>
      <c r="O235" s="6"/>
      <c r="P235" s="6"/>
      <c r="Q235" s="6"/>
      <c r="R235" s="6"/>
      <c r="S235" s="6"/>
      <c r="T235" s="6"/>
      <c r="U235" s="6"/>
      <c r="V235" s="6"/>
      <c r="W235" s="6"/>
      <c r="X235" s="6"/>
      <c r="Y235" s="6"/>
      <c r="Z235" s="6"/>
      <c r="AA235" s="6"/>
      <c r="AB235" s="6"/>
      <c r="AC235" s="6"/>
      <c r="AD235" s="6"/>
      <c r="AE235" s="6"/>
      <c r="AF235" s="6"/>
      <c r="AG235" s="6"/>
      <c r="AH235" s="6"/>
      <c r="AI235" s="6"/>
      <c r="AJ235" s="57"/>
    </row>
    <row r="236" spans="1:36" x14ac:dyDescent="0.25">
      <c r="A236" s="31"/>
      <c r="B236" s="31"/>
      <c r="C236" s="31"/>
      <c r="D236" s="31"/>
      <c r="E236" s="31"/>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57"/>
    </row>
    <row r="237" spans="1:36" x14ac:dyDescent="0.25">
      <c r="A237" s="31"/>
      <c r="B237" s="31"/>
      <c r="C237" s="31"/>
      <c r="D237" s="31"/>
      <c r="E237" s="31"/>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57"/>
    </row>
    <row r="238" spans="1:36" x14ac:dyDescent="0.25">
      <c r="A238" s="31"/>
      <c r="B238" s="31"/>
      <c r="C238" s="31"/>
      <c r="D238" s="31"/>
      <c r="E238" s="31"/>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57"/>
    </row>
    <row r="239" spans="1:36" x14ac:dyDescent="0.25">
      <c r="A239" s="31"/>
      <c r="B239" s="31"/>
      <c r="C239" s="31"/>
      <c r="D239" s="31"/>
      <c r="E239" s="31"/>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57"/>
    </row>
    <row r="240" spans="1:36" x14ac:dyDescent="0.25">
      <c r="A240" s="62"/>
      <c r="B240" s="62"/>
      <c r="C240" s="62"/>
      <c r="D240" s="62"/>
      <c r="E240" s="62"/>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66"/>
      <c r="AB240" s="66"/>
      <c r="AC240" s="66"/>
      <c r="AD240" s="66"/>
      <c r="AE240" s="66"/>
      <c r="AF240" s="66"/>
      <c r="AG240" s="66"/>
      <c r="AH240" s="66"/>
      <c r="AI240" s="66"/>
      <c r="AJ240" s="67"/>
    </row>
  </sheetData>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2469db-5da5-4572-be2e-291799cbc40f">
      <UserInfo>
        <DisplayName>Hans Oosterkamp</DisplayName>
        <AccountId>114</AccountId>
        <AccountType/>
      </UserInfo>
      <UserInfo>
        <DisplayName>Bas Peeters</DisplayName>
        <AccountId>127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F84E10-02FC-445D-9C43-444D394840C8}">
  <ds:schemaRefs/>
</ds:datastoreItem>
</file>

<file path=customXml/itemProps2.xml><?xml version="1.0" encoding="utf-8"?>
<ds:datastoreItem xmlns:ds="http://schemas.openxmlformats.org/officeDocument/2006/customXml" ds:itemID="{A1A0AB59-FBE0-4D61-BDB0-7D51ED3D3E91}">
  <ds:schemaRefs>
    <ds:schemaRef ds:uri="http://schemas.microsoft.com/office/2006/metadata/properties"/>
    <ds:schemaRef ds:uri="http://purl.org/dc/terms/"/>
    <ds:schemaRef ds:uri="3d2469db-5da5-4572-be2e-291799cbc40f"/>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ee391ef-c67b-47bf-a91e-3d15a1af0df3"/>
    <ds:schemaRef ds:uri="http://www.w3.org/XML/1998/namespace"/>
    <ds:schemaRef ds:uri="http://purl.org/dc/dcmitype/"/>
  </ds:schemaRefs>
</ds:datastoreItem>
</file>

<file path=customXml/itemProps3.xml><?xml version="1.0" encoding="utf-8"?>
<ds:datastoreItem xmlns:ds="http://schemas.openxmlformats.org/officeDocument/2006/customXml" ds:itemID="{CA4CC4AF-DA43-42BC-A369-D5A82A5E8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Uitgangspunten</vt:lpstr>
      <vt:lpstr>Handleiding</vt:lpstr>
      <vt:lpstr>FWG</vt:lpstr>
      <vt:lpstr>1_Kostprijs_hbh</vt:lpstr>
      <vt:lpstr>1_Kostprijs_begeleiding_VVT</vt:lpstr>
      <vt:lpstr>1_Kostprijs_begeleiding_GHZ</vt:lpstr>
      <vt:lpstr>1_Kostprijs_begeleiding_GGZ</vt:lpstr>
      <vt:lpstr>1_Kostprijs_begeleiding_SW</vt:lpstr>
      <vt:lpstr>CAO_VVT</vt:lpstr>
      <vt:lpstr>CAO_GHZ</vt:lpstr>
      <vt:lpstr>CAO_GGZ</vt:lpstr>
      <vt:lpstr>CAO_SociaalWerk</vt:lpstr>
      <vt:lpstr>Data_overig</vt:lpstr>
      <vt:lpstr>Pensioen_dropdown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Reijngoud</dc:creator>
  <cp:lastModifiedBy>Gerard Demers</cp:lastModifiedBy>
  <dcterms:created xsi:type="dcterms:W3CDTF">2020-02-03T12:23:00Z</dcterms:created>
  <dcterms:modified xsi:type="dcterms:W3CDTF">2022-03-30T07:03:24Z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y fmtid="{D5CDD505-2E9C-101B-9397-08002B2CF9AE}" pid="3" name="KSOProductBuildVer">
    <vt:lpwstr>1033-11.2.0.9984</vt:lpwstr>
  </property>
</Properties>
</file>