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P:\Project Fysieke Toegang - Inkoop\Aanbestedingen\DIG-12802 PFT Sleuteluitgiftekasten - EU-O\"/>
    </mc:Choice>
  </mc:AlternateContent>
  <xr:revisionPtr revIDLastSave="0" documentId="13_ncr:1_{DE9E86E0-C0A0-4825-9C22-F89DF578E43D}" xr6:coauthVersionLast="46" xr6:coauthVersionMax="46" xr10:uidLastSave="{00000000-0000-0000-0000-000000000000}"/>
  <workbookProtection workbookAlgorithmName="SHA-512" workbookHashValue="qFs6XNv3M3w/p22p7GfsoQMku3cnLzsP3XhBPwXZoV3N6pAvDSUhQgPPP6A+zLIpoRNPf3KcoMdHA0J88Wa5yA==" workbookSaltValue="3C3XZCEkSbKmHGxX6dZuMA==" workbookSpinCount="100000" lockStructure="1"/>
  <bookViews>
    <workbookView xWindow="-120" yWindow="-120" windowWidth="38640" windowHeight="21240" xr2:uid="{D51BA8ED-BD22-4085-B3C2-B38CABEB2AA7}"/>
  </bookViews>
  <sheets>
    <sheet name="B10 Keuzes en wensen" sheetId="1" r:id="rId1"/>
    <sheet name="lists" sheetId="3" state="hidden" r:id="rId2"/>
  </sheets>
  <definedNames>
    <definedName name="_Toc98936180" localSheetId="0">'B10 Keuzes en wensen'!$A$77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 l="1"/>
  <c r="G62" i="1"/>
  <c r="H49" i="1"/>
  <c r="H50" i="1"/>
  <c r="H51" i="1"/>
  <c r="H52" i="1"/>
  <c r="H53" i="1"/>
  <c r="H54" i="1"/>
  <c r="H55" i="1"/>
  <c r="H56" i="1"/>
  <c r="H57" i="1"/>
  <c r="H58" i="1"/>
  <c r="H59" i="1"/>
  <c r="H60" i="1"/>
  <c r="H61" i="1"/>
  <c r="H48" i="1"/>
  <c r="H47" i="1"/>
  <c r="H36" i="1"/>
  <c r="H37" i="1"/>
  <c r="H35" i="1"/>
  <c r="I25" i="1" l="1"/>
  <c r="I22" i="1"/>
  <c r="I21" i="1"/>
  <c r="I20" i="1"/>
  <c r="I15" i="1"/>
  <c r="I16" i="1"/>
  <c r="I14" i="1"/>
  <c r="I10" i="1"/>
  <c r="I11" i="1"/>
  <c r="I9" i="1"/>
  <c r="C62" i="1"/>
  <c r="I66" i="1"/>
  <c r="I67" i="1"/>
  <c r="I70" i="1"/>
  <c r="I73" i="1"/>
  <c r="I74" i="1"/>
  <c r="I75" i="1"/>
  <c r="I76" i="1"/>
  <c r="I78" i="1"/>
  <c r="I79" i="1"/>
  <c r="C38" i="1"/>
  <c r="I44" i="1"/>
  <c r="I31" i="1"/>
  <c r="H42" i="1" l="1"/>
  <c r="H28" i="1"/>
  <c r="H31" i="1" l="1"/>
  <c r="D62" i="1"/>
  <c r="E62" i="1" s="1"/>
  <c r="H44" i="1"/>
  <c r="D38" i="1"/>
  <c r="E38" i="1" s="1"/>
  <c r="H62" i="1" l="1"/>
  <c r="I62" i="1" s="1"/>
  <c r="H38" i="1"/>
  <c r="I38" i="1" s="1"/>
  <c r="I81" i="1" l="1"/>
</calcChain>
</file>

<file path=xl/sharedStrings.xml><?xml version="1.0" encoding="utf-8"?>
<sst xmlns="http://schemas.openxmlformats.org/spreadsheetml/2006/main" count="113" uniqueCount="99">
  <si>
    <t>SUBTOTAAL</t>
  </si>
  <si>
    <t>MAXIMAAL TE BEHALEN PUNTEN</t>
  </si>
  <si>
    <t xml:space="preserve">Bedraad netwerk (UTP) </t>
  </si>
  <si>
    <t>GSM-module</t>
  </si>
  <si>
    <t>Keuzes</t>
  </si>
  <si>
    <t>ON-PREMISE</t>
  </si>
  <si>
    <t>Cloud/SAAS</t>
  </si>
  <si>
    <t>Netwerk</t>
  </si>
  <si>
    <t>Software</t>
  </si>
  <si>
    <t>Bedraad netwerk (UTP)</t>
  </si>
  <si>
    <t>&lt;-- Keuze maken</t>
  </si>
  <si>
    <t>Keuze 1</t>
  </si>
  <si>
    <t>Keuze 2</t>
  </si>
  <si>
    <t>KEUZE PUNTEN</t>
  </si>
  <si>
    <t>Beschrijving van hoe opdrachtnemer hieraan invulling geeft.</t>
  </si>
  <si>
    <t>Totaal behaalde punten</t>
  </si>
  <si>
    <t>Ja</t>
  </si>
  <si>
    <t>Kolom1</t>
  </si>
  <si>
    <t>Nee</t>
  </si>
  <si>
    <t>Data (‘op transport’, ‘in verwerking’ en ‘in rust’) met de classificatie BBN2 of hoger behoort te worden beschermd met cryptografische maatregelen en te voldoen aan Nederlandse wetgeving. * TLS, HTTPS en HSTS (beveiligde verbinding)
* DNSSEC (ondertekende domeinnaam)
* STARTTLS en DANE (beveiligde mailserver-verbindingen)
* DMARC+DKIM+SPF (anti-mailphishing/-spoofing)
* Digikoppeling (beveiligde gegevensuitwisseling tussen systemen)</t>
  </si>
  <si>
    <t>Cloud-services zijn bruikbaar (interoperabiliteit) op verschillende ITplatforms en kunnen met standaarden verschillende IT-platforms met elkaar verbinden en data overdragen (portabiliteit) naar andere CSP’s. 
* TLS, HTTPS en HSTS (beveiligde verbinding)</t>
  </si>
  <si>
    <t>Wens 1</t>
  </si>
  <si>
    <t xml:space="preserve">Wensen aan hardware functie en prestatie </t>
  </si>
  <si>
    <t>Wens 2</t>
  </si>
  <si>
    <t>Wensen aan continuïteit</t>
  </si>
  <si>
    <t>WENSEN
PUNTEN</t>
  </si>
  <si>
    <t>Beschrijving</t>
  </si>
  <si>
    <t>B10 Keuzes en Wensen</t>
  </si>
  <si>
    <t xml:space="preserve">Eintotaal </t>
  </si>
  <si>
    <t>Gele velden moeten worden ingevuld door Inschrijver</t>
  </si>
  <si>
    <t>Wensen Cloud/SAAS</t>
  </si>
  <si>
    <t xml:space="preserve">IT-functionaliteiten behoren te worden verleend vanuit een robuuste en beveiligde systeemketen van de CSP naar de CSC.
</t>
  </si>
  <si>
    <t xml:space="preserve">De CSP behoort, ter bescherming van bedrijfs- en persoonlijke data, beveiligingsmaatregelen te hebben getroffen vanuit verschillende dimensies: beveiligingsaspecten en stadia, toegang en privacy, classificatie/labelen, eigenaarschap en locatie.
</t>
  </si>
  <si>
    <t xml:space="preserve">De CSP heeft een actuele architectuur vastgelegd die voorziet in een raamwerk voor de onderlinge samenhang en afhankelijkheden van de IT-functionaliteiten.
</t>
  </si>
  <si>
    <t xml:space="preserve">Informatie verwerkende faciliteiten behoren met voldoende redundantie te worden geïmplementeerd om aan continuïteitseisen te voldoen.
</t>
  </si>
  <si>
    <t xml:space="preserve">Gearchiveerde data behoort gedurende de overeengekomen bewaartermijn, technologie-onafhankelijk, raadpleegbaar, onveranderbaar en integer te worden opgeslagen en op aanwijzing van de CSC/data-eigenaar te kunnen worden vernietigd.
</t>
  </si>
  <si>
    <t xml:space="preserve">CSC-gegevens behoren tijdens transport, bewerking en opslag duurzaam geïsoleerd te zijn van beheerfuncties en data van en andere dienstverlening aan andere CSC’s, die de CSP in beheer heeft.
</t>
  </si>
  <si>
    <t xml:space="preserve">De cloud-infrastructuur is zodanig ingericht dat de dienstverlening aan gebruikers van informatiediensten zijn gescheiden.
</t>
  </si>
  <si>
    <t xml:space="preserve">Gebruikers behoren alleen toegang te krijgen tot IT-diensten en data waarvoor zij specifiek bevoegd zijn.
</t>
  </si>
  <si>
    <t xml:space="preserve">Gevoelige data van CSC’s behoort conform het overeengekomen beleid inzake cryptografische maatregelen tijdens transport via netwerken en bij opslag bij CSP te zijn versleuteld. 
* TLS, HTTPS en HSTS (beveiligde verbinding)
</t>
  </si>
  <si>
    <t xml:space="preserve">De onderlinge netwerkconnecties (koppelvlakken) in de keten van de CSC naar de CSP behoren te worden bewaakt en beheerst om de risico’s van datalekken te beperken.
</t>
  </si>
  <si>
    <t xml:space="preserve">Logbestanden waarin gebeurtenissen die gebruikersactiviteiten, uitzonderingen en informatiebeveiliging gebeurtenissen worden geregistreerd, behoren te worden gemaakt, bewaard en regelmatig te worden beoordeeld.
</t>
  </si>
  <si>
    <t xml:space="preserve">Bij multi-tenancy wordt de CSC-data binnen clouddiensten, die door meerdere CSC’s worden afgenomen, in rust versleuteld en gescheiden verwerkt op gehardende (virtuele) machines.
</t>
  </si>
  <si>
    <t xml:space="preserve">Ter bescherming van de vertrouwelijkheid en integriteit van de getransporteerde informatie behoren passende cryptografische beheersmaatregelen te worden ontwikkeld, geïmplementeerd en ingezet. 
* TLS, HTTPS en HSTS (beveiligde verbinding)
* DNSSEC (ondertekende domeinnaam)
* Digikoppeling (beveiligde gegevensuitwisseling tussen systemen)
</t>
  </si>
  <si>
    <t xml:space="preserve">Draadloos verkeer behoort te worden beveiligd met authenticatie van devices, autorisatie van gebruikers en versleuteling van de communicatie. 
* WPA2 Enterprise (Beveiligde WiFi-netwerken)
</t>
  </si>
  <si>
    <t xml:space="preserve">Authenticatie van netwerk-nodes behoort te worden toegepast om onbevoegd aansluiten van netwerkdevices (sniffing) te voorkomen.
</t>
  </si>
  <si>
    <t>VOLDOET AAN WENS</t>
  </si>
  <si>
    <t xml:space="preserve">Sleutelbossen moeten een vaste positie kunnen hebben (instelbaar in software).
</t>
  </si>
  <si>
    <t>Wens 3</t>
  </si>
  <si>
    <t xml:space="preserve">In geval van een noodprocedure (zie programma van eisen 4.10.5) waarbij van een noodsleutelgebruik gemaakt wordt is het de wens om alle initieel en nageleverde kasten te voorzien van dezelfde (nood)sleutel (gelijksluitende cilinders).
</t>
  </si>
  <si>
    <t>Wensen</t>
  </si>
  <si>
    <t>Behaalde KEUZE PUNTEN</t>
  </si>
  <si>
    <t>Behaalde WENSEN
PUNTEN</t>
  </si>
  <si>
    <t>(max. 400)</t>
  </si>
  <si>
    <t xml:space="preserve">De CSP voorziet de CSC in een systeembeschrijving waarin de clouddiensten inzichtelijk en transparant worden gespecificeerd en waarin de jurisdictie, onderzoeksmogelijkheden en certificaten worden geadresseerd.
</t>
  </si>
  <si>
    <t xml:space="preserve">Afkortingen: 
CSP --&gt; Cloud Service Provider (Opdrachtnemer)  
CSC: Cloud Service Consumer (Opdrachtgever)
</t>
  </si>
  <si>
    <t>Wensen aan hardware functie en prestatie</t>
  </si>
  <si>
    <t>Wens 4</t>
  </si>
  <si>
    <t>Wens 5</t>
  </si>
  <si>
    <t>Wens 6</t>
  </si>
  <si>
    <t xml:space="preserve">Sleuteluitgifte tijd bij normaal gebruik maximaal 15 seconden van het moment van eerste interactie met de sleuteluitgiftekast tot het moment dat de sleutelpositie is vrijgegeven.
</t>
  </si>
  <si>
    <t xml:space="preserve">Vrijgave op afstand in verband met calamiteiten uitgave door een centrale beheerder van Opdrachtgever . Alle noodvrijgaven dienen gelogd te worden (wie heeft welke sleutel aan wie vrijgegeven).
</t>
  </si>
  <si>
    <t xml:space="preserve">Een gebruiker van de sleuteluitgiftekast moet bij uitname, middels visuele status indicator, het onderscheid kunnen maken tussen transponderposities waarvoor gebruiker wel of niet geautoriseerd is.
Bij teruggave van een sleuteltransponder moet middels visuele status indicator duidelijk worden op welke positie de transponder retour moet.
</t>
  </si>
  <si>
    <t>Wensen aan software (functioneel)</t>
  </si>
  <si>
    <t>Wens 7</t>
  </si>
  <si>
    <t>Wens 8</t>
  </si>
  <si>
    <t xml:space="preserve">Meerdere gebruikers moeten voor dezelfde sleutelbos kunnen worden geautoriseerd. Hierbij moet het mogelijk zijn dat persoon A een sleutel ophaalt en persoon B deze retourneert.
</t>
  </si>
  <si>
    <t xml:space="preserve">Indien persoon A een sleutelbos wil uitnemen die al aan persoon B is uitgegeven moet in het display worden aangeven dat persoon B de sleutel heeft uitgenomen.
</t>
  </si>
  <si>
    <t xml:space="preserve">Bij teruggave van de sleutel moet de sleutelhouder alleen zijn / haar badge aanbieden (enkele handeling)
</t>
  </si>
  <si>
    <t>Keuze 4</t>
  </si>
  <si>
    <t>Keuze 5</t>
  </si>
  <si>
    <t>EAL (ATS 360)</t>
  </si>
  <si>
    <t>ARAS (CardAccess 4000)</t>
  </si>
  <si>
    <t>Kaba (EXOS 9300)</t>
  </si>
  <si>
    <t>Integratie</t>
  </si>
  <si>
    <t>Keuze 1 A</t>
  </si>
  <si>
    <t>Keuze 1 B</t>
  </si>
  <si>
    <t>Keuze 1 C</t>
  </si>
  <si>
    <t>Integratie2</t>
  </si>
  <si>
    <t>Ja, sleutelkast kan worden voorzien van één of meer van de onderstaande paslezers.</t>
  </si>
  <si>
    <t>Nee, sleutelkast kan NIET worden voorzien van één of meer van de onderstaande paslezers.</t>
  </si>
  <si>
    <t>Ja, één of meer van de onderstaande toegangsbeheersystemen kan koppelen met het aangeboden systeem ten behoeve van Antipassback.</t>
  </si>
  <si>
    <t>Nee, geen van de onderstaande toegangsbeheersystemen kunnen koppelen met het aangeboden systeem ten behoeve van Antipassback.</t>
  </si>
  <si>
    <t>Keuze 3</t>
  </si>
  <si>
    <t>Sleutelkasten kan worden voorzien van één of meer van de onderstaande paslezers (EIS).</t>
  </si>
  <si>
    <t>Eén of meer van de onderstaande toegangsbeheersystemen kunnen koppelen met het aangeboden systeem ten behoeve van Antipassback (EIS).</t>
  </si>
  <si>
    <t>Keuze 2 A</t>
  </si>
  <si>
    <t>Keuze 3 B</t>
  </si>
  <si>
    <t>Keuze 3 C</t>
  </si>
  <si>
    <t>Keuze 2 B</t>
  </si>
  <si>
    <t>Keuze 2 C</t>
  </si>
  <si>
    <t>Eén of meer van de onderstaande toegangsbeheersystemen kunnen koppelen met het aangeboden systeem ten behoeve gebruikers database (EIS).</t>
  </si>
  <si>
    <t>(optelsom van totaal behaalde punten gedeeld door 20 en afgerond op gehele getallen)</t>
  </si>
  <si>
    <t>Keuze 3 A</t>
  </si>
  <si>
    <t>EAL paslezer</t>
  </si>
  <si>
    <t>ARAS paslezer</t>
  </si>
  <si>
    <t>KABA paslezer</t>
  </si>
  <si>
    <t>Winguard (PSIM) kan bewezen integreren met het aangeboden systeem.</t>
  </si>
  <si>
    <t>Maximaal aantal punten = keuzepunten + (keuzepunten * wensenpunten)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</si>
</sst>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Verdana"/>
      <family val="2"/>
    </font>
    <font>
      <b/>
      <sz val="10"/>
      <color theme="1"/>
      <name val="Verdana"/>
      <family val="2"/>
    </font>
    <font>
      <sz val="12"/>
      <color theme="1"/>
      <name val="Verdana"/>
      <family val="2"/>
    </font>
    <font>
      <sz val="18"/>
      <color theme="1"/>
      <name val="Verdana"/>
      <family val="2"/>
    </font>
    <font>
      <b/>
      <sz val="12"/>
      <color theme="1"/>
      <name val="Verdana"/>
      <family val="2"/>
    </font>
    <font>
      <sz val="11"/>
      <color theme="1"/>
      <name val="Verdana"/>
      <family val="2"/>
    </font>
    <font>
      <b/>
      <sz val="16"/>
      <color theme="1"/>
      <name val="Verdana"/>
      <family val="2"/>
    </font>
    <font>
      <sz val="20"/>
      <color theme="1"/>
      <name val="Verdana"/>
      <family val="2"/>
    </font>
    <font>
      <u/>
      <sz val="10"/>
      <color theme="1"/>
      <name val="Verdana"/>
      <family val="2"/>
    </font>
    <font>
      <sz val="8"/>
      <name val="Verdana"/>
      <family val="2"/>
    </font>
  </fonts>
  <fills count="3">
    <fill>
      <patternFill patternType="none"/>
    </fill>
    <fill>
      <patternFill patternType="gray125"/>
    </fill>
    <fill>
      <patternFill patternType="solid">
        <fgColor rgb="FFFFFF00"/>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61">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Border="1" applyAlignment="1">
      <alignment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 fillId="0" borderId="0" xfId="0" applyFont="1" applyBorder="1" applyAlignment="1">
      <alignment wrapText="1"/>
    </xf>
    <xf numFmtId="0" fontId="5" fillId="0" borderId="0" xfId="0" applyFont="1" applyBorder="1" applyAlignment="1">
      <alignment vertical="center" wrapText="1"/>
    </xf>
    <xf numFmtId="0" fontId="3" fillId="0" borderId="1" xfId="0" applyFont="1" applyBorder="1"/>
    <xf numFmtId="0" fontId="0" fillId="0" borderId="2" xfId="0" applyBorder="1" applyAlignment="1">
      <alignment horizontal="center" vertical="center"/>
    </xf>
    <xf numFmtId="0" fontId="4" fillId="0" borderId="4" xfId="0" applyFont="1" applyBorder="1"/>
    <xf numFmtId="0" fontId="0" fillId="0" borderId="4" xfId="0" applyBorder="1"/>
    <xf numFmtId="0" fontId="1" fillId="0" borderId="4" xfId="0" applyFont="1" applyBorder="1"/>
    <xf numFmtId="0" fontId="0" fillId="0" borderId="7" xfId="0" applyBorder="1" applyAlignment="1">
      <alignment horizontal="center" vertical="center"/>
    </xf>
    <xf numFmtId="0" fontId="1" fillId="0" borderId="9" xfId="0" applyFont="1" applyBorder="1"/>
    <xf numFmtId="0" fontId="1" fillId="0" borderId="10" xfId="0" applyFont="1" applyBorder="1" applyAlignment="1">
      <alignment wrapText="1"/>
    </xf>
    <xf numFmtId="0" fontId="3" fillId="0" borderId="12" xfId="0" applyFont="1" applyBorder="1"/>
    <xf numFmtId="0" fontId="3" fillId="0" borderId="13" xfId="0" applyFont="1" applyBorder="1" applyAlignment="1">
      <alignment horizontal="left" vertical="top"/>
    </xf>
    <xf numFmtId="0" fontId="0" fillId="0" borderId="13" xfId="0" applyBorder="1" applyAlignment="1">
      <alignment horizontal="center" vertical="center"/>
    </xf>
    <xf numFmtId="0" fontId="1" fillId="0" borderId="6" xfId="0" applyFont="1" applyBorder="1"/>
    <xf numFmtId="0" fontId="1" fillId="0" borderId="7" xfId="0" applyFont="1" applyBorder="1" applyAlignment="1">
      <alignment wrapText="1"/>
    </xf>
    <xf numFmtId="0" fontId="7" fillId="0" borderId="0" xfId="0" applyFont="1"/>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wrapText="1"/>
    </xf>
    <xf numFmtId="0" fontId="1" fillId="0" borderId="0" xfId="0" applyFont="1" applyFill="1" applyAlignment="1">
      <alignment wrapText="1"/>
    </xf>
    <xf numFmtId="0" fontId="1" fillId="0" borderId="13" xfId="0" applyFont="1"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wrapText="1"/>
    </xf>
    <xf numFmtId="0" fontId="1" fillId="0" borderId="11" xfId="0" applyFont="1" applyFill="1" applyBorder="1" applyAlignment="1">
      <alignment wrapText="1"/>
    </xf>
    <xf numFmtId="0" fontId="1" fillId="0" borderId="2" xfId="0" applyFont="1" applyFill="1" applyBorder="1" applyAlignment="1">
      <alignment horizontal="center" vertical="center"/>
    </xf>
    <xf numFmtId="0" fontId="8" fillId="0" borderId="14" xfId="0" applyFont="1" applyFill="1" applyBorder="1" applyAlignment="1">
      <alignment wrapText="1"/>
    </xf>
    <xf numFmtId="0" fontId="1" fillId="0" borderId="7" xfId="0" applyFont="1" applyFill="1" applyBorder="1" applyAlignment="1">
      <alignment horizontal="center" vertical="center"/>
    </xf>
    <xf numFmtId="0" fontId="0" fillId="0" borderId="1" xfId="0" applyBorder="1"/>
    <xf numFmtId="0" fontId="5" fillId="0" borderId="2" xfId="0" applyFont="1" applyBorder="1" applyAlignment="1">
      <alignment vertical="center" wrapText="1"/>
    </xf>
    <xf numFmtId="0" fontId="0" fillId="0" borderId="3" xfId="0" applyFill="1" applyBorder="1" applyAlignment="1">
      <alignment wrapText="1"/>
    </xf>
    <xf numFmtId="0" fontId="1" fillId="0" borderId="15" xfId="0" applyFont="1" applyFill="1" applyBorder="1" applyAlignment="1">
      <alignment horizontal="center" vertical="center" wrapText="1"/>
    </xf>
    <xf numFmtId="0" fontId="8" fillId="0" borderId="7" xfId="0" applyFont="1" applyFill="1" applyBorder="1" applyAlignment="1">
      <alignment wrapText="1"/>
    </xf>
    <xf numFmtId="0" fontId="0" fillId="0" borderId="15" xfId="0" applyBorder="1" applyAlignment="1">
      <alignment horizontal="center" vertical="center"/>
    </xf>
    <xf numFmtId="0" fontId="1" fillId="0" borderId="15" xfId="0" applyFont="1" applyFill="1" applyBorder="1" applyAlignment="1">
      <alignment horizontal="center" vertical="center"/>
    </xf>
    <xf numFmtId="0" fontId="0" fillId="0" borderId="15" xfId="0" applyBorder="1" applyAlignment="1">
      <alignment horizontal="center" vertical="center" wrapText="1"/>
    </xf>
    <xf numFmtId="0" fontId="1" fillId="0" borderId="15" xfId="0" applyFont="1" applyBorder="1" applyAlignment="1">
      <alignment horizontal="center" vertical="center"/>
    </xf>
    <xf numFmtId="0" fontId="0" fillId="0" borderId="15" xfId="0" applyFill="1" applyBorder="1" applyAlignment="1">
      <alignment horizontal="center" vertical="center"/>
    </xf>
    <xf numFmtId="0" fontId="0" fillId="0" borderId="16" xfId="0" applyBorder="1" applyAlignment="1">
      <alignment horizontal="center" vertical="center"/>
    </xf>
    <xf numFmtId="1" fontId="6" fillId="0" borderId="18" xfId="0" applyNumberFormat="1" applyFont="1" applyBorder="1" applyAlignment="1">
      <alignment horizontal="center" vertical="center"/>
    </xf>
    <xf numFmtId="0" fontId="3" fillId="2" borderId="13" xfId="0" applyFont="1" applyFill="1" applyBorder="1" applyAlignment="1" applyProtection="1">
      <alignment wrapText="1"/>
      <protection locked="0"/>
    </xf>
    <xf numFmtId="0" fontId="0" fillId="0" borderId="15" xfId="0" applyBorder="1" applyAlignment="1">
      <alignment vertical="top" wrapText="1"/>
    </xf>
    <xf numFmtId="0" fontId="0" fillId="0" borderId="15" xfId="0" applyBorder="1" applyAlignment="1">
      <alignment vertical="center" wrapText="1"/>
    </xf>
    <xf numFmtId="0" fontId="0" fillId="2" borderId="19" xfId="0" applyFill="1" applyBorder="1" applyAlignment="1" applyProtection="1">
      <alignment wrapText="1"/>
      <protection locked="0"/>
    </xf>
    <xf numFmtId="0" fontId="0" fillId="0" borderId="17" xfId="0" applyBorder="1" applyAlignment="1">
      <alignment vertical="center" wrapText="1"/>
    </xf>
    <xf numFmtId="0" fontId="0" fillId="0" borderId="17" xfId="0" applyBorder="1" applyAlignment="1">
      <alignment horizontal="center" vertical="center"/>
    </xf>
    <xf numFmtId="0" fontId="0" fillId="0" borderId="2" xfId="0" applyFill="1" applyBorder="1" applyAlignment="1">
      <alignment horizontal="center" vertical="center"/>
    </xf>
    <xf numFmtId="0" fontId="0" fillId="0" borderId="21" xfId="0" applyBorder="1" applyAlignment="1">
      <alignment wrapText="1"/>
    </xf>
    <xf numFmtId="0" fontId="0" fillId="0" borderId="21" xfId="0" applyBorder="1" applyAlignment="1">
      <alignment horizontal="center" vertical="center"/>
    </xf>
    <xf numFmtId="0" fontId="1" fillId="0" borderId="21" xfId="0" applyFont="1" applyFill="1" applyBorder="1" applyAlignment="1">
      <alignment horizontal="center" vertical="center"/>
    </xf>
    <xf numFmtId="0" fontId="0" fillId="0" borderId="21" xfId="0" applyFill="1" applyBorder="1" applyAlignment="1">
      <alignment horizontal="center" vertical="center"/>
    </xf>
    <xf numFmtId="0" fontId="1" fillId="0" borderId="10" xfId="0" applyFont="1" applyBorder="1" applyAlignment="1">
      <alignment horizontal="center" vertical="center"/>
    </xf>
    <xf numFmtId="0" fontId="1" fillId="0" borderId="10" xfId="0" applyFont="1" applyFill="1" applyBorder="1" applyAlignment="1">
      <alignment horizontal="center" vertical="center"/>
    </xf>
    <xf numFmtId="0" fontId="0" fillId="0" borderId="7" xfId="0" applyBorder="1"/>
    <xf numFmtId="0" fontId="0" fillId="0" borderId="7" xfId="0" applyBorder="1" applyAlignment="1">
      <alignment wrapText="1"/>
    </xf>
    <xf numFmtId="0" fontId="0" fillId="0" borderId="23" xfId="0" applyBorder="1"/>
    <xf numFmtId="0" fontId="0" fillId="0" borderId="24" xfId="0" applyFill="1" applyBorder="1" applyAlignment="1">
      <alignment wrapText="1"/>
    </xf>
    <xf numFmtId="0" fontId="0" fillId="0" borderId="11" xfId="0" applyFill="1" applyBorder="1" applyAlignment="1">
      <alignment wrapText="1"/>
    </xf>
    <xf numFmtId="0" fontId="0" fillId="0" borderId="25" xfId="0" applyBorder="1" applyAlignment="1">
      <alignment horizontal="center" vertical="center"/>
    </xf>
    <xf numFmtId="0" fontId="0" fillId="0" borderId="26" xfId="0" applyBorder="1" applyAlignment="1">
      <alignment horizontal="center" vertical="center"/>
    </xf>
    <xf numFmtId="0" fontId="1" fillId="0" borderId="7" xfId="0" applyFont="1" applyBorder="1" applyAlignment="1">
      <alignment horizontal="center" vertical="center"/>
    </xf>
    <xf numFmtId="0" fontId="0" fillId="0" borderId="25" xfId="0" applyBorder="1" applyAlignment="1">
      <alignment horizontal="center" vertical="center" wrapText="1"/>
    </xf>
    <xf numFmtId="0" fontId="0" fillId="2" borderId="27" xfId="0" applyFill="1" applyBorder="1" applyAlignment="1" applyProtection="1">
      <alignment wrapText="1"/>
      <protection locked="0"/>
    </xf>
    <xf numFmtId="0" fontId="0" fillId="0" borderId="2" xfId="0" applyBorder="1" applyAlignment="1">
      <alignment wrapText="1"/>
    </xf>
    <xf numFmtId="0" fontId="1" fillId="0" borderId="8" xfId="0" applyFont="1" applyFill="1" applyBorder="1" applyAlignment="1">
      <alignment wrapText="1"/>
    </xf>
    <xf numFmtId="0" fontId="0" fillId="0" borderId="25" xfId="0" applyBorder="1" applyAlignment="1">
      <alignment vertical="top" wrapText="1"/>
    </xf>
    <xf numFmtId="0" fontId="1" fillId="0" borderId="15" xfId="0" applyFont="1" applyBorder="1" applyAlignment="1">
      <alignment wrapText="1"/>
    </xf>
    <xf numFmtId="0" fontId="1" fillId="0" borderId="19" xfId="0" applyFont="1" applyFill="1" applyBorder="1" applyAlignment="1">
      <alignment wrapText="1"/>
    </xf>
    <xf numFmtId="0" fontId="1" fillId="0" borderId="15" xfId="0" applyFont="1" applyBorder="1" applyAlignment="1">
      <alignment horizontal="center" vertical="top" wrapText="1"/>
    </xf>
    <xf numFmtId="0" fontId="1" fillId="0" borderId="15" xfId="0" applyFont="1" applyFill="1" applyBorder="1" applyAlignment="1">
      <alignment horizontal="center" vertical="top" wrapText="1"/>
    </xf>
    <xf numFmtId="0" fontId="1" fillId="0" borderId="28" xfId="0" applyFont="1" applyBorder="1" applyAlignment="1">
      <alignment horizontal="left" vertical="center"/>
    </xf>
    <xf numFmtId="0" fontId="1" fillId="0" borderId="29" xfId="0" applyFont="1" applyBorder="1"/>
    <xf numFmtId="0" fontId="1" fillId="0" borderId="30" xfId="0" applyFont="1" applyBorder="1" applyAlignment="1">
      <alignment wrapText="1"/>
    </xf>
    <xf numFmtId="0" fontId="1" fillId="0" borderId="30" xfId="0" applyFont="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wrapText="1"/>
    </xf>
    <xf numFmtId="0" fontId="1" fillId="0" borderId="15" xfId="0" applyFont="1" applyBorder="1" applyAlignment="1">
      <alignment horizontal="left" vertical="center" wrapText="1"/>
    </xf>
    <xf numFmtId="0" fontId="6" fillId="0" borderId="0" xfId="0" applyFont="1" applyAlignment="1">
      <alignment horizontal="left" vertical="center"/>
    </xf>
    <xf numFmtId="0" fontId="0" fillId="0" borderId="32" xfId="0" applyFill="1" applyBorder="1" applyAlignment="1" applyProtection="1">
      <alignment wrapText="1"/>
    </xf>
    <xf numFmtId="0" fontId="0" fillId="0" borderId="33" xfId="0" applyFill="1" applyBorder="1" applyAlignment="1" applyProtection="1">
      <alignment wrapText="1"/>
    </xf>
    <xf numFmtId="0" fontId="0" fillId="0" borderId="34" xfId="0" applyFill="1" applyBorder="1" applyAlignment="1" applyProtection="1">
      <alignment wrapText="1"/>
    </xf>
    <xf numFmtId="0" fontId="0" fillId="0" borderId="0" xfId="0" applyFill="1" applyAlignment="1" applyProtection="1">
      <alignment wrapText="1"/>
    </xf>
    <xf numFmtId="0" fontId="3" fillId="0" borderId="4" xfId="0" applyFont="1" applyBorder="1" applyAlignment="1">
      <alignment horizontal="left" indent="2"/>
    </xf>
    <xf numFmtId="0" fontId="3" fillId="0" borderId="6" xfId="0" applyFont="1" applyBorder="1" applyAlignment="1">
      <alignment horizontal="left" vertical="top" indent="2"/>
    </xf>
    <xf numFmtId="0" fontId="0" fillId="0" borderId="35" xfId="0" applyBorder="1" applyAlignment="1">
      <alignment horizontal="center" vertical="center"/>
    </xf>
    <xf numFmtId="0" fontId="0" fillId="0" borderId="36" xfId="0" applyBorder="1" applyAlignment="1">
      <alignment horizontal="center" vertical="center"/>
    </xf>
    <xf numFmtId="0" fontId="1" fillId="0" borderId="36" xfId="0" applyFont="1" applyFill="1" applyBorder="1" applyAlignment="1">
      <alignment horizontal="center" vertical="center"/>
    </xf>
    <xf numFmtId="0" fontId="3" fillId="0" borderId="39" xfId="0" applyFont="1" applyBorder="1"/>
    <xf numFmtId="0" fontId="0" fillId="0" borderId="39" xfId="0" applyBorder="1" applyAlignment="1">
      <alignment horizontal="center" vertical="center"/>
    </xf>
    <xf numFmtId="0" fontId="1" fillId="0" borderId="39" xfId="0" applyFont="1" applyFill="1" applyBorder="1" applyAlignment="1">
      <alignment horizontal="center" vertical="center"/>
    </xf>
    <xf numFmtId="0" fontId="0" fillId="0" borderId="38"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5" fillId="0" borderId="0" xfId="0" applyFont="1" applyAlignment="1">
      <alignment horizontal="left" vertical="center"/>
    </xf>
    <xf numFmtId="0" fontId="0" fillId="0" borderId="16" xfId="0" applyBorder="1" applyAlignment="1">
      <alignment vertical="top" wrapText="1"/>
    </xf>
    <xf numFmtId="0" fontId="2" fillId="0" borderId="37" xfId="0" applyFont="1" applyBorder="1" applyAlignment="1">
      <alignment wrapText="1"/>
    </xf>
    <xf numFmtId="0" fontId="4" fillId="0" borderId="35" xfId="0" applyFont="1" applyBorder="1" applyAlignment="1">
      <alignment horizontal="left" vertical="center"/>
    </xf>
    <xf numFmtId="0" fontId="4" fillId="0" borderId="4" xfId="0" applyFont="1" applyBorder="1" applyAlignment="1">
      <alignment horizontal="left" vertical="top"/>
    </xf>
    <xf numFmtId="0" fontId="4" fillId="0" borderId="44" xfId="0" applyFont="1" applyBorder="1" applyAlignment="1">
      <alignment vertical="center"/>
    </xf>
    <xf numFmtId="0" fontId="0" fillId="0" borderId="45" xfId="0" applyFill="1" applyBorder="1" applyAlignment="1">
      <alignment wrapText="1"/>
    </xf>
    <xf numFmtId="1" fontId="6" fillId="0" borderId="0" xfId="0" applyNumberFormat="1" applyFont="1" applyBorder="1" applyAlignment="1">
      <alignment horizontal="left" vertical="center"/>
    </xf>
    <xf numFmtId="0" fontId="0" fillId="0" borderId="37" xfId="0" applyFont="1" applyBorder="1" applyAlignment="1">
      <alignment vertical="center" wrapText="1"/>
    </xf>
    <xf numFmtId="0" fontId="3" fillId="0" borderId="4" xfId="0" applyFont="1" applyBorder="1" applyAlignment="1">
      <alignment horizontal="left" vertical="top" indent="2"/>
    </xf>
    <xf numFmtId="0" fontId="0" fillId="0" borderId="0" xfId="0" applyBorder="1" applyAlignment="1">
      <alignment vertical="center" wrapText="1"/>
    </xf>
    <xf numFmtId="0" fontId="3" fillId="0" borderId="0" xfId="0" applyFont="1" applyBorder="1" applyAlignment="1">
      <alignment horizontal="left" vertical="top" indent="2"/>
    </xf>
    <xf numFmtId="0" fontId="0" fillId="0" borderId="46" xfId="0" applyBorder="1" applyAlignment="1">
      <alignment horizontal="center" vertical="center"/>
    </xf>
    <xf numFmtId="0" fontId="3" fillId="0" borderId="6" xfId="0" applyFont="1" applyBorder="1" applyAlignment="1">
      <alignment horizontal="left" indent="2"/>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0" borderId="26"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Border="1" applyAlignment="1">
      <alignment wrapText="1"/>
    </xf>
    <xf numFmtId="0" fontId="1" fillId="0" borderId="0" xfId="0" applyFont="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center" vertical="center" wrapText="1"/>
    </xf>
    <xf numFmtId="0" fontId="1" fillId="0" borderId="0" xfId="0" applyFont="1" applyBorder="1" applyAlignment="1">
      <alignment horizontal="left" wrapText="1" indent="2"/>
    </xf>
    <xf numFmtId="0" fontId="1" fillId="0" borderId="47" xfId="0" applyFont="1" applyBorder="1" applyAlignment="1">
      <alignment horizontal="center" vertical="top" wrapText="1"/>
    </xf>
    <xf numFmtId="0" fontId="1" fillId="0" borderId="50" xfId="0" applyFont="1" applyBorder="1" applyAlignment="1">
      <alignment horizontal="center" vertical="top" wrapText="1"/>
    </xf>
    <xf numFmtId="0" fontId="0" fillId="0" borderId="48" xfId="0" applyBorder="1" applyAlignment="1">
      <alignment horizontal="center" vertical="center"/>
    </xf>
    <xf numFmtId="0" fontId="0" fillId="0" borderId="7" xfId="0"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Border="1" applyAlignment="1">
      <alignment horizontal="left" wrapText="1" indent="2"/>
    </xf>
    <xf numFmtId="0" fontId="1" fillId="0" borderId="7" xfId="0" applyFont="1" applyBorder="1" applyAlignment="1">
      <alignment horizontal="center" vertical="top" wrapText="1"/>
    </xf>
    <xf numFmtId="0" fontId="1" fillId="0" borderId="8" xfId="0" applyFont="1" applyFill="1" applyBorder="1" applyAlignment="1">
      <alignment horizontal="center" vertical="center" wrapText="1"/>
    </xf>
    <xf numFmtId="0" fontId="1" fillId="2" borderId="16" xfId="0" applyFont="1" applyFill="1" applyBorder="1" applyAlignment="1" applyProtection="1">
      <alignment horizontal="center" vertical="center"/>
      <protection locked="0"/>
    </xf>
    <xf numFmtId="0" fontId="3" fillId="0" borderId="39" xfId="0" applyFont="1" applyBorder="1" applyAlignment="1">
      <alignment horizontal="left" vertical="top"/>
    </xf>
    <xf numFmtId="0" fontId="0" fillId="0" borderId="39" xfId="0" applyFill="1" applyBorder="1" applyAlignment="1">
      <alignment horizontal="center" vertical="center"/>
    </xf>
    <xf numFmtId="0" fontId="0" fillId="0" borderId="52" xfId="0" applyFill="1" applyBorder="1" applyAlignment="1">
      <alignment wrapText="1"/>
    </xf>
    <xf numFmtId="0" fontId="1" fillId="0" borderId="0"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52" xfId="0" applyFont="1" applyFill="1" applyBorder="1" applyAlignment="1">
      <alignment horizontal="center" vertical="center" wrapText="1"/>
    </xf>
    <xf numFmtId="0" fontId="1" fillId="0" borderId="7" xfId="0" applyFont="1" applyFill="1" applyBorder="1" applyAlignment="1">
      <alignment horizontal="center" vertical="top" wrapText="1"/>
    </xf>
    <xf numFmtId="0" fontId="3" fillId="0" borderId="51" xfId="0" applyFont="1" applyBorder="1" applyAlignment="1"/>
    <xf numFmtId="0" fontId="0" fillId="0" borderId="54" xfId="0" applyBorder="1" applyAlignment="1">
      <alignment horizontal="center" vertical="center"/>
    </xf>
    <xf numFmtId="0" fontId="1" fillId="0" borderId="55" xfId="0" applyFont="1" applyBorder="1" applyAlignment="1">
      <alignment horizontal="center" vertical="top" wrapText="1"/>
    </xf>
    <xf numFmtId="0" fontId="0" fillId="0" borderId="56" xfId="0" applyBorder="1" applyAlignment="1">
      <alignment horizontal="center" vertical="center"/>
    </xf>
    <xf numFmtId="0" fontId="1" fillId="0" borderId="14" xfId="0" applyFont="1" applyFill="1" applyBorder="1" applyAlignment="1">
      <alignment horizontal="center" vertical="center" wrapText="1"/>
    </xf>
    <xf numFmtId="0" fontId="3" fillId="0" borderId="57" xfId="0" applyFont="1" applyBorder="1"/>
    <xf numFmtId="0" fontId="2" fillId="0" borderId="16" xfId="0" applyFont="1" applyBorder="1" applyAlignment="1">
      <alignment horizontal="left" vertical="center" wrapText="1" indent="2"/>
    </xf>
    <xf numFmtId="0" fontId="2" fillId="0" borderId="15"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53" xfId="0" applyFont="1" applyBorder="1" applyAlignment="1">
      <alignment horizontal="left" vertical="center" wrapText="1" indent="2"/>
    </xf>
    <xf numFmtId="0" fontId="2" fillId="0" borderId="0" xfId="0" applyFont="1" applyBorder="1" applyAlignment="1">
      <alignment horizontal="left" vertical="center" wrapText="1" indent="2"/>
    </xf>
    <xf numFmtId="0" fontId="2" fillId="0" borderId="54" xfId="0" applyFont="1" applyBorder="1" applyAlignment="1">
      <alignment horizontal="left" vertical="center" wrapText="1" indent="2"/>
    </xf>
    <xf numFmtId="0" fontId="2" fillId="0" borderId="49" xfId="0" applyFont="1" applyBorder="1" applyAlignment="1">
      <alignment horizontal="left" wrapText="1" indent="2"/>
    </xf>
    <xf numFmtId="0" fontId="2" fillId="0" borderId="28" xfId="0" applyFont="1" applyBorder="1" applyAlignment="1">
      <alignment horizontal="left" wrapText="1" indent="2"/>
    </xf>
    <xf numFmtId="0" fontId="5" fillId="0" borderId="49" xfId="0" applyFont="1" applyBorder="1" applyAlignment="1">
      <alignment horizontal="left" wrapText="1" indent="2"/>
    </xf>
    <xf numFmtId="0" fontId="5" fillId="0" borderId="28" xfId="0" applyFont="1" applyBorder="1" applyAlignment="1">
      <alignment horizontal="left" wrapText="1" indent="2"/>
    </xf>
  </cellXfs>
  <cellStyles count="1">
    <cellStyle name="Standaard" xfId="0" builtinId="0"/>
  </cellStyles>
  <dxfs count="8">
    <dxf>
      <font>
        <b/>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dxf>
    <dxf>
      <font>
        <strike val="0"/>
        <color theme="2"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8E05EA-5DFF-46DA-AD17-273CB44F3EF2}" name="Tabel1" displayName="Tabel1" ref="A1:A3" totalsRowShown="0" dataDxfId="6">
  <autoFilter ref="A1:A3" xr:uid="{C63A60D5-F340-4C1B-9C15-D2B139B2767C}"/>
  <tableColumns count="1">
    <tableColumn id="1" xr3:uid="{6899839B-C72F-4AFB-B088-EF9A3204ACFD}" name="Netwerk"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BD2E5B-3A38-441C-9815-9F52D6934B18}" name="Tabel2" displayName="Tabel2" ref="B1:E4" totalsRowShown="0" dataDxfId="4">
  <autoFilter ref="B1:E4" xr:uid="{E3B01B89-E58F-430D-852A-9D8AAC3BBEF6}"/>
  <tableColumns count="4">
    <tableColumn id="1" xr3:uid="{53E66162-D44D-47E4-9F04-F3BEF9114532}" name="Software" dataDxfId="3"/>
    <tableColumn id="2" xr3:uid="{9C31F484-0A15-41A2-8967-18FB50F4C1F5}" name="Kolom1" dataDxfId="2"/>
    <tableColumn id="3" xr3:uid="{780A5B7F-96A7-4D17-B0E1-057F23ACB00C}" name="Integratie" dataDxfId="1"/>
    <tableColumn id="6" xr3:uid="{6448BC15-0AD2-4025-8313-6BFDB407E8A7}" name="Integratie2" dataDxfId="0"/>
  </tableColumns>
  <tableStyleInfo name="TableStyleLight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D9D03-383E-444E-AAFB-B66D2C05CFF2}">
  <dimension ref="A1:J82"/>
  <sheetViews>
    <sheetView showGridLines="0" tabSelected="1" zoomScaleNormal="100" workbookViewId="0">
      <pane ySplit="6" topLeftCell="A7" activePane="bottomLeft" state="frozen"/>
      <selection pane="bottomLeft" activeCell="B44" sqref="B44"/>
    </sheetView>
  </sheetViews>
  <sheetFormatPr defaultRowHeight="12.75" x14ac:dyDescent="0.2"/>
  <cols>
    <col min="1" max="1" width="17" customWidth="1"/>
    <col min="2" max="2" width="101" style="3" customWidth="1"/>
    <col min="3" max="3" width="10.125" style="6" customWidth="1"/>
    <col min="4" max="4" width="9.875" style="6" customWidth="1"/>
    <col min="5" max="5" width="12.625" style="6" customWidth="1"/>
    <col min="6" max="6" width="10.5" style="24" customWidth="1"/>
    <col min="7" max="7" width="10" style="25" customWidth="1"/>
    <col min="8" max="8" width="10.625" style="25" customWidth="1"/>
    <col min="9" max="9" width="10.75" style="25" customWidth="1"/>
    <col min="10" max="10" width="58.625" style="26" customWidth="1"/>
  </cols>
  <sheetData>
    <row r="1" spans="1:10" ht="24.75" x14ac:dyDescent="0.3">
      <c r="A1" s="23" t="s">
        <v>27</v>
      </c>
    </row>
    <row r="4" spans="1:10" ht="24.75" x14ac:dyDescent="0.3">
      <c r="A4" s="23"/>
      <c r="B4" s="23" t="s">
        <v>29</v>
      </c>
    </row>
    <row r="5" spans="1:10" ht="24.75" x14ac:dyDescent="0.3">
      <c r="A5" s="23"/>
    </row>
    <row r="6" spans="1:10" s="2" customFormat="1" ht="51" x14ac:dyDescent="0.2">
      <c r="A6" s="76" t="s">
        <v>4</v>
      </c>
      <c r="B6" s="76" t="s">
        <v>26</v>
      </c>
      <c r="C6" s="78" t="s">
        <v>13</v>
      </c>
      <c r="D6" s="78" t="s">
        <v>25</v>
      </c>
      <c r="E6" s="78" t="s">
        <v>1</v>
      </c>
      <c r="F6" s="79" t="s">
        <v>46</v>
      </c>
      <c r="G6" s="79" t="s">
        <v>51</v>
      </c>
      <c r="H6" s="79" t="s">
        <v>52</v>
      </c>
      <c r="I6" s="79" t="s">
        <v>15</v>
      </c>
      <c r="J6" s="41" t="s">
        <v>14</v>
      </c>
    </row>
    <row r="7" spans="1:10" s="2" customFormat="1" ht="13.5" thickBot="1" x14ac:dyDescent="0.25">
      <c r="A7" s="124"/>
      <c r="B7" s="124"/>
      <c r="C7" s="125"/>
      <c r="D7" s="125"/>
      <c r="E7" s="125"/>
      <c r="F7" s="126"/>
      <c r="G7" s="126"/>
      <c r="H7" s="126"/>
      <c r="I7" s="126"/>
      <c r="J7" s="127"/>
    </row>
    <row r="8" spans="1:10" ht="30" customHeight="1" x14ac:dyDescent="0.3">
      <c r="A8" s="145" t="s">
        <v>11</v>
      </c>
      <c r="B8" s="154" t="s">
        <v>84</v>
      </c>
      <c r="C8" s="138"/>
      <c r="D8" s="98"/>
      <c r="E8" s="98"/>
      <c r="F8" s="99"/>
      <c r="G8" s="139"/>
      <c r="H8" s="139"/>
      <c r="I8" s="139"/>
      <c r="J8" s="140"/>
    </row>
    <row r="9" spans="1:10" s="2" customFormat="1" ht="15" x14ac:dyDescent="0.2">
      <c r="A9" s="157" t="s">
        <v>75</v>
      </c>
      <c r="B9" s="151" t="s">
        <v>94</v>
      </c>
      <c r="C9" s="121"/>
      <c r="D9" s="117"/>
      <c r="E9" s="48">
        <v>350</v>
      </c>
      <c r="F9" s="137"/>
      <c r="G9" s="121"/>
      <c r="H9" s="117"/>
      <c r="I9" s="48">
        <f>IF(F9=lists!$C$2,E9,0)</f>
        <v>0</v>
      </c>
      <c r="J9" s="133"/>
    </row>
    <row r="10" spans="1:10" s="2" customFormat="1" ht="15" x14ac:dyDescent="0.2">
      <c r="A10" s="158" t="s">
        <v>76</v>
      </c>
      <c r="B10" s="152" t="s">
        <v>95</v>
      </c>
      <c r="C10" s="129"/>
      <c r="D10" s="117"/>
      <c r="E10" s="43">
        <v>350</v>
      </c>
      <c r="F10" s="137"/>
      <c r="G10" s="129"/>
      <c r="H10" s="117"/>
      <c r="I10" s="48">
        <f>IF(F10=lists!$C$2,E10,0)</f>
        <v>0</v>
      </c>
      <c r="J10" s="133"/>
    </row>
    <row r="11" spans="1:10" s="2" customFormat="1" ht="15" x14ac:dyDescent="0.2">
      <c r="A11" s="158" t="s">
        <v>77</v>
      </c>
      <c r="B11" s="152" t="s">
        <v>96</v>
      </c>
      <c r="C11" s="129"/>
      <c r="D11" s="117"/>
      <c r="E11" s="43">
        <v>350</v>
      </c>
      <c r="F11" s="137"/>
      <c r="G11" s="129"/>
      <c r="H11" s="117"/>
      <c r="I11" s="48">
        <f>IF(F11=lists!$C$2,E11,0)</f>
        <v>0</v>
      </c>
      <c r="J11" s="133"/>
    </row>
    <row r="12" spans="1:10" s="2" customFormat="1" ht="15.75" thickBot="1" x14ac:dyDescent="0.25">
      <c r="A12" s="134"/>
      <c r="B12" s="153"/>
      <c r="C12" s="135"/>
      <c r="D12" s="15"/>
      <c r="E12" s="15"/>
      <c r="F12" s="142"/>
      <c r="G12" s="135"/>
      <c r="H12" s="15"/>
      <c r="I12" s="15"/>
      <c r="J12" s="136"/>
    </row>
    <row r="13" spans="1:10" s="2" customFormat="1" ht="30" x14ac:dyDescent="0.3">
      <c r="A13" s="145" t="s">
        <v>12</v>
      </c>
      <c r="B13" s="154" t="s">
        <v>85</v>
      </c>
      <c r="C13" s="138"/>
      <c r="D13" s="98"/>
      <c r="E13" s="98"/>
      <c r="F13" s="99"/>
      <c r="G13" s="139"/>
      <c r="H13" s="139"/>
      <c r="I13" s="139"/>
      <c r="J13" s="143"/>
    </row>
    <row r="14" spans="1:10" s="2" customFormat="1" ht="15" x14ac:dyDescent="0.2">
      <c r="A14" s="159" t="s">
        <v>86</v>
      </c>
      <c r="B14" s="151" t="s">
        <v>71</v>
      </c>
      <c r="C14" s="121"/>
      <c r="D14" s="117"/>
      <c r="E14" s="48">
        <v>350</v>
      </c>
      <c r="F14" s="137"/>
      <c r="G14" s="121"/>
      <c r="H14" s="117"/>
      <c r="I14" s="48">
        <f>IF(F14=lists!$C$2,E14,0)</f>
        <v>0</v>
      </c>
      <c r="J14" s="133"/>
    </row>
    <row r="15" spans="1:10" s="2" customFormat="1" ht="15" x14ac:dyDescent="0.2">
      <c r="A15" s="160" t="s">
        <v>89</v>
      </c>
      <c r="B15" s="152" t="s">
        <v>72</v>
      </c>
      <c r="C15" s="129"/>
      <c r="D15" s="117"/>
      <c r="E15" s="43">
        <v>350</v>
      </c>
      <c r="F15" s="137"/>
      <c r="G15" s="129"/>
      <c r="H15" s="117"/>
      <c r="I15" s="48">
        <f>IF(F15=lists!$C$2,E15,0)</f>
        <v>0</v>
      </c>
      <c r="J15" s="133"/>
    </row>
    <row r="16" spans="1:10" s="2" customFormat="1" ht="15" x14ac:dyDescent="0.2">
      <c r="A16" s="160" t="s">
        <v>90</v>
      </c>
      <c r="B16" s="152" t="s">
        <v>73</v>
      </c>
      <c r="C16" s="130"/>
      <c r="D16" s="131"/>
      <c r="E16" s="43">
        <v>350</v>
      </c>
      <c r="F16" s="137"/>
      <c r="G16" s="130"/>
      <c r="H16" s="131"/>
      <c r="I16" s="48">
        <f>IF(F16=lists!$C$2,E16,0)</f>
        <v>0</v>
      </c>
      <c r="J16" s="133"/>
    </row>
    <row r="17" spans="1:10" s="2" customFormat="1" ht="15.75" thickBot="1" x14ac:dyDescent="0.25">
      <c r="A17" s="134"/>
      <c r="B17" s="153"/>
      <c r="C17" s="135"/>
      <c r="D17" s="15"/>
      <c r="E17" s="132"/>
      <c r="F17" s="142"/>
      <c r="G17" s="144"/>
      <c r="H17" s="15"/>
      <c r="I17" s="15"/>
      <c r="J17" s="136"/>
    </row>
    <row r="18" spans="1:10" s="2" customFormat="1" ht="15.75" thickBot="1" x14ac:dyDescent="0.25">
      <c r="A18" s="128"/>
      <c r="B18" s="155"/>
      <c r="C18" s="125"/>
      <c r="D18" s="7"/>
      <c r="E18" s="32"/>
      <c r="F18" s="141"/>
      <c r="G18" s="126"/>
      <c r="H18" s="7"/>
      <c r="I18" s="7"/>
      <c r="J18" s="127"/>
    </row>
    <row r="19" spans="1:10" s="2" customFormat="1" ht="30" x14ac:dyDescent="0.3">
      <c r="A19" s="145" t="s">
        <v>83</v>
      </c>
      <c r="B19" s="154" t="s">
        <v>91</v>
      </c>
      <c r="C19" s="138"/>
      <c r="D19" s="98"/>
      <c r="E19" s="98"/>
      <c r="F19" s="99"/>
      <c r="G19" s="139"/>
      <c r="H19" s="139"/>
      <c r="I19" s="139"/>
      <c r="J19" s="143"/>
    </row>
    <row r="20" spans="1:10" s="2" customFormat="1" ht="15" x14ac:dyDescent="0.2">
      <c r="A20" s="159" t="s">
        <v>93</v>
      </c>
      <c r="B20" s="151" t="s">
        <v>71</v>
      </c>
      <c r="C20" s="121"/>
      <c r="D20" s="117"/>
      <c r="E20" s="48">
        <v>350</v>
      </c>
      <c r="F20" s="137"/>
      <c r="G20" s="121"/>
      <c r="H20" s="117"/>
      <c r="I20" s="48">
        <f>IF(F20=lists!$C$2,E20,0)</f>
        <v>0</v>
      </c>
      <c r="J20" s="133"/>
    </row>
    <row r="21" spans="1:10" s="2" customFormat="1" ht="15" x14ac:dyDescent="0.2">
      <c r="A21" s="160" t="s">
        <v>87</v>
      </c>
      <c r="B21" s="152" t="s">
        <v>72</v>
      </c>
      <c r="C21" s="129"/>
      <c r="D21" s="117"/>
      <c r="E21" s="43">
        <v>350</v>
      </c>
      <c r="F21" s="137"/>
      <c r="G21" s="129"/>
      <c r="H21" s="117"/>
      <c r="I21" s="48">
        <f>IF(F21=lists!$C$2,E21,0)</f>
        <v>0</v>
      </c>
      <c r="J21" s="133"/>
    </row>
    <row r="22" spans="1:10" s="2" customFormat="1" ht="15" x14ac:dyDescent="0.2">
      <c r="A22" s="160" t="s">
        <v>88</v>
      </c>
      <c r="B22" s="152" t="s">
        <v>73</v>
      </c>
      <c r="C22" s="130"/>
      <c r="D22" s="131"/>
      <c r="E22" s="43">
        <v>350</v>
      </c>
      <c r="F22" s="137"/>
      <c r="G22" s="130"/>
      <c r="H22" s="131"/>
      <c r="I22" s="48">
        <f>IF(F22=lists!$C$2,E22,0)</f>
        <v>0</v>
      </c>
      <c r="J22" s="133"/>
    </row>
    <row r="23" spans="1:10" s="2" customFormat="1" ht="15.75" thickBot="1" x14ac:dyDescent="0.25">
      <c r="A23" s="134"/>
      <c r="B23" s="153"/>
      <c r="C23" s="135"/>
      <c r="D23" s="15"/>
      <c r="E23" s="132"/>
      <c r="F23" s="142"/>
      <c r="G23" s="144"/>
      <c r="H23" s="15"/>
      <c r="I23" s="15"/>
      <c r="J23" s="136"/>
    </row>
    <row r="24" spans="1:10" s="2" customFormat="1" ht="15.75" thickBot="1" x14ac:dyDescent="0.25">
      <c r="A24" s="128"/>
      <c r="B24" s="155"/>
      <c r="C24" s="125"/>
      <c r="D24" s="7"/>
      <c r="E24" s="32"/>
      <c r="F24" s="141"/>
      <c r="G24" s="126"/>
      <c r="H24" s="7"/>
      <c r="I24" s="7"/>
      <c r="J24" s="127"/>
    </row>
    <row r="25" spans="1:10" s="2" customFormat="1" ht="23.25" thickBot="1" x14ac:dyDescent="0.35">
      <c r="A25" s="150" t="s">
        <v>83</v>
      </c>
      <c r="B25" s="156" t="s">
        <v>97</v>
      </c>
      <c r="C25" s="147"/>
      <c r="D25" s="148"/>
      <c r="E25" s="146">
        <v>835</v>
      </c>
      <c r="F25" s="137"/>
      <c r="G25" s="147"/>
      <c r="H25" s="148"/>
      <c r="I25" s="146">
        <f>IF(F25=lists!$C$2,E25,0)</f>
        <v>0</v>
      </c>
      <c r="J25" s="149"/>
    </row>
    <row r="26" spans="1:10" s="1" customFormat="1" ht="24.75" customHeight="1" thickBot="1" x14ac:dyDescent="0.25">
      <c r="B26" s="2"/>
      <c r="C26" s="5"/>
      <c r="D26" s="5"/>
      <c r="E26" s="24"/>
      <c r="F26" s="24"/>
      <c r="G26" s="24"/>
      <c r="H26" s="24"/>
      <c r="I26" s="24"/>
      <c r="J26" s="27"/>
    </row>
    <row r="27" spans="1:10" ht="23.25" thickBot="1" x14ac:dyDescent="0.35">
      <c r="A27" s="18" t="s">
        <v>69</v>
      </c>
      <c r="B27" s="50" t="s">
        <v>9</v>
      </c>
      <c r="C27" s="19" t="s">
        <v>10</v>
      </c>
      <c r="D27" s="20"/>
      <c r="E27" s="20"/>
      <c r="F27" s="28"/>
      <c r="G27" s="29"/>
      <c r="H27" s="29"/>
      <c r="I27" s="29"/>
      <c r="J27" s="30"/>
    </row>
    <row r="28" spans="1:10" x14ac:dyDescent="0.2">
      <c r="A28" s="38"/>
      <c r="B28" s="73"/>
      <c r="C28" s="11"/>
      <c r="D28" s="11"/>
      <c r="E28" s="11"/>
      <c r="F28" s="35"/>
      <c r="G28" s="56"/>
      <c r="H28" s="56" t="str">
        <f>IF($B$27=lists!$A$2,IF(F28=lists!$C$2,D28,""),"")</f>
        <v/>
      </c>
      <c r="I28" s="56"/>
      <c r="J28" s="40"/>
    </row>
    <row r="29" spans="1:10" x14ac:dyDescent="0.2">
      <c r="A29" s="65"/>
      <c r="B29" s="57"/>
      <c r="C29" s="58"/>
      <c r="D29" s="58"/>
      <c r="E29" s="58"/>
      <c r="F29" s="59"/>
      <c r="G29" s="60"/>
      <c r="H29" s="60"/>
      <c r="I29" s="60"/>
      <c r="J29" s="66"/>
    </row>
    <row r="30" spans="1:10" ht="15" x14ac:dyDescent="0.2">
      <c r="A30" s="12" t="s">
        <v>2</v>
      </c>
      <c r="B30" s="8"/>
      <c r="C30" s="43">
        <v>3</v>
      </c>
      <c r="D30" s="7"/>
      <c r="E30" s="7"/>
      <c r="F30" s="31"/>
      <c r="G30" s="32"/>
      <c r="H30" s="32"/>
      <c r="I30" s="32"/>
      <c r="J30" s="33"/>
    </row>
    <row r="31" spans="1:10" x14ac:dyDescent="0.2">
      <c r="A31" s="14" t="s">
        <v>0</v>
      </c>
      <c r="B31" s="4"/>
      <c r="C31" s="7"/>
      <c r="D31" s="7"/>
      <c r="E31" s="7"/>
      <c r="F31" s="31"/>
      <c r="G31" s="32"/>
      <c r="H31" s="32" t="str">
        <f>IF($B$27=lists!$A$2,IF(F31=lists!$C$2,D31,""),"")</f>
        <v/>
      </c>
      <c r="I31" s="47">
        <f>IF(B27=lists!$A$2,C30,0)</f>
        <v>3</v>
      </c>
      <c r="J31" s="33"/>
    </row>
    <row r="32" spans="1:10" s="1" customFormat="1" x14ac:dyDescent="0.2">
      <c r="A32" s="16"/>
      <c r="B32" s="17"/>
      <c r="C32" s="61"/>
      <c r="D32" s="61"/>
      <c r="E32" s="61"/>
      <c r="F32" s="62"/>
      <c r="G32" s="62"/>
      <c r="H32" s="62"/>
      <c r="I32" s="62"/>
      <c r="J32" s="34"/>
    </row>
    <row r="33" spans="1:10" x14ac:dyDescent="0.2">
      <c r="A33" s="13"/>
      <c r="B33" s="4"/>
      <c r="C33" s="7"/>
      <c r="D33" s="7"/>
      <c r="E33" s="7"/>
      <c r="F33" s="31"/>
      <c r="G33" s="7"/>
      <c r="H33" s="7"/>
      <c r="I33" s="7"/>
      <c r="J33" s="33"/>
    </row>
    <row r="34" spans="1:10" ht="30" customHeight="1" x14ac:dyDescent="0.2">
      <c r="A34" s="110" t="s">
        <v>3</v>
      </c>
      <c r="B34" s="107"/>
      <c r="C34" s="43">
        <v>80</v>
      </c>
      <c r="D34" s="94"/>
      <c r="E34" s="95"/>
      <c r="F34" s="96"/>
      <c r="G34" s="95"/>
      <c r="H34" s="95"/>
      <c r="I34" s="95"/>
      <c r="J34" s="111"/>
    </row>
    <row r="35" spans="1:10" ht="89.25" x14ac:dyDescent="0.2">
      <c r="A35" s="109" t="s">
        <v>50</v>
      </c>
      <c r="B35" s="106" t="s">
        <v>43</v>
      </c>
      <c r="C35" s="71"/>
      <c r="D35" s="43">
        <v>10</v>
      </c>
      <c r="E35" s="68"/>
      <c r="F35" s="137"/>
      <c r="G35" s="68"/>
      <c r="H35" s="43">
        <f>IF($B$27=lists!$A$3,IF(F35=lists!$C$2,D35,0),0)</f>
        <v>0</v>
      </c>
      <c r="I35" s="68"/>
      <c r="J35" s="53"/>
    </row>
    <row r="36" spans="1:10" ht="63.75" x14ac:dyDescent="0.2">
      <c r="A36" s="13"/>
      <c r="B36" s="51" t="s">
        <v>44</v>
      </c>
      <c r="C36" s="122"/>
      <c r="D36" s="43">
        <v>3</v>
      </c>
      <c r="E36" s="69"/>
      <c r="F36" s="137"/>
      <c r="G36" s="69"/>
      <c r="H36" s="43">
        <f>IF($B$27=lists!$A$3,IF(F36=lists!$C$2,D36,0),0)</f>
        <v>0</v>
      </c>
      <c r="I36" s="69"/>
      <c r="J36" s="53"/>
    </row>
    <row r="37" spans="1:10" ht="38.25" x14ac:dyDescent="0.2">
      <c r="A37" s="13"/>
      <c r="B37" s="75" t="s">
        <v>45</v>
      </c>
      <c r="C37" s="123"/>
      <c r="D37" s="68">
        <v>3</v>
      </c>
      <c r="E37" s="48"/>
      <c r="F37" s="137"/>
      <c r="G37" s="48"/>
      <c r="H37" s="43">
        <f>IF($B$27=lists!$A$3,IF(F37=lists!$C$2,D37,0),0)</f>
        <v>0</v>
      </c>
      <c r="I37" s="48"/>
      <c r="J37" s="72"/>
    </row>
    <row r="38" spans="1:10" s="1" customFormat="1" ht="27.75" customHeight="1" x14ac:dyDescent="0.2">
      <c r="A38" s="80" t="s">
        <v>0</v>
      </c>
      <c r="B38" s="86" t="s">
        <v>98</v>
      </c>
      <c r="C38" s="46">
        <f>C34</f>
        <v>80</v>
      </c>
      <c r="D38" s="46">
        <f>SUM(D35:D37)</f>
        <v>16</v>
      </c>
      <c r="E38" s="46">
        <f>C38+(C38*D38)</f>
        <v>1360</v>
      </c>
      <c r="F38" s="137"/>
      <c r="G38" s="46">
        <f>IF(B27=lists!$A$3,C34,0)</f>
        <v>0</v>
      </c>
      <c r="H38" s="46">
        <f>SUM(H35:H37)</f>
        <v>0</v>
      </c>
      <c r="I38" s="46">
        <f>IF(B27=lists!$A$3,G38+(G38*H38),0)</f>
        <v>0</v>
      </c>
      <c r="J38" s="77"/>
    </row>
    <row r="39" spans="1:10" s="1" customFormat="1" ht="24.75" customHeight="1" thickBot="1" x14ac:dyDescent="0.25">
      <c r="A39" s="21"/>
      <c r="B39" s="22"/>
      <c r="C39" s="70"/>
      <c r="D39" s="70"/>
      <c r="E39" s="70"/>
      <c r="F39" s="37"/>
      <c r="G39" s="37"/>
      <c r="H39" s="37"/>
      <c r="I39" s="37"/>
      <c r="J39" s="74"/>
    </row>
    <row r="40" spans="1:10" ht="40.5" customHeight="1" thickBot="1" x14ac:dyDescent="0.25">
      <c r="A40" s="63"/>
      <c r="B40" s="64"/>
      <c r="C40" s="15"/>
      <c r="D40" s="15"/>
      <c r="E40" s="15"/>
      <c r="F40" s="37"/>
      <c r="G40" s="15"/>
      <c r="H40" s="15"/>
      <c r="I40" s="15"/>
      <c r="J40" s="42"/>
    </row>
    <row r="41" spans="1:10" ht="23.25" thickBot="1" x14ac:dyDescent="0.35">
      <c r="A41" s="18" t="s">
        <v>70</v>
      </c>
      <c r="B41" s="50" t="s">
        <v>5</v>
      </c>
      <c r="C41" s="19" t="s">
        <v>10</v>
      </c>
      <c r="D41" s="20"/>
      <c r="E41" s="20"/>
      <c r="F41" s="28"/>
      <c r="G41" s="20"/>
      <c r="H41" s="20"/>
      <c r="I41" s="20"/>
      <c r="J41" s="36"/>
    </row>
    <row r="42" spans="1:10" ht="14.25" x14ac:dyDescent="0.2">
      <c r="A42" s="38"/>
      <c r="B42" s="39"/>
      <c r="C42" s="11"/>
      <c r="D42" s="11"/>
      <c r="E42" s="11"/>
      <c r="F42" s="35"/>
      <c r="G42" s="11"/>
      <c r="H42" s="11" t="str">
        <f>IF($B$41=lists!$B$2,IF(F42=lists!$C$2,D42,""),"")</f>
        <v/>
      </c>
      <c r="I42" s="11"/>
      <c r="J42" s="40"/>
    </row>
    <row r="43" spans="1:10" ht="15" x14ac:dyDescent="0.2">
      <c r="A43" s="12" t="s">
        <v>5</v>
      </c>
      <c r="B43" s="8"/>
      <c r="C43" s="43">
        <v>3</v>
      </c>
      <c r="D43" s="7"/>
      <c r="E43" s="7"/>
      <c r="F43" s="31"/>
      <c r="G43" s="32"/>
      <c r="H43" s="32"/>
      <c r="I43" s="32"/>
      <c r="J43" s="33"/>
    </row>
    <row r="44" spans="1:10" ht="14.25" x14ac:dyDescent="0.2">
      <c r="A44" s="14" t="s">
        <v>0</v>
      </c>
      <c r="B44" s="9"/>
      <c r="C44" s="7"/>
      <c r="D44" s="7"/>
      <c r="E44" s="7"/>
      <c r="F44" s="31"/>
      <c r="G44" s="32"/>
      <c r="H44" s="32" t="str">
        <f>IF($B$41=lists!$B$2,IF(F44=lists!$C$2,D44,""),"")</f>
        <v/>
      </c>
      <c r="I44" s="47">
        <f>IF(B41=lists!$B$2,C43,0)</f>
        <v>3</v>
      </c>
      <c r="J44" s="33"/>
    </row>
    <row r="45" spans="1:10" x14ac:dyDescent="0.2">
      <c r="A45" s="16"/>
      <c r="B45" s="17"/>
      <c r="C45" s="61"/>
      <c r="D45" s="61"/>
      <c r="E45" s="61"/>
      <c r="F45" s="62"/>
      <c r="G45" s="62"/>
      <c r="H45" s="62"/>
      <c r="I45" s="62"/>
      <c r="J45" s="67"/>
    </row>
    <row r="46" spans="1:10" ht="55.5" customHeight="1" x14ac:dyDescent="0.2">
      <c r="A46" s="108" t="s">
        <v>30</v>
      </c>
      <c r="B46" s="113" t="s">
        <v>55</v>
      </c>
      <c r="C46" s="48">
        <v>10</v>
      </c>
      <c r="D46" s="94"/>
      <c r="E46" s="95"/>
      <c r="F46" s="96"/>
      <c r="G46" s="95"/>
      <c r="H46" s="95"/>
      <c r="I46" s="95"/>
      <c r="J46" s="111"/>
    </row>
    <row r="47" spans="1:10" ht="38.25" x14ac:dyDescent="0.2">
      <c r="A47" s="109" t="s">
        <v>50</v>
      </c>
      <c r="B47" s="106" t="s">
        <v>54</v>
      </c>
      <c r="C47" s="68"/>
      <c r="D47" s="45">
        <v>10</v>
      </c>
      <c r="E47" s="69"/>
      <c r="F47" s="137"/>
      <c r="G47" s="68"/>
      <c r="H47" s="43">
        <f>IF($B$41=lists!$B$3,IF(F47=lists!$C$2,D47,0),0)</f>
        <v>0</v>
      </c>
      <c r="I47" s="68"/>
      <c r="J47" s="53"/>
    </row>
    <row r="48" spans="1:10" ht="38.25" x14ac:dyDescent="0.2">
      <c r="A48" s="13"/>
      <c r="B48" s="51" t="s">
        <v>31</v>
      </c>
      <c r="C48" s="69"/>
      <c r="D48" s="45">
        <v>10</v>
      </c>
      <c r="E48" s="69"/>
      <c r="F48" s="137"/>
      <c r="G48" s="69"/>
      <c r="H48" s="43">
        <f>IF($B$41=lists!$B$3,IF(F48=lists!$C$2,D48,0),0)</f>
        <v>0</v>
      </c>
      <c r="I48" s="69"/>
      <c r="J48" s="53"/>
    </row>
    <row r="49" spans="1:10" ht="51" x14ac:dyDescent="0.2">
      <c r="A49" s="13"/>
      <c r="B49" s="51" t="s">
        <v>32</v>
      </c>
      <c r="C49" s="69"/>
      <c r="D49" s="45">
        <v>10</v>
      </c>
      <c r="E49" s="69"/>
      <c r="F49" s="137"/>
      <c r="G49" s="69"/>
      <c r="H49" s="43">
        <f>IF($B$41=lists!$B$3,IF(F49=lists!$C$2,D49,0),0)</f>
        <v>0</v>
      </c>
      <c r="I49" s="69"/>
      <c r="J49" s="53"/>
    </row>
    <row r="50" spans="1:10" ht="38.25" x14ac:dyDescent="0.2">
      <c r="A50" s="13"/>
      <c r="B50" s="51" t="s">
        <v>33</v>
      </c>
      <c r="C50" s="69"/>
      <c r="D50" s="45">
        <v>10</v>
      </c>
      <c r="E50" s="69"/>
      <c r="F50" s="137"/>
      <c r="G50" s="69"/>
      <c r="H50" s="43">
        <f>IF($B$41=lists!$B$3,IF(F50=lists!$C$2,D50,0),0)</f>
        <v>0</v>
      </c>
      <c r="I50" s="69"/>
      <c r="J50" s="53"/>
    </row>
    <row r="51" spans="1:10" ht="38.25" x14ac:dyDescent="0.2">
      <c r="A51" s="13"/>
      <c r="B51" s="51" t="s">
        <v>34</v>
      </c>
      <c r="C51" s="69"/>
      <c r="D51" s="45">
        <v>10</v>
      </c>
      <c r="E51" s="69"/>
      <c r="F51" s="137"/>
      <c r="G51" s="69"/>
      <c r="H51" s="43">
        <f>IF($B$41=lists!$B$3,IF(F51=lists!$C$2,D51,0),0)</f>
        <v>0</v>
      </c>
      <c r="I51" s="69"/>
      <c r="J51" s="53"/>
    </row>
    <row r="52" spans="1:10" ht="89.25" x14ac:dyDescent="0.2">
      <c r="A52" s="13"/>
      <c r="B52" s="51" t="s">
        <v>19</v>
      </c>
      <c r="C52" s="69"/>
      <c r="D52" s="45">
        <v>10</v>
      </c>
      <c r="E52" s="69"/>
      <c r="F52" s="137"/>
      <c r="G52" s="69"/>
      <c r="H52" s="43">
        <f>IF($B$41=lists!$B$3,IF(F52=lists!$C$2,D52,0),0)</f>
        <v>0</v>
      </c>
      <c r="I52" s="69"/>
      <c r="J52" s="53"/>
    </row>
    <row r="53" spans="1:10" ht="51" x14ac:dyDescent="0.2">
      <c r="A53" s="13"/>
      <c r="B53" s="51" t="s">
        <v>35</v>
      </c>
      <c r="C53" s="69"/>
      <c r="D53" s="45">
        <v>10</v>
      </c>
      <c r="E53" s="69"/>
      <c r="F53" s="137"/>
      <c r="G53" s="69"/>
      <c r="H53" s="43">
        <f>IF($B$41=lists!$B$3,IF(F53=lists!$C$2,D53,0),0)</f>
        <v>0</v>
      </c>
      <c r="I53" s="69"/>
      <c r="J53" s="53"/>
    </row>
    <row r="54" spans="1:10" ht="38.25" x14ac:dyDescent="0.2">
      <c r="A54" s="13"/>
      <c r="B54" s="51" t="s">
        <v>36</v>
      </c>
      <c r="C54" s="69"/>
      <c r="D54" s="45">
        <v>10</v>
      </c>
      <c r="E54" s="69"/>
      <c r="F54" s="137"/>
      <c r="G54" s="69"/>
      <c r="H54" s="43">
        <f>IF($B$41=lists!$B$3,IF(F54=lists!$C$2,D54,0),0)</f>
        <v>0</v>
      </c>
      <c r="I54" s="69"/>
      <c r="J54" s="53"/>
    </row>
    <row r="55" spans="1:10" ht="38.25" x14ac:dyDescent="0.2">
      <c r="A55" s="13"/>
      <c r="B55" s="51" t="s">
        <v>37</v>
      </c>
      <c r="C55" s="69"/>
      <c r="D55" s="45">
        <v>3</v>
      </c>
      <c r="E55" s="69"/>
      <c r="F55" s="137"/>
      <c r="G55" s="69"/>
      <c r="H55" s="43">
        <f>IF($B$41=lists!$B$3,IF(F55=lists!$C$2,D55,0),0)</f>
        <v>0</v>
      </c>
      <c r="I55" s="69"/>
      <c r="J55" s="53"/>
    </row>
    <row r="56" spans="1:10" ht="25.5" x14ac:dyDescent="0.2">
      <c r="A56" s="13"/>
      <c r="B56" s="51" t="s">
        <v>38</v>
      </c>
      <c r="C56" s="69"/>
      <c r="D56" s="45">
        <v>10</v>
      </c>
      <c r="E56" s="69"/>
      <c r="F56" s="137"/>
      <c r="G56" s="69"/>
      <c r="H56" s="43">
        <f>IF($B$41=lists!$B$3,IF(F56=lists!$C$2,D56,0),0)</f>
        <v>0</v>
      </c>
      <c r="I56" s="69"/>
      <c r="J56" s="53"/>
    </row>
    <row r="57" spans="1:10" ht="63.75" x14ac:dyDescent="0.2">
      <c r="A57" s="13"/>
      <c r="B57" s="51" t="s">
        <v>39</v>
      </c>
      <c r="C57" s="69"/>
      <c r="D57" s="45">
        <v>10</v>
      </c>
      <c r="E57" s="69"/>
      <c r="F57" s="137"/>
      <c r="G57" s="69"/>
      <c r="H57" s="43">
        <f>IF($B$41=lists!$B$3,IF(F57=lists!$C$2,D57,0),0)</f>
        <v>0</v>
      </c>
      <c r="I57" s="69"/>
      <c r="J57" s="53"/>
    </row>
    <row r="58" spans="1:10" ht="38.25" x14ac:dyDescent="0.2">
      <c r="A58" s="13"/>
      <c r="B58" s="51" t="s">
        <v>40</v>
      </c>
      <c r="C58" s="69"/>
      <c r="D58" s="45">
        <v>10</v>
      </c>
      <c r="E58" s="69"/>
      <c r="F58" s="137"/>
      <c r="G58" s="69"/>
      <c r="H58" s="43">
        <f>IF($B$41=lists!$B$3,IF(F58=lists!$C$2,D58,0),0)</f>
        <v>0</v>
      </c>
      <c r="I58" s="69"/>
      <c r="J58" s="53"/>
    </row>
    <row r="59" spans="1:10" ht="51" x14ac:dyDescent="0.2">
      <c r="A59" s="13"/>
      <c r="B59" s="51" t="s">
        <v>20</v>
      </c>
      <c r="C59" s="69"/>
      <c r="D59" s="45">
        <v>3</v>
      </c>
      <c r="E59" s="69"/>
      <c r="F59" s="137"/>
      <c r="G59" s="69"/>
      <c r="H59" s="43">
        <f>IF($B$41=lists!$B$3,IF(F59=lists!$C$2,D59,0),0)</f>
        <v>0</v>
      </c>
      <c r="I59" s="69"/>
      <c r="J59" s="53"/>
    </row>
    <row r="60" spans="1:10" ht="38.25" x14ac:dyDescent="0.2">
      <c r="A60" s="13"/>
      <c r="B60" s="51" t="s">
        <v>41</v>
      </c>
      <c r="C60" s="69"/>
      <c r="D60" s="45">
        <v>10</v>
      </c>
      <c r="E60" s="69"/>
      <c r="F60" s="137"/>
      <c r="G60" s="69"/>
      <c r="H60" s="43">
        <f>IF($B$41=lists!$B$3,IF(F60=lists!$C$2,D60,0),0)</f>
        <v>0</v>
      </c>
      <c r="I60" s="69"/>
      <c r="J60" s="53"/>
    </row>
    <row r="61" spans="1:10" ht="38.25" x14ac:dyDescent="0.2">
      <c r="A61" s="13"/>
      <c r="B61" s="51" t="s">
        <v>42</v>
      </c>
      <c r="C61" s="48"/>
      <c r="D61" s="45">
        <v>3</v>
      </c>
      <c r="E61" s="48"/>
      <c r="F61" s="137"/>
      <c r="G61" s="48"/>
      <c r="H61" s="43">
        <f>IF($B$41=lists!$B$3,IF(F61=lists!$C$2,D61,0),0)</f>
        <v>0</v>
      </c>
      <c r="I61" s="48"/>
      <c r="J61" s="53"/>
    </row>
    <row r="62" spans="1:10" ht="27" customHeight="1" x14ac:dyDescent="0.2">
      <c r="A62" s="80" t="s">
        <v>0</v>
      </c>
      <c r="B62" s="86" t="s">
        <v>98</v>
      </c>
      <c r="C62" s="46">
        <f>C46</f>
        <v>10</v>
      </c>
      <c r="D62" s="46">
        <f>SUM(D47:D61)</f>
        <v>129</v>
      </c>
      <c r="E62" s="46">
        <f>C62*D62</f>
        <v>1290</v>
      </c>
      <c r="F62" s="44"/>
      <c r="G62" s="46">
        <f>IF(B41=lists!$B$3,C46,0)</f>
        <v>0</v>
      </c>
      <c r="H62" s="46">
        <f>SUM(H47:H61)</f>
        <v>0</v>
      </c>
      <c r="I62" s="46">
        <f>IF(B41=lists!$B$3,G62+(G62*H62),0)</f>
        <v>0</v>
      </c>
      <c r="J62" s="77"/>
    </row>
    <row r="63" spans="1:10" ht="27" customHeight="1" thickBot="1" x14ac:dyDescent="0.25">
      <c r="A63" s="81"/>
      <c r="B63" s="82"/>
      <c r="C63" s="83"/>
      <c r="D63" s="83"/>
      <c r="E63" s="83"/>
      <c r="F63" s="84"/>
      <c r="G63" s="83"/>
      <c r="H63" s="83"/>
      <c r="I63" s="83"/>
      <c r="J63" s="85"/>
    </row>
    <row r="64" spans="1:10" ht="20.25" customHeight="1" thickBot="1" x14ac:dyDescent="0.25">
      <c r="G64" s="6"/>
      <c r="H64" s="6"/>
      <c r="I64" s="6"/>
    </row>
    <row r="65" spans="1:10" ht="22.5" x14ac:dyDescent="0.3">
      <c r="A65" s="10" t="s">
        <v>22</v>
      </c>
      <c r="B65" s="97"/>
      <c r="C65" s="98"/>
      <c r="D65" s="98"/>
      <c r="E65" s="98"/>
      <c r="F65" s="99"/>
      <c r="G65" s="98"/>
      <c r="H65" s="98"/>
      <c r="I65" s="100"/>
      <c r="J65" s="88"/>
    </row>
    <row r="66" spans="1:10" ht="25.5" x14ac:dyDescent="0.3">
      <c r="A66" s="92" t="s">
        <v>21</v>
      </c>
      <c r="B66" s="52" t="s">
        <v>68</v>
      </c>
      <c r="C66" s="101"/>
      <c r="D66" s="102"/>
      <c r="E66" s="43">
        <v>200</v>
      </c>
      <c r="F66" s="137"/>
      <c r="G66" s="101"/>
      <c r="H66" s="102"/>
      <c r="I66" s="43" t="str">
        <f>IF(F66=lists!$C$2,'B10 Keuzes en wensen'!E66,"")</f>
        <v/>
      </c>
      <c r="J66" s="89"/>
    </row>
    <row r="67" spans="1:10" ht="26.25" thickBot="1" x14ac:dyDescent="0.25">
      <c r="A67" s="93" t="s">
        <v>23</v>
      </c>
      <c r="B67" s="54" t="s">
        <v>47</v>
      </c>
      <c r="C67" s="103"/>
      <c r="D67" s="104"/>
      <c r="E67" s="55">
        <v>200</v>
      </c>
      <c r="F67" s="137"/>
      <c r="G67" s="103"/>
      <c r="H67" s="104"/>
      <c r="I67" s="55" t="str">
        <f>IF(F67=lists!$C$2,'B10 Keuzes en wensen'!E67,"")</f>
        <v/>
      </c>
      <c r="J67" s="90"/>
    </row>
    <row r="68" spans="1:10" ht="26.25" customHeight="1" thickBot="1" x14ac:dyDescent="0.25">
      <c r="C68" s="7"/>
      <c r="D68" s="7"/>
      <c r="G68" s="6"/>
      <c r="H68" s="6"/>
      <c r="I68" s="6"/>
      <c r="J68" s="91"/>
    </row>
    <row r="69" spans="1:10" ht="22.5" x14ac:dyDescent="0.3">
      <c r="A69" s="10" t="s">
        <v>24</v>
      </c>
      <c r="B69" s="97"/>
      <c r="C69" s="98"/>
      <c r="D69" s="98"/>
      <c r="E69" s="98"/>
      <c r="F69" s="99"/>
      <c r="G69" s="98"/>
      <c r="H69" s="98"/>
      <c r="I69" s="100"/>
      <c r="J69" s="88"/>
    </row>
    <row r="70" spans="1:10" ht="51.75" thickBot="1" x14ac:dyDescent="0.35">
      <c r="A70" s="118" t="s">
        <v>48</v>
      </c>
      <c r="B70" s="54" t="s">
        <v>49</v>
      </c>
      <c r="C70" s="119"/>
      <c r="D70" s="120"/>
      <c r="E70" s="55">
        <v>200</v>
      </c>
      <c r="F70" s="137"/>
      <c r="G70" s="119"/>
      <c r="H70" s="120"/>
      <c r="I70" s="55" t="str">
        <f>IF(F70=lists!$C$2,'B10 Keuzes en wensen'!E70,"")</f>
        <v/>
      </c>
      <c r="J70" s="90"/>
    </row>
    <row r="71" spans="1:10" ht="13.5" thickBot="1" x14ac:dyDescent="0.25">
      <c r="C71" s="7"/>
      <c r="D71" s="7"/>
    </row>
    <row r="72" spans="1:10" ht="22.5" x14ac:dyDescent="0.3">
      <c r="A72" s="10" t="s">
        <v>56</v>
      </c>
      <c r="B72" s="97"/>
      <c r="C72" s="98"/>
      <c r="D72" s="98"/>
      <c r="E72" s="98"/>
      <c r="F72" s="99"/>
      <c r="G72" s="98"/>
      <c r="H72" s="98"/>
      <c r="I72" s="100"/>
      <c r="J72" s="88"/>
    </row>
    <row r="73" spans="1:10" ht="38.25" x14ac:dyDescent="0.2">
      <c r="A73" s="114" t="s">
        <v>57</v>
      </c>
      <c r="B73" s="52" t="s">
        <v>60</v>
      </c>
      <c r="C73" s="101"/>
      <c r="D73" s="102"/>
      <c r="E73" s="43">
        <v>150</v>
      </c>
      <c r="F73" s="137"/>
      <c r="G73" s="101"/>
      <c r="H73" s="102"/>
      <c r="I73" s="43" t="str">
        <f>IF(F73=lists!$C$2,'B10 Keuzes en wensen'!E73,"")</f>
        <v/>
      </c>
      <c r="J73" s="89"/>
    </row>
    <row r="74" spans="1:10" ht="38.25" x14ac:dyDescent="0.2">
      <c r="A74" s="114" t="s">
        <v>58</v>
      </c>
      <c r="B74" s="52" t="s">
        <v>61</v>
      </c>
      <c r="C74" s="121"/>
      <c r="D74" s="117"/>
      <c r="E74" s="43">
        <v>100</v>
      </c>
      <c r="F74" s="137"/>
      <c r="G74" s="121"/>
      <c r="H74" s="117"/>
      <c r="I74" s="43" t="str">
        <f>IF(F74=lists!$C$2,'B10 Keuzes en wensen'!E74,"")</f>
        <v/>
      </c>
      <c r="J74" s="89"/>
    </row>
    <row r="75" spans="1:10" ht="64.5" thickBot="1" x14ac:dyDescent="0.25">
      <c r="A75" s="93" t="s">
        <v>59</v>
      </c>
      <c r="B75" s="54" t="s">
        <v>62</v>
      </c>
      <c r="C75" s="103"/>
      <c r="D75" s="104"/>
      <c r="E75" s="55">
        <v>200</v>
      </c>
      <c r="F75" s="137"/>
      <c r="G75" s="103"/>
      <c r="H75" s="104"/>
      <c r="I75" s="55" t="str">
        <f>IF(F75=lists!$C$2,'B10 Keuzes en wensen'!E75,"")</f>
        <v/>
      </c>
      <c r="J75" s="90"/>
    </row>
    <row r="76" spans="1:10" ht="13.5" thickBot="1" x14ac:dyDescent="0.25">
      <c r="C76" s="7"/>
      <c r="D76" s="7"/>
      <c r="I76" s="25" t="str">
        <f>IF(F76=lists!$C$2,'B10 Keuzes en wensen'!E76,"")</f>
        <v/>
      </c>
    </row>
    <row r="77" spans="1:10" ht="22.5" x14ac:dyDescent="0.3">
      <c r="A77" s="10" t="s">
        <v>63</v>
      </c>
      <c r="B77" s="97"/>
      <c r="C77" s="98"/>
      <c r="D77" s="98"/>
      <c r="E77" s="98"/>
      <c r="F77" s="99"/>
      <c r="G77" s="98"/>
      <c r="H77" s="98"/>
      <c r="I77" s="100"/>
      <c r="J77" s="88"/>
    </row>
    <row r="78" spans="1:10" ht="38.25" x14ac:dyDescent="0.2">
      <c r="A78" s="114" t="s">
        <v>64</v>
      </c>
      <c r="B78" s="52" t="s">
        <v>66</v>
      </c>
      <c r="C78" s="101"/>
      <c r="D78" s="102"/>
      <c r="E78" s="43">
        <v>150</v>
      </c>
      <c r="F78" s="137"/>
      <c r="G78" s="101"/>
      <c r="H78" s="102"/>
      <c r="I78" s="43" t="str">
        <f>IF(F78=lists!$C$2,'B10 Keuzes en wensen'!E78,"")</f>
        <v/>
      </c>
      <c r="J78" s="89"/>
    </row>
    <row r="79" spans="1:10" ht="39" thickBot="1" x14ac:dyDescent="0.25">
      <c r="A79" s="93" t="s">
        <v>65</v>
      </c>
      <c r="B79" s="54" t="s">
        <v>67</v>
      </c>
      <c r="C79" s="103"/>
      <c r="D79" s="104"/>
      <c r="E79" s="55">
        <v>150</v>
      </c>
      <c r="F79" s="137"/>
      <c r="G79" s="103"/>
      <c r="H79" s="104"/>
      <c r="I79" s="55" t="str">
        <f>IF(F79=lists!$C$2,'B10 Keuzes en wensen'!E79,"")</f>
        <v/>
      </c>
      <c r="J79" s="90"/>
    </row>
    <row r="80" spans="1:10" ht="22.5" x14ac:dyDescent="0.2">
      <c r="A80" s="116"/>
      <c r="B80" s="115"/>
    </row>
    <row r="81" spans="1:10" ht="20.25" thickBot="1" x14ac:dyDescent="0.25">
      <c r="A81" s="87" t="s">
        <v>28</v>
      </c>
      <c r="B81" s="105" t="s">
        <v>92</v>
      </c>
      <c r="I81" s="49">
        <f>SUM(I8:I80)/20</f>
        <v>0.3</v>
      </c>
      <c r="J81" s="112" t="s">
        <v>53</v>
      </c>
    </row>
    <row r="82" spans="1:10" ht="13.5" thickTop="1" x14ac:dyDescent="0.2"/>
  </sheetData>
  <sheetProtection algorithmName="SHA-512" hashValue="8AX0i6vKbp3cMK+ajcEXEYmIA58yfB4CfaJFtBx2gLbvCyLrdzvKZaCMi/nfep9I2nUinj9jCB11v/YEt/ZGBw==" saltValue="NV8FheqB6GaZB1HlofgpYQ==" spinCount="100000" sheet="1" objects="1" scenarios="1"/>
  <conditionalFormatting sqref="A29:J32">
    <cfRule type="expression" dxfId="7" priority="1">
      <formula>"I19&lt;&gt;0"</formula>
    </cfRule>
  </conditionalFormatting>
  <pageMargins left="0.7" right="0.7" top="0.75" bottom="0.75" header="0.3" footer="0.3"/>
  <pageSetup paperSize="9" scale="29" orientation="portrait" vertic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82D52174-940C-40F3-B9E6-A7180240B48B}">
          <x14:formula1>
            <xm:f>lists!$A$2:$A$3</xm:f>
          </x14:formula1>
          <xm:sqref>B27</xm:sqref>
        </x14:dataValidation>
        <x14:dataValidation type="list" allowBlank="1" showInputMessage="1" showErrorMessage="1" xr:uid="{1ECAB99F-6F75-4BBF-8769-B75AC9C2DDDE}">
          <x14:formula1>
            <xm:f>lists!$B$2:$B$3</xm:f>
          </x14:formula1>
          <xm:sqref>B41</xm:sqref>
        </x14:dataValidation>
        <x14:dataValidation type="list" allowBlank="1" showInputMessage="1" showErrorMessage="1" xr:uid="{654613E3-C3E0-4A33-A73C-F61B7749C8A5}">
          <x14:formula1>
            <xm:f>lists!$C$2:$C$3</xm:f>
          </x14:formula1>
          <xm:sqref>F44 F42 F73:F75 F31 F28:F29 F47:F61 F70 F20:F25 F66:F67 F35:F38 F9:F11 F14:F18 F78:F79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9983-612B-4DD2-BC54-FD6A9CDB20D6}">
  <dimension ref="A1:E4"/>
  <sheetViews>
    <sheetView workbookViewId="0">
      <selection activeCell="D2" sqref="D2"/>
    </sheetView>
  </sheetViews>
  <sheetFormatPr defaultRowHeight="12.75" x14ac:dyDescent="0.2"/>
  <cols>
    <col min="1" max="1" width="22.625" bestFit="1" customWidth="1"/>
    <col min="2" max="2" width="12.5" bestFit="1" customWidth="1"/>
    <col min="3" max="3" width="9.875" bestFit="1" customWidth="1"/>
    <col min="4" max="4" width="73.75" bestFit="1" customWidth="1"/>
    <col min="5" max="5" width="130.125" bestFit="1" customWidth="1"/>
  </cols>
  <sheetData>
    <row r="1" spans="1:5" x14ac:dyDescent="0.2">
      <c r="A1" t="s">
        <v>7</v>
      </c>
      <c r="B1" t="s">
        <v>8</v>
      </c>
      <c r="C1" t="s">
        <v>17</v>
      </c>
      <c r="D1" t="s">
        <v>74</v>
      </c>
      <c r="E1" t="s">
        <v>78</v>
      </c>
    </row>
    <row r="2" spans="1:5" x14ac:dyDescent="0.2">
      <c r="A2" s="1" t="s">
        <v>9</v>
      </c>
      <c r="B2" s="1" t="s">
        <v>5</v>
      </c>
      <c r="C2" s="1" t="s">
        <v>16</v>
      </c>
      <c r="D2" s="1" t="s">
        <v>79</v>
      </c>
      <c r="E2" s="1" t="s">
        <v>81</v>
      </c>
    </row>
    <row r="3" spans="1:5" x14ac:dyDescent="0.2">
      <c r="A3" s="1" t="s">
        <v>3</v>
      </c>
      <c r="B3" s="1" t="s">
        <v>6</v>
      </c>
      <c r="C3" s="1" t="s">
        <v>18</v>
      </c>
      <c r="D3" s="1" t="s">
        <v>80</v>
      </c>
      <c r="E3" s="1" t="s">
        <v>82</v>
      </c>
    </row>
    <row r="4" spans="1:5" x14ac:dyDescent="0.2">
      <c r="B4" s="1"/>
      <c r="C4" s="1"/>
      <c r="D4" s="1"/>
      <c r="E4" s="1"/>
    </row>
  </sheetData>
  <phoneticPr fontId="9" type="noConversion"/>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B10 Keuzes en wensen</vt:lpstr>
      <vt:lpstr>lists</vt:lpstr>
      <vt:lpstr>'B10 Keuzes en wensen'!_Toc98936180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Steinmeier, Jelle</dc:creator>
  <cp:lastModifiedBy>Zeegers, Ruben</cp:lastModifiedBy>
  <cp:lastPrinted>2022-03-28T13:37:34Z</cp:lastPrinted>
  <dcterms:created xsi:type="dcterms:W3CDTF">2022-03-24T09:07:09Z</dcterms:created>
  <dcterms:modified xsi:type="dcterms:W3CDTF">2022-03-31T08:24:46Z</dcterms:modified>
</cp:coreProperties>
</file>