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Thema-Koers\Inkoop\0. Aanbestedingen 2021\2021-021-BU onderhoud openbare verlichting 2022-2030\6. beoordelingen\"/>
    </mc:Choice>
  </mc:AlternateContent>
  <xr:revisionPtr revIDLastSave="0" documentId="13_ncr:1_{D87E6C9A-0F2A-4A5D-A9F9-18BDD8FE7956}" xr6:coauthVersionLast="47" xr6:coauthVersionMax="47" xr10:uidLastSave="{00000000-0000-0000-0000-000000000000}"/>
  <bookViews>
    <workbookView xWindow="765" yWindow="75" windowWidth="23190" windowHeight="12510" xr2:uid="{EE440B8F-F7E6-4F20-9F3A-A9FEFF530FAE}"/>
  </bookViews>
  <sheets>
    <sheet name="Totaal GF" sheetId="13" r:id="rId1"/>
    <sheet name="R" sheetId="9" r:id="rId2"/>
    <sheet name="GLD" sheetId="8" r:id="rId3"/>
    <sheet name="GLZ" sheetId="12" r:id="rId4"/>
    <sheet name="DM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2" l="1"/>
  <c r="C13" i="12"/>
  <c r="C14" i="12"/>
  <c r="C15" i="12"/>
  <c r="C16" i="12"/>
  <c r="C17" i="12"/>
  <c r="C18" i="12"/>
  <c r="C19" i="12"/>
  <c r="C20" i="12"/>
  <c r="C11" i="12"/>
  <c r="C12" i="8"/>
  <c r="C13" i="8"/>
  <c r="C14" i="8"/>
  <c r="C15" i="8"/>
  <c r="C16" i="8"/>
  <c r="C17" i="8"/>
  <c r="C18" i="8"/>
  <c r="C19" i="8"/>
  <c r="C20" i="8"/>
  <c r="M17" i="13" s="1"/>
  <c r="C11" i="8"/>
  <c r="O17" i="13"/>
  <c r="N17" i="13"/>
  <c r="L17" i="13"/>
  <c r="C26" i="13"/>
  <c r="C27" i="13"/>
  <c r="C28" i="13"/>
  <c r="C29" i="13"/>
  <c r="C30" i="13"/>
  <c r="C31" i="13"/>
  <c r="C32" i="13"/>
  <c r="O20" i="13"/>
  <c r="N20" i="13"/>
  <c r="M20" i="13"/>
  <c r="L20" i="13"/>
  <c r="D4" i="12" l="1"/>
  <c r="D4" i="8"/>
  <c r="A12" i="4"/>
  <c r="A13" i="4"/>
  <c r="A14" i="4"/>
  <c r="A15" i="4"/>
  <c r="A16" i="4"/>
  <c r="A17" i="4"/>
  <c r="A18" i="4"/>
  <c r="A19" i="4"/>
  <c r="A20" i="4"/>
  <c r="A11" i="4"/>
  <c r="A12" i="12"/>
  <c r="A13" i="12"/>
  <c r="A14" i="12"/>
  <c r="A15" i="12"/>
  <c r="A16" i="12"/>
  <c r="A17" i="12"/>
  <c r="A18" i="12"/>
  <c r="A19" i="12"/>
  <c r="A20" i="12"/>
  <c r="A11" i="12"/>
  <c r="A12" i="8"/>
  <c r="A13" i="8"/>
  <c r="A14" i="8"/>
  <c r="A15" i="8"/>
  <c r="A16" i="8"/>
  <c r="A17" i="8"/>
  <c r="A18" i="8"/>
  <c r="A19" i="8"/>
  <c r="A20" i="8"/>
  <c r="A11" i="8"/>
  <c r="A21" i="9"/>
  <c r="A22" i="9"/>
  <c r="A23" i="9"/>
  <c r="A24" i="9"/>
  <c r="A25" i="9"/>
  <c r="A26" i="9"/>
  <c r="A27" i="9"/>
  <c r="A28" i="9"/>
  <c r="A29" i="9"/>
  <c r="A20" i="9"/>
  <c r="O10" i="13"/>
  <c r="O26" i="13" s="1"/>
  <c r="O11" i="13"/>
  <c r="O12" i="13"/>
  <c r="O13" i="13"/>
  <c r="O14" i="13"/>
  <c r="O15" i="13"/>
  <c r="O31" i="13" s="1"/>
  <c r="O16" i="13"/>
  <c r="I33" i="13"/>
  <c r="A33" i="13"/>
  <c r="I32" i="13"/>
  <c r="F32" i="13" s="1"/>
  <c r="A32" i="13"/>
  <c r="I31" i="13"/>
  <c r="B31" i="13" s="1"/>
  <c r="A31" i="13"/>
  <c r="I30" i="13"/>
  <c r="F30" i="13" s="1"/>
  <c r="A30" i="13"/>
  <c r="I29" i="13"/>
  <c r="B29" i="13" s="1"/>
  <c r="A29" i="13"/>
  <c r="I28" i="13"/>
  <c r="B28" i="13" s="1"/>
  <c r="A28" i="13"/>
  <c r="I27" i="13"/>
  <c r="A27" i="13"/>
  <c r="I26" i="13"/>
  <c r="A26" i="13"/>
  <c r="I25" i="13"/>
  <c r="A25" i="13"/>
  <c r="I24" i="13"/>
  <c r="A24" i="13"/>
  <c r="O23" i="13"/>
  <c r="N23" i="13"/>
  <c r="M23" i="13"/>
  <c r="L23" i="13"/>
  <c r="A23" i="13"/>
  <c r="I19" i="13"/>
  <c r="O33" i="13"/>
  <c r="O32" i="13"/>
  <c r="O30" i="13"/>
  <c r="O29" i="13"/>
  <c r="O28" i="13"/>
  <c r="O27" i="13"/>
  <c r="E4" i="13"/>
  <c r="B4" i="13"/>
  <c r="H32" i="13" l="1"/>
  <c r="F31" i="13"/>
  <c r="F29" i="13"/>
  <c r="B32" i="13"/>
  <c r="H29" i="13"/>
  <c r="G29" i="13" s="1"/>
  <c r="B30" i="13"/>
  <c r="H31" i="13"/>
  <c r="G31" i="13" s="1"/>
  <c r="F28" i="13"/>
  <c r="E28" i="13" s="1"/>
  <c r="H28" i="13"/>
  <c r="G28" i="13" s="1"/>
  <c r="H30" i="13"/>
  <c r="G30" i="13" s="1"/>
  <c r="E30" i="13" s="1"/>
  <c r="I34" i="13"/>
  <c r="F24" i="13" s="1"/>
  <c r="H27" i="13"/>
  <c r="G27" i="13" s="1"/>
  <c r="F26" i="13"/>
  <c r="F27" i="13"/>
  <c r="H26" i="13"/>
  <c r="G26" i="13" s="1"/>
  <c r="G32" i="13"/>
  <c r="E32" i="13" s="1"/>
  <c r="F33" i="13"/>
  <c r="E31" i="13" l="1"/>
  <c r="E29" i="13"/>
  <c r="H33" i="13"/>
  <c r="G33" i="13" s="1"/>
  <c r="E33" i="13" s="1"/>
  <c r="F25" i="13"/>
  <c r="H24" i="13"/>
  <c r="G24" i="13" s="1"/>
  <c r="E24" i="13" s="1"/>
  <c r="H25" i="13"/>
  <c r="G25" i="13" s="1"/>
  <c r="I20" i="13"/>
  <c r="E26" i="13"/>
  <c r="E27" i="13"/>
  <c r="E25" i="13" l="1"/>
  <c r="B26" i="13"/>
  <c r="B27" i="13" l="1"/>
  <c r="N33" i="13" l="1"/>
  <c r="N16" i="13"/>
  <c r="N32" i="13" s="1"/>
  <c r="N15" i="13"/>
  <c r="N31" i="13" s="1"/>
  <c r="N14" i="13"/>
  <c r="N30" i="13" s="1"/>
  <c r="N13" i="13"/>
  <c r="N29" i="13" s="1"/>
  <c r="N12" i="13"/>
  <c r="N28" i="13" s="1"/>
  <c r="N11" i="13"/>
  <c r="N27" i="13" s="1"/>
  <c r="N10" i="13"/>
  <c r="N26" i="13" s="1"/>
  <c r="N9" i="13"/>
  <c r="N25" i="13" s="1"/>
  <c r="N8" i="13"/>
  <c r="N24" i="13" s="1"/>
  <c r="E4" i="12"/>
  <c r="F4" i="12" s="1"/>
  <c r="E4" i="9"/>
  <c r="D5" i="12" l="1"/>
  <c r="E5" i="12"/>
  <c r="D6" i="12" s="1"/>
  <c r="E6" i="12" l="1"/>
  <c r="D7" i="12" s="1"/>
  <c r="F5" i="12"/>
  <c r="F6" i="12" l="1"/>
  <c r="E7" i="12"/>
  <c r="D8" i="12" s="1"/>
  <c r="F8" i="12" s="1"/>
  <c r="F7" i="12" l="1"/>
  <c r="F9" i="12" s="1"/>
  <c r="C29" i="9" l="1"/>
  <c r="L33" i="13" s="1"/>
  <c r="C28" i="9"/>
  <c r="L16" i="13" s="1"/>
  <c r="L32" i="13" s="1"/>
  <c r="C27" i="9"/>
  <c r="L15" i="13" s="1"/>
  <c r="L31" i="13" s="1"/>
  <c r="C26" i="9"/>
  <c r="L14" i="13" s="1"/>
  <c r="L30" i="13" s="1"/>
  <c r="C25" i="9"/>
  <c r="L13" i="13" s="1"/>
  <c r="L29" i="13" s="1"/>
  <c r="C24" i="9"/>
  <c r="L12" i="13" s="1"/>
  <c r="L28" i="13" s="1"/>
  <c r="D11" i="9"/>
  <c r="D5" i="9"/>
  <c r="E5" i="9" s="1"/>
  <c r="M9" i="13"/>
  <c r="M25" i="13" s="1"/>
  <c r="M10" i="13"/>
  <c r="M26" i="13" s="1"/>
  <c r="M11" i="13"/>
  <c r="M27" i="13" s="1"/>
  <c r="M12" i="13"/>
  <c r="M28" i="13" s="1"/>
  <c r="M13" i="13"/>
  <c r="M29" i="13" s="1"/>
  <c r="M14" i="13"/>
  <c r="M30" i="13" s="1"/>
  <c r="M15" i="13"/>
  <c r="M31" i="13" s="1"/>
  <c r="M16" i="13"/>
  <c r="M32" i="13" s="1"/>
  <c r="M33" i="13"/>
  <c r="M8" i="13"/>
  <c r="M24" i="13" s="1"/>
  <c r="K28" i="13" l="1"/>
  <c r="K30" i="13"/>
  <c r="K32" i="13"/>
  <c r="K29" i="13"/>
  <c r="K31" i="13"/>
  <c r="K33" i="13"/>
  <c r="C33" i="13" s="1"/>
  <c r="F5" i="9"/>
  <c r="D6" i="9"/>
  <c r="E6" i="9" s="1"/>
  <c r="F4" i="9"/>
  <c r="E4" i="8"/>
  <c r="F4" i="8" s="1"/>
  <c r="B33" i="13" l="1"/>
  <c r="D7" i="9"/>
  <c r="E7" i="9" s="1"/>
  <c r="F11" i="9"/>
  <c r="D5" i="8"/>
  <c r="C22" i="9" l="1"/>
  <c r="L10" i="13" s="1"/>
  <c r="L26" i="13" s="1"/>
  <c r="K26" i="13" s="1"/>
  <c r="C23" i="9"/>
  <c r="L11" i="13" s="1"/>
  <c r="L27" i="13" s="1"/>
  <c r="K27" i="13" s="1"/>
  <c r="F6" i="9"/>
  <c r="F12" i="9"/>
  <c r="F13" i="9" s="1"/>
  <c r="F14" i="9" s="1"/>
  <c r="F15" i="9" s="1"/>
  <c r="E11" i="9"/>
  <c r="D12" i="9" s="1"/>
  <c r="D8" i="9"/>
  <c r="F8" i="9" s="1"/>
  <c r="F7" i="9"/>
  <c r="E5" i="8"/>
  <c r="F5" i="8" s="1"/>
  <c r="F9" i="9" l="1"/>
  <c r="C20" i="9"/>
  <c r="L8" i="13" s="1"/>
  <c r="L24" i="13" s="1"/>
  <c r="C21" i="9"/>
  <c r="L9" i="13" s="1"/>
  <c r="L25" i="13" s="1"/>
  <c r="E12" i="9"/>
  <c r="D13" i="9" s="1"/>
  <c r="E13" i="9" s="1"/>
  <c r="D14" i="9" s="1"/>
  <c r="E14" i="9" s="1"/>
  <c r="D15" i="9" s="1"/>
  <c r="E15" i="9" s="1"/>
  <c r="D6" i="8"/>
  <c r="E6" i="8" l="1"/>
  <c r="F6" i="8" s="1"/>
  <c r="D7" i="8" l="1"/>
  <c r="E7" i="8" l="1"/>
  <c r="D8" i="8" s="1"/>
  <c r="F8" i="8" s="1"/>
  <c r="C12" i="4"/>
  <c r="O9" i="13" s="1"/>
  <c r="O25" i="13" s="1"/>
  <c r="C13" i="4"/>
  <c r="C14" i="4"/>
  <c r="C15" i="4"/>
  <c r="C16" i="4"/>
  <c r="C17" i="4"/>
  <c r="C18" i="4"/>
  <c r="C19" i="4"/>
  <c r="C20" i="4"/>
  <c r="C11" i="4"/>
  <c r="O8" i="13" s="1"/>
  <c r="O24" i="13" s="1"/>
  <c r="F9" i="4"/>
  <c r="F5" i="4"/>
  <c r="F6" i="4"/>
  <c r="F7" i="4"/>
  <c r="F8" i="4"/>
  <c r="F4" i="4"/>
  <c r="E4" i="4"/>
  <c r="D5" i="4" s="1"/>
  <c r="K25" i="13" l="1"/>
  <c r="C25" i="13"/>
  <c r="K24" i="13"/>
  <c r="C24" i="13"/>
  <c r="F7" i="8"/>
  <c r="F9" i="8" s="1"/>
  <c r="E5" i="4"/>
  <c r="B24" i="13" l="1"/>
  <c r="B25" i="13"/>
  <c r="D6" i="4"/>
  <c r="E6" i="4" l="1"/>
  <c r="D7" i="4" l="1"/>
  <c r="E7" i="4" s="1"/>
  <c r="D8" i="4" l="1"/>
</calcChain>
</file>

<file path=xl/sharedStrings.xml><?xml version="1.0" encoding="utf-8"?>
<sst xmlns="http://schemas.openxmlformats.org/spreadsheetml/2006/main" count="93" uniqueCount="51">
  <si>
    <t>Punten</t>
  </si>
  <si>
    <t>Inschrijvingssom</t>
  </si>
  <si>
    <t>Kwaliteitsgewicht</t>
  </si>
  <si>
    <t>Maximum aantal punten</t>
  </si>
  <si>
    <t>Inschrijver A</t>
  </si>
  <si>
    <t>Inschrijver B</t>
  </si>
  <si>
    <t>Inschrijver C</t>
  </si>
  <si>
    <t>Inschrijver D</t>
  </si>
  <si>
    <t>Inschrijver E</t>
  </si>
  <si>
    <t>Inschrijver F</t>
  </si>
  <si>
    <t>Inschrijver G</t>
  </si>
  <si>
    <t>Inschrijver H</t>
  </si>
  <si>
    <t>Inschrijver I</t>
  </si>
  <si>
    <t>Inschrijver J</t>
  </si>
  <si>
    <t>Score</t>
  </si>
  <si>
    <t>Gescoord</t>
  </si>
  <si>
    <t>Totaal</t>
  </si>
  <si>
    <t>Rang</t>
  </si>
  <si>
    <t>Uitslag</t>
  </si>
  <si>
    <t>Inschrijver</t>
  </si>
  <si>
    <t>max</t>
  </si>
  <si>
    <t>min</t>
  </si>
  <si>
    <t>75% max</t>
  </si>
  <si>
    <t>50% max</t>
  </si>
  <si>
    <t>25% max</t>
  </si>
  <si>
    <t>Opgave</t>
  </si>
  <si>
    <t>Rapportcijfer</t>
  </si>
  <si>
    <t>Max</t>
  </si>
  <si>
    <t>Min</t>
  </si>
  <si>
    <t>Tijdblok</t>
  </si>
  <si>
    <t>Duurzaam materieel</t>
  </si>
  <si>
    <t>DM punten</t>
  </si>
  <si>
    <t>Spreiding</t>
  </si>
  <si>
    <t>kalendermaanden</t>
  </si>
  <si>
    <t>Gunning</t>
  </si>
  <si>
    <t>Contract</t>
  </si>
  <si>
    <t>uren</t>
  </si>
  <si>
    <t>Reactie-snelheid</t>
  </si>
  <si>
    <t>Reactiesnelheid</t>
  </si>
  <si>
    <t>Garantie levensduur</t>
  </si>
  <si>
    <t>Garantie leverings-zekerheid</t>
  </si>
  <si>
    <t>Garantie levenszekerheid</t>
  </si>
  <si>
    <t>Gewogen factor methode</t>
  </si>
  <si>
    <t>Maximale punten prijs</t>
  </si>
  <si>
    <t>Budgetplafond?</t>
  </si>
  <si>
    <t>Maximale punten kwaliteit</t>
  </si>
  <si>
    <t>Punten Prijs</t>
  </si>
  <si>
    <t>Formule</t>
  </si>
  <si>
    <t>Punten kwaliteit</t>
  </si>
  <si>
    <t>Laagste prijs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</si>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</sst>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164" formatCode="&quot;€&quot;\ #,##0.0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0" fillId="3" borderId="2" xfId="0" applyFill="1" applyBorder="1" applyProtection="1"/>
    <xf numFmtId="0" fontId="0" fillId="3" borderId="0" xfId="0" applyFill="1" applyAlignment="1" applyProtection="1">
      <alignment horizontal="center"/>
      <protection locked="0"/>
    </xf>
    <xf numFmtId="0" fontId="0" fillId="3" borderId="4" xfId="0" applyFill="1" applyBorder="1" applyProtection="1"/>
    <xf numFmtId="0" fontId="0" fillId="2" borderId="3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3" borderId="5" xfId="0" applyFill="1" applyBorder="1" applyProtection="1"/>
    <xf numFmtId="0" fontId="0" fillId="3" borderId="5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4" borderId="0" xfId="0" applyFill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 wrapText="1"/>
    </xf>
    <xf numFmtId="165" fontId="0" fillId="4" borderId="6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2" fillId="3" borderId="6" xfId="0" applyFont="1" applyFill="1" applyBorder="1" applyAlignment="1">
      <alignment horizontal="center" wrapText="1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</xf>
    <xf numFmtId="2" fontId="0" fillId="3" borderId="1" xfId="0" applyNumberFormat="1" applyFill="1" applyBorder="1" applyAlignment="1" applyProtection="1">
      <alignment horizontal="center"/>
    </xf>
    <xf numFmtId="2" fontId="0" fillId="3" borderId="3" xfId="0" applyNumberFormat="1" applyFill="1" applyBorder="1" applyAlignment="1" applyProtection="1">
      <alignment horizontal="center"/>
    </xf>
    <xf numFmtId="2" fontId="0" fillId="2" borderId="0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</xf>
    <xf numFmtId="2" fontId="0" fillId="3" borderId="0" xfId="0" applyNumberFormat="1" applyFill="1" applyProtection="1"/>
    <xf numFmtId="2" fontId="0" fillId="3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top"/>
    </xf>
    <xf numFmtId="2" fontId="3" fillId="3" borderId="0" xfId="0" applyNumberFormat="1" applyFont="1" applyFill="1" applyProtection="1"/>
    <xf numFmtId="2" fontId="3" fillId="3" borderId="0" xfId="0" applyNumberFormat="1" applyFont="1" applyFill="1" applyBorder="1" applyAlignment="1" applyProtection="1">
      <alignment horizontal="center"/>
    </xf>
    <xf numFmtId="2" fontId="3" fillId="3" borderId="0" xfId="0" applyNumberFormat="1" applyFont="1" applyFill="1" applyAlignment="1" applyProtection="1">
      <alignment horizontal="center"/>
    </xf>
    <xf numFmtId="0" fontId="4" fillId="3" borderId="0" xfId="0" applyFont="1" applyFill="1"/>
    <xf numFmtId="0" fontId="0" fillId="3" borderId="0" xfId="0" applyFill="1"/>
    <xf numFmtId="2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Alignment="1" applyProtection="1">
      <alignment horizontal="center" vertical="center"/>
      <protection locked="0"/>
    </xf>
    <xf numFmtId="2" fontId="0" fillId="3" borderId="0" xfId="0" applyNumberFormat="1" applyFill="1"/>
    <xf numFmtId="7" fontId="0" fillId="3" borderId="0" xfId="0" applyNumberFormat="1" applyFill="1" applyProtection="1">
      <protection locked="0"/>
    </xf>
    <xf numFmtId="0" fontId="2" fillId="3" borderId="6" xfId="0" applyFont="1" applyFill="1" applyBorder="1"/>
    <xf numFmtId="0" fontId="2" fillId="3" borderId="0" xfId="0" applyFont="1" applyFill="1"/>
    <xf numFmtId="0" fontId="0" fillId="4" borderId="6" xfId="0" applyFill="1" applyBorder="1" applyProtection="1">
      <protection locked="0"/>
    </xf>
    <xf numFmtId="0" fontId="0" fillId="3" borderId="0" xfId="0" applyFill="1" applyAlignment="1">
      <alignment horizontal="left"/>
    </xf>
    <xf numFmtId="1" fontId="0" fillId="3" borderId="6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/>
    <xf numFmtId="0" fontId="0" fillId="3" borderId="11" xfId="0" applyFill="1" applyBorder="1"/>
    <xf numFmtId="165" fontId="0" fillId="3" borderId="8" xfId="0" applyNumberFormat="1" applyFill="1" applyBorder="1"/>
    <xf numFmtId="0" fontId="0" fillId="3" borderId="8" xfId="0" applyFill="1" applyBorder="1" applyAlignment="1">
      <alignment horizontal="right"/>
    </xf>
    <xf numFmtId="0" fontId="2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6" xfId="0" applyFill="1" applyBorder="1"/>
    <xf numFmtId="2" fontId="0" fillId="3" borderId="6" xfId="0" applyNumberFormat="1" applyFill="1" applyBorder="1" applyAlignment="1">
      <alignment horizontal="right"/>
    </xf>
    <xf numFmtId="0" fontId="0" fillId="3" borderId="9" xfId="0" applyFill="1" applyBorder="1"/>
    <xf numFmtId="2" fontId="0" fillId="3" borderId="8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/>
    <xf numFmtId="2" fontId="0" fillId="3" borderId="6" xfId="0" applyNumberFormat="1" applyFill="1" applyBorder="1"/>
    <xf numFmtId="0" fontId="0" fillId="3" borderId="0" xfId="0" applyFill="1" applyAlignment="1">
      <alignment horizontal="center"/>
    </xf>
    <xf numFmtId="164" fontId="0" fillId="3" borderId="0" xfId="0" applyNumberFormat="1" applyFill="1"/>
    <xf numFmtId="164" fontId="0" fillId="4" borderId="6" xfId="0" applyNumberFormat="1" applyFill="1" applyBorder="1" applyProtection="1">
      <protection locked="0"/>
    </xf>
    <xf numFmtId="0" fontId="2" fillId="3" borderId="11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 textRotation="90"/>
    </xf>
    <xf numFmtId="0" fontId="0" fillId="3" borderId="0" xfId="0" applyFill="1" applyAlignment="1" applyProtection="1">
      <alignment horizontal="center" vertical="center" textRotation="90"/>
    </xf>
  </cellXfs>
  <cellStyles count="1">
    <cellStyle name="Standaard" xfId="0" builtinId="0"/>
  </cellStyles>
  <dxfs count="43"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6302E-25DA-42CA-9491-21778CB61510}">
  <dimension ref="A1:O34"/>
  <sheetViews>
    <sheetView tabSelected="1" topLeftCell="B1" zoomScale="80" zoomScaleNormal="80" workbookViewId="0">
      <selection activeCell="E19" sqref="E19"/>
    </sheetView>
  </sheetViews>
  <sheetFormatPr defaultColWidth="9" defaultRowHeight="15" x14ac:dyDescent="0.25"/>
  <cols>
    <col min="1" max="1" width="20.28515625" style="37" bestFit="1" customWidth="1"/>
    <col min="2" max="2" width="10" style="37" customWidth="1"/>
    <col min="3" max="3" width="12.42578125" style="37" customWidth="1"/>
    <col min="4" max="4" width="1.5703125" style="37" customWidth="1"/>
    <col min="5" max="5" width="17.85546875" style="37" customWidth="1"/>
    <col min="6" max="8" width="13.42578125" style="37" hidden="1" customWidth="1"/>
    <col min="9" max="9" width="16" style="37" bestFit="1" customWidth="1"/>
    <col min="10" max="10" width="1.5703125" style="37" customWidth="1"/>
    <col min="11" max="11" width="9.42578125" style="37" bestFit="1" customWidth="1"/>
    <col min="12" max="15" width="15.7109375" style="37" customWidth="1"/>
    <col min="16" max="16384" width="9" style="37"/>
  </cols>
  <sheetData>
    <row r="1" spans="1:15" s="36" customFormat="1" ht="26.25" x14ac:dyDescent="0.4">
      <c r="A1" s="36" t="s">
        <v>42</v>
      </c>
    </row>
    <row r="3" spans="1:15" x14ac:dyDescent="0.25">
      <c r="A3" s="37" t="s">
        <v>43</v>
      </c>
      <c r="B3" s="38">
        <v>30</v>
      </c>
      <c r="C3" s="37" t="s">
        <v>0</v>
      </c>
      <c r="E3" s="37" t="s">
        <v>44</v>
      </c>
      <c r="I3" s="39" t="s">
        <v>50</v>
      </c>
    </row>
    <row r="4" spans="1:15" x14ac:dyDescent="0.25">
      <c r="A4" s="37" t="s">
        <v>45</v>
      </c>
      <c r="B4" s="40">
        <f>100-B3</f>
        <v>70</v>
      </c>
      <c r="C4" s="37" t="s">
        <v>0</v>
      </c>
      <c r="E4" s="37" t="str">
        <f>IF(I3="Ja","Plafondbedrag","")</f>
        <v>Plafondbedrag</v>
      </c>
      <c r="I4" s="41"/>
    </row>
    <row r="6" spans="1:15" x14ac:dyDescent="0.25">
      <c r="L6" s="66"/>
      <c r="M6" s="66"/>
      <c r="N6" s="66"/>
      <c r="O6" s="67"/>
    </row>
    <row r="7" spans="1:15" s="43" customFormat="1" ht="45" customHeight="1" x14ac:dyDescent="0.25">
      <c r="A7" s="42" t="s">
        <v>19</v>
      </c>
      <c r="I7" s="42" t="s">
        <v>1</v>
      </c>
      <c r="L7" s="23" t="s">
        <v>37</v>
      </c>
      <c r="M7" s="23" t="s">
        <v>39</v>
      </c>
      <c r="N7" s="23" t="s">
        <v>40</v>
      </c>
      <c r="O7" s="14" t="s">
        <v>30</v>
      </c>
    </row>
    <row r="8" spans="1:15" x14ac:dyDescent="0.25">
      <c r="A8" s="44" t="s">
        <v>4</v>
      </c>
      <c r="C8" s="45"/>
      <c r="E8" s="45"/>
      <c r="F8" s="45"/>
      <c r="G8" s="45"/>
      <c r="H8" s="45"/>
      <c r="I8" s="65"/>
      <c r="L8" s="46" t="str">
        <f>'R'!C20</f>
        <v/>
      </c>
      <c r="M8" s="47" t="str">
        <f>GLD!C11</f>
        <v/>
      </c>
      <c r="N8" s="47" t="str">
        <f>GLZ!C11</f>
        <v/>
      </c>
      <c r="O8" s="46" t="str">
        <f>DM!C11</f>
        <v/>
      </c>
    </row>
    <row r="9" spans="1:15" x14ac:dyDescent="0.25">
      <c r="A9" s="44" t="s">
        <v>5</v>
      </c>
      <c r="C9" s="45"/>
      <c r="E9" s="45"/>
      <c r="F9" s="45"/>
      <c r="G9" s="45"/>
      <c r="H9" s="45"/>
      <c r="I9" s="65"/>
      <c r="L9" s="46" t="str">
        <f>'R'!C21</f>
        <v/>
      </c>
      <c r="M9" s="47" t="str">
        <f>GLD!C12</f>
        <v/>
      </c>
      <c r="N9" s="47" t="str">
        <f>GLZ!C12</f>
        <v/>
      </c>
      <c r="O9" s="46" t="str">
        <f>DM!C12</f>
        <v/>
      </c>
    </row>
    <row r="10" spans="1:15" x14ac:dyDescent="0.25">
      <c r="A10" s="44" t="s">
        <v>6</v>
      </c>
      <c r="C10" s="45"/>
      <c r="E10" s="45"/>
      <c r="F10" s="45"/>
      <c r="G10" s="45"/>
      <c r="H10" s="45"/>
      <c r="I10" s="65"/>
      <c r="L10" s="46" t="str">
        <f>'R'!C22</f>
        <v/>
      </c>
      <c r="M10" s="47" t="str">
        <f>GLD!C13</f>
        <v/>
      </c>
      <c r="N10" s="47" t="str">
        <f>GLZ!C13</f>
        <v/>
      </c>
      <c r="O10" s="46" t="str">
        <f>DM!C13</f>
        <v/>
      </c>
    </row>
    <row r="11" spans="1:15" x14ac:dyDescent="0.25">
      <c r="A11" s="44" t="s">
        <v>7</v>
      </c>
      <c r="C11" s="45"/>
      <c r="E11" s="45"/>
      <c r="F11" s="45"/>
      <c r="G11" s="45"/>
      <c r="H11" s="45"/>
      <c r="I11" s="65"/>
      <c r="L11" s="46" t="str">
        <f>'R'!C23</f>
        <v/>
      </c>
      <c r="M11" s="47" t="str">
        <f>GLD!C14</f>
        <v/>
      </c>
      <c r="N11" s="47" t="str">
        <f>GLZ!C14</f>
        <v/>
      </c>
      <c r="O11" s="46" t="str">
        <f>DM!C14</f>
        <v/>
      </c>
    </row>
    <row r="12" spans="1:15" x14ac:dyDescent="0.25">
      <c r="A12" s="44" t="s">
        <v>8</v>
      </c>
      <c r="C12" s="45"/>
      <c r="E12" s="45"/>
      <c r="F12" s="45"/>
      <c r="G12" s="45"/>
      <c r="H12" s="45"/>
      <c r="I12" s="65"/>
      <c r="L12" s="46" t="str">
        <f>'R'!C24</f>
        <v/>
      </c>
      <c r="M12" s="47" t="str">
        <f>GLD!C15</f>
        <v/>
      </c>
      <c r="N12" s="47" t="str">
        <f>GLZ!C15</f>
        <v/>
      </c>
      <c r="O12" s="46" t="str">
        <f>DM!C15</f>
        <v/>
      </c>
    </row>
    <row r="13" spans="1:15" x14ac:dyDescent="0.25">
      <c r="A13" s="44" t="s">
        <v>9</v>
      </c>
      <c r="C13" s="45"/>
      <c r="E13" s="45"/>
      <c r="F13" s="45"/>
      <c r="G13" s="45"/>
      <c r="H13" s="45"/>
      <c r="I13" s="65"/>
      <c r="L13" s="46" t="str">
        <f>'R'!C25</f>
        <v/>
      </c>
      <c r="M13" s="47" t="str">
        <f>GLD!C16</f>
        <v/>
      </c>
      <c r="N13" s="47" t="str">
        <f>GLZ!C16</f>
        <v/>
      </c>
      <c r="O13" s="46" t="str">
        <f>DM!C16</f>
        <v/>
      </c>
    </row>
    <row r="14" spans="1:15" x14ac:dyDescent="0.25">
      <c r="A14" s="44" t="s">
        <v>10</v>
      </c>
      <c r="C14" s="45"/>
      <c r="E14" s="45"/>
      <c r="F14" s="45"/>
      <c r="G14" s="45"/>
      <c r="H14" s="45"/>
      <c r="I14" s="65"/>
      <c r="L14" s="46" t="str">
        <f>'R'!C26</f>
        <v/>
      </c>
      <c r="M14" s="47" t="str">
        <f>GLD!C17</f>
        <v/>
      </c>
      <c r="N14" s="47" t="str">
        <f>GLZ!C17</f>
        <v/>
      </c>
      <c r="O14" s="46" t="str">
        <f>DM!C17</f>
        <v/>
      </c>
    </row>
    <row r="15" spans="1:15" x14ac:dyDescent="0.25">
      <c r="A15" s="44" t="s">
        <v>11</v>
      </c>
      <c r="C15" s="45"/>
      <c r="E15" s="45"/>
      <c r="F15" s="45"/>
      <c r="G15" s="45"/>
      <c r="H15" s="45"/>
      <c r="I15" s="65"/>
      <c r="L15" s="46" t="str">
        <f>'R'!C27</f>
        <v/>
      </c>
      <c r="M15" s="47" t="str">
        <f>GLD!C18</f>
        <v/>
      </c>
      <c r="N15" s="47" t="str">
        <f>GLZ!C18</f>
        <v/>
      </c>
      <c r="O15" s="46" t="str">
        <f>DM!C18</f>
        <v/>
      </c>
    </row>
    <row r="16" spans="1:15" x14ac:dyDescent="0.25">
      <c r="A16" s="44" t="s">
        <v>12</v>
      </c>
      <c r="C16" s="45"/>
      <c r="E16" s="45"/>
      <c r="F16" s="45"/>
      <c r="G16" s="45"/>
      <c r="H16" s="45"/>
      <c r="I16" s="65"/>
      <c r="L16" s="46" t="str">
        <f>'R'!C28</f>
        <v/>
      </c>
      <c r="M16" s="47" t="str">
        <f>GLD!C19</f>
        <v/>
      </c>
      <c r="N16" s="47" t="str">
        <f>GLZ!C19</f>
        <v/>
      </c>
      <c r="O16" s="46" t="str">
        <f>DM!C19</f>
        <v/>
      </c>
    </row>
    <row r="17" spans="1:15" x14ac:dyDescent="0.25">
      <c r="A17" s="44" t="s">
        <v>13</v>
      </c>
      <c r="C17" s="45"/>
      <c r="E17" s="45"/>
      <c r="F17" s="45"/>
      <c r="G17" s="45"/>
      <c r="H17" s="45"/>
      <c r="I17" s="65"/>
      <c r="L17" s="46" t="str">
        <f>'R'!C29</f>
        <v/>
      </c>
      <c r="M17" s="47" t="str">
        <f>GLD!C20</f>
        <v/>
      </c>
      <c r="N17" s="47" t="str">
        <f>GLZ!C20</f>
        <v/>
      </c>
      <c r="O17" s="46" t="str">
        <f>DM!C20</f>
        <v/>
      </c>
    </row>
    <row r="19" spans="1:15" x14ac:dyDescent="0.25">
      <c r="A19" s="48" t="s">
        <v>2</v>
      </c>
      <c r="B19" s="49"/>
      <c r="C19" s="49"/>
      <c r="D19" s="49"/>
      <c r="E19" s="49"/>
      <c r="F19" s="49"/>
      <c r="G19" s="49"/>
      <c r="H19" s="49"/>
      <c r="I19" s="50">
        <f>SUM(L19:O19)</f>
        <v>0.7</v>
      </c>
      <c r="L19" s="15">
        <v>0.35</v>
      </c>
      <c r="M19" s="15">
        <v>0.14000000000000001</v>
      </c>
      <c r="N19" s="15">
        <v>0.13</v>
      </c>
      <c r="O19" s="15">
        <v>0.08</v>
      </c>
    </row>
    <row r="20" spans="1:15" x14ac:dyDescent="0.25">
      <c r="A20" s="48" t="s">
        <v>3</v>
      </c>
      <c r="B20" s="49"/>
      <c r="C20" s="49"/>
      <c r="D20" s="49"/>
      <c r="E20" s="49"/>
      <c r="F20" s="49"/>
      <c r="G20" s="49"/>
      <c r="H20" s="49"/>
      <c r="I20" s="51">
        <f>IF(SUM(L20:O20)&lt;B4,"Te weinig gewicht",(IF(SUM(L20:O20)&gt;B4,"Te veel gewicht",SUM(L20:O20))))</f>
        <v>70</v>
      </c>
      <c r="L20" s="47">
        <f>ROUND(100*L19,2)</f>
        <v>35</v>
      </c>
      <c r="M20" s="47">
        <f>ROUND(100*M19,2)</f>
        <v>14</v>
      </c>
      <c r="N20" s="47">
        <f>ROUND(100*N19,2)</f>
        <v>13</v>
      </c>
      <c r="O20" s="47">
        <f>ROUND(100*O19,2)</f>
        <v>8</v>
      </c>
    </row>
    <row r="22" spans="1:15" s="43" customFormat="1" x14ac:dyDescent="0.25">
      <c r="B22" s="68" t="s">
        <v>18</v>
      </c>
      <c r="C22" s="67"/>
      <c r="E22" s="42" t="s">
        <v>46</v>
      </c>
      <c r="F22" s="68" t="s">
        <v>47</v>
      </c>
      <c r="G22" s="66"/>
      <c r="H22" s="67"/>
      <c r="I22" s="42"/>
      <c r="K22" s="68" t="s">
        <v>48</v>
      </c>
      <c r="L22" s="66"/>
      <c r="M22" s="66"/>
      <c r="N22" s="66"/>
      <c r="O22" s="67"/>
    </row>
    <row r="23" spans="1:15" s="55" customFormat="1" ht="45" customHeight="1" x14ac:dyDescent="0.25">
      <c r="A23" s="52" t="str">
        <f>A7</f>
        <v>Inschrijver</v>
      </c>
      <c r="B23" s="42" t="s">
        <v>17</v>
      </c>
      <c r="C23" s="42" t="s">
        <v>14</v>
      </c>
      <c r="D23" s="53"/>
      <c r="E23" s="42" t="s">
        <v>15</v>
      </c>
      <c r="F23" s="52"/>
      <c r="G23" s="52"/>
      <c r="H23" s="52"/>
      <c r="I23" s="42" t="s">
        <v>1</v>
      </c>
      <c r="J23" s="53"/>
      <c r="K23" s="54" t="s">
        <v>16</v>
      </c>
      <c r="L23" s="23" t="str">
        <f t="shared" ref="L23:O23" si="0">L7</f>
        <v>Reactie-snelheid</v>
      </c>
      <c r="M23" s="23" t="str">
        <f t="shared" si="0"/>
        <v>Garantie levensduur</v>
      </c>
      <c r="N23" s="23" t="str">
        <f t="shared" si="0"/>
        <v>Garantie leverings-zekerheid</v>
      </c>
      <c r="O23" s="23" t="str">
        <f t="shared" si="0"/>
        <v>Duurzaam materieel</v>
      </c>
    </row>
    <row r="24" spans="1:15" x14ac:dyDescent="0.25">
      <c r="A24" s="56" t="str">
        <f t="shared" ref="A24:A33" si="1">IF(A8="","",A8)</f>
        <v>Inschrijver A</v>
      </c>
      <c r="B24" s="47" t="str">
        <f>IF(C24="Uitsluiting","-",(IF(C24="","",_xlfn.RANK.EQ(C24,$C$24:$C$33,0))))</f>
        <v/>
      </c>
      <c r="C24" s="57" t="str">
        <f>IF(I24="","",(IF(OR(E24="Uitsluiting",L24="Uitsluiting",M24="Uitsluiting",N24="Uitsluiting",,O24="Uitsluiting"),"Uitsluiting",(IF(OR(E24="",K24=""),"",ROUND((E24+K24),2))))))</f>
        <v/>
      </c>
      <c r="D24" s="58"/>
      <c r="E24" s="59" t="str">
        <f>IF($I$3="Ja",G24,F24)</f>
        <v/>
      </c>
      <c r="F24" s="60" t="str">
        <f t="shared" ref="F24:F33" si="2">IF(I24="","",($I$34/I24)*$B$3)</f>
        <v/>
      </c>
      <c r="G24" s="60" t="str">
        <f>IF(I24&gt;$I$4,"Uitsluiting",H24)</f>
        <v/>
      </c>
      <c r="H24" s="60" t="str">
        <f t="shared" ref="H24:H33" si="3">IF(I24="","",(($I$4-I24)/($I$4-$I$34))*$B$3)</f>
        <v/>
      </c>
      <c r="I24" s="61" t="str">
        <f t="shared" ref="I24:I33" si="4">IF(I8="","",I8)</f>
        <v/>
      </c>
      <c r="J24" s="58"/>
      <c r="K24" s="62" t="str">
        <f t="shared" ref="K24:K33" si="5">IF(SUM(L24:O24)=0,"",SUM(L24:O24))</f>
        <v/>
      </c>
      <c r="L24" s="60" t="str">
        <f t="shared" ref="L24:O33" si="6">IF(L8="","",(IF(L8="&lt;6","Uitsluiting",(IF(L8=6,0,(IF(L8=7,ROUND((L$20*0.25),2),(IF(L8=8,ROUND((L$20*0.5),2),(IF(L8=9,ROUND((L$20*0.75),2),L$20)))))))))))</f>
        <v/>
      </c>
      <c r="M24" s="60" t="str">
        <f t="shared" si="6"/>
        <v/>
      </c>
      <c r="N24" s="60" t="str">
        <f t="shared" si="6"/>
        <v/>
      </c>
      <c r="O24" s="60" t="str">
        <f t="shared" si="6"/>
        <v/>
      </c>
    </row>
    <row r="25" spans="1:15" x14ac:dyDescent="0.25">
      <c r="A25" s="56" t="str">
        <f t="shared" si="1"/>
        <v>Inschrijver B</v>
      </c>
      <c r="B25" s="47" t="str">
        <f t="shared" ref="B25:B33" si="7">IF(C25="Uitsluiting","-",(IF(C25="","",_xlfn.RANK.EQ(C25,$C$24:$C$33,0))))</f>
        <v/>
      </c>
      <c r="C25" s="57" t="str">
        <f t="shared" ref="C25:C33" si="8">IF(I25="","",(IF(OR(E25="Uitsluiting",L25="Uitsluiting",M25="Uitsluiting",N25="Uitsluiting",,O25="Uitsluiting"),"Uitsluiting",(IF(OR(E25="",K25=""),"",ROUND((E25+K25),2))))))</f>
        <v/>
      </c>
      <c r="D25" s="58"/>
      <c r="E25" s="59" t="str">
        <f t="shared" ref="E25:E33" si="9">IF($I$3="Ja",G25,F25)</f>
        <v/>
      </c>
      <c r="F25" s="60" t="str">
        <f t="shared" si="2"/>
        <v/>
      </c>
      <c r="G25" s="60" t="str">
        <f t="shared" ref="G25:G33" si="10">IF(I25&gt;$I$4,"Uitsluiting",H25)</f>
        <v/>
      </c>
      <c r="H25" s="60" t="str">
        <f t="shared" si="3"/>
        <v/>
      </c>
      <c r="I25" s="61" t="str">
        <f t="shared" si="4"/>
        <v/>
      </c>
      <c r="J25" s="58"/>
      <c r="K25" s="62" t="str">
        <f t="shared" si="5"/>
        <v/>
      </c>
      <c r="L25" s="60" t="str">
        <f t="shared" si="6"/>
        <v/>
      </c>
      <c r="M25" s="60" t="str">
        <f t="shared" si="6"/>
        <v/>
      </c>
      <c r="N25" s="60" t="str">
        <f t="shared" si="6"/>
        <v/>
      </c>
      <c r="O25" s="60" t="str">
        <f t="shared" si="6"/>
        <v/>
      </c>
    </row>
    <row r="26" spans="1:15" x14ac:dyDescent="0.25">
      <c r="A26" s="56" t="str">
        <f t="shared" si="1"/>
        <v>Inschrijver C</v>
      </c>
      <c r="B26" s="47" t="str">
        <f t="shared" si="7"/>
        <v/>
      </c>
      <c r="C26" s="57" t="str">
        <f t="shared" si="8"/>
        <v/>
      </c>
      <c r="D26" s="58"/>
      <c r="E26" s="59" t="str">
        <f t="shared" si="9"/>
        <v/>
      </c>
      <c r="F26" s="60" t="str">
        <f t="shared" si="2"/>
        <v/>
      </c>
      <c r="G26" s="60" t="str">
        <f t="shared" si="10"/>
        <v/>
      </c>
      <c r="H26" s="60" t="str">
        <f t="shared" si="3"/>
        <v/>
      </c>
      <c r="I26" s="61" t="str">
        <f t="shared" si="4"/>
        <v/>
      </c>
      <c r="J26" s="58"/>
      <c r="K26" s="62" t="str">
        <f t="shared" si="5"/>
        <v/>
      </c>
      <c r="L26" s="60" t="str">
        <f t="shared" si="6"/>
        <v/>
      </c>
      <c r="M26" s="60" t="str">
        <f t="shared" si="6"/>
        <v/>
      </c>
      <c r="N26" s="60" t="str">
        <f t="shared" si="6"/>
        <v/>
      </c>
      <c r="O26" s="60" t="str">
        <f t="shared" si="6"/>
        <v/>
      </c>
    </row>
    <row r="27" spans="1:15" x14ac:dyDescent="0.25">
      <c r="A27" s="56" t="str">
        <f t="shared" si="1"/>
        <v>Inschrijver D</v>
      </c>
      <c r="B27" s="47" t="str">
        <f t="shared" si="7"/>
        <v/>
      </c>
      <c r="C27" s="57" t="str">
        <f t="shared" si="8"/>
        <v/>
      </c>
      <c r="D27" s="58"/>
      <c r="E27" s="59" t="str">
        <f t="shared" si="9"/>
        <v/>
      </c>
      <c r="F27" s="60" t="str">
        <f t="shared" si="2"/>
        <v/>
      </c>
      <c r="G27" s="60" t="str">
        <f t="shared" si="10"/>
        <v/>
      </c>
      <c r="H27" s="60" t="str">
        <f t="shared" si="3"/>
        <v/>
      </c>
      <c r="I27" s="61" t="str">
        <f t="shared" si="4"/>
        <v/>
      </c>
      <c r="J27" s="58"/>
      <c r="K27" s="62" t="str">
        <f t="shared" si="5"/>
        <v/>
      </c>
      <c r="L27" s="60" t="str">
        <f t="shared" si="6"/>
        <v/>
      </c>
      <c r="M27" s="60" t="str">
        <f t="shared" si="6"/>
        <v/>
      </c>
      <c r="N27" s="60" t="str">
        <f t="shared" si="6"/>
        <v/>
      </c>
      <c r="O27" s="60" t="str">
        <f t="shared" si="6"/>
        <v/>
      </c>
    </row>
    <row r="28" spans="1:15" x14ac:dyDescent="0.25">
      <c r="A28" s="56" t="str">
        <f t="shared" si="1"/>
        <v>Inschrijver E</v>
      </c>
      <c r="B28" s="47" t="str">
        <f t="shared" si="7"/>
        <v/>
      </c>
      <c r="C28" s="57" t="str">
        <f t="shared" si="8"/>
        <v/>
      </c>
      <c r="D28" s="58"/>
      <c r="E28" s="59" t="str">
        <f t="shared" si="9"/>
        <v/>
      </c>
      <c r="F28" s="60" t="str">
        <f t="shared" si="2"/>
        <v/>
      </c>
      <c r="G28" s="60" t="str">
        <f t="shared" si="10"/>
        <v/>
      </c>
      <c r="H28" s="60" t="str">
        <f t="shared" si="3"/>
        <v/>
      </c>
      <c r="I28" s="61" t="str">
        <f t="shared" si="4"/>
        <v/>
      </c>
      <c r="J28" s="58"/>
      <c r="K28" s="62" t="str">
        <f t="shared" si="5"/>
        <v/>
      </c>
      <c r="L28" s="60" t="str">
        <f t="shared" si="6"/>
        <v/>
      </c>
      <c r="M28" s="60" t="str">
        <f t="shared" si="6"/>
        <v/>
      </c>
      <c r="N28" s="60" t="str">
        <f t="shared" si="6"/>
        <v/>
      </c>
      <c r="O28" s="60" t="str">
        <f t="shared" si="6"/>
        <v/>
      </c>
    </row>
    <row r="29" spans="1:15" x14ac:dyDescent="0.25">
      <c r="A29" s="56" t="str">
        <f t="shared" si="1"/>
        <v>Inschrijver F</v>
      </c>
      <c r="B29" s="47" t="str">
        <f t="shared" si="7"/>
        <v/>
      </c>
      <c r="C29" s="57" t="str">
        <f t="shared" si="8"/>
        <v/>
      </c>
      <c r="D29" s="58"/>
      <c r="E29" s="59" t="str">
        <f t="shared" si="9"/>
        <v/>
      </c>
      <c r="F29" s="60" t="str">
        <f t="shared" si="2"/>
        <v/>
      </c>
      <c r="G29" s="60" t="str">
        <f t="shared" si="10"/>
        <v/>
      </c>
      <c r="H29" s="60" t="str">
        <f t="shared" si="3"/>
        <v/>
      </c>
      <c r="I29" s="61" t="str">
        <f t="shared" si="4"/>
        <v/>
      </c>
      <c r="J29" s="58"/>
      <c r="K29" s="62" t="str">
        <f t="shared" si="5"/>
        <v/>
      </c>
      <c r="L29" s="60" t="str">
        <f t="shared" si="6"/>
        <v/>
      </c>
      <c r="M29" s="60" t="str">
        <f t="shared" si="6"/>
        <v/>
      </c>
      <c r="N29" s="60" t="str">
        <f t="shared" si="6"/>
        <v/>
      </c>
      <c r="O29" s="60" t="str">
        <f t="shared" si="6"/>
        <v/>
      </c>
    </row>
    <row r="30" spans="1:15" x14ac:dyDescent="0.25">
      <c r="A30" s="56" t="str">
        <f t="shared" si="1"/>
        <v>Inschrijver G</v>
      </c>
      <c r="B30" s="47" t="str">
        <f t="shared" si="7"/>
        <v/>
      </c>
      <c r="C30" s="57" t="str">
        <f t="shared" si="8"/>
        <v/>
      </c>
      <c r="D30" s="58"/>
      <c r="E30" s="59" t="str">
        <f t="shared" si="9"/>
        <v/>
      </c>
      <c r="F30" s="60" t="str">
        <f t="shared" si="2"/>
        <v/>
      </c>
      <c r="G30" s="60" t="str">
        <f t="shared" si="10"/>
        <v/>
      </c>
      <c r="H30" s="60" t="str">
        <f t="shared" si="3"/>
        <v/>
      </c>
      <c r="I30" s="61" t="str">
        <f t="shared" si="4"/>
        <v/>
      </c>
      <c r="J30" s="58"/>
      <c r="K30" s="62" t="str">
        <f t="shared" si="5"/>
        <v/>
      </c>
      <c r="L30" s="60" t="str">
        <f t="shared" si="6"/>
        <v/>
      </c>
      <c r="M30" s="60" t="str">
        <f t="shared" si="6"/>
        <v/>
      </c>
      <c r="N30" s="60" t="str">
        <f t="shared" si="6"/>
        <v/>
      </c>
      <c r="O30" s="60" t="str">
        <f t="shared" si="6"/>
        <v/>
      </c>
    </row>
    <row r="31" spans="1:15" x14ac:dyDescent="0.25">
      <c r="A31" s="56" t="str">
        <f t="shared" si="1"/>
        <v>Inschrijver H</v>
      </c>
      <c r="B31" s="47" t="str">
        <f t="shared" si="7"/>
        <v/>
      </c>
      <c r="C31" s="57" t="str">
        <f t="shared" si="8"/>
        <v/>
      </c>
      <c r="D31" s="58"/>
      <c r="E31" s="59" t="str">
        <f t="shared" si="9"/>
        <v/>
      </c>
      <c r="F31" s="60" t="str">
        <f t="shared" si="2"/>
        <v/>
      </c>
      <c r="G31" s="60" t="str">
        <f t="shared" si="10"/>
        <v/>
      </c>
      <c r="H31" s="60" t="str">
        <f t="shared" si="3"/>
        <v/>
      </c>
      <c r="I31" s="61" t="str">
        <f t="shared" si="4"/>
        <v/>
      </c>
      <c r="J31" s="58"/>
      <c r="K31" s="62" t="str">
        <f t="shared" si="5"/>
        <v/>
      </c>
      <c r="L31" s="60" t="str">
        <f t="shared" si="6"/>
        <v/>
      </c>
      <c r="M31" s="60" t="str">
        <f t="shared" si="6"/>
        <v/>
      </c>
      <c r="N31" s="60" t="str">
        <f t="shared" si="6"/>
        <v/>
      </c>
      <c r="O31" s="60" t="str">
        <f t="shared" si="6"/>
        <v/>
      </c>
    </row>
    <row r="32" spans="1:15" x14ac:dyDescent="0.25">
      <c r="A32" s="56" t="str">
        <f t="shared" si="1"/>
        <v>Inschrijver I</v>
      </c>
      <c r="B32" s="47" t="str">
        <f t="shared" si="7"/>
        <v/>
      </c>
      <c r="C32" s="57" t="str">
        <f t="shared" si="8"/>
        <v/>
      </c>
      <c r="D32" s="58"/>
      <c r="E32" s="59" t="str">
        <f t="shared" si="9"/>
        <v/>
      </c>
      <c r="F32" s="60" t="str">
        <f t="shared" si="2"/>
        <v/>
      </c>
      <c r="G32" s="60" t="str">
        <f t="shared" si="10"/>
        <v/>
      </c>
      <c r="H32" s="60" t="str">
        <f t="shared" si="3"/>
        <v/>
      </c>
      <c r="I32" s="61" t="str">
        <f t="shared" si="4"/>
        <v/>
      </c>
      <c r="J32" s="58"/>
      <c r="K32" s="62" t="str">
        <f t="shared" si="5"/>
        <v/>
      </c>
      <c r="L32" s="60" t="str">
        <f t="shared" si="6"/>
        <v/>
      </c>
      <c r="M32" s="60" t="str">
        <f t="shared" si="6"/>
        <v/>
      </c>
      <c r="N32" s="60" t="str">
        <f t="shared" si="6"/>
        <v/>
      </c>
      <c r="O32" s="60" t="str">
        <f t="shared" si="6"/>
        <v/>
      </c>
    </row>
    <row r="33" spans="1:15" x14ac:dyDescent="0.25">
      <c r="A33" s="56" t="str">
        <f t="shared" si="1"/>
        <v>Inschrijver J</v>
      </c>
      <c r="B33" s="47" t="str">
        <f t="shared" si="7"/>
        <v/>
      </c>
      <c r="C33" s="57" t="str">
        <f t="shared" si="8"/>
        <v/>
      </c>
      <c r="D33" s="58"/>
      <c r="E33" s="59" t="str">
        <f t="shared" si="9"/>
        <v/>
      </c>
      <c r="F33" s="60" t="str">
        <f t="shared" si="2"/>
        <v/>
      </c>
      <c r="G33" s="60" t="str">
        <f t="shared" si="10"/>
        <v/>
      </c>
      <c r="H33" s="60" t="str">
        <f t="shared" si="3"/>
        <v/>
      </c>
      <c r="I33" s="61" t="str">
        <f t="shared" si="4"/>
        <v/>
      </c>
      <c r="J33" s="58"/>
      <c r="K33" s="62" t="str">
        <f t="shared" si="5"/>
        <v/>
      </c>
      <c r="L33" s="60" t="str">
        <f t="shared" si="6"/>
        <v/>
      </c>
      <c r="M33" s="60" t="str">
        <f t="shared" si="6"/>
        <v/>
      </c>
      <c r="N33" s="60" t="str">
        <f t="shared" si="6"/>
        <v/>
      </c>
      <c r="O33" s="60" t="str">
        <f t="shared" si="6"/>
        <v/>
      </c>
    </row>
    <row r="34" spans="1:15" hidden="1" x14ac:dyDescent="0.25">
      <c r="A34" s="63"/>
      <c r="B34" s="63"/>
      <c r="C34" s="63"/>
      <c r="E34" s="63" t="s">
        <v>49</v>
      </c>
      <c r="F34" s="63"/>
      <c r="G34" s="63"/>
      <c r="I34" s="64">
        <f>MIN(I24:I33)</f>
        <v>0</v>
      </c>
    </row>
  </sheetData>
  <sheetProtection sheet="1" formatColumns="0"/>
  <mergeCells count="4">
    <mergeCell ref="L6:O6"/>
    <mergeCell ref="B22:C22"/>
    <mergeCell ref="F22:H22"/>
    <mergeCell ref="K22:O22"/>
  </mergeCells>
  <conditionalFormatting sqref="B24:B33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4:I33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4:L33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4:M3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4:N3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4:O3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:H3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4:C33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4">
    <cfRule type="expression" dxfId="42" priority="1">
      <formula>I3=""</formula>
    </cfRule>
    <cfRule type="expression" dxfId="41" priority="2">
      <formula>I3="Nee"</formula>
    </cfRule>
    <cfRule type="expression" dxfId="40" priority="3">
      <formula>I3="Ja"</formula>
    </cfRule>
  </conditionalFormatting>
  <conditionalFormatting sqref="K24:K33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I3" xr:uid="{A19D84E1-07B3-49F7-8358-E10F9D1CB018}">
      <formula1>"Ja,Nee"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19D0-112E-43A6-AFF4-3CE34432CE7F}">
  <dimension ref="A1:H29"/>
  <sheetViews>
    <sheetView zoomScaleNormal="100" workbookViewId="0">
      <selection activeCell="B20" sqref="B20:B21"/>
    </sheetView>
  </sheetViews>
  <sheetFormatPr defaultColWidth="9" defaultRowHeight="15" x14ac:dyDescent="0.25"/>
  <cols>
    <col min="1" max="1" width="25.5703125" style="1" customWidth="1"/>
    <col min="2" max="2" width="9" style="1"/>
    <col min="3" max="3" width="11" style="1" bestFit="1" customWidth="1"/>
    <col min="4" max="4" width="10" style="1" bestFit="1" customWidth="1"/>
    <col min="5" max="6" width="9" style="1"/>
    <col min="7" max="8" width="3.5703125" style="1" bestFit="1" customWidth="1"/>
    <col min="9" max="16384" width="9" style="1"/>
  </cols>
  <sheetData>
    <row r="1" spans="1:8" ht="18.75" x14ac:dyDescent="0.3">
      <c r="A1" s="69" t="s">
        <v>38</v>
      </c>
      <c r="B1" s="69"/>
      <c r="C1" s="69"/>
      <c r="D1" s="69"/>
      <c r="E1" s="69"/>
      <c r="F1" s="69"/>
    </row>
    <row r="2" spans="1:8" x14ac:dyDescent="0.25">
      <c r="C2" s="70" t="s">
        <v>26</v>
      </c>
      <c r="D2" s="70" t="s">
        <v>36</v>
      </c>
      <c r="E2" s="72"/>
      <c r="F2" s="73"/>
    </row>
    <row r="3" spans="1:8" x14ac:dyDescent="0.25">
      <c r="B3" s="3"/>
      <c r="C3" s="71"/>
      <c r="D3" s="5" t="s">
        <v>27</v>
      </c>
      <c r="E3" s="3" t="s">
        <v>28</v>
      </c>
      <c r="F3" s="8" t="s">
        <v>29</v>
      </c>
    </row>
    <row r="4" spans="1:8" x14ac:dyDescent="0.25">
      <c r="B4" s="1" t="s">
        <v>20</v>
      </c>
      <c r="C4" s="19">
        <v>10</v>
      </c>
      <c r="D4" s="24">
        <v>0.5</v>
      </c>
      <c r="E4" s="25">
        <f>ROUND(D4+((E8-D4)/5),1)</f>
        <v>1</v>
      </c>
      <c r="F4" s="26">
        <f>E4-D4</f>
        <v>0.5</v>
      </c>
      <c r="G4" s="74" t="s">
        <v>34</v>
      </c>
      <c r="H4" s="75" t="s">
        <v>35</v>
      </c>
    </row>
    <row r="5" spans="1:8" x14ac:dyDescent="0.25">
      <c r="B5" s="1" t="s">
        <v>22</v>
      </c>
      <c r="C5" s="19">
        <v>9</v>
      </c>
      <c r="D5" s="27">
        <f>E4</f>
        <v>1</v>
      </c>
      <c r="E5" s="25">
        <f>ROUND(D5+((E8-D4)/5),1)</f>
        <v>1.5</v>
      </c>
      <c r="F5" s="26">
        <f>E5-D5</f>
        <v>0.5</v>
      </c>
      <c r="G5" s="74"/>
      <c r="H5" s="75"/>
    </row>
    <row r="6" spans="1:8" x14ac:dyDescent="0.25">
      <c r="B6" s="1" t="s">
        <v>23</v>
      </c>
      <c r="C6" s="19">
        <v>8</v>
      </c>
      <c r="D6" s="27">
        <f>E5</f>
        <v>1.5</v>
      </c>
      <c r="E6" s="25">
        <f>ROUND(D6+((E8-D4)/5),1)</f>
        <v>2</v>
      </c>
      <c r="F6" s="26">
        <f>E6-D6</f>
        <v>0.5</v>
      </c>
      <c r="G6" s="74"/>
      <c r="H6" s="75"/>
    </row>
    <row r="7" spans="1:8" x14ac:dyDescent="0.25">
      <c r="B7" s="1" t="s">
        <v>24</v>
      </c>
      <c r="C7" s="19">
        <v>7</v>
      </c>
      <c r="D7" s="27">
        <f>E6</f>
        <v>2</v>
      </c>
      <c r="E7" s="25">
        <f>ROUND(D7+((E8-D4)/5),1)</f>
        <v>2.5</v>
      </c>
      <c r="F7" s="26">
        <f>E7-D7</f>
        <v>0.5</v>
      </c>
      <c r="G7" s="74"/>
      <c r="H7" s="75"/>
    </row>
    <row r="8" spans="1:8" x14ac:dyDescent="0.25">
      <c r="B8" s="1" t="s">
        <v>21</v>
      </c>
      <c r="C8" s="19">
        <v>6</v>
      </c>
      <c r="D8" s="27">
        <f>E7</f>
        <v>2.5</v>
      </c>
      <c r="E8" s="28">
        <v>3</v>
      </c>
      <c r="F8" s="29">
        <f>E8-D8</f>
        <v>0.5</v>
      </c>
      <c r="G8" s="74"/>
      <c r="H8" s="75"/>
    </row>
    <row r="9" spans="1:8" x14ac:dyDescent="0.25">
      <c r="D9" s="30"/>
      <c r="E9" s="30"/>
      <c r="F9" s="31">
        <f>SUM(F4:F8)</f>
        <v>2.5</v>
      </c>
      <c r="H9" s="75"/>
    </row>
    <row r="10" spans="1:8" x14ac:dyDescent="0.25">
      <c r="D10" s="30"/>
      <c r="E10" s="30"/>
      <c r="F10" s="31"/>
      <c r="H10" s="75"/>
    </row>
    <row r="11" spans="1:8" x14ac:dyDescent="0.25">
      <c r="C11" s="32">
        <v>5</v>
      </c>
      <c r="D11" s="33">
        <f>E8</f>
        <v>3</v>
      </c>
      <c r="E11" s="34">
        <f>D11+F11</f>
        <v>3.5</v>
      </c>
      <c r="F11" s="34">
        <f>F4</f>
        <v>0.5</v>
      </c>
      <c r="H11" s="75"/>
    </row>
    <row r="12" spans="1:8" x14ac:dyDescent="0.25">
      <c r="C12" s="32">
        <v>4</v>
      </c>
      <c r="D12" s="33">
        <f>E11</f>
        <v>3.5</v>
      </c>
      <c r="E12" s="34">
        <f>D12+F12</f>
        <v>4</v>
      </c>
      <c r="F12" s="35">
        <f>F11</f>
        <v>0.5</v>
      </c>
      <c r="H12" s="75"/>
    </row>
    <row r="13" spans="1:8" x14ac:dyDescent="0.25">
      <c r="C13" s="32">
        <v>3</v>
      </c>
      <c r="D13" s="33">
        <f t="shared" ref="D13:D15" si="0">E12</f>
        <v>4</v>
      </c>
      <c r="E13" s="34">
        <f t="shared" ref="E13:E15" si="1">D13+F13</f>
        <v>4.5</v>
      </c>
      <c r="F13" s="35">
        <f>F12</f>
        <v>0.5</v>
      </c>
      <c r="H13" s="75"/>
    </row>
    <row r="14" spans="1:8" x14ac:dyDescent="0.25">
      <c r="C14" s="32">
        <v>2</v>
      </c>
      <c r="D14" s="33">
        <f t="shared" si="0"/>
        <v>4.5</v>
      </c>
      <c r="E14" s="34">
        <f t="shared" si="1"/>
        <v>5</v>
      </c>
      <c r="F14" s="35">
        <f>F13</f>
        <v>0.5</v>
      </c>
      <c r="H14" s="75"/>
    </row>
    <row r="15" spans="1:8" x14ac:dyDescent="0.25">
      <c r="C15" s="32">
        <v>1</v>
      </c>
      <c r="D15" s="33">
        <f t="shared" si="0"/>
        <v>5</v>
      </c>
      <c r="E15" s="34">
        <f t="shared" si="1"/>
        <v>5.5</v>
      </c>
      <c r="F15" s="35">
        <f>F14</f>
        <v>0.5</v>
      </c>
      <c r="H15" s="75"/>
    </row>
    <row r="16" spans="1:8" x14ac:dyDescent="0.25">
      <c r="F16" s="2"/>
    </row>
    <row r="17" spans="1:6" x14ac:dyDescent="0.25">
      <c r="F17" s="2"/>
    </row>
    <row r="18" spans="1:6" x14ac:dyDescent="0.25">
      <c r="F18" s="2"/>
    </row>
    <row r="19" spans="1:6" x14ac:dyDescent="0.25">
      <c r="A19" s="3" t="s">
        <v>19</v>
      </c>
      <c r="B19" s="3" t="s">
        <v>25</v>
      </c>
      <c r="C19" s="3" t="s">
        <v>26</v>
      </c>
    </row>
    <row r="20" spans="1:6" x14ac:dyDescent="0.25">
      <c r="A20" s="1" t="str">
        <f>'Totaal GF'!A8</f>
        <v>Inschrijver A</v>
      </c>
      <c r="B20" s="4"/>
      <c r="C20" s="2" t="str">
        <f>IF(B20="","",(IF(B20&lt;=$D$4,10,(IF(AND(B20&gt;$D$4,B20&lt;=$E$4),10,(IF(AND(B20&gt;$D$5,B20&lt;=$E$5),9,(IF(AND(B20&gt;$D$6,B20&lt;=$E$6),8,(IF(AND(B20&gt;$D$7,B20&lt;=$E$7),7,(IF(AND(B20&gt;$D$8,B20&lt;=$E$8),6,"&lt;6")))))))))))))</f>
        <v/>
      </c>
    </row>
    <row r="21" spans="1:6" x14ac:dyDescent="0.25">
      <c r="A21" s="1" t="str">
        <f>'Totaal GF'!A9</f>
        <v>Inschrijver B</v>
      </c>
      <c r="B21" s="13"/>
      <c r="C21" s="2" t="str">
        <f t="shared" ref="C21:C29" si="2">IF(B21="","",(IF(B21&lt;=$D$4,10,(IF(AND(B21&gt;$D$4,B21&lt;=$E$4),10,(IF(AND(B21&gt;$D$5,B21&lt;=$E$5),9,(IF(AND(B21&gt;$D$6,B21&lt;=$E$6),8,(IF(AND(B21&gt;$D$7,B21&lt;=$E$7),7,(IF(AND(B21&gt;$D$8,B21&lt;=$E$8),6,"&lt;6")))))))))))))</f>
        <v/>
      </c>
    </row>
    <row r="22" spans="1:6" x14ac:dyDescent="0.25">
      <c r="A22" s="1" t="str">
        <f>'Totaal GF'!A10</f>
        <v>Inschrijver C</v>
      </c>
      <c r="B22" s="4"/>
      <c r="C22" s="2" t="str">
        <f t="shared" si="2"/>
        <v/>
      </c>
    </row>
    <row r="23" spans="1:6" x14ac:dyDescent="0.25">
      <c r="A23" s="1" t="str">
        <f>'Totaal GF'!A11</f>
        <v>Inschrijver D</v>
      </c>
      <c r="B23" s="4"/>
      <c r="C23" s="2" t="str">
        <f t="shared" si="2"/>
        <v/>
      </c>
    </row>
    <row r="24" spans="1:6" x14ac:dyDescent="0.25">
      <c r="A24" s="1" t="str">
        <f>'Totaal GF'!A12</f>
        <v>Inschrijver E</v>
      </c>
      <c r="B24" s="4"/>
      <c r="C24" s="2" t="str">
        <f t="shared" si="2"/>
        <v/>
      </c>
    </row>
    <row r="25" spans="1:6" x14ac:dyDescent="0.25">
      <c r="A25" s="1" t="str">
        <f>'Totaal GF'!A13</f>
        <v>Inschrijver F</v>
      </c>
      <c r="B25" s="4"/>
      <c r="C25" s="2" t="str">
        <f t="shared" si="2"/>
        <v/>
      </c>
    </row>
    <row r="26" spans="1:6" x14ac:dyDescent="0.25">
      <c r="A26" s="1" t="str">
        <f>'Totaal GF'!A14</f>
        <v>Inschrijver G</v>
      </c>
      <c r="B26" s="4"/>
      <c r="C26" s="2" t="str">
        <f t="shared" si="2"/>
        <v/>
      </c>
    </row>
    <row r="27" spans="1:6" x14ac:dyDescent="0.25">
      <c r="A27" s="1" t="str">
        <f>'Totaal GF'!A15</f>
        <v>Inschrijver H</v>
      </c>
      <c r="B27" s="4"/>
      <c r="C27" s="2" t="str">
        <f t="shared" si="2"/>
        <v/>
      </c>
    </row>
    <row r="28" spans="1:6" x14ac:dyDescent="0.25">
      <c r="A28" s="1" t="str">
        <f>'Totaal GF'!A16</f>
        <v>Inschrijver I</v>
      </c>
      <c r="B28" s="4"/>
      <c r="C28" s="2" t="str">
        <f t="shared" si="2"/>
        <v/>
      </c>
    </row>
    <row r="29" spans="1:6" x14ac:dyDescent="0.25">
      <c r="A29" s="1" t="str">
        <f>'Totaal GF'!A17</f>
        <v>Inschrijver J</v>
      </c>
      <c r="B29" s="4"/>
      <c r="C29" s="2" t="str">
        <f t="shared" si="2"/>
        <v/>
      </c>
    </row>
  </sheetData>
  <sheetProtection sheet="1"/>
  <mergeCells count="5">
    <mergeCell ref="A1:F1"/>
    <mergeCell ref="C2:C3"/>
    <mergeCell ref="D2:F2"/>
    <mergeCell ref="G4:G8"/>
    <mergeCell ref="H4:H15"/>
  </mergeCells>
  <conditionalFormatting sqref="B20">
    <cfRule type="expression" dxfId="39" priority="10">
      <formula>$A$20&gt;""</formula>
    </cfRule>
  </conditionalFormatting>
  <conditionalFormatting sqref="B21">
    <cfRule type="expression" dxfId="38" priority="9">
      <formula>$A$21&gt;""</formula>
    </cfRule>
  </conditionalFormatting>
  <conditionalFormatting sqref="B22">
    <cfRule type="expression" dxfId="37" priority="8">
      <formula>$A$22&gt;""</formula>
    </cfRule>
  </conditionalFormatting>
  <conditionalFormatting sqref="B23">
    <cfRule type="expression" dxfId="36" priority="7">
      <formula>$A$23&gt;""</formula>
    </cfRule>
  </conditionalFormatting>
  <conditionalFormatting sqref="B24">
    <cfRule type="expression" dxfId="35" priority="6">
      <formula>$A$24&gt;""</formula>
    </cfRule>
  </conditionalFormatting>
  <conditionalFormatting sqref="B25">
    <cfRule type="expression" dxfId="34" priority="5">
      <formula>$A$25&gt;""</formula>
    </cfRule>
  </conditionalFormatting>
  <conditionalFormatting sqref="B26">
    <cfRule type="expression" dxfId="33" priority="4">
      <formula>$A$26&gt;""</formula>
    </cfRule>
  </conditionalFormatting>
  <conditionalFormatting sqref="B27">
    <cfRule type="expression" dxfId="32" priority="3">
      <formula>$A$27&gt;""</formula>
    </cfRule>
  </conditionalFormatting>
  <conditionalFormatting sqref="B28">
    <cfRule type="expression" dxfId="31" priority="2">
      <formula>$A$28&gt;""</formula>
    </cfRule>
  </conditionalFormatting>
  <conditionalFormatting sqref="B29">
    <cfRule type="expression" dxfId="30" priority="1">
      <formula>$A$29&gt;""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D0F3-55D0-42E5-B409-FA95C9728AD9}">
  <dimension ref="A1:F20"/>
  <sheetViews>
    <sheetView workbookViewId="0">
      <selection activeCell="B11" sqref="B11:B12"/>
    </sheetView>
  </sheetViews>
  <sheetFormatPr defaultColWidth="9" defaultRowHeight="15" x14ac:dyDescent="0.25"/>
  <cols>
    <col min="1" max="1" width="25.5703125" style="1" customWidth="1"/>
    <col min="2" max="2" width="9" style="1"/>
    <col min="3" max="3" width="11" style="1" bestFit="1" customWidth="1"/>
    <col min="4" max="4" width="10" style="1" bestFit="1" customWidth="1"/>
    <col min="5" max="16384" width="9" style="1"/>
  </cols>
  <sheetData>
    <row r="1" spans="1:6" ht="18.75" x14ac:dyDescent="0.3">
      <c r="A1" s="69" t="s">
        <v>39</v>
      </c>
      <c r="B1" s="69"/>
      <c r="C1" s="69"/>
      <c r="D1" s="69"/>
      <c r="E1" s="69"/>
      <c r="F1" s="69"/>
    </row>
    <row r="2" spans="1:6" x14ac:dyDescent="0.25">
      <c r="C2" s="70" t="s">
        <v>26</v>
      </c>
      <c r="D2" s="70" t="s">
        <v>33</v>
      </c>
      <c r="E2" s="72"/>
      <c r="F2" s="73"/>
    </row>
    <row r="3" spans="1:6" x14ac:dyDescent="0.25">
      <c r="B3" s="3"/>
      <c r="C3" s="71"/>
      <c r="D3" s="5" t="s">
        <v>27</v>
      </c>
      <c r="E3" s="3" t="s">
        <v>28</v>
      </c>
      <c r="F3" s="8" t="s">
        <v>29</v>
      </c>
    </row>
    <row r="4" spans="1:6" x14ac:dyDescent="0.25">
      <c r="B4" s="1" t="s">
        <v>20</v>
      </c>
      <c r="C4" s="16">
        <v>10</v>
      </c>
      <c r="D4" s="6">
        <f>15*12</f>
        <v>180</v>
      </c>
      <c r="E4" s="17">
        <f>ROUND(D4+((E8-D4)/5),0)</f>
        <v>154</v>
      </c>
      <c r="F4" s="18">
        <f>D4-E4</f>
        <v>26</v>
      </c>
    </row>
    <row r="5" spans="1:6" x14ac:dyDescent="0.25">
      <c r="B5" s="1" t="s">
        <v>22</v>
      </c>
      <c r="C5" s="16">
        <v>9</v>
      </c>
      <c r="D5" s="16">
        <f>E4</f>
        <v>154</v>
      </c>
      <c r="E5" s="17">
        <f>ROUND(D5+((E8-D4)/5),0)</f>
        <v>128</v>
      </c>
      <c r="F5" s="18">
        <f t="shared" ref="F5:F8" si="0">D5-E5</f>
        <v>26</v>
      </c>
    </row>
    <row r="6" spans="1:6" x14ac:dyDescent="0.25">
      <c r="B6" s="1" t="s">
        <v>23</v>
      </c>
      <c r="C6" s="16">
        <v>8</v>
      </c>
      <c r="D6" s="16">
        <f>E5</f>
        <v>128</v>
      </c>
      <c r="E6" s="17">
        <f>ROUND(D6+((E8-D4)/5),0)</f>
        <v>102</v>
      </c>
      <c r="F6" s="18">
        <f t="shared" si="0"/>
        <v>26</v>
      </c>
    </row>
    <row r="7" spans="1:6" x14ac:dyDescent="0.25">
      <c r="B7" s="1" t="s">
        <v>24</v>
      </c>
      <c r="C7" s="16">
        <v>7</v>
      </c>
      <c r="D7" s="16">
        <f>E6</f>
        <v>102</v>
      </c>
      <c r="E7" s="17">
        <f>ROUND(D7+((E8-D4)/5),0)</f>
        <v>76</v>
      </c>
      <c r="F7" s="18">
        <f t="shared" si="0"/>
        <v>26</v>
      </c>
    </row>
    <row r="8" spans="1:6" x14ac:dyDescent="0.25">
      <c r="B8" s="1" t="s">
        <v>21</v>
      </c>
      <c r="C8" s="16">
        <v>6</v>
      </c>
      <c r="D8" s="16">
        <f>E7</f>
        <v>76</v>
      </c>
      <c r="E8" s="7">
        <v>48</v>
      </c>
      <c r="F8" s="9">
        <f t="shared" si="0"/>
        <v>28</v>
      </c>
    </row>
    <row r="9" spans="1:6" x14ac:dyDescent="0.25">
      <c r="F9" s="2">
        <f>SUM(F4:F8)</f>
        <v>132</v>
      </c>
    </row>
    <row r="10" spans="1:6" x14ac:dyDescent="0.25">
      <c r="A10" s="3" t="s">
        <v>19</v>
      </c>
      <c r="B10" s="3" t="s">
        <v>25</v>
      </c>
      <c r="C10" s="3" t="s">
        <v>26</v>
      </c>
    </row>
    <row r="11" spans="1:6" x14ac:dyDescent="0.25">
      <c r="A11" s="1" t="str">
        <f>'Totaal GF'!A8</f>
        <v>Inschrijver A</v>
      </c>
      <c r="B11" s="4"/>
      <c r="C11" s="2" t="str">
        <f>IF(B11="","",(IF(B11&gt;=$D$4,10,(IF(AND(B11&lt;$D$4,B11&gt;=$E$4),10,(IF(AND(B11&lt;$D$5,B11&gt;=$E$5),9,(IF(AND(B11&lt;$D$6,B11&gt;=$E$6),8,(IF(AND(B11&lt;$D$7,B11&gt;=$E$7),7,(IF(AND(B11&lt;$D$8,B11&gt;=$E$8),6,"&lt;6")))))))))))))</f>
        <v/>
      </c>
    </row>
    <row r="12" spans="1:6" x14ac:dyDescent="0.25">
      <c r="A12" s="1" t="str">
        <f>'Totaal GF'!A9</f>
        <v>Inschrijver B</v>
      </c>
      <c r="B12" s="13"/>
      <c r="C12" s="2" t="str">
        <f t="shared" ref="C12:C20" si="1">IF(B12="","",(IF(B12&gt;=$D$4,10,(IF(AND(B12&lt;$D$4,B12&gt;=$E$4),10,(IF(AND(B12&lt;$D$5,B12&gt;=$E$5),9,(IF(AND(B12&lt;$D$6,B12&gt;=$E$6),8,(IF(AND(B12&lt;$D$7,B12&gt;=$E$7),7,(IF(AND(B12&lt;$D$8,B12&gt;=$E$8),6,"&lt;6")))))))))))))</f>
        <v/>
      </c>
    </row>
    <row r="13" spans="1:6" x14ac:dyDescent="0.25">
      <c r="A13" s="1" t="str">
        <f>'Totaal GF'!A10</f>
        <v>Inschrijver C</v>
      </c>
      <c r="B13" s="4"/>
      <c r="C13" s="2" t="str">
        <f t="shared" si="1"/>
        <v/>
      </c>
    </row>
    <row r="14" spans="1:6" x14ac:dyDescent="0.25">
      <c r="A14" s="1" t="str">
        <f>'Totaal GF'!A11</f>
        <v>Inschrijver D</v>
      </c>
      <c r="B14" s="4"/>
      <c r="C14" s="2" t="str">
        <f t="shared" si="1"/>
        <v/>
      </c>
    </row>
    <row r="15" spans="1:6" x14ac:dyDescent="0.25">
      <c r="A15" s="1" t="str">
        <f>'Totaal GF'!A12</f>
        <v>Inschrijver E</v>
      </c>
      <c r="B15" s="4"/>
      <c r="C15" s="2" t="str">
        <f t="shared" si="1"/>
        <v/>
      </c>
    </row>
    <row r="16" spans="1:6" x14ac:dyDescent="0.25">
      <c r="A16" s="1" t="str">
        <f>'Totaal GF'!A13</f>
        <v>Inschrijver F</v>
      </c>
      <c r="B16" s="4"/>
      <c r="C16" s="2" t="str">
        <f t="shared" si="1"/>
        <v/>
      </c>
    </row>
    <row r="17" spans="1:3" x14ac:dyDescent="0.25">
      <c r="A17" s="1" t="str">
        <f>'Totaal GF'!A14</f>
        <v>Inschrijver G</v>
      </c>
      <c r="B17" s="4"/>
      <c r="C17" s="2" t="str">
        <f t="shared" si="1"/>
        <v/>
      </c>
    </row>
    <row r="18" spans="1:3" x14ac:dyDescent="0.25">
      <c r="A18" s="1" t="str">
        <f>'Totaal GF'!A15</f>
        <v>Inschrijver H</v>
      </c>
      <c r="B18" s="4"/>
      <c r="C18" s="2" t="str">
        <f t="shared" si="1"/>
        <v/>
      </c>
    </row>
    <row r="19" spans="1:3" x14ac:dyDescent="0.25">
      <c r="A19" s="1" t="str">
        <f>'Totaal GF'!A16</f>
        <v>Inschrijver I</v>
      </c>
      <c r="B19" s="4"/>
      <c r="C19" s="2" t="str">
        <f t="shared" si="1"/>
        <v/>
      </c>
    </row>
    <row r="20" spans="1:3" x14ac:dyDescent="0.25">
      <c r="A20" s="1" t="str">
        <f>'Totaal GF'!A17</f>
        <v>Inschrijver J</v>
      </c>
      <c r="B20" s="4"/>
      <c r="C20" s="2" t="str">
        <f t="shared" si="1"/>
        <v/>
      </c>
    </row>
  </sheetData>
  <sheetProtection sheet="1" objects="1" scenarios="1"/>
  <mergeCells count="3">
    <mergeCell ref="A1:F1"/>
    <mergeCell ref="C2:C3"/>
    <mergeCell ref="D2:F2"/>
  </mergeCells>
  <conditionalFormatting sqref="B11">
    <cfRule type="expression" dxfId="29" priority="10">
      <formula>$A$11&gt;""</formula>
    </cfRule>
  </conditionalFormatting>
  <conditionalFormatting sqref="B12">
    <cfRule type="expression" dxfId="28" priority="9">
      <formula>$A$12&gt;""</formula>
    </cfRule>
  </conditionalFormatting>
  <conditionalFormatting sqref="B13">
    <cfRule type="expression" dxfId="27" priority="8">
      <formula>$A$13&gt;""</formula>
    </cfRule>
  </conditionalFormatting>
  <conditionalFormatting sqref="B14">
    <cfRule type="expression" dxfId="26" priority="7">
      <formula>$A$14&gt;""</formula>
    </cfRule>
  </conditionalFormatting>
  <conditionalFormatting sqref="B15">
    <cfRule type="expression" dxfId="25" priority="6">
      <formula>$A$15&gt;""</formula>
    </cfRule>
  </conditionalFormatting>
  <conditionalFormatting sqref="B16">
    <cfRule type="expression" dxfId="24" priority="5">
      <formula>$A$16&gt;""</formula>
    </cfRule>
  </conditionalFormatting>
  <conditionalFormatting sqref="B17">
    <cfRule type="expression" dxfId="23" priority="4">
      <formula>$A$17&gt;""</formula>
    </cfRule>
  </conditionalFormatting>
  <conditionalFormatting sqref="B18">
    <cfRule type="expression" dxfId="22" priority="3">
      <formula>$A$18&gt;""</formula>
    </cfRule>
  </conditionalFormatting>
  <conditionalFormatting sqref="B19">
    <cfRule type="expression" dxfId="21" priority="2">
      <formula>$A$19&gt;""</formula>
    </cfRule>
  </conditionalFormatting>
  <conditionalFormatting sqref="B20">
    <cfRule type="expression" dxfId="20" priority="1">
      <formula>$A$20&gt;""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3CB29-8AE2-444A-A02C-8C1ADDD80C64}">
  <dimension ref="A1:F20"/>
  <sheetViews>
    <sheetView workbookViewId="0">
      <selection activeCell="B12" sqref="B12"/>
    </sheetView>
  </sheetViews>
  <sheetFormatPr defaultColWidth="9" defaultRowHeight="15" x14ac:dyDescent="0.25"/>
  <cols>
    <col min="1" max="1" width="25.5703125" style="1" customWidth="1"/>
    <col min="2" max="2" width="9" style="1"/>
    <col min="3" max="3" width="11" style="1" bestFit="1" customWidth="1"/>
    <col min="4" max="4" width="10" style="1" bestFit="1" customWidth="1"/>
    <col min="5" max="16384" width="9" style="1"/>
  </cols>
  <sheetData>
    <row r="1" spans="1:6" ht="18.75" x14ac:dyDescent="0.3">
      <c r="A1" s="69" t="s">
        <v>41</v>
      </c>
      <c r="B1" s="69"/>
      <c r="C1" s="69"/>
      <c r="D1" s="69"/>
      <c r="E1" s="69"/>
      <c r="F1" s="69"/>
    </row>
    <row r="2" spans="1:6" x14ac:dyDescent="0.25">
      <c r="C2" s="70" t="s">
        <v>26</v>
      </c>
      <c r="D2" s="70" t="s">
        <v>33</v>
      </c>
      <c r="E2" s="72"/>
      <c r="F2" s="73"/>
    </row>
    <row r="3" spans="1:6" x14ac:dyDescent="0.25">
      <c r="B3" s="3"/>
      <c r="C3" s="71"/>
      <c r="D3" s="5" t="s">
        <v>27</v>
      </c>
      <c r="E3" s="3" t="s">
        <v>28</v>
      </c>
      <c r="F3" s="8" t="s">
        <v>29</v>
      </c>
    </row>
    <row r="4" spans="1:6" x14ac:dyDescent="0.25">
      <c r="B4" s="1" t="s">
        <v>20</v>
      </c>
      <c r="C4" s="20">
        <v>10</v>
      </c>
      <c r="D4" s="6">
        <f>15*12</f>
        <v>180</v>
      </c>
      <c r="E4" s="21">
        <f>ROUND(D4+((E8-D4)/5),0)</f>
        <v>154</v>
      </c>
      <c r="F4" s="22">
        <f>D4-E4</f>
        <v>26</v>
      </c>
    </row>
    <row r="5" spans="1:6" x14ac:dyDescent="0.25">
      <c r="B5" s="1" t="s">
        <v>22</v>
      </c>
      <c r="C5" s="20">
        <v>9</v>
      </c>
      <c r="D5" s="20">
        <f>E4</f>
        <v>154</v>
      </c>
      <c r="E5" s="21">
        <f>ROUND(D5+((E8-D4)/5),0)</f>
        <v>128</v>
      </c>
      <c r="F5" s="22">
        <f t="shared" ref="F5:F8" si="0">D5-E5</f>
        <v>26</v>
      </c>
    </row>
    <row r="6" spans="1:6" x14ac:dyDescent="0.25">
      <c r="B6" s="1" t="s">
        <v>23</v>
      </c>
      <c r="C6" s="20">
        <v>8</v>
      </c>
      <c r="D6" s="20">
        <f>E5</f>
        <v>128</v>
      </c>
      <c r="E6" s="21">
        <f>ROUND(D6+((E8-D4)/5),0)</f>
        <v>102</v>
      </c>
      <c r="F6" s="22">
        <f t="shared" si="0"/>
        <v>26</v>
      </c>
    </row>
    <row r="7" spans="1:6" x14ac:dyDescent="0.25">
      <c r="B7" s="1" t="s">
        <v>24</v>
      </c>
      <c r="C7" s="20">
        <v>7</v>
      </c>
      <c r="D7" s="20">
        <f>E6</f>
        <v>102</v>
      </c>
      <c r="E7" s="21">
        <f>ROUND(D7+((E8-D4)/5),0)</f>
        <v>76</v>
      </c>
      <c r="F7" s="22">
        <f t="shared" si="0"/>
        <v>26</v>
      </c>
    </row>
    <row r="8" spans="1:6" x14ac:dyDescent="0.25">
      <c r="B8" s="1" t="s">
        <v>21</v>
      </c>
      <c r="C8" s="20">
        <v>6</v>
      </c>
      <c r="D8" s="20">
        <f>E7</f>
        <v>76</v>
      </c>
      <c r="E8" s="7">
        <v>48</v>
      </c>
      <c r="F8" s="9">
        <f t="shared" si="0"/>
        <v>28</v>
      </c>
    </row>
    <row r="9" spans="1:6" x14ac:dyDescent="0.25">
      <c r="F9" s="2">
        <f>SUM(F4:F8)</f>
        <v>132</v>
      </c>
    </row>
    <row r="10" spans="1:6" x14ac:dyDescent="0.25">
      <c r="A10" s="3" t="s">
        <v>19</v>
      </c>
      <c r="B10" s="3" t="s">
        <v>25</v>
      </c>
      <c r="C10" s="3" t="s">
        <v>26</v>
      </c>
    </row>
    <row r="11" spans="1:6" x14ac:dyDescent="0.25">
      <c r="A11" s="1" t="str">
        <f>'Totaal GF'!A8</f>
        <v>Inschrijver A</v>
      </c>
      <c r="B11" s="4"/>
      <c r="C11" s="2" t="str">
        <f>IF(B11="","",(IF(B11&gt;=$D$4,10,(IF(AND(B11&lt;$D$4,B11&gt;=$E$4),10,(IF(AND(B11&lt;$D$5,B11&gt;=$E$5),9,(IF(AND(B11&lt;$D$6,B11&gt;=$E$6),8,(IF(AND(B11&lt;$D$7,B11&gt;=$E$7),7,(IF(AND(B11&lt;$D$8,B11&gt;=$E$8),6,"&lt;6")))))))))))))</f>
        <v/>
      </c>
    </row>
    <row r="12" spans="1:6" x14ac:dyDescent="0.25">
      <c r="A12" s="1" t="str">
        <f>'Totaal GF'!A9</f>
        <v>Inschrijver B</v>
      </c>
      <c r="B12" s="13"/>
      <c r="C12" s="2" t="str">
        <f t="shared" ref="C12:C20" si="1">IF(B12="","",(IF(B12&gt;=$D$4,10,(IF(AND(B12&lt;$D$4,B12&gt;=$E$4),10,(IF(AND(B12&lt;$D$5,B12&gt;=$E$5),9,(IF(AND(B12&lt;$D$6,B12&gt;=$E$6),8,(IF(AND(B12&lt;$D$7,B12&gt;=$E$7),7,(IF(AND(B12&lt;$D$8,B12&gt;=$E$8),6,"&lt;6")))))))))))))</f>
        <v/>
      </c>
    </row>
    <row r="13" spans="1:6" x14ac:dyDescent="0.25">
      <c r="A13" s="1" t="str">
        <f>'Totaal GF'!A10</f>
        <v>Inschrijver C</v>
      </c>
      <c r="B13" s="4"/>
      <c r="C13" s="2" t="str">
        <f t="shared" si="1"/>
        <v/>
      </c>
    </row>
    <row r="14" spans="1:6" x14ac:dyDescent="0.25">
      <c r="A14" s="1" t="str">
        <f>'Totaal GF'!A11</f>
        <v>Inschrijver D</v>
      </c>
      <c r="B14" s="4"/>
      <c r="C14" s="2" t="str">
        <f t="shared" si="1"/>
        <v/>
      </c>
    </row>
    <row r="15" spans="1:6" x14ac:dyDescent="0.25">
      <c r="A15" s="1" t="str">
        <f>'Totaal GF'!A12</f>
        <v>Inschrijver E</v>
      </c>
      <c r="B15" s="4"/>
      <c r="C15" s="2" t="str">
        <f t="shared" si="1"/>
        <v/>
      </c>
    </row>
    <row r="16" spans="1:6" x14ac:dyDescent="0.25">
      <c r="A16" s="1" t="str">
        <f>'Totaal GF'!A13</f>
        <v>Inschrijver F</v>
      </c>
      <c r="B16" s="4"/>
      <c r="C16" s="2" t="str">
        <f t="shared" si="1"/>
        <v/>
      </c>
    </row>
    <row r="17" spans="1:3" x14ac:dyDescent="0.25">
      <c r="A17" s="1" t="str">
        <f>'Totaal GF'!A14</f>
        <v>Inschrijver G</v>
      </c>
      <c r="B17" s="4"/>
      <c r="C17" s="2" t="str">
        <f t="shared" si="1"/>
        <v/>
      </c>
    </row>
    <row r="18" spans="1:3" x14ac:dyDescent="0.25">
      <c r="A18" s="1" t="str">
        <f>'Totaal GF'!A15</f>
        <v>Inschrijver H</v>
      </c>
      <c r="B18" s="4"/>
      <c r="C18" s="2" t="str">
        <f t="shared" si="1"/>
        <v/>
      </c>
    </row>
    <row r="19" spans="1:3" x14ac:dyDescent="0.25">
      <c r="A19" s="1" t="str">
        <f>'Totaal GF'!A16</f>
        <v>Inschrijver I</v>
      </c>
      <c r="B19" s="4"/>
      <c r="C19" s="2" t="str">
        <f t="shared" si="1"/>
        <v/>
      </c>
    </row>
    <row r="20" spans="1:3" x14ac:dyDescent="0.25">
      <c r="A20" s="1" t="str">
        <f>'Totaal GF'!A17</f>
        <v>Inschrijver J</v>
      </c>
      <c r="B20" s="4"/>
      <c r="C20" s="2" t="str">
        <f t="shared" si="1"/>
        <v/>
      </c>
    </row>
  </sheetData>
  <sheetProtection sheet="1" objects="1" scenarios="1"/>
  <mergeCells count="3">
    <mergeCell ref="A1:F1"/>
    <mergeCell ref="C2:C3"/>
    <mergeCell ref="D2:F2"/>
  </mergeCells>
  <conditionalFormatting sqref="B11">
    <cfRule type="expression" dxfId="19" priority="10">
      <formula>$A$11&gt;""</formula>
    </cfRule>
  </conditionalFormatting>
  <conditionalFormatting sqref="B12">
    <cfRule type="expression" dxfId="18" priority="9">
      <formula>$A$12&gt;""</formula>
    </cfRule>
  </conditionalFormatting>
  <conditionalFormatting sqref="B13">
    <cfRule type="expression" dxfId="17" priority="8">
      <formula>$A$13&gt;""</formula>
    </cfRule>
  </conditionalFormatting>
  <conditionalFormatting sqref="B14">
    <cfRule type="expression" dxfId="16" priority="7">
      <formula>$A$14&gt;""</formula>
    </cfRule>
  </conditionalFormatting>
  <conditionalFormatting sqref="B15">
    <cfRule type="expression" dxfId="15" priority="6">
      <formula>$A$15&gt;""</formula>
    </cfRule>
  </conditionalFormatting>
  <conditionalFormatting sqref="B16">
    <cfRule type="expression" dxfId="14" priority="5">
      <formula>$A$16&gt;""</formula>
    </cfRule>
  </conditionalFormatting>
  <conditionalFormatting sqref="B17">
    <cfRule type="expression" dxfId="13" priority="4">
      <formula>$A$17&gt;""</formula>
    </cfRule>
  </conditionalFormatting>
  <conditionalFormatting sqref="B18">
    <cfRule type="expression" dxfId="12" priority="3">
      <formula>$A$18&gt;""</formula>
    </cfRule>
  </conditionalFormatting>
  <conditionalFormatting sqref="B19">
    <cfRule type="expression" dxfId="11" priority="2">
      <formula>$A$19&gt;""</formula>
    </cfRule>
  </conditionalFormatting>
  <conditionalFormatting sqref="B20">
    <cfRule type="expression" dxfId="10" priority="1">
      <formula>$A$20&gt;""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48FA5-A30B-46E6-BFAB-504E35A89660}">
  <dimension ref="A1:F20"/>
  <sheetViews>
    <sheetView zoomScaleNormal="100" workbookViewId="0">
      <selection activeCell="F21" sqref="F21"/>
    </sheetView>
  </sheetViews>
  <sheetFormatPr defaultColWidth="9" defaultRowHeight="15" x14ac:dyDescent="0.25"/>
  <cols>
    <col min="1" max="1" width="25.5703125" style="1" customWidth="1"/>
    <col min="2" max="2" width="9" style="1"/>
    <col min="3" max="3" width="11" style="1" bestFit="1" customWidth="1"/>
    <col min="4" max="4" width="10" style="1" bestFit="1" customWidth="1"/>
    <col min="5" max="16384" width="9" style="1"/>
  </cols>
  <sheetData>
    <row r="1" spans="1:6" ht="18.75" x14ac:dyDescent="0.3">
      <c r="A1" s="69" t="s">
        <v>30</v>
      </c>
      <c r="B1" s="69"/>
      <c r="C1" s="69"/>
      <c r="D1" s="69"/>
      <c r="E1" s="69"/>
      <c r="F1" s="69"/>
    </row>
    <row r="2" spans="1:6" x14ac:dyDescent="0.25">
      <c r="C2" s="70" t="s">
        <v>26</v>
      </c>
      <c r="D2" s="70" t="s">
        <v>31</v>
      </c>
      <c r="E2" s="72"/>
      <c r="F2" s="73"/>
    </row>
    <row r="3" spans="1:6" x14ac:dyDescent="0.25">
      <c r="B3" s="3"/>
      <c r="C3" s="71"/>
      <c r="D3" s="5" t="s">
        <v>27</v>
      </c>
      <c r="E3" s="3" t="s">
        <v>28</v>
      </c>
      <c r="F3" s="8" t="s">
        <v>32</v>
      </c>
    </row>
    <row r="4" spans="1:6" x14ac:dyDescent="0.25">
      <c r="B4" s="1" t="s">
        <v>20</v>
      </c>
      <c r="C4" s="10">
        <v>10</v>
      </c>
      <c r="D4" s="6">
        <v>1000</v>
      </c>
      <c r="E4" s="11">
        <f>ROUND(D4+((E8-D4)/5),0)</f>
        <v>800</v>
      </c>
      <c r="F4" s="12">
        <f>D4-E4</f>
        <v>200</v>
      </c>
    </row>
    <row r="5" spans="1:6" x14ac:dyDescent="0.25">
      <c r="B5" s="1" t="s">
        <v>22</v>
      </c>
      <c r="C5" s="10">
        <v>9</v>
      </c>
      <c r="D5" s="10">
        <f>E4</f>
        <v>800</v>
      </c>
      <c r="E5" s="11">
        <f>ROUND(D5+((E8-D4)/5),0)</f>
        <v>600</v>
      </c>
      <c r="F5" s="12">
        <f t="shared" ref="F5:F8" si="0">D5-E5</f>
        <v>200</v>
      </c>
    </row>
    <row r="6" spans="1:6" x14ac:dyDescent="0.25">
      <c r="B6" s="1" t="s">
        <v>23</v>
      </c>
      <c r="C6" s="10">
        <v>8</v>
      </c>
      <c r="D6" s="10">
        <f>E5</f>
        <v>600</v>
      </c>
      <c r="E6" s="11">
        <f>ROUND(D6+((E8-D4)/5),0)</f>
        <v>400</v>
      </c>
      <c r="F6" s="12">
        <f t="shared" si="0"/>
        <v>200</v>
      </c>
    </row>
    <row r="7" spans="1:6" x14ac:dyDescent="0.25">
      <c r="B7" s="1" t="s">
        <v>24</v>
      </c>
      <c r="C7" s="10">
        <v>7</v>
      </c>
      <c r="D7" s="10">
        <f>E6</f>
        <v>400</v>
      </c>
      <c r="E7" s="11">
        <f>ROUND(D7+((E8-D4)/5),0)</f>
        <v>200</v>
      </c>
      <c r="F7" s="12">
        <f t="shared" si="0"/>
        <v>200</v>
      </c>
    </row>
    <row r="8" spans="1:6" x14ac:dyDescent="0.25">
      <c r="B8" s="1" t="s">
        <v>21</v>
      </c>
      <c r="C8" s="10">
        <v>6</v>
      </c>
      <c r="D8" s="10">
        <f>E7</f>
        <v>200</v>
      </c>
      <c r="E8" s="7">
        <v>0</v>
      </c>
      <c r="F8" s="9">
        <f t="shared" si="0"/>
        <v>200</v>
      </c>
    </row>
    <row r="9" spans="1:6" x14ac:dyDescent="0.25">
      <c r="F9" s="12">
        <f>SUM(F4:F8)</f>
        <v>1000</v>
      </c>
    </row>
    <row r="10" spans="1:6" x14ac:dyDescent="0.25">
      <c r="A10" s="3" t="s">
        <v>19</v>
      </c>
      <c r="B10" s="3" t="s">
        <v>25</v>
      </c>
      <c r="C10" s="3" t="s">
        <v>26</v>
      </c>
    </row>
    <row r="11" spans="1:6" x14ac:dyDescent="0.25">
      <c r="A11" s="1" t="str">
        <f>'Totaal GF'!A8</f>
        <v>Inschrijver A</v>
      </c>
      <c r="B11" s="4"/>
      <c r="C11" s="2" t="str">
        <f>IF(B11="","",(IF(B11&gt;1000,"Invoer onjuist",(IF(AND(B11&lt;=$D$4,B11&gt;$E$4),10,(IF(AND(B11&lt;=$D$5,B11&gt;$E$5),9,(IF(AND(B11&lt;=$D$6,B11&gt;$E$6),8,(IF(AND(B11&lt;=$D$7,B11&gt;$E$7),7,6)))))))))))</f>
        <v/>
      </c>
    </row>
    <row r="12" spans="1:6" x14ac:dyDescent="0.25">
      <c r="A12" s="1" t="str">
        <f>'Totaal GF'!A9</f>
        <v>Inschrijver B</v>
      </c>
      <c r="B12" s="4"/>
      <c r="C12" s="2" t="str">
        <f t="shared" ref="C12:C20" si="1">IF(B12="","",(IF(B12&gt;1000,"Invoer onjuist",(IF(AND(B12&lt;=$D$4,B12&gt;$E$4),10,(IF(AND(B12&lt;=$D$5,B12&gt;$E$5),9,(IF(AND(B12&lt;=$D$6,B12&gt;$E$6),8,(IF(AND(B12&lt;=$D$7,B12&gt;$E$7),7,6)))))))))))</f>
        <v/>
      </c>
    </row>
    <row r="13" spans="1:6" x14ac:dyDescent="0.25">
      <c r="A13" s="1" t="str">
        <f>'Totaal GF'!A10</f>
        <v>Inschrijver C</v>
      </c>
      <c r="B13" s="4"/>
      <c r="C13" s="2" t="str">
        <f t="shared" si="1"/>
        <v/>
      </c>
    </row>
    <row r="14" spans="1:6" x14ac:dyDescent="0.25">
      <c r="A14" s="1" t="str">
        <f>'Totaal GF'!A11</f>
        <v>Inschrijver D</v>
      </c>
      <c r="B14" s="4"/>
      <c r="C14" s="2" t="str">
        <f t="shared" si="1"/>
        <v/>
      </c>
    </row>
    <row r="15" spans="1:6" x14ac:dyDescent="0.25">
      <c r="A15" s="1" t="str">
        <f>'Totaal GF'!A12</f>
        <v>Inschrijver E</v>
      </c>
      <c r="B15" s="4"/>
      <c r="C15" s="2" t="str">
        <f t="shared" si="1"/>
        <v/>
      </c>
    </row>
    <row r="16" spans="1:6" x14ac:dyDescent="0.25">
      <c r="A16" s="1" t="str">
        <f>'Totaal GF'!A13</f>
        <v>Inschrijver F</v>
      </c>
      <c r="B16" s="4"/>
      <c r="C16" s="2" t="str">
        <f t="shared" si="1"/>
        <v/>
      </c>
    </row>
    <row r="17" spans="1:3" x14ac:dyDescent="0.25">
      <c r="A17" s="1" t="str">
        <f>'Totaal GF'!A14</f>
        <v>Inschrijver G</v>
      </c>
      <c r="B17" s="4"/>
      <c r="C17" s="2" t="str">
        <f t="shared" si="1"/>
        <v/>
      </c>
    </row>
    <row r="18" spans="1:3" x14ac:dyDescent="0.25">
      <c r="A18" s="1" t="str">
        <f>'Totaal GF'!A15</f>
        <v>Inschrijver H</v>
      </c>
      <c r="B18" s="4"/>
      <c r="C18" s="2" t="str">
        <f t="shared" si="1"/>
        <v/>
      </c>
    </row>
    <row r="19" spans="1:3" x14ac:dyDescent="0.25">
      <c r="A19" s="1" t="str">
        <f>'Totaal GF'!A16</f>
        <v>Inschrijver I</v>
      </c>
      <c r="B19" s="4"/>
      <c r="C19" s="2" t="str">
        <f t="shared" si="1"/>
        <v/>
      </c>
    </row>
    <row r="20" spans="1:3" x14ac:dyDescent="0.25">
      <c r="A20" s="1" t="str">
        <f>'Totaal GF'!A17</f>
        <v>Inschrijver J</v>
      </c>
      <c r="B20" s="4"/>
      <c r="C20" s="2" t="str">
        <f t="shared" si="1"/>
        <v/>
      </c>
    </row>
  </sheetData>
  <sheetProtection sheet="1" objects="1" scenarios="1"/>
  <mergeCells count="3">
    <mergeCell ref="A1:F1"/>
    <mergeCell ref="C2:C3"/>
    <mergeCell ref="D2:F2"/>
  </mergeCells>
  <conditionalFormatting sqref="B11">
    <cfRule type="expression" dxfId="9" priority="10">
      <formula>$A$11&gt;""</formula>
    </cfRule>
  </conditionalFormatting>
  <conditionalFormatting sqref="B12">
    <cfRule type="expression" dxfId="8" priority="9">
      <formula>$A$12&gt;""</formula>
    </cfRule>
  </conditionalFormatting>
  <conditionalFormatting sqref="B13">
    <cfRule type="expression" dxfId="7" priority="8">
      <formula>$A$13&gt;""</formula>
    </cfRule>
  </conditionalFormatting>
  <conditionalFormatting sqref="B14">
    <cfRule type="expression" dxfId="6" priority="7">
      <formula>$A$14&gt;""</formula>
    </cfRule>
  </conditionalFormatting>
  <conditionalFormatting sqref="B15">
    <cfRule type="expression" dxfId="5" priority="6">
      <formula>$A$15&gt;""</formula>
    </cfRule>
  </conditionalFormatting>
  <conditionalFormatting sqref="B16">
    <cfRule type="expression" dxfId="4" priority="5">
      <formula>$A$16&gt;""</formula>
    </cfRule>
  </conditionalFormatting>
  <conditionalFormatting sqref="B17">
    <cfRule type="expression" dxfId="3" priority="4">
      <formula>$A$17&gt;""</formula>
    </cfRule>
  </conditionalFormatting>
  <conditionalFormatting sqref="B18">
    <cfRule type="expression" dxfId="2" priority="3">
      <formula>$A$18&gt;""</formula>
    </cfRule>
  </conditionalFormatting>
  <conditionalFormatting sqref="B19">
    <cfRule type="expression" dxfId="1" priority="2">
      <formula>$A$19&gt;""</formula>
    </cfRule>
  </conditionalFormatting>
  <conditionalFormatting sqref="B20">
    <cfRule type="expression" dxfId="0" priority="1">
      <formula>$A$20&gt;""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Totaal GF</vt:lpstr>
      <vt:lpstr>R</vt:lpstr>
      <vt:lpstr>GLD</vt:lpstr>
      <vt:lpstr>GLZ</vt:lpstr>
      <vt:lpstr>DM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Philippo</dc:creator>
  <cp:lastModifiedBy>Thomas Philippo</cp:lastModifiedBy>
  <dcterms:created xsi:type="dcterms:W3CDTF">2021-04-06T11:59:20Z</dcterms:created>
  <dcterms:modified xsi:type="dcterms:W3CDTF">2022-03-15T11:42:05Z</dcterms:modified>
</cp:coreProperties>
</file>