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I:\EBMAINK Vertrouwelijk\Projecten 2022\projecten in voorbereiding\Inhuur\Broker\Nota van Inlichtingen II\"/>
    </mc:Choice>
  </mc:AlternateContent>
  <xr:revisionPtr revIDLastSave="0" documentId="8_{D2EFB55D-E5B4-4FD5-B0AF-DB2B70E64817}" xr6:coauthVersionLast="47" xr6:coauthVersionMax="47" xr10:uidLastSave="{00000000-0000-0000-0000-000000000000}"/>
  <workbookProtection workbookAlgorithmName="SHA-512" workbookHashValue="2Vx7cflolrlhm79heI+fv5BZuQkTyK6kMsctah5jfXqwkL+hHYs2lxy0ptWW/weCIkRwiDQgriH4vembWQ3dpQ==" workbookSaltValue="iGSj/Um19sMGqJq8VMZaKg==" workbookSpinCount="100000" lockStructure="1"/>
  <bookViews>
    <workbookView xWindow="-120" yWindow="-120" windowWidth="23280" windowHeight="14040" tabRatio="500" xr2:uid="{00000000-000D-0000-FFFF-FFFF00000000}"/>
  </bookViews>
  <sheets>
    <sheet name="voorblad" sheetId="5" r:id="rId1"/>
    <sheet name="Opgave Opslag " sheetId="2" r:id="rId2"/>
    <sheet name="Richtlijntarieven" sheetId="3" r:id="rId3"/>
    <sheet name="Salaristabel" sheetId="4" r:id="rId4"/>
  </sheets>
  <externalReferences>
    <externalReference r:id="rId5"/>
    <externalReference r:id="rId6"/>
    <externalReference r:id="rId7"/>
  </externalReferences>
  <definedNames>
    <definedName name="_______DAT1" localSheetId="2">#REF!</definedName>
    <definedName name="_______DAT1" localSheetId="3">#REF!</definedName>
    <definedName name="_______DAT1" localSheetId="0">#REF!</definedName>
    <definedName name="_______DAT1">#REF!</definedName>
    <definedName name="_______DAT10" localSheetId="2">#REF!</definedName>
    <definedName name="_______DAT10" localSheetId="3">#REF!</definedName>
    <definedName name="_______DAT10" localSheetId="0">#REF!</definedName>
    <definedName name="_______DAT10">#REF!</definedName>
    <definedName name="_______DAT11" localSheetId="2">#REF!</definedName>
    <definedName name="_______DAT11" localSheetId="3">#REF!</definedName>
    <definedName name="_______DAT11" localSheetId="0">#REF!</definedName>
    <definedName name="_______DAT11">#REF!</definedName>
    <definedName name="_______DAT12" localSheetId="2">#REF!</definedName>
    <definedName name="_______DAT12">#REF!</definedName>
    <definedName name="_______DAT13" localSheetId="2">#REF!</definedName>
    <definedName name="_______DAT13">#REF!</definedName>
    <definedName name="_______DAT14" localSheetId="2">#REF!</definedName>
    <definedName name="_______DAT14">#REF!</definedName>
    <definedName name="_______DAT15" localSheetId="2">#REF!</definedName>
    <definedName name="_______DAT15">#REF!</definedName>
    <definedName name="_______DAT16" localSheetId="2">#REF!</definedName>
    <definedName name="_______DAT16">#REF!</definedName>
    <definedName name="_______DAT17" localSheetId="2">#REF!</definedName>
    <definedName name="_______DAT17">#REF!</definedName>
    <definedName name="_______DAT18" localSheetId="2">#REF!</definedName>
    <definedName name="_______DAT18">#REF!</definedName>
    <definedName name="_______DAT19" localSheetId="2">#REF!</definedName>
    <definedName name="_______DAT19">#REF!</definedName>
    <definedName name="_______DAT2" localSheetId="2">#REF!</definedName>
    <definedName name="_______DAT2">#REF!</definedName>
    <definedName name="_______DAT20" localSheetId="2">#REF!</definedName>
    <definedName name="_______DAT20">#REF!</definedName>
    <definedName name="_______DAT21" localSheetId="2">#REF!</definedName>
    <definedName name="_______DAT21">#REF!</definedName>
    <definedName name="_______DAT22" localSheetId="2">#REF!</definedName>
    <definedName name="_______DAT22">#REF!</definedName>
    <definedName name="_______DAT3" localSheetId="2">#REF!</definedName>
    <definedName name="_______DAT3">#REF!</definedName>
    <definedName name="_______DAT4" localSheetId="2">#REF!</definedName>
    <definedName name="_______DAT4">#REF!</definedName>
    <definedName name="_______DAT5" localSheetId="2">#REF!</definedName>
    <definedName name="_______DAT5">#REF!</definedName>
    <definedName name="_______DAT6" localSheetId="2">#REF!</definedName>
    <definedName name="_______DAT6">#REF!</definedName>
    <definedName name="_______DAT7" localSheetId="2">#REF!</definedName>
    <definedName name="_______DAT7">#REF!</definedName>
    <definedName name="_______DAT8" localSheetId="2">#REF!</definedName>
    <definedName name="_______DAT8">#REF!</definedName>
    <definedName name="_______DAT9" localSheetId="2">#REF!</definedName>
    <definedName name="_______DAT9">#REF!</definedName>
    <definedName name="______DAT1" localSheetId="2">#REF!</definedName>
    <definedName name="______DAT1">#REF!</definedName>
    <definedName name="______DAT10" localSheetId="2">#REF!</definedName>
    <definedName name="______DAT10">#REF!</definedName>
    <definedName name="______DAT11" localSheetId="2">#REF!</definedName>
    <definedName name="______DAT11">#REF!</definedName>
    <definedName name="______DAT12" localSheetId="2">#REF!</definedName>
    <definedName name="______DAT12">#REF!</definedName>
    <definedName name="______DAT13" localSheetId="2">#REF!</definedName>
    <definedName name="______DAT13">#REF!</definedName>
    <definedName name="______DAT14" localSheetId="2">#REF!</definedName>
    <definedName name="______DAT14">#REF!</definedName>
    <definedName name="______DAT15" localSheetId="2">#REF!</definedName>
    <definedName name="______DAT15">#REF!</definedName>
    <definedName name="______DAT16" localSheetId="2">#REF!</definedName>
    <definedName name="______DAT16">#REF!</definedName>
    <definedName name="______DAT17" localSheetId="2">#REF!</definedName>
    <definedName name="______DAT17">#REF!</definedName>
    <definedName name="______DAT18" localSheetId="2">#REF!</definedName>
    <definedName name="______DAT18">#REF!</definedName>
    <definedName name="______DAT19" localSheetId="2">#REF!</definedName>
    <definedName name="______DAT19">#REF!</definedName>
    <definedName name="______DAT2" localSheetId="2">#REF!</definedName>
    <definedName name="______DAT2">#REF!</definedName>
    <definedName name="______DAT20" localSheetId="2">#REF!</definedName>
    <definedName name="______DAT20">#REF!</definedName>
    <definedName name="______DAT21" localSheetId="2">#REF!</definedName>
    <definedName name="______DAT21">#REF!</definedName>
    <definedName name="______DAT22" localSheetId="2">#REF!</definedName>
    <definedName name="______DAT22">#REF!</definedName>
    <definedName name="______DAT3" localSheetId="2">#REF!</definedName>
    <definedName name="______DAT3">#REF!</definedName>
    <definedName name="______DAT4" localSheetId="2">#REF!</definedName>
    <definedName name="______DAT4">#REF!</definedName>
    <definedName name="______DAT5" localSheetId="2">#REF!</definedName>
    <definedName name="______DAT5">#REF!</definedName>
    <definedName name="______DAT6" localSheetId="2">#REF!</definedName>
    <definedName name="______DAT6">#REF!</definedName>
    <definedName name="______DAT7" localSheetId="2">#REF!</definedName>
    <definedName name="______DAT7">#REF!</definedName>
    <definedName name="______DAT8" localSheetId="2">#REF!</definedName>
    <definedName name="______DAT8">#REF!</definedName>
    <definedName name="______DAT9" localSheetId="2">#REF!</definedName>
    <definedName name="______DAT9">#REF!</definedName>
    <definedName name="_____DAT1" localSheetId="2">#REF!</definedName>
    <definedName name="_____DAT1">#REF!</definedName>
    <definedName name="_____DAT10" localSheetId="2">#REF!</definedName>
    <definedName name="_____DAT10">#REF!</definedName>
    <definedName name="_____DAT11" localSheetId="2">#REF!</definedName>
    <definedName name="_____DAT11">#REF!</definedName>
    <definedName name="_____DAT12" localSheetId="2">#REF!</definedName>
    <definedName name="_____DAT12">#REF!</definedName>
    <definedName name="_____DAT13" localSheetId="2">#REF!</definedName>
    <definedName name="_____DAT13">#REF!</definedName>
    <definedName name="_____DAT14" localSheetId="2">#REF!</definedName>
    <definedName name="_____DAT14">#REF!</definedName>
    <definedName name="_____DAT15" localSheetId="2">#REF!</definedName>
    <definedName name="_____DAT15">#REF!</definedName>
    <definedName name="_____DAT16" localSheetId="2">#REF!</definedName>
    <definedName name="_____DAT16">#REF!</definedName>
    <definedName name="_____DAT17" localSheetId="2">#REF!</definedName>
    <definedName name="_____DAT17">#REF!</definedName>
    <definedName name="_____DAT18" localSheetId="2">#REF!</definedName>
    <definedName name="_____DAT18">#REF!</definedName>
    <definedName name="_____DAT19" localSheetId="2">#REF!</definedName>
    <definedName name="_____DAT19">#REF!</definedName>
    <definedName name="_____DAT2" localSheetId="2">#REF!</definedName>
    <definedName name="_____DAT2">#REF!</definedName>
    <definedName name="_____DAT20" localSheetId="2">#REF!</definedName>
    <definedName name="_____DAT20">#REF!</definedName>
    <definedName name="_____DAT21" localSheetId="2">#REF!</definedName>
    <definedName name="_____DAT21">#REF!</definedName>
    <definedName name="_____DAT22" localSheetId="2">#REF!</definedName>
    <definedName name="_____DAT22">#REF!</definedName>
    <definedName name="_____DAT3" localSheetId="2">#REF!</definedName>
    <definedName name="_____DAT3">#REF!</definedName>
    <definedName name="_____DAT4" localSheetId="2">#REF!</definedName>
    <definedName name="_____DAT4">#REF!</definedName>
    <definedName name="_____DAT5" localSheetId="2">#REF!</definedName>
    <definedName name="_____DAT5">#REF!</definedName>
    <definedName name="_____DAT6" localSheetId="2">#REF!</definedName>
    <definedName name="_____DAT6">#REF!</definedName>
    <definedName name="_____DAT7" localSheetId="2">#REF!</definedName>
    <definedName name="_____DAT7">#REF!</definedName>
    <definedName name="_____DAT8" localSheetId="2">#REF!</definedName>
    <definedName name="_____DAT8">#REF!</definedName>
    <definedName name="_____DAT9" localSheetId="2">#REF!</definedName>
    <definedName name="_____DAT9">#REF!</definedName>
    <definedName name="____DAT1" localSheetId="2">#REF!</definedName>
    <definedName name="____DAT1">#REF!</definedName>
    <definedName name="____DAT10" localSheetId="2">#REF!</definedName>
    <definedName name="____DAT10">#REF!</definedName>
    <definedName name="____DAT11" localSheetId="2">#REF!</definedName>
    <definedName name="____DAT11">#REF!</definedName>
    <definedName name="____DAT12" localSheetId="2">#REF!</definedName>
    <definedName name="____DAT12">#REF!</definedName>
    <definedName name="____DAT13" localSheetId="2">#REF!</definedName>
    <definedName name="____DAT13">#REF!</definedName>
    <definedName name="____DAT14" localSheetId="2">#REF!</definedName>
    <definedName name="____DAT14">#REF!</definedName>
    <definedName name="____DAT15" localSheetId="2">#REF!</definedName>
    <definedName name="____DAT15">#REF!</definedName>
    <definedName name="____DAT16" localSheetId="2">#REF!</definedName>
    <definedName name="____DAT16">#REF!</definedName>
    <definedName name="____DAT17" localSheetId="2">#REF!</definedName>
    <definedName name="____DAT17">#REF!</definedName>
    <definedName name="____DAT18" localSheetId="2">#REF!</definedName>
    <definedName name="____DAT18">#REF!</definedName>
    <definedName name="____DAT19" localSheetId="2">#REF!</definedName>
    <definedName name="____DAT19">#REF!</definedName>
    <definedName name="____DAT2" localSheetId="2">#REF!</definedName>
    <definedName name="____DAT2">#REF!</definedName>
    <definedName name="____DAT20" localSheetId="2">#REF!</definedName>
    <definedName name="____DAT20">#REF!</definedName>
    <definedName name="____DAT21" localSheetId="2">#REF!</definedName>
    <definedName name="____DAT21">#REF!</definedName>
    <definedName name="____DAT22" localSheetId="2">#REF!</definedName>
    <definedName name="____DAT22">#REF!</definedName>
    <definedName name="____DAT3" localSheetId="2">#REF!</definedName>
    <definedName name="____DAT3">#REF!</definedName>
    <definedName name="____DAT4" localSheetId="2">#REF!</definedName>
    <definedName name="____DAT4">#REF!</definedName>
    <definedName name="____DAT5" localSheetId="2">#REF!</definedName>
    <definedName name="____DAT5">#REF!</definedName>
    <definedName name="____DAT6" localSheetId="2">#REF!</definedName>
    <definedName name="____DAT6">#REF!</definedName>
    <definedName name="____DAT7" localSheetId="2">#REF!</definedName>
    <definedName name="____DAT7">#REF!</definedName>
    <definedName name="____DAT8" localSheetId="2">#REF!</definedName>
    <definedName name="____DAT8">#REF!</definedName>
    <definedName name="____DAT9" localSheetId="2">#REF!</definedName>
    <definedName name="____DAT9">#REF!</definedName>
    <definedName name="___DAT1" localSheetId="2">#REF!</definedName>
    <definedName name="___DAT1">#REF!</definedName>
    <definedName name="___DAT10" localSheetId="2">#REF!</definedName>
    <definedName name="___DAT10">#REF!</definedName>
    <definedName name="___DAT11" localSheetId="2">#REF!</definedName>
    <definedName name="___DAT11">#REF!</definedName>
    <definedName name="___DAT12" localSheetId="2">#REF!</definedName>
    <definedName name="___DAT12">#REF!</definedName>
    <definedName name="___DAT13" localSheetId="2">#REF!</definedName>
    <definedName name="___DAT13">#REF!</definedName>
    <definedName name="___DAT14" localSheetId="2">#REF!</definedName>
    <definedName name="___DAT14">#REF!</definedName>
    <definedName name="___DAT15" localSheetId="2">#REF!</definedName>
    <definedName name="___DAT15">#REF!</definedName>
    <definedName name="___DAT16" localSheetId="2">#REF!</definedName>
    <definedName name="___DAT16">#REF!</definedName>
    <definedName name="___DAT17" localSheetId="2">#REF!</definedName>
    <definedName name="___DAT17">#REF!</definedName>
    <definedName name="___DAT18" localSheetId="2">#REF!</definedName>
    <definedName name="___DAT18">#REF!</definedName>
    <definedName name="___DAT19" localSheetId="2">#REF!</definedName>
    <definedName name="___DAT19">#REF!</definedName>
    <definedName name="___DAT2" localSheetId="2">#REF!</definedName>
    <definedName name="___DAT2">#REF!</definedName>
    <definedName name="___DAT20" localSheetId="2">#REF!</definedName>
    <definedName name="___DAT20">#REF!</definedName>
    <definedName name="___DAT21" localSheetId="2">#REF!</definedName>
    <definedName name="___DAT21">#REF!</definedName>
    <definedName name="___DAT22" localSheetId="2">#REF!</definedName>
    <definedName name="___DAT22">#REF!</definedName>
    <definedName name="___DAT3" localSheetId="2">#REF!</definedName>
    <definedName name="___DAT3">#REF!</definedName>
    <definedName name="___DAT4" localSheetId="2">#REF!</definedName>
    <definedName name="___DAT4">#REF!</definedName>
    <definedName name="___DAT5" localSheetId="2">#REF!</definedName>
    <definedName name="___DAT5">#REF!</definedName>
    <definedName name="___DAT6" localSheetId="2">#REF!</definedName>
    <definedName name="___DAT6">#REF!</definedName>
    <definedName name="___DAT7" localSheetId="2">#REF!</definedName>
    <definedName name="___DAT7">#REF!</definedName>
    <definedName name="___DAT8" localSheetId="2">#REF!</definedName>
    <definedName name="___DAT8">#REF!</definedName>
    <definedName name="___DAT9" localSheetId="2">#REF!</definedName>
    <definedName name="___DAT9">#REF!</definedName>
    <definedName name="__DAT1" localSheetId="2">#REF!</definedName>
    <definedName name="__DAT1">#REF!</definedName>
    <definedName name="__DAT10" localSheetId="2">#REF!</definedName>
    <definedName name="__DAT10">#REF!</definedName>
    <definedName name="__DAT11" localSheetId="2">#REF!</definedName>
    <definedName name="__DAT11">#REF!</definedName>
    <definedName name="__DAT12" localSheetId="2">#REF!</definedName>
    <definedName name="__DAT12">#REF!</definedName>
    <definedName name="__DAT13" localSheetId="2">#REF!</definedName>
    <definedName name="__DAT13">#REF!</definedName>
    <definedName name="__DAT14" localSheetId="2">#REF!</definedName>
    <definedName name="__DAT14">#REF!</definedName>
    <definedName name="__DAT15" localSheetId="2">#REF!</definedName>
    <definedName name="__DAT15">#REF!</definedName>
    <definedName name="__DAT16" localSheetId="2">#REF!</definedName>
    <definedName name="__DAT16">#REF!</definedName>
    <definedName name="__DAT17" localSheetId="2">#REF!</definedName>
    <definedName name="__DAT17">#REF!</definedName>
    <definedName name="__DAT18" localSheetId="2">#REF!</definedName>
    <definedName name="__DAT18">#REF!</definedName>
    <definedName name="__DAT19" localSheetId="2">#REF!</definedName>
    <definedName name="__DAT19">#REF!</definedName>
    <definedName name="__DAT2" localSheetId="2">#REF!</definedName>
    <definedName name="__DAT2">#REF!</definedName>
    <definedName name="__DAT20" localSheetId="2">#REF!</definedName>
    <definedName name="__DAT20">#REF!</definedName>
    <definedName name="__DAT21" localSheetId="2">#REF!</definedName>
    <definedName name="__DAT21">#REF!</definedName>
    <definedName name="__DAT22" localSheetId="2">#REF!</definedName>
    <definedName name="__DAT22">#REF!</definedName>
    <definedName name="__DAT3" localSheetId="2">#REF!</definedName>
    <definedName name="__DAT3">#REF!</definedName>
    <definedName name="__DAT4" localSheetId="2">#REF!</definedName>
    <definedName name="__DAT4">#REF!</definedName>
    <definedName name="__DAT5" localSheetId="2">#REF!</definedName>
    <definedName name="__DAT5">#REF!</definedName>
    <definedName name="__DAT6" localSheetId="2">#REF!</definedName>
    <definedName name="__DAT6">#REF!</definedName>
    <definedName name="__DAT7" localSheetId="2">#REF!</definedName>
    <definedName name="__DAT7">#REF!</definedName>
    <definedName name="__DAT8" localSheetId="2">#REF!</definedName>
    <definedName name="__DAT8">#REF!</definedName>
    <definedName name="__DAT9" localSheetId="2">#REF!</definedName>
    <definedName name="__DAT9">#REF!</definedName>
    <definedName name="_DAT1" localSheetId="2">#REF!</definedName>
    <definedName name="_DAT1">#REF!</definedName>
    <definedName name="_DAT10" localSheetId="2">#REF!</definedName>
    <definedName name="_DAT10">#REF!</definedName>
    <definedName name="_DAT11" localSheetId="2">#REF!</definedName>
    <definedName name="_DAT11">#REF!</definedName>
    <definedName name="_DAT12" localSheetId="2">#REF!</definedName>
    <definedName name="_DAT12">#REF!</definedName>
    <definedName name="_DAT13" localSheetId="2">#REF!</definedName>
    <definedName name="_DAT13">#REF!</definedName>
    <definedName name="_DAT14" localSheetId="2">#REF!</definedName>
    <definedName name="_DAT14">#REF!</definedName>
    <definedName name="_DAT15" localSheetId="2">#REF!</definedName>
    <definedName name="_DAT15">#REF!</definedName>
    <definedName name="_DAT16" localSheetId="2">#REF!</definedName>
    <definedName name="_DAT16">#REF!</definedName>
    <definedName name="_DAT17" localSheetId="2">#REF!</definedName>
    <definedName name="_DAT17">#REF!</definedName>
    <definedName name="_DAT18" localSheetId="2">#REF!</definedName>
    <definedName name="_DAT18">#REF!</definedName>
    <definedName name="_DAT19" localSheetId="2">#REF!</definedName>
    <definedName name="_DAT19">#REF!</definedName>
    <definedName name="_DAT2" localSheetId="2">#REF!</definedName>
    <definedName name="_DAT2">#REF!</definedName>
    <definedName name="_DAT20" localSheetId="2">#REF!</definedName>
    <definedName name="_DAT20">#REF!</definedName>
    <definedName name="_DAT21" localSheetId="2">#REF!</definedName>
    <definedName name="_DAT21">#REF!</definedName>
    <definedName name="_DAT22" localSheetId="2">#REF!</definedName>
    <definedName name="_DAT22">#REF!</definedName>
    <definedName name="_DAT3" localSheetId="2">#REF!</definedName>
    <definedName name="_DAT3">#REF!</definedName>
    <definedName name="_DAT4" localSheetId="2">#REF!</definedName>
    <definedName name="_DAT4">#REF!</definedName>
    <definedName name="_DAT5" localSheetId="2">#REF!</definedName>
    <definedName name="_DAT5">#REF!</definedName>
    <definedName name="_DAT6" localSheetId="2">#REF!</definedName>
    <definedName name="_DAT6">#REF!</definedName>
    <definedName name="_DAT7" localSheetId="2">#REF!</definedName>
    <definedName name="_DAT7">#REF!</definedName>
    <definedName name="_DAT8" localSheetId="2">#REF!</definedName>
    <definedName name="_DAT8">#REF!</definedName>
    <definedName name="_DAT9" localSheetId="2">#REF!</definedName>
    <definedName name="_DAT9">#REF!</definedName>
    <definedName name="_xlnm._FilterDatabase" localSheetId="1" hidden="1">'Opgave Opslag '!$B$28:$G$30</definedName>
    <definedName name="_xlnm.Print_Area" localSheetId="1">'Opgave Opslag '!$A$1:$G$47</definedName>
    <definedName name="_xlnm.Print_Area" localSheetId="2">Richtlijntarieven!$A$1:$R$258</definedName>
    <definedName name="_xlnm.Print_Area" localSheetId="3">Salaristabel!$A$1:$N$15</definedName>
    <definedName name="_xlnm.Print_Area" localSheetId="0">voorblad!$B$1:$N$26</definedName>
    <definedName name="_xlnm.Print_Titles" localSheetId="2">Richtlijntarieven!$1:$2</definedName>
    <definedName name="contractvormen" localSheetId="2">#REF!</definedName>
    <definedName name="contractvormen" localSheetId="3">#REF!</definedName>
    <definedName name="contractvormen" localSheetId="0">#REF!</definedName>
    <definedName name="contractvormen">#REF!</definedName>
    <definedName name="dept" localSheetId="1">'Opgave Opslag '!$B$7</definedName>
    <definedName name="inkoopomzet_over_laatste_hele_jaar">[1]Brongegevens!$G$21</definedName>
    <definedName name="level1_name" localSheetId="1">'Opgave Opslag '!$B$6</definedName>
    <definedName name="n?2_8_8\rat?1\str?10" hidden="1">[2]brongegevens!#REF!</definedName>
    <definedName name="nog" localSheetId="2">#REF!</definedName>
    <definedName name="nog" localSheetId="3">#REF!</definedName>
    <definedName name="nog" localSheetId="0">#REF!</definedName>
    <definedName name="nog">#REF!</definedName>
    <definedName name="TEST1" localSheetId="2">#REF!</definedName>
    <definedName name="TEST1" localSheetId="3">#REF!</definedName>
    <definedName name="TEST1" localSheetId="0">#REF!</definedName>
    <definedName name="TEST1">#REF!</definedName>
    <definedName name="TEST10" localSheetId="2">#REF!</definedName>
    <definedName name="TEST10" localSheetId="3">#REF!</definedName>
    <definedName name="TEST10" localSheetId="0">#REF!</definedName>
    <definedName name="TEST10">#REF!</definedName>
    <definedName name="TEST10000" localSheetId="2">#REF!</definedName>
    <definedName name="TEST10000">#REF!</definedName>
    <definedName name="TEST11" localSheetId="2">#REF!</definedName>
    <definedName name="TEST11">#REF!</definedName>
    <definedName name="TEST2" localSheetId="2">#REF!</definedName>
    <definedName name="TEST2">#REF!</definedName>
    <definedName name="TEST3" localSheetId="2">#REF!</definedName>
    <definedName name="TEST3">#REF!</definedName>
    <definedName name="TEST365">#REF!</definedName>
    <definedName name="TEST4" localSheetId="2">#REF!</definedName>
    <definedName name="TEST4">#REF!</definedName>
    <definedName name="TEST5" localSheetId="2">#REF!</definedName>
    <definedName name="TEST5">#REF!</definedName>
    <definedName name="TEST6" localSheetId="2">#REF!</definedName>
    <definedName name="TEST6">#REF!</definedName>
    <definedName name="TEST7" localSheetId="2">#REF!</definedName>
    <definedName name="TEST7">#REF!</definedName>
    <definedName name="TEST8" localSheetId="2">#REF!</definedName>
    <definedName name="TEST8">#REF!</definedName>
    <definedName name="TEST9" localSheetId="2">#REF!</definedName>
    <definedName name="TEST9">#REF!</definedName>
    <definedName name="TESTHKEY" localSheetId="2">#REF!</definedName>
    <definedName name="TESTHKEY">#REF!</definedName>
    <definedName name="TESTKEYS" localSheetId="2">#REF!</definedName>
    <definedName name="TESTKEYS">#REF!</definedName>
    <definedName name="TESTVKEY" localSheetId="2">#REF!</definedName>
    <definedName name="TESTVKEY">#REF!</definedName>
    <definedName name="weeks">[3]Sheet2!$B$4:$B$55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1" i="5" l="1"/>
  <c r="B41" i="4"/>
  <c r="C41" i="4" s="1"/>
  <c r="B40" i="4"/>
  <c r="C40" i="4" s="1"/>
  <c r="D39" i="4"/>
  <c r="C39" i="4"/>
  <c r="B39" i="4"/>
  <c r="B38" i="4"/>
  <c r="C38" i="4" s="1"/>
  <c r="B37" i="4"/>
  <c r="C37" i="4" s="1"/>
  <c r="C36" i="4"/>
  <c r="B36" i="4"/>
  <c r="B35" i="4"/>
  <c r="C35" i="4" s="1"/>
  <c r="D34" i="4"/>
  <c r="B34" i="4"/>
  <c r="C34" i="4" s="1"/>
  <c r="D33" i="4"/>
  <c r="B33" i="4"/>
  <c r="C33" i="4" s="1"/>
  <c r="B32" i="4"/>
  <c r="C32" i="4" s="1"/>
  <c r="D31" i="4"/>
  <c r="B31" i="4"/>
  <c r="C31" i="4" s="1"/>
  <c r="B30" i="4"/>
  <c r="C30" i="4" s="1"/>
  <c r="B29" i="4"/>
  <c r="C29" i="4" s="1"/>
  <c r="C28" i="4"/>
  <c r="B28" i="4"/>
  <c r="B27" i="4"/>
  <c r="C27" i="4" s="1"/>
  <c r="L12" i="4"/>
  <c r="K12" i="4"/>
  <c r="D12" i="4"/>
  <c r="C12" i="4"/>
  <c r="J10" i="4"/>
  <c r="J13" i="4" s="1"/>
  <c r="I10" i="4"/>
  <c r="I13" i="4" s="1"/>
  <c r="P9" i="4"/>
  <c r="P10" i="4" s="1"/>
  <c r="P13" i="4" s="1"/>
  <c r="O9" i="4"/>
  <c r="O10" i="4" s="1"/>
  <c r="O13" i="4" s="1"/>
  <c r="J9" i="4"/>
  <c r="I9" i="4"/>
  <c r="H9" i="4"/>
  <c r="H10" i="4" s="1"/>
  <c r="H13" i="4" s="1"/>
  <c r="G9" i="4"/>
  <c r="G10" i="4" s="1"/>
  <c r="G13" i="4" s="1"/>
  <c r="P8" i="4"/>
  <c r="P12" i="4" s="1"/>
  <c r="O8" i="4"/>
  <c r="O12" i="4" s="1"/>
  <c r="N8" i="4"/>
  <c r="N12" i="4" s="1"/>
  <c r="M8" i="4"/>
  <c r="M12" i="4" s="1"/>
  <c r="L8" i="4"/>
  <c r="K8" i="4"/>
  <c r="J8" i="4"/>
  <c r="J12" i="4" s="1"/>
  <c r="I8" i="4"/>
  <c r="I12" i="4" s="1"/>
  <c r="H8" i="4"/>
  <c r="H12" i="4" s="1"/>
  <c r="G8" i="4"/>
  <c r="G12" i="4" s="1"/>
  <c r="F8" i="4"/>
  <c r="F12" i="4" s="1"/>
  <c r="E8" i="4"/>
  <c r="E12" i="4" s="1"/>
  <c r="D8" i="4"/>
  <c r="C8" i="4"/>
  <c r="P6" i="4"/>
  <c r="D41" i="4" s="1"/>
  <c r="O6" i="4"/>
  <c r="D40" i="4" s="1"/>
  <c r="N6" i="4"/>
  <c r="N9" i="4" s="1"/>
  <c r="N10" i="4" s="1"/>
  <c r="N13" i="4" s="1"/>
  <c r="M6" i="4"/>
  <c r="D38" i="4" s="1"/>
  <c r="L6" i="4"/>
  <c r="L9" i="4" s="1"/>
  <c r="L10" i="4" s="1"/>
  <c r="L13" i="4" s="1"/>
  <c r="K6" i="4"/>
  <c r="D36" i="4" s="1"/>
  <c r="J6" i="4"/>
  <c r="D35" i="4" s="1"/>
  <c r="I6" i="4"/>
  <c r="H6" i="4"/>
  <c r="D32" i="4" s="1"/>
  <c r="G6" i="4"/>
  <c r="F6" i="4"/>
  <c r="D30" i="4" s="1"/>
  <c r="E6" i="4"/>
  <c r="E9" i="4" s="1"/>
  <c r="E10" i="4" s="1"/>
  <c r="E13" i="4" s="1"/>
  <c r="D6" i="4"/>
  <c r="D28" i="4" s="1"/>
  <c r="C6" i="4"/>
  <c r="D27" i="4" s="1"/>
  <c r="C105" i="3"/>
  <c r="C126" i="3" s="1"/>
  <c r="C147" i="3" s="1"/>
  <c r="C168" i="3" s="1"/>
  <c r="C189" i="3" s="1"/>
  <c r="C210" i="3" s="1"/>
  <c r="C231" i="3" s="1"/>
  <c r="C252" i="3" s="1"/>
  <c r="C104" i="3"/>
  <c r="C125" i="3" s="1"/>
  <c r="C146" i="3" s="1"/>
  <c r="C167" i="3" s="1"/>
  <c r="C188" i="3" s="1"/>
  <c r="C209" i="3" s="1"/>
  <c r="C230" i="3" s="1"/>
  <c r="C251" i="3" s="1"/>
  <c r="C97" i="3"/>
  <c r="C118" i="3" s="1"/>
  <c r="C139" i="3" s="1"/>
  <c r="C160" i="3" s="1"/>
  <c r="C181" i="3" s="1"/>
  <c r="C202" i="3" s="1"/>
  <c r="C223" i="3" s="1"/>
  <c r="C244" i="3" s="1"/>
  <c r="C96" i="3"/>
  <c r="C117" i="3" s="1"/>
  <c r="C138" i="3" s="1"/>
  <c r="C159" i="3" s="1"/>
  <c r="C180" i="3" s="1"/>
  <c r="C201" i="3" s="1"/>
  <c r="C222" i="3" s="1"/>
  <c r="C243" i="3" s="1"/>
  <c r="C84" i="3"/>
  <c r="C83" i="3"/>
  <c r="C82" i="3"/>
  <c r="C103" i="3" s="1"/>
  <c r="C124" i="3" s="1"/>
  <c r="C145" i="3" s="1"/>
  <c r="C166" i="3" s="1"/>
  <c r="C187" i="3" s="1"/>
  <c r="C208" i="3" s="1"/>
  <c r="C229" i="3" s="1"/>
  <c r="C250" i="3" s="1"/>
  <c r="C81" i="3"/>
  <c r="C102" i="3" s="1"/>
  <c r="C123" i="3" s="1"/>
  <c r="C144" i="3" s="1"/>
  <c r="C165" i="3" s="1"/>
  <c r="C186" i="3" s="1"/>
  <c r="C207" i="3" s="1"/>
  <c r="C228" i="3" s="1"/>
  <c r="C249" i="3" s="1"/>
  <c r="C76" i="3"/>
  <c r="C75" i="3"/>
  <c r="C67" i="3"/>
  <c r="C88" i="3" s="1"/>
  <c r="C109" i="3" s="1"/>
  <c r="C130" i="3" s="1"/>
  <c r="C151" i="3" s="1"/>
  <c r="C172" i="3" s="1"/>
  <c r="C193" i="3" s="1"/>
  <c r="C214" i="3" s="1"/>
  <c r="C235" i="3" s="1"/>
  <c r="C256" i="3" s="1"/>
  <c r="C66" i="3"/>
  <c r="C87" i="3" s="1"/>
  <c r="C108" i="3" s="1"/>
  <c r="C129" i="3" s="1"/>
  <c r="C150" i="3" s="1"/>
  <c r="C171" i="3" s="1"/>
  <c r="C192" i="3" s="1"/>
  <c r="C213" i="3" s="1"/>
  <c r="C234" i="3" s="1"/>
  <c r="C255" i="3" s="1"/>
  <c r="C65" i="3"/>
  <c r="C86" i="3" s="1"/>
  <c r="C107" i="3" s="1"/>
  <c r="C128" i="3" s="1"/>
  <c r="C149" i="3" s="1"/>
  <c r="C170" i="3" s="1"/>
  <c r="C191" i="3" s="1"/>
  <c r="C212" i="3" s="1"/>
  <c r="C233" i="3" s="1"/>
  <c r="C254" i="3" s="1"/>
  <c r="C64" i="3"/>
  <c r="C85" i="3" s="1"/>
  <c r="C106" i="3" s="1"/>
  <c r="C127" i="3" s="1"/>
  <c r="C148" i="3" s="1"/>
  <c r="C169" i="3" s="1"/>
  <c r="C190" i="3" s="1"/>
  <c r="C211" i="3" s="1"/>
  <c r="C232" i="3" s="1"/>
  <c r="C253" i="3" s="1"/>
  <c r="C63" i="3"/>
  <c r="C62" i="3"/>
  <c r="C61" i="3"/>
  <c r="C60" i="3"/>
  <c r="C59" i="3"/>
  <c r="C80" i="3" s="1"/>
  <c r="C101" i="3" s="1"/>
  <c r="C122" i="3" s="1"/>
  <c r="C143" i="3" s="1"/>
  <c r="C164" i="3" s="1"/>
  <c r="C185" i="3" s="1"/>
  <c r="C206" i="3" s="1"/>
  <c r="C227" i="3" s="1"/>
  <c r="C248" i="3" s="1"/>
  <c r="C58" i="3"/>
  <c r="C79" i="3" s="1"/>
  <c r="C100" i="3" s="1"/>
  <c r="C121" i="3" s="1"/>
  <c r="C142" i="3" s="1"/>
  <c r="C163" i="3" s="1"/>
  <c r="C184" i="3" s="1"/>
  <c r="C205" i="3" s="1"/>
  <c r="C226" i="3" s="1"/>
  <c r="C247" i="3" s="1"/>
  <c r="C57" i="3"/>
  <c r="C78" i="3" s="1"/>
  <c r="C99" i="3" s="1"/>
  <c r="C120" i="3" s="1"/>
  <c r="C141" i="3" s="1"/>
  <c r="C162" i="3" s="1"/>
  <c r="C183" i="3" s="1"/>
  <c r="C204" i="3" s="1"/>
  <c r="C225" i="3" s="1"/>
  <c r="C246" i="3" s="1"/>
  <c r="C56" i="3"/>
  <c r="C77" i="3" s="1"/>
  <c r="C98" i="3" s="1"/>
  <c r="C119" i="3" s="1"/>
  <c r="C140" i="3" s="1"/>
  <c r="C161" i="3" s="1"/>
  <c r="C182" i="3" s="1"/>
  <c r="C203" i="3" s="1"/>
  <c r="C224" i="3" s="1"/>
  <c r="C245" i="3" s="1"/>
  <c r="C55" i="3"/>
  <c r="C54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X258" i="3"/>
  <c r="X257" i="3"/>
  <c r="X256" i="3"/>
  <c r="X255" i="3"/>
  <c r="X254" i="3"/>
  <c r="X253" i="3"/>
  <c r="X252" i="3"/>
  <c r="X251" i="3"/>
  <c r="X250" i="3"/>
  <c r="X249" i="3"/>
  <c r="X248" i="3"/>
  <c r="X247" i="3"/>
  <c r="X246" i="3"/>
  <c r="X245" i="3"/>
  <c r="X244" i="3"/>
  <c r="X243" i="3"/>
  <c r="X237" i="3"/>
  <c r="X236" i="3"/>
  <c r="X235" i="3"/>
  <c r="X234" i="3"/>
  <c r="X233" i="3"/>
  <c r="X232" i="3"/>
  <c r="X231" i="3"/>
  <c r="X230" i="3"/>
  <c r="X229" i="3"/>
  <c r="X228" i="3"/>
  <c r="X227" i="3"/>
  <c r="X226" i="3"/>
  <c r="X225" i="3"/>
  <c r="X224" i="3"/>
  <c r="X223" i="3"/>
  <c r="X222" i="3"/>
  <c r="X216" i="3"/>
  <c r="X215" i="3"/>
  <c r="X214" i="3"/>
  <c r="X213" i="3"/>
  <c r="X212" i="3"/>
  <c r="X211" i="3"/>
  <c r="X210" i="3"/>
  <c r="X209" i="3"/>
  <c r="X208" i="3"/>
  <c r="X207" i="3"/>
  <c r="X206" i="3"/>
  <c r="X205" i="3"/>
  <c r="X204" i="3"/>
  <c r="X203" i="3"/>
  <c r="X202" i="3"/>
  <c r="X201" i="3"/>
  <c r="X195" i="3"/>
  <c r="X194" i="3"/>
  <c r="X193" i="3"/>
  <c r="X192" i="3"/>
  <c r="X191" i="3"/>
  <c r="X190" i="3"/>
  <c r="X189" i="3"/>
  <c r="X188" i="3"/>
  <c r="X187" i="3"/>
  <c r="X186" i="3"/>
  <c r="X185" i="3"/>
  <c r="X184" i="3"/>
  <c r="X183" i="3"/>
  <c r="X182" i="3"/>
  <c r="X181" i="3"/>
  <c r="X180" i="3"/>
  <c r="X174" i="3"/>
  <c r="X173" i="3"/>
  <c r="X172" i="3"/>
  <c r="X171" i="3"/>
  <c r="X170" i="3"/>
  <c r="X169" i="3"/>
  <c r="X168" i="3"/>
  <c r="X167" i="3"/>
  <c r="X166" i="3"/>
  <c r="X165" i="3"/>
  <c r="X164" i="3"/>
  <c r="X163" i="3"/>
  <c r="X162" i="3"/>
  <c r="X161" i="3"/>
  <c r="X160" i="3"/>
  <c r="X159" i="3"/>
  <c r="X153" i="3"/>
  <c r="X152" i="3"/>
  <c r="X151" i="3"/>
  <c r="X150" i="3"/>
  <c r="X149" i="3"/>
  <c r="X148" i="3"/>
  <c r="X147" i="3"/>
  <c r="X146" i="3"/>
  <c r="X145" i="3"/>
  <c r="X144" i="3"/>
  <c r="X143" i="3"/>
  <c r="X142" i="3"/>
  <c r="X141" i="3"/>
  <c r="X140" i="3"/>
  <c r="X139" i="3"/>
  <c r="X138" i="3"/>
  <c r="X132" i="3"/>
  <c r="X131" i="3"/>
  <c r="X130" i="3"/>
  <c r="X129" i="3"/>
  <c r="X128" i="3"/>
  <c r="X127" i="3"/>
  <c r="X126" i="3"/>
  <c r="X125" i="3"/>
  <c r="X124" i="3"/>
  <c r="X123" i="3"/>
  <c r="X122" i="3"/>
  <c r="X121" i="3"/>
  <c r="X120" i="3"/>
  <c r="X119" i="3"/>
  <c r="X118" i="3"/>
  <c r="X117" i="3"/>
  <c r="X111" i="3"/>
  <c r="X110" i="3"/>
  <c r="X109" i="3"/>
  <c r="X108" i="3"/>
  <c r="X107" i="3"/>
  <c r="X106" i="3"/>
  <c r="X105" i="3"/>
  <c r="X104" i="3"/>
  <c r="X103" i="3"/>
  <c r="X102" i="3"/>
  <c r="X101" i="3"/>
  <c r="X100" i="3"/>
  <c r="X99" i="3"/>
  <c r="X98" i="3"/>
  <c r="X97" i="3"/>
  <c r="X96" i="3"/>
  <c r="X90" i="3"/>
  <c r="X89" i="3"/>
  <c r="X88" i="3"/>
  <c r="X87" i="3"/>
  <c r="X86" i="3"/>
  <c r="X85" i="3"/>
  <c r="X84" i="3"/>
  <c r="X83" i="3"/>
  <c r="X82" i="3"/>
  <c r="X81" i="3"/>
  <c r="X80" i="3"/>
  <c r="X79" i="3"/>
  <c r="X78" i="3"/>
  <c r="X77" i="3"/>
  <c r="X76" i="3"/>
  <c r="X75" i="3"/>
  <c r="X69" i="3"/>
  <c r="X68" i="3"/>
  <c r="X67" i="3"/>
  <c r="X66" i="3"/>
  <c r="X65" i="3"/>
  <c r="X64" i="3"/>
  <c r="X63" i="3"/>
  <c r="X62" i="3"/>
  <c r="X61" i="3"/>
  <c r="X60" i="3"/>
  <c r="X59" i="3"/>
  <c r="X58" i="3"/>
  <c r="X57" i="3"/>
  <c r="X56" i="3"/>
  <c r="X55" i="3"/>
  <c r="X54" i="3"/>
  <c r="X48" i="3"/>
  <c r="X47" i="3"/>
  <c r="X46" i="3"/>
  <c r="X45" i="3"/>
  <c r="X44" i="3"/>
  <c r="X43" i="3"/>
  <c r="X42" i="3"/>
  <c r="X41" i="3"/>
  <c r="X40" i="3"/>
  <c r="X39" i="3"/>
  <c r="X38" i="3"/>
  <c r="X37" i="3"/>
  <c r="X36" i="3"/>
  <c r="X35" i="3"/>
  <c r="X34" i="3"/>
  <c r="X33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3" i="3"/>
  <c r="X12" i="3"/>
  <c r="J4" i="3"/>
  <c r="F29" i="2"/>
  <c r="F25" i="2"/>
  <c r="C9" i="4" l="1"/>
  <c r="C10" i="4" s="1"/>
  <c r="C13" i="4" s="1"/>
  <c r="K9" i="4"/>
  <c r="K10" i="4" s="1"/>
  <c r="K13" i="4" s="1"/>
  <c r="D29" i="4"/>
  <c r="D37" i="4"/>
  <c r="D9" i="4"/>
  <c r="D10" i="4" s="1"/>
  <c r="D13" i="4" s="1"/>
  <c r="M9" i="4"/>
  <c r="M10" i="4" s="1"/>
  <c r="M13" i="4" s="1"/>
  <c r="F9" i="4"/>
  <c r="F10" i="4" s="1"/>
  <c r="F13" i="4" s="1"/>
  <c r="C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<sst xmlns="http://schemas.openxmlformats.org/spreadsheetml/2006/main" count="443" uniqueCount="70">
  <si>
    <t xml:space="preserve">Inschrijver dient gebruik te maken van onderstaande tabel. Tarieven zijn exclusief BTW (in euro’s) en op maximaal twee decimalen achter de komma afgerond. </t>
  </si>
  <si>
    <t>Opslag per uur</t>
  </si>
  <si>
    <t>Min</t>
  </si>
  <si>
    <t>Max</t>
  </si>
  <si>
    <t>Score</t>
  </si>
  <si>
    <t>Percentage</t>
  </si>
  <si>
    <t>Opslag per gewerkt uur Intermediaire Dienstverlening*</t>
  </si>
  <si>
    <t>Opslag Totaal</t>
  </si>
  <si>
    <t>Totaalscore</t>
  </si>
  <si>
    <t>Inschrijver</t>
  </si>
  <si>
    <t xml:space="preserve">Naam tekenbevoegde functionaris </t>
  </si>
  <si>
    <t xml:space="preserve">Functie </t>
  </si>
  <si>
    <t>Handtekening</t>
  </si>
  <si>
    <t xml:space="preserve">Plaats en datum </t>
  </si>
  <si>
    <t>Prijzenformulier</t>
  </si>
  <si>
    <t>Er kan per Inzetcontract maximaal één (1) type Opslag worden toegepast</t>
  </si>
  <si>
    <t>Aanpassing van het deze bijlage, behoudens de lichtblauw gearceerde velden, dan wel manipulatief inschrijven leidt tot uitsluiting.</t>
  </si>
  <si>
    <t>Opmerking: Inschrijvingen boven het gestelde maximum of onder het gestelde minimum worden uitgesloten van de Aanbestedingsprocedure.</t>
  </si>
  <si>
    <t xml:space="preserve">Het rechtsgeldig ondertekende prijzenformulier dient u te uploaden in TenderNed in PDF formaat. </t>
  </si>
  <si>
    <t>Opslag Intermediaire Dienstverlening incl. contractservice</t>
  </si>
  <si>
    <t>Opslag per gewerkt uur voor Contractservice migratie-contracten**</t>
  </si>
  <si>
    <t>Opslag Contractservice migratie***</t>
  </si>
  <si>
    <t>*** De dienst Contractservice migratie is van toepassing voor reeds lopende opdrachten (na gunning) welke voortgezet worden onder de Dienstverlening van Inschrijver.</t>
  </si>
  <si>
    <t>** De minimale Opslag is door Aanbestedende dienst bepaald op € 0,50 per uur en de maximale Opslag op € 2,25</t>
  </si>
  <si>
    <t>Richtlijntarieven</t>
  </si>
  <si>
    <t>Inhuursegment</t>
  </si>
  <si>
    <t>Chauffeurs</t>
  </si>
  <si>
    <t>Begin</t>
  </si>
  <si>
    <t>Midden</t>
  </si>
  <si>
    <t>Eind</t>
  </si>
  <si>
    <t>(t/m) 5 jaar ervaring</t>
  </si>
  <si>
    <t>(6 t/m 10 jaar ervaring)</t>
  </si>
  <si>
    <t>(meer dan 10 jaar ervaring)</t>
  </si>
  <si>
    <t>Schaal</t>
  </si>
  <si>
    <t>Minimum Richttarief</t>
  </si>
  <si>
    <t>Maximum Richttarief</t>
  </si>
  <si>
    <t>Gerealiseerd gemiddeld tarief 2019*</t>
  </si>
  <si>
    <t>Gerealiseerde Index tov max richttarief 2019*</t>
  </si>
  <si>
    <r>
      <t xml:space="preserve">Uurtarieven inclusief loonkosten, vaste nominale marge per schaal, reis/ autokosten en opleidingskosten. Geen overwerk geldt voor deze Functiegroepen        </t>
    </r>
    <r>
      <rPr>
        <b/>
        <sz val="12"/>
        <rFont val="VAG Rounded Std Thin"/>
      </rPr>
      <t xml:space="preserve">  </t>
    </r>
    <r>
      <rPr>
        <b/>
        <sz val="12"/>
        <color rgb="FFE26207"/>
        <rFont val="VAG Rounded Std Thin"/>
      </rPr>
      <t>EXCLUSIEF BTW</t>
    </r>
  </si>
  <si>
    <t>Richtlijntarieven Detacheren</t>
  </si>
  <si>
    <t>11A</t>
  </si>
  <si>
    <t>NVT</t>
  </si>
  <si>
    <t>ICT Beheer</t>
  </si>
  <si>
    <t>ICT Ontwikkeling</t>
  </si>
  <si>
    <t>ICT Support</t>
  </si>
  <si>
    <t>Management</t>
  </si>
  <si>
    <t>Ingenieurs</t>
  </si>
  <si>
    <t>Ruimtelijk Domein</t>
  </si>
  <si>
    <t>Programma- &amp; projectmanagers</t>
  </si>
  <si>
    <t>Sociaal Domein</t>
  </si>
  <si>
    <t>Overig Staf &amp; Bedrijfsvoering</t>
  </si>
  <si>
    <t>Juridisch</t>
  </si>
  <si>
    <t>extra doelgroep 7</t>
  </si>
  <si>
    <t>extra doelgroep 8</t>
  </si>
  <si>
    <t>extra doelgroep 9</t>
  </si>
  <si>
    <t>extra doelgroep 10</t>
  </si>
  <si>
    <t>extra doelgroep 11</t>
  </si>
  <si>
    <t>extra doelgroep 12</t>
  </si>
  <si>
    <t>extra doelgroep 13</t>
  </si>
  <si>
    <t>extra doelgroep 14</t>
  </si>
  <si>
    <t>Finance</t>
  </si>
  <si>
    <t>Salarisschalen</t>
  </si>
  <si>
    <t>Schalen per 1-4-2022</t>
  </si>
  <si>
    <t>Bovenstaande schalen voldoen allemaal aan de minimum eis van €14 euro per uur</t>
  </si>
  <si>
    <t>Functiegroep</t>
  </si>
  <si>
    <t>Versie:</t>
  </si>
  <si>
    <t>Datum:</t>
  </si>
  <si>
    <t>is een merk van</t>
  </si>
  <si>
    <t>* De minimale Opslag is door Aanbestedende dienst bepaald op € 0,75 per uur en de maximale Opslag op € 4,50</t>
  </si>
  <si>
    <t>22.05 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</si>
</sst>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€&quot;\ #,##0;&quot;€&quot;\ \-#,##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-[$€]\ * #,##0.00_-;_-[$€]\ * #,##0.00\-;_-[$€]\ * &quot;-&quot;??_-;_-@_-"/>
    <numFmt numFmtId="166" formatCode="_ [$€-413]\ * #,##0.00_ ;_ [$€-413]\ * \-#,##0.00_ ;_ [$€-413]\ * &quot;-&quot;??_ ;_ @_ "/>
    <numFmt numFmtId="167" formatCode="0.0"/>
    <numFmt numFmtId="168" formatCode="_-[$€-2]\ * #,##0.00_-;_-[$€-2]\ * #,##0.00\-;_-[$€-2]\ * &quot;-&quot;??_-;_-@_-"/>
    <numFmt numFmtId="169" formatCode="_-* #,##0.00_-;_-* #,##0.00\-;_-* &quot;-&quot;??_-;_-@_-"/>
    <numFmt numFmtId="170" formatCode="_-[$€-2]\ * #,##0_-;_-[$€-2]\ * #,##0\-;_-[$€-2]\ * &quot;-&quot;??_-;_-@_-"/>
    <numFmt numFmtId="171" formatCode="&quot;Per &quot;d/m/yyyy"/>
    <numFmt numFmtId="172" formatCode="0.0%"/>
    <numFmt numFmtId="173" formatCode="&quot;€&quot;\ #,##0.0_);\(&quot;€&quot;\ #,##0.0\)"/>
  </numFmts>
  <fonts count="8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indexed="8"/>
      <name val="Verdana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sz val="10"/>
      <color rgb="FF0070C0"/>
      <name val="Arial"/>
      <family val="2"/>
    </font>
    <font>
      <b/>
      <i/>
      <sz val="10"/>
      <color rgb="FF0070C0"/>
      <name val="Arial"/>
      <family val="2"/>
    </font>
    <font>
      <sz val="10"/>
      <color rgb="FF73726D"/>
      <name val="Arial"/>
      <family val="2"/>
    </font>
    <font>
      <sz val="11"/>
      <color rgb="FF73726D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0"/>
      <color rgb="FF013A77"/>
      <name val="Arial"/>
      <family val="2"/>
    </font>
    <font>
      <sz val="10"/>
      <color rgb="FF013A77"/>
      <name val="Arial"/>
      <family val="2"/>
    </font>
    <font>
      <b/>
      <i/>
      <sz val="10"/>
      <color rgb="FF013A77"/>
      <name val="Arial"/>
      <family val="2"/>
    </font>
    <font>
      <sz val="20"/>
      <color rgb="FFE26207"/>
      <name val="VAG Rounded Std Bold"/>
    </font>
    <font>
      <sz val="8"/>
      <name val="Open Sans"/>
      <family val="2"/>
    </font>
    <font>
      <sz val="10"/>
      <name val="VAGRounded BT"/>
    </font>
    <font>
      <sz val="10"/>
      <name val="VAG Rounded Std Bold"/>
    </font>
    <font>
      <sz val="10"/>
      <color indexed="9"/>
      <name val="VAG Rounded Std Bold"/>
    </font>
    <font>
      <sz val="10"/>
      <name val="Open Sans"/>
      <family val="2"/>
    </font>
    <font>
      <b/>
      <sz val="12"/>
      <name val="VAG Rounded Std Bold"/>
    </font>
    <font>
      <b/>
      <sz val="16"/>
      <name val="VAG Rounded Std Bold"/>
    </font>
    <font>
      <b/>
      <sz val="14"/>
      <color indexed="23"/>
      <name val="VAG Rounded Std Bold"/>
    </font>
    <font>
      <b/>
      <sz val="14"/>
      <color theme="0"/>
      <name val="VAG Rounded Std Bold"/>
    </font>
    <font>
      <sz val="10"/>
      <color indexed="63"/>
      <name val="VAG Rounded Std Bold"/>
    </font>
    <font>
      <sz val="14"/>
      <name val="VAG Rounded Std Bold"/>
    </font>
    <font>
      <u/>
      <sz val="14"/>
      <color rgb="FFFF0000"/>
      <name val="VAG Rounded Std Bold"/>
    </font>
    <font>
      <b/>
      <sz val="14"/>
      <name val="Open Sans"/>
      <family val="2"/>
    </font>
    <font>
      <sz val="11"/>
      <name val="VAG Rounded Std Bold"/>
    </font>
    <font>
      <sz val="12"/>
      <name val="VAG Rounded Std Thin"/>
    </font>
    <font>
      <b/>
      <sz val="12"/>
      <name val="VAG Rounded Std Thin"/>
    </font>
    <font>
      <b/>
      <sz val="12"/>
      <color rgb="FFE26207"/>
      <name val="VAG Rounded Std Thin"/>
    </font>
    <font>
      <sz val="10"/>
      <color theme="1"/>
      <name val="Open Sans"/>
      <family val="2"/>
    </font>
    <font>
      <b/>
      <sz val="11"/>
      <name val="VAG Rounded Std Bold"/>
    </font>
    <font>
      <sz val="12"/>
      <color rgb="FFE26206"/>
      <name val="VAGRoundedStd-Bold"/>
    </font>
    <font>
      <sz val="8"/>
      <color rgb="FF808080"/>
      <name val="VAGRounded BT"/>
    </font>
    <font>
      <u/>
      <sz val="10"/>
      <color rgb="FF0000FF"/>
      <name val="Arial"/>
      <family val="2"/>
    </font>
    <font>
      <sz val="16"/>
      <color rgb="FF333333"/>
      <name val="VAG Rounded Std Bold"/>
    </font>
    <font>
      <sz val="14"/>
      <color rgb="FFFFFFFF"/>
      <name val="VAG Rounded Std Bold"/>
    </font>
    <font>
      <sz val="14"/>
      <color rgb="FF808080"/>
      <name val="VAG Rounded Std Bold"/>
    </font>
    <font>
      <b/>
      <sz val="11"/>
      <color rgb="FFFFFFFF"/>
      <name val="VAG Rounded Std Bold"/>
    </font>
    <font>
      <sz val="11"/>
      <color rgb="FFFFFFFF"/>
      <name val="VAG Rounded Std Bold"/>
    </font>
    <font>
      <sz val="12"/>
      <color rgb="FF333333"/>
      <name val="VAG Rounded Std Bold"/>
    </font>
    <font>
      <sz val="12"/>
      <color rgb="FFFFFFFF"/>
      <name val="VAG Rounded Std Bold"/>
    </font>
    <font>
      <b/>
      <sz val="12"/>
      <color rgb="FF333333"/>
      <name val="Open Sans"/>
      <family val="2"/>
    </font>
    <font>
      <b/>
      <sz val="11"/>
      <color rgb="FF333333"/>
      <name val="VAG Rounded Std Bold"/>
    </font>
    <font>
      <b/>
      <sz val="12"/>
      <color rgb="FF333333"/>
      <name val="VAG Rounded Std Bold"/>
    </font>
    <font>
      <sz val="11"/>
      <color rgb="FF333333"/>
      <name val="VAG Rounded Std Bold"/>
    </font>
    <font>
      <sz val="12"/>
      <color rgb="FFFFFFFF"/>
      <name val="VAG Rounded Std Light"/>
    </font>
    <font>
      <sz val="10"/>
      <color rgb="FF000000"/>
      <name val="Open Sans"/>
      <family val="2"/>
    </font>
    <font>
      <b/>
      <sz val="11"/>
      <color rgb="FF333333"/>
      <name val="Open Sans"/>
      <family val="2"/>
    </font>
    <font>
      <sz val="11"/>
      <color rgb="FF333333"/>
      <name val="Open Sans"/>
      <family val="2"/>
    </font>
    <font>
      <sz val="9"/>
      <color rgb="FFFFFFFF"/>
      <name val="Open Sans"/>
      <family val="2"/>
    </font>
    <font>
      <sz val="10"/>
      <name val="Arial"/>
      <family val="2"/>
    </font>
    <font>
      <sz val="18"/>
      <color indexed="63"/>
      <name val="VAG Rounded Std Bold"/>
    </font>
    <font>
      <b/>
      <sz val="16"/>
      <color indexed="63"/>
      <name val="VAG Rounded Std Bold"/>
    </font>
    <font>
      <b/>
      <sz val="14"/>
      <color indexed="9"/>
      <name val="VAG Rounded Std Bold"/>
    </font>
    <font>
      <b/>
      <sz val="11"/>
      <color indexed="8"/>
      <name val="VAG Rounded Std Bold"/>
    </font>
    <font>
      <sz val="11"/>
      <color theme="1"/>
      <name val="VAGRoundedStd-Thin"/>
    </font>
    <font>
      <b/>
      <sz val="16"/>
      <color indexed="63"/>
      <name val="VAGRounded BT"/>
    </font>
    <font>
      <b/>
      <sz val="14"/>
      <color indexed="9"/>
      <name val="VAGRounded BT"/>
    </font>
    <font>
      <b/>
      <sz val="14"/>
      <color indexed="23"/>
      <name val="VAGRounded BT"/>
    </font>
    <font>
      <b/>
      <sz val="14"/>
      <color indexed="63"/>
      <name val="VAGRounded BT"/>
    </font>
    <font>
      <b/>
      <sz val="11"/>
      <color indexed="8"/>
      <name val="VAGRounded BT"/>
    </font>
    <font>
      <sz val="12"/>
      <color theme="1"/>
      <name val="VAG Rounded Std Bold"/>
    </font>
    <font>
      <sz val="11"/>
      <color theme="1"/>
      <name val="VAG Rounded Std Bold"/>
    </font>
    <font>
      <sz val="11"/>
      <color theme="1"/>
      <name val="Open Sans"/>
      <family val="2"/>
    </font>
    <font>
      <sz val="11"/>
      <name val="VAG Rounded Std Thin"/>
    </font>
    <font>
      <sz val="11"/>
      <color theme="1"/>
      <name val="VAG Rounded Std Thin"/>
    </font>
    <font>
      <b/>
      <sz val="11"/>
      <color theme="1"/>
      <name val="Open Sans"/>
      <family val="2"/>
    </font>
    <font>
      <sz val="16"/>
      <color rgb="FF1A1A1A"/>
      <name val="Avenir"/>
      <family val="2"/>
    </font>
    <font>
      <sz val="100"/>
      <color theme="1"/>
      <name val="VAG Rounded Std Bold"/>
    </font>
    <font>
      <b/>
      <sz val="11"/>
      <color theme="1"/>
      <name val="Calibri"/>
      <family val="2"/>
      <scheme val="minor"/>
    </font>
    <font>
      <sz val="72"/>
      <color theme="1"/>
      <name val="VAG Rounded Std Bold"/>
    </font>
    <font>
      <sz val="12"/>
      <color theme="1"/>
      <name val="VAG Rounded Std Thin"/>
    </font>
    <font>
      <sz val="18"/>
      <color theme="1"/>
      <name val="VAG Rounded Std Bold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13A77"/>
        <bgColor indexed="64"/>
      </patternFill>
    </fill>
    <fill>
      <patternFill patternType="solid">
        <fgColor rgb="FF029DE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AEEF3"/>
        <bgColor rgb="FF000000"/>
      </patternFill>
    </fill>
    <fill>
      <patternFill patternType="solid">
        <fgColor rgb="FFF2F2F2"/>
        <bgColor rgb="FF000000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9"/>
      </top>
      <bottom style="medium">
        <color rgb="FFE26207"/>
      </bottom>
      <diagonal/>
    </border>
    <border>
      <left/>
      <right style="thin">
        <color indexed="9"/>
      </right>
      <top style="thin">
        <color indexed="9"/>
      </top>
      <bottom style="medium">
        <color rgb="FFE26207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rgb="FFE26207"/>
      </bottom>
      <diagonal/>
    </border>
    <border>
      <left/>
      <right/>
      <top style="thick">
        <color rgb="FFE26207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E26207"/>
      </bottom>
      <diagonal/>
    </border>
    <border>
      <left style="thin">
        <color rgb="FFFFFFFF"/>
      </left>
      <right/>
      <top style="thin">
        <color rgb="FFFFFFFF"/>
      </top>
      <bottom style="thin">
        <color rgb="FFE26207"/>
      </bottom>
      <diagonal/>
    </border>
    <border>
      <left/>
      <right style="thin">
        <color rgb="FFFFFFFF"/>
      </right>
      <top style="thin">
        <color rgb="FFFFFFFF"/>
      </top>
      <bottom style="thin">
        <color rgb="FFE26207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medium">
        <color rgb="FFE26207"/>
      </bottom>
      <diagonal/>
    </border>
    <border>
      <left/>
      <right/>
      <top style="thin">
        <color rgb="FFE26207"/>
      </top>
      <bottom/>
      <diagonal/>
    </border>
  </borders>
  <cellStyleXfs count="20">
    <xf numFmtId="0" fontId="0" fillId="0" borderId="0"/>
    <xf numFmtId="0" fontId="3" fillId="0" borderId="0"/>
    <xf numFmtId="4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6" fillId="0" borderId="0" applyBorder="0" applyAlignment="0" applyProtection="0">
      <alignment vertical="top"/>
    </xf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166" fontId="4" fillId="0" borderId="0"/>
    <xf numFmtId="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6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96">
    <xf numFmtId="0" fontId="0" fillId="0" borderId="0" xfId="0"/>
    <xf numFmtId="0" fontId="8" fillId="0" borderId="0" xfId="0" applyFont="1" applyAlignment="1" applyProtection="1">
      <alignment horizontal="left" vertical="center" wrapText="1"/>
    </xf>
    <xf numFmtId="0" fontId="9" fillId="0" borderId="0" xfId="1" applyFont="1" applyProtection="1"/>
    <xf numFmtId="0" fontId="10" fillId="0" borderId="0" xfId="0" applyFont="1" applyAlignment="1" applyProtection="1">
      <alignment horizontal="left" vertical="center" wrapText="1"/>
    </xf>
    <xf numFmtId="0" fontId="9" fillId="0" borderId="0" xfId="1" applyFont="1" applyBorder="1" applyProtection="1"/>
    <xf numFmtId="0" fontId="12" fillId="0" borderId="3" xfId="1" applyFont="1" applyBorder="1" applyProtection="1"/>
    <xf numFmtId="0" fontId="9" fillId="0" borderId="3" xfId="1" applyFont="1" applyBorder="1" applyProtection="1"/>
    <xf numFmtId="0" fontId="9" fillId="5" borderId="0" xfId="1" applyFont="1" applyFill="1" applyProtection="1"/>
    <xf numFmtId="0" fontId="13" fillId="2" borderId="0" xfId="0" applyFont="1" applyFill="1" applyProtection="1"/>
    <xf numFmtId="0" fontId="10" fillId="0" borderId="0" xfId="1" applyFont="1" applyAlignment="1" applyProtection="1">
      <alignment horizontal="left" vertical="center"/>
    </xf>
    <xf numFmtId="0" fontId="10" fillId="0" borderId="0" xfId="0" applyFont="1" applyProtection="1"/>
    <xf numFmtId="0" fontId="10" fillId="0" borderId="0" xfId="1" applyFont="1" applyProtection="1"/>
    <xf numFmtId="0" fontId="10" fillId="0" borderId="0" xfId="1" applyFont="1" applyAlignment="1" applyProtection="1">
      <alignment vertical="center"/>
    </xf>
    <xf numFmtId="0" fontId="10" fillId="0" borderId="11" xfId="1" applyFont="1" applyBorder="1" applyAlignment="1" applyProtection="1">
      <alignment vertical="center"/>
    </xf>
    <xf numFmtId="164" fontId="15" fillId="0" borderId="1" xfId="2" applyNumberFormat="1" applyFont="1" applyFill="1" applyBorder="1" applyAlignment="1" applyProtection="1">
      <alignment horizontal="center" vertical="center"/>
    </xf>
    <xf numFmtId="167" fontId="16" fillId="0" borderId="1" xfId="2" applyNumberFormat="1" applyFont="1" applyFill="1" applyBorder="1" applyAlignment="1" applyProtection="1">
      <alignment horizontal="center" vertical="center"/>
    </xf>
    <xf numFmtId="9" fontId="15" fillId="0" borderId="1" xfId="14" applyFont="1" applyFill="1" applyBorder="1" applyAlignment="1" applyProtection="1">
      <alignment horizontal="center" vertical="center"/>
    </xf>
    <xf numFmtId="2" fontId="10" fillId="0" borderId="0" xfId="1" applyNumberFormat="1" applyFont="1" applyProtection="1"/>
    <xf numFmtId="0" fontId="10" fillId="0" borderId="1" xfId="1" applyFont="1" applyBorder="1" applyAlignment="1" applyProtection="1">
      <alignment vertical="center"/>
    </xf>
    <xf numFmtId="0" fontId="17" fillId="0" borderId="0" xfId="1" quotePrefix="1" applyFont="1" applyProtection="1"/>
    <xf numFmtId="0" fontId="18" fillId="0" borderId="0" xfId="1" quotePrefix="1" applyFont="1" applyProtection="1"/>
    <xf numFmtId="0" fontId="20" fillId="0" borderId="7" xfId="0" applyFont="1" applyFill="1" applyBorder="1" applyAlignment="1" applyProtection="1">
      <alignment vertical="center" wrapText="1"/>
    </xf>
    <xf numFmtId="0" fontId="20" fillId="0" borderId="8" xfId="0" applyFont="1" applyFill="1" applyBorder="1" applyAlignment="1" applyProtection="1">
      <alignment vertical="center" wrapText="1"/>
    </xf>
    <xf numFmtId="0" fontId="20" fillId="0" borderId="9" xfId="0" applyFont="1" applyFill="1" applyBorder="1" applyAlignment="1" applyProtection="1">
      <alignment vertical="center" wrapText="1"/>
    </xf>
    <xf numFmtId="0" fontId="21" fillId="0" borderId="4" xfId="0" applyFont="1" applyBorder="1" applyAlignment="1" applyProtection="1">
      <alignment vertical="center"/>
    </xf>
    <xf numFmtId="166" fontId="14" fillId="6" borderId="10" xfId="13" applyFont="1" applyFill="1" applyBorder="1" applyAlignment="1" applyProtection="1">
      <alignment horizontal="center" vertical="center"/>
    </xf>
    <xf numFmtId="166" fontId="14" fillId="6" borderId="2" xfId="13" applyFont="1" applyFill="1" applyBorder="1" applyAlignment="1" applyProtection="1">
      <alignment horizontal="center" vertical="center"/>
    </xf>
    <xf numFmtId="164" fontId="22" fillId="0" borderId="1" xfId="2" applyNumberFormat="1" applyFont="1" applyFill="1" applyBorder="1" applyAlignment="1" applyProtection="1">
      <alignment horizontal="center" vertical="center"/>
    </xf>
    <xf numFmtId="167" fontId="23" fillId="0" borderId="1" xfId="2" applyNumberFormat="1" applyFont="1" applyFill="1" applyBorder="1" applyAlignment="1" applyProtection="1">
      <alignment horizontal="center" vertical="center"/>
    </xf>
    <xf numFmtId="9" fontId="22" fillId="0" borderId="1" xfId="14" applyFont="1" applyFill="1" applyBorder="1" applyAlignment="1" applyProtection="1">
      <alignment horizontal="center" vertical="center"/>
    </xf>
    <xf numFmtId="2" fontId="23" fillId="0" borderId="1" xfId="2" applyNumberFormat="1" applyFont="1" applyFill="1" applyBorder="1" applyAlignment="1" applyProtection="1">
      <alignment horizontal="center" vertical="center"/>
    </xf>
    <xf numFmtId="0" fontId="25" fillId="0" borderId="0" xfId="11" applyFont="1"/>
    <xf numFmtId="0" fontId="27" fillId="0" borderId="0" xfId="11" applyFont="1"/>
    <xf numFmtId="0" fontId="29" fillId="0" borderId="0" xfId="11" applyFont="1"/>
    <xf numFmtId="0" fontId="47" fillId="0" borderId="18" xfId="16" applyFont="1" applyFill="1" applyBorder="1" applyAlignment="1" applyProtection="1">
      <alignment horizontal="left" vertical="center"/>
    </xf>
    <xf numFmtId="2" fontId="48" fillId="0" borderId="18" xfId="16" applyNumberFormat="1" applyFont="1" applyFill="1" applyBorder="1" applyAlignment="1" applyProtection="1">
      <alignment vertical="center"/>
    </xf>
    <xf numFmtId="0" fontId="49" fillId="0" borderId="18" xfId="16" applyFont="1" applyFill="1" applyBorder="1" applyAlignment="1" applyProtection="1">
      <alignment vertical="center"/>
    </xf>
    <xf numFmtId="0" fontId="35" fillId="0" borderId="18" xfId="16" applyFont="1" applyFill="1" applyBorder="1" applyAlignment="1" applyProtection="1">
      <alignment vertical="center"/>
    </xf>
    <xf numFmtId="2" fontId="36" fillId="0" borderId="18" xfId="16" applyNumberFormat="1" applyFont="1" applyFill="1" applyBorder="1" applyAlignment="1" applyProtection="1">
      <alignment vertical="center"/>
    </xf>
    <xf numFmtId="0" fontId="47" fillId="0" borderId="18" xfId="16" applyFont="1" applyFill="1" applyBorder="1" applyAlignment="1" applyProtection="1">
      <alignment horizontal="right" vertical="center"/>
    </xf>
    <xf numFmtId="164" fontId="56" fillId="0" borderId="0" xfId="15" applyNumberFormat="1" applyFont="1" applyFill="1" applyBorder="1" applyAlignment="1" applyProtection="1">
      <alignment horizontal="center" vertical="center"/>
    </xf>
    <xf numFmtId="164" fontId="57" fillId="2" borderId="22" xfId="15" applyNumberFormat="1" applyFont="1" applyFill="1" applyBorder="1" applyAlignment="1" applyProtection="1">
      <alignment horizontal="center" vertical="center"/>
    </xf>
    <xf numFmtId="164" fontId="56" fillId="2" borderId="0" xfId="15" applyNumberFormat="1" applyFont="1" applyFill="1" applyBorder="1" applyAlignment="1" applyProtection="1">
      <alignment horizontal="center" vertical="center"/>
    </xf>
    <xf numFmtId="164" fontId="58" fillId="0" borderId="0" xfId="15" applyNumberFormat="1" applyFont="1" applyFill="1" applyBorder="1" applyAlignment="1" applyProtection="1">
      <alignment horizontal="center" vertical="center"/>
    </xf>
    <xf numFmtId="167" fontId="58" fillId="0" borderId="0" xfId="15" applyNumberFormat="1" applyFont="1" applyFill="1" applyBorder="1" applyAlignment="1" applyProtection="1">
      <alignment horizontal="center" vertical="center"/>
    </xf>
    <xf numFmtId="2" fontId="59" fillId="0" borderId="0" xfId="9" applyNumberFormat="1" applyFont="1" applyFill="1" applyBorder="1" applyAlignment="1" applyProtection="1">
      <alignment vertical="center" wrapText="1"/>
    </xf>
    <xf numFmtId="168" fontId="54" fillId="0" borderId="0" xfId="15" applyNumberFormat="1" applyFont="1" applyFill="1" applyBorder="1" applyAlignment="1" applyProtection="1">
      <alignment horizontal="right" vertical="center"/>
    </xf>
    <xf numFmtId="164" fontId="56" fillId="10" borderId="0" xfId="15" applyNumberFormat="1" applyFont="1" applyFill="1" applyBorder="1" applyAlignment="1" applyProtection="1">
      <alignment horizontal="center" vertical="center"/>
    </xf>
    <xf numFmtId="164" fontId="57" fillId="2" borderId="24" xfId="15" applyNumberFormat="1" applyFont="1" applyFill="1" applyBorder="1" applyAlignment="1" applyProtection="1">
      <alignment horizontal="center" vertical="center"/>
    </xf>
    <xf numFmtId="164" fontId="38" fillId="2" borderId="24" xfId="15" applyNumberFormat="1" applyFont="1" applyFill="1" applyBorder="1" applyAlignment="1" applyProtection="1">
      <alignment horizontal="center" vertical="center"/>
    </xf>
    <xf numFmtId="164" fontId="57" fillId="2" borderId="29" xfId="15" applyNumberFormat="1" applyFont="1" applyFill="1" applyBorder="1" applyAlignment="1" applyProtection="1">
      <alignment horizontal="center" vertical="center"/>
    </xf>
    <xf numFmtId="164" fontId="57" fillId="2" borderId="0" xfId="15" applyNumberFormat="1" applyFont="1" applyFill="1" applyBorder="1" applyAlignment="1" applyProtection="1">
      <alignment horizontal="center" vertical="center"/>
    </xf>
    <xf numFmtId="170" fontId="61" fillId="0" borderId="0" xfId="15" applyNumberFormat="1" applyFont="1" applyFill="1" applyBorder="1" applyAlignment="1" applyProtection="1">
      <alignment horizontal="right" vertical="center"/>
    </xf>
    <xf numFmtId="168" fontId="61" fillId="0" borderId="0" xfId="15" applyNumberFormat="1" applyFont="1" applyFill="1" applyBorder="1" applyAlignment="1" applyProtection="1">
      <alignment horizontal="right" vertical="center"/>
    </xf>
    <xf numFmtId="9" fontId="62" fillId="0" borderId="0" xfId="9" applyFont="1" applyFill="1" applyBorder="1" applyAlignment="1" applyProtection="1">
      <alignment vertical="center" wrapText="1"/>
    </xf>
    <xf numFmtId="0" fontId="63" fillId="0" borderId="0" xfId="17"/>
    <xf numFmtId="0" fontId="64" fillId="0" borderId="0" xfId="4" applyFont="1" applyFill="1" applyBorder="1" applyAlignment="1" applyProtection="1">
      <alignment horizontal="left" vertical="center"/>
    </xf>
    <xf numFmtId="0" fontId="65" fillId="0" borderId="0" xfId="4" applyFont="1" applyFill="1" applyBorder="1" applyAlignment="1" applyProtection="1">
      <alignment horizontal="left"/>
    </xf>
    <xf numFmtId="2" fontId="66" fillId="0" borderId="0" xfId="4" applyNumberFormat="1" applyFont="1" applyFill="1" applyBorder="1" applyAlignment="1" applyProtection="1"/>
    <xf numFmtId="0" fontId="32" fillId="0" borderId="0" xfId="4" applyFont="1" applyFill="1" applyBorder="1" applyAlignment="1" applyProtection="1"/>
    <xf numFmtId="171" fontId="67" fillId="0" borderId="0" xfId="4" applyNumberFormat="1" applyFont="1" applyFill="1" applyBorder="1" applyAlignment="1" applyProtection="1"/>
    <xf numFmtId="0" fontId="68" fillId="0" borderId="0" xfId="12" applyFont="1" applyAlignment="1">
      <alignment vertical="top"/>
    </xf>
    <xf numFmtId="0" fontId="69" fillId="0" borderId="0" xfId="4" applyFont="1" applyFill="1" applyBorder="1" applyAlignment="1" applyProtection="1">
      <alignment horizontal="left" vertical="top"/>
    </xf>
    <xf numFmtId="2" fontId="70" fillId="0" borderId="0" xfId="4" applyNumberFormat="1" applyFont="1" applyFill="1" applyBorder="1" applyAlignment="1" applyProtection="1">
      <alignment vertical="top"/>
    </xf>
    <xf numFmtId="0" fontId="71" fillId="0" borderId="0" xfId="4" applyFont="1" applyFill="1" applyBorder="1" applyAlignment="1" applyProtection="1">
      <alignment vertical="top"/>
    </xf>
    <xf numFmtId="2" fontId="72" fillId="0" borderId="0" xfId="4" applyNumberFormat="1" applyFont="1" applyFill="1" applyBorder="1" applyAlignment="1" applyProtection="1">
      <alignment vertical="top"/>
    </xf>
    <xf numFmtId="0" fontId="26" fillId="0" borderId="0" xfId="11" applyFont="1" applyAlignment="1">
      <alignment vertical="top"/>
    </xf>
    <xf numFmtId="171" fontId="73" fillId="0" borderId="0" xfId="4" applyNumberFormat="1" applyFont="1" applyFill="1" applyBorder="1" applyAlignment="1" applyProtection="1">
      <alignment vertical="top"/>
    </xf>
    <xf numFmtId="0" fontId="29" fillId="0" borderId="0" xfId="11" applyFont="1" applyAlignment="1">
      <alignment vertical="top"/>
    </xf>
    <xf numFmtId="0" fontId="25" fillId="0" borderId="0" xfId="11" applyFont="1" applyAlignment="1">
      <alignment vertical="top"/>
    </xf>
    <xf numFmtId="0" fontId="74" fillId="0" borderId="18" xfId="17" applyFont="1" applyBorder="1" applyAlignment="1">
      <alignment horizontal="center" vertical="center" readingOrder="1"/>
    </xf>
    <xf numFmtId="0" fontId="75" fillId="0" borderId="18" xfId="17" applyFont="1" applyBorder="1" applyAlignment="1">
      <alignment horizontal="center" vertical="center" readingOrder="1"/>
    </xf>
    <xf numFmtId="0" fontId="76" fillId="0" borderId="0" xfId="12" applyFont="1" applyAlignment="1">
      <alignment vertical="center"/>
    </xf>
    <xf numFmtId="0" fontId="77" fillId="0" borderId="31" xfId="12" applyFont="1" applyBorder="1" applyAlignment="1">
      <alignment horizontal="center" vertical="center"/>
    </xf>
    <xf numFmtId="5" fontId="78" fillId="0" borderId="31" xfId="12" applyNumberFormat="1" applyFont="1" applyBorder="1" applyAlignment="1">
      <alignment horizontal="center" vertical="center"/>
    </xf>
    <xf numFmtId="172" fontId="78" fillId="0" borderId="0" xfId="9" applyNumberFormat="1" applyFont="1" applyFill="1" applyBorder="1" applyAlignment="1">
      <alignment horizontal="center" vertical="center"/>
    </xf>
    <xf numFmtId="173" fontId="63" fillId="0" borderId="0" xfId="17" applyNumberFormat="1"/>
    <xf numFmtId="0" fontId="76" fillId="0" borderId="0" xfId="12" applyFont="1" applyAlignment="1">
      <alignment horizontal="center" vertical="center"/>
    </xf>
    <xf numFmtId="0" fontId="77" fillId="5" borderId="0" xfId="12" applyFont="1" applyFill="1" applyAlignment="1">
      <alignment horizontal="center" vertical="center"/>
    </xf>
    <xf numFmtId="5" fontId="78" fillId="5" borderId="0" xfId="12" applyNumberFormat="1" applyFont="1" applyFill="1" applyAlignment="1">
      <alignment horizontal="center" vertical="center"/>
    </xf>
    <xf numFmtId="0" fontId="76" fillId="0" borderId="0" xfId="12" applyFont="1"/>
    <xf numFmtId="0" fontId="68" fillId="0" borderId="0" xfId="12" applyFont="1"/>
    <xf numFmtId="0" fontId="42" fillId="0" borderId="30" xfId="17" applyFont="1" applyBorder="1"/>
    <xf numFmtId="0" fontId="79" fillId="0" borderId="0" xfId="12" applyFont="1"/>
    <xf numFmtId="0" fontId="76" fillId="0" borderId="0" xfId="12" applyFont="1" applyAlignment="1">
      <alignment horizontal="left"/>
    </xf>
    <xf numFmtId="2" fontId="76" fillId="0" borderId="0" xfId="12" applyNumberFormat="1" applyFont="1"/>
    <xf numFmtId="43" fontId="29" fillId="0" borderId="0" xfId="5" applyFont="1"/>
    <xf numFmtId="3" fontId="76" fillId="0" borderId="0" xfId="12" applyNumberFormat="1" applyFont="1" applyAlignment="1">
      <alignment horizontal="left"/>
    </xf>
    <xf numFmtId="3" fontId="76" fillId="0" borderId="0" xfId="12" applyNumberFormat="1" applyFont="1"/>
    <xf numFmtId="0" fontId="42" fillId="0" borderId="0" xfId="12" applyFont="1"/>
    <xf numFmtId="0" fontId="80" fillId="0" borderId="0" xfId="17" applyFont="1"/>
    <xf numFmtId="5" fontId="76" fillId="0" borderId="0" xfId="12" applyNumberFormat="1" applyFont="1"/>
    <xf numFmtId="0" fontId="3" fillId="0" borderId="0" xfId="12"/>
    <xf numFmtId="166" fontId="3" fillId="0" borderId="0" xfId="12" applyNumberFormat="1"/>
    <xf numFmtId="43" fontId="0" fillId="0" borderId="0" xfId="18" applyFont="1"/>
    <xf numFmtId="43" fontId="3" fillId="0" borderId="0" xfId="12" applyNumberFormat="1"/>
    <xf numFmtId="0" fontId="81" fillId="0" borderId="0" xfId="12" applyFont="1"/>
    <xf numFmtId="43" fontId="82" fillId="0" borderId="0" xfId="18" applyFont="1"/>
    <xf numFmtId="166" fontId="82" fillId="0" borderId="0" xfId="12" applyNumberFormat="1" applyFont="1"/>
    <xf numFmtId="0" fontId="75" fillId="0" borderId="0" xfId="12" applyFont="1"/>
    <xf numFmtId="172" fontId="0" fillId="0" borderId="0" xfId="19" applyNumberFormat="1" applyFont="1"/>
    <xf numFmtId="2" fontId="83" fillId="0" borderId="0" xfId="12" applyNumberFormat="1" applyFont="1" applyAlignment="1">
      <alignment horizontal="left" indent="1"/>
    </xf>
    <xf numFmtId="43" fontId="82" fillId="0" borderId="0" xfId="12" applyNumberFormat="1" applyFont="1"/>
    <xf numFmtId="0" fontId="84" fillId="0" borderId="0" xfId="17" applyFont="1"/>
    <xf numFmtId="0" fontId="84" fillId="0" borderId="0" xfId="17" applyFont="1" applyAlignment="1">
      <alignment horizontal="left"/>
    </xf>
    <xf numFmtId="14" fontId="84" fillId="0" borderId="0" xfId="17" applyNumberFormat="1" applyFont="1" applyAlignment="1">
      <alignment horizontal="left"/>
    </xf>
    <xf numFmtId="0" fontId="85" fillId="0" borderId="0" xfId="12" applyFont="1" applyAlignment="1">
      <alignment vertical="center"/>
    </xf>
    <xf numFmtId="0" fontId="45" fillId="0" borderId="18" xfId="0" applyFont="1" applyBorder="1" applyProtection="1"/>
    <xf numFmtId="0" fontId="29" fillId="0" borderId="0" xfId="11" applyFont="1" applyProtection="1"/>
    <xf numFmtId="0" fontId="29" fillId="0" borderId="0" xfId="11" applyFont="1" applyAlignment="1" applyProtection="1">
      <alignment vertical="center"/>
    </xf>
    <xf numFmtId="0" fontId="76" fillId="0" borderId="0" xfId="12" applyFont="1" applyProtection="1"/>
    <xf numFmtId="0" fontId="63" fillId="0" borderId="0" xfId="17" applyProtection="1"/>
    <xf numFmtId="0" fontId="75" fillId="0" borderId="0" xfId="12" applyFont="1" applyProtection="1"/>
    <xf numFmtId="0" fontId="3" fillId="0" borderId="0" xfId="12" applyProtection="1"/>
    <xf numFmtId="43" fontId="3" fillId="0" borderId="0" xfId="12" applyNumberFormat="1" applyProtection="1"/>
    <xf numFmtId="172" fontId="0" fillId="0" borderId="0" xfId="19" applyNumberFormat="1" applyFont="1" applyProtection="1"/>
    <xf numFmtId="0" fontId="25" fillId="0" borderId="0" xfId="11" applyFont="1" applyProtection="1"/>
    <xf numFmtId="0" fontId="26" fillId="0" borderId="0" xfId="11" applyFont="1" applyAlignment="1" applyProtection="1">
      <alignment vertical="center"/>
    </xf>
    <xf numFmtId="0" fontId="27" fillId="0" borderId="0" xfId="11" applyFont="1" applyProtection="1"/>
    <xf numFmtId="0" fontId="0" fillId="0" borderId="0" xfId="0" applyProtection="1"/>
    <xf numFmtId="164" fontId="15" fillId="3" borderId="1" xfId="2" applyNumberFormat="1" applyFont="1" applyFill="1" applyBorder="1" applyAlignment="1" applyProtection="1">
      <alignment horizontal="center" vertical="center"/>
    </xf>
    <xf numFmtId="0" fontId="27" fillId="0" borderId="0" xfId="11" applyFont="1" applyAlignment="1" applyProtection="1">
      <alignment vertical="center"/>
    </xf>
    <xf numFmtId="0" fontId="28" fillId="0" borderId="0" xfId="11" applyFont="1" applyAlignment="1" applyProtection="1">
      <alignment vertical="center"/>
    </xf>
    <xf numFmtId="0" fontId="30" fillId="8" borderId="0" xfId="11" applyFont="1" applyFill="1" applyProtection="1"/>
    <xf numFmtId="0" fontId="32" fillId="0" borderId="0" xfId="11" applyFont="1" applyAlignment="1" applyProtection="1">
      <alignment vertical="center" wrapText="1"/>
    </xf>
    <xf numFmtId="0" fontId="26" fillId="0" borderId="0" xfId="11" applyFont="1" applyProtection="1"/>
    <xf numFmtId="0" fontId="28" fillId="0" borderId="0" xfId="11" applyFont="1" applyProtection="1"/>
    <xf numFmtId="0" fontId="34" fillId="0" borderId="0" xfId="11" applyFont="1" applyAlignment="1" applyProtection="1">
      <alignment horizontal="left" vertical="center" wrapText="1" indent="1"/>
    </xf>
    <xf numFmtId="0" fontId="26" fillId="0" borderId="0" xfId="0" applyFont="1" applyProtection="1"/>
    <xf numFmtId="2" fontId="50" fillId="0" borderId="20" xfId="0" applyNumberFormat="1" applyFont="1" applyBorder="1" applyAlignment="1" applyProtection="1">
      <alignment horizontal="center" vertical="center"/>
    </xf>
    <xf numFmtId="0" fontId="50" fillId="0" borderId="21" xfId="0" applyFont="1" applyBorder="1" applyAlignment="1" applyProtection="1">
      <alignment horizontal="center" vertical="center"/>
    </xf>
    <xf numFmtId="0" fontId="50" fillId="0" borderId="22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vertical="center"/>
    </xf>
    <xf numFmtId="0" fontId="50" fillId="0" borderId="0" xfId="0" applyFont="1" applyAlignment="1" applyProtection="1">
      <alignment horizontal="center" vertical="center" wrapText="1"/>
    </xf>
    <xf numFmtId="0" fontId="27" fillId="0" borderId="0" xfId="0" applyFont="1" applyProtection="1"/>
    <xf numFmtId="2" fontId="50" fillId="0" borderId="21" xfId="0" applyNumberFormat="1" applyFont="1" applyBorder="1" applyAlignment="1" applyProtection="1">
      <alignment horizontal="center"/>
    </xf>
    <xf numFmtId="0" fontId="51" fillId="0" borderId="0" xfId="0" applyFont="1" applyProtection="1"/>
    <xf numFmtId="0" fontId="38" fillId="0" borderId="0" xfId="0" applyFont="1" applyAlignment="1" applyProtection="1">
      <alignment horizontal="center"/>
    </xf>
    <xf numFmtId="0" fontId="50" fillId="0" borderId="0" xfId="0" applyFont="1" applyAlignment="1" applyProtection="1">
      <alignment horizontal="center" wrapText="1"/>
    </xf>
    <xf numFmtId="0" fontId="29" fillId="0" borderId="0" xfId="0" applyFont="1" applyProtection="1"/>
    <xf numFmtId="2" fontId="50" fillId="0" borderId="21" xfId="0" applyNumberFormat="1" applyFont="1" applyBorder="1" applyAlignment="1" applyProtection="1">
      <alignment horizontal="center" vertical="center"/>
    </xf>
    <xf numFmtId="0" fontId="51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horizontal="center"/>
    </xf>
    <xf numFmtId="0" fontId="52" fillId="0" borderId="25" xfId="0" applyFont="1" applyBorder="1" applyAlignment="1" applyProtection="1">
      <alignment horizontal="center" vertical="center" wrapText="1"/>
    </xf>
    <xf numFmtId="0" fontId="52" fillId="0" borderId="26" xfId="0" applyFont="1" applyBorder="1" applyAlignment="1" applyProtection="1">
      <alignment horizontal="center" vertical="center" wrapText="1"/>
    </xf>
    <xf numFmtId="0" fontId="52" fillId="0" borderId="0" xfId="0" applyFont="1" applyAlignment="1" applyProtection="1">
      <alignment horizontal="center" vertical="center" wrapText="1"/>
    </xf>
    <xf numFmtId="0" fontId="52" fillId="0" borderId="27" xfId="0" applyFont="1" applyBorder="1" applyAlignment="1" applyProtection="1">
      <alignment horizontal="center" vertical="center" wrapText="1"/>
    </xf>
    <xf numFmtId="0" fontId="53" fillId="0" borderId="0" xfId="0" applyFont="1" applyAlignment="1" applyProtection="1">
      <alignment horizontal="center" vertical="center" wrapText="1"/>
    </xf>
    <xf numFmtId="0" fontId="54" fillId="0" borderId="0" xfId="0" applyFont="1" applyAlignment="1" applyProtection="1">
      <alignment horizontal="center" vertical="center" wrapText="1"/>
    </xf>
    <xf numFmtId="168" fontId="29" fillId="0" borderId="0" xfId="11" applyNumberFormat="1" applyFont="1" applyProtection="1"/>
    <xf numFmtId="0" fontId="29" fillId="0" borderId="0" xfId="0" applyFont="1" applyAlignment="1" applyProtection="1">
      <alignment vertical="center"/>
    </xf>
    <xf numFmtId="0" fontId="55" fillId="0" borderId="28" xfId="0" applyFont="1" applyBorder="1" applyAlignment="1" applyProtection="1">
      <alignment horizontal="center" vertical="center" wrapText="1"/>
    </xf>
    <xf numFmtId="164" fontId="55" fillId="2" borderId="22" xfId="0" applyNumberFormat="1" applyFont="1" applyFill="1" applyBorder="1" applyAlignment="1" applyProtection="1">
      <alignment horizontal="center" vertical="center" wrapText="1"/>
    </xf>
    <xf numFmtId="168" fontId="29" fillId="0" borderId="0" xfId="11" applyNumberFormat="1" applyFont="1" applyAlignment="1" applyProtection="1">
      <alignment vertical="center"/>
    </xf>
    <xf numFmtId="0" fontId="55" fillId="10" borderId="0" xfId="0" applyFont="1" applyFill="1" applyAlignment="1" applyProtection="1">
      <alignment horizontal="center" vertical="center" wrapText="1"/>
    </xf>
    <xf numFmtId="164" fontId="55" fillId="2" borderId="24" xfId="0" applyNumberFormat="1" applyFont="1" applyFill="1" applyBorder="1" applyAlignment="1" applyProtection="1">
      <alignment horizontal="center" vertical="center" wrapText="1"/>
    </xf>
    <xf numFmtId="0" fontId="55" fillId="0" borderId="0" xfId="0" applyFont="1" applyAlignment="1" applyProtection="1">
      <alignment horizontal="center" vertical="center" wrapText="1"/>
    </xf>
    <xf numFmtId="164" fontId="43" fillId="2" borderId="24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Protection="1"/>
    <xf numFmtId="164" fontId="55" fillId="2" borderId="29" xfId="0" applyNumberFormat="1" applyFont="1" applyFill="1" applyBorder="1" applyAlignment="1" applyProtection="1">
      <alignment horizontal="center" vertical="center" wrapText="1"/>
    </xf>
    <xf numFmtId="164" fontId="55" fillId="2" borderId="0" xfId="0" applyNumberFormat="1" applyFont="1" applyFill="1" applyAlignment="1" applyProtection="1">
      <alignment horizontal="center" vertical="center" wrapText="1"/>
    </xf>
    <xf numFmtId="0" fontId="55" fillId="2" borderId="0" xfId="0" applyFont="1" applyFill="1" applyAlignment="1" applyProtection="1">
      <alignment horizontal="center" vertical="center" wrapText="1"/>
    </xf>
    <xf numFmtId="0" fontId="29" fillId="0" borderId="0" xfId="0" applyFont="1" applyAlignment="1" applyProtection="1">
      <alignment horizontal="center" vertical="center" wrapText="1"/>
    </xf>
    <xf numFmtId="0" fontId="60" fillId="0" borderId="28" xfId="0" applyFont="1" applyBorder="1" applyAlignment="1" applyProtection="1">
      <alignment horizontal="center" vertical="center" wrapText="1"/>
    </xf>
    <xf numFmtId="0" fontId="60" fillId="0" borderId="0" xfId="0" applyFont="1" applyAlignment="1" applyProtection="1">
      <alignment horizontal="center" vertical="center" wrapText="1"/>
    </xf>
    <xf numFmtId="0" fontId="29" fillId="0" borderId="19" xfId="11" applyFont="1" applyBorder="1" applyProtection="1"/>
    <xf numFmtId="164" fontId="22" fillId="7" borderId="1" xfId="2" applyNumberFormat="1" applyFont="1" applyFill="1" applyBorder="1" applyAlignment="1" applyProtection="1">
      <alignment horizontal="center" vertical="center"/>
      <protection locked="0"/>
    </xf>
    <xf numFmtId="0" fontId="22" fillId="7" borderId="1" xfId="2" applyNumberFormat="1" applyFont="1" applyFill="1" applyBorder="1" applyAlignment="1" applyProtection="1">
      <alignment horizontal="center" vertical="center"/>
      <protection locked="0"/>
    </xf>
    <xf numFmtId="0" fontId="24" fillId="0" borderId="14" xfId="11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0" fontId="20" fillId="0" borderId="8" xfId="0" applyFont="1" applyFill="1" applyBorder="1" applyAlignment="1" applyProtection="1">
      <alignment vertical="top" wrapText="1"/>
    </xf>
    <xf numFmtId="0" fontId="22" fillId="7" borderId="12" xfId="2" applyNumberFormat="1" applyFont="1" applyFill="1" applyBorder="1" applyAlignment="1" applyProtection="1">
      <alignment horizontal="center" vertical="center"/>
      <protection locked="0"/>
    </xf>
    <xf numFmtId="0" fontId="22" fillId="7" borderId="13" xfId="2" applyNumberFormat="1" applyFont="1" applyFill="1" applyBorder="1" applyAlignment="1" applyProtection="1">
      <alignment horizontal="center" vertical="center"/>
      <protection locked="0"/>
    </xf>
    <xf numFmtId="0" fontId="22" fillId="7" borderId="11" xfId="2" applyNumberFormat="1" applyFont="1" applyFill="1" applyBorder="1" applyAlignment="1" applyProtection="1">
      <alignment horizontal="center" vertical="center"/>
      <protection locked="0"/>
    </xf>
    <xf numFmtId="0" fontId="13" fillId="5" borderId="0" xfId="0" applyFont="1" applyFill="1" applyAlignment="1" applyProtection="1">
      <alignment horizontal="left" vertical="top"/>
    </xf>
    <xf numFmtId="0" fontId="13" fillId="5" borderId="0" xfId="0" applyFont="1" applyFill="1" applyAlignment="1" applyProtection="1">
      <alignment horizontal="left" vertical="center" wrapText="1"/>
    </xf>
    <xf numFmtId="0" fontId="13" fillId="5" borderId="3" xfId="0" applyFont="1" applyFill="1" applyBorder="1" applyAlignment="1" applyProtection="1">
      <alignment horizontal="left" vertical="top"/>
    </xf>
    <xf numFmtId="0" fontId="10" fillId="5" borderId="0" xfId="0" applyFont="1" applyFill="1" applyAlignment="1" applyProtection="1">
      <alignment horizontal="left" vertical="top"/>
    </xf>
    <xf numFmtId="0" fontId="19" fillId="4" borderId="5" xfId="0" applyFont="1" applyFill="1" applyBorder="1" applyAlignment="1" applyProtection="1">
      <alignment vertical="center" wrapText="1"/>
    </xf>
    <xf numFmtId="0" fontId="19" fillId="4" borderId="6" xfId="0" applyFont="1" applyFill="1" applyBorder="1" applyAlignment="1" applyProtection="1">
      <alignment vertical="center" wrapText="1"/>
    </xf>
    <xf numFmtId="0" fontId="24" fillId="0" borderId="14" xfId="11" applyFont="1" applyBorder="1" applyAlignment="1" applyProtection="1">
      <alignment horizontal="left" vertical="center" indent="24"/>
    </xf>
    <xf numFmtId="0" fontId="24" fillId="0" borderId="15" xfId="11" applyFont="1" applyBorder="1" applyAlignment="1" applyProtection="1">
      <alignment horizontal="left" vertical="center" indent="24"/>
    </xf>
    <xf numFmtId="0" fontId="31" fillId="0" borderId="16" xfId="11" applyFont="1" applyBorder="1" applyAlignment="1" applyProtection="1">
      <alignment horizontal="center"/>
    </xf>
    <xf numFmtId="2" fontId="33" fillId="0" borderId="17" xfId="11" applyNumberFormat="1" applyFont="1" applyBorder="1" applyAlignment="1" applyProtection="1">
      <alignment horizontal="center" vertical="center" wrapText="1"/>
    </xf>
    <xf numFmtId="2" fontId="33" fillId="0" borderId="0" xfId="11" applyNumberFormat="1" applyFont="1" applyAlignment="1" applyProtection="1">
      <alignment horizontal="center" vertical="center" wrapText="1"/>
    </xf>
    <xf numFmtId="0" fontId="39" fillId="0" borderId="0" xfId="0" applyFont="1" applyAlignment="1" applyProtection="1">
      <alignment horizontal="center" vertical="center" wrapText="1"/>
    </xf>
    <xf numFmtId="2" fontId="44" fillId="0" borderId="0" xfId="9" applyNumberFormat="1" applyFont="1" applyFill="1" applyBorder="1" applyAlignment="1" applyProtection="1">
      <alignment horizontal="center" vertical="center" wrapText="1"/>
    </xf>
    <xf numFmtId="0" fontId="35" fillId="9" borderId="18" xfId="11" applyFont="1" applyFill="1" applyBorder="1" applyAlignment="1" applyProtection="1">
      <alignment horizontal="center" vertical="center"/>
    </xf>
    <xf numFmtId="0" fontId="37" fillId="0" borderId="0" xfId="11" applyFont="1" applyAlignment="1" applyProtection="1">
      <alignment horizontal="center"/>
    </xf>
    <xf numFmtId="0" fontId="50" fillId="0" borderId="0" xfId="0" applyFont="1" applyAlignment="1" applyProtection="1">
      <alignment horizontal="center" vertical="center" wrapText="1"/>
    </xf>
    <xf numFmtId="0" fontId="38" fillId="0" borderId="23" xfId="0" applyFont="1" applyBorder="1" applyAlignment="1" applyProtection="1">
      <alignment horizontal="center"/>
    </xf>
    <xf numFmtId="0" fontId="38" fillId="0" borderId="24" xfId="0" applyFont="1" applyBorder="1" applyAlignment="1" applyProtection="1">
      <alignment horizontal="center"/>
    </xf>
    <xf numFmtId="0" fontId="38" fillId="0" borderId="23" xfId="0" applyFont="1" applyBorder="1" applyAlignment="1" applyProtection="1">
      <alignment horizontal="center" vertical="center"/>
    </xf>
    <xf numFmtId="0" fontId="38" fillId="0" borderId="24" xfId="0" applyFont="1" applyBorder="1" applyAlignment="1" applyProtection="1">
      <alignment horizontal="center" vertical="center"/>
    </xf>
    <xf numFmtId="0" fontId="24" fillId="0" borderId="30" xfId="11" applyFont="1" applyBorder="1" applyAlignment="1">
      <alignment horizontal="center" vertical="center"/>
    </xf>
  </cellXfs>
  <cellStyles count="20">
    <cellStyle name="Euro" xfId="3" xr:uid="{00000000-0005-0000-0000-000000000000}"/>
    <cellStyle name="Hyperlink" xfId="16" builtinId="8"/>
    <cellStyle name="Hyperlink 2" xfId="4" xr:uid="{00000000-0005-0000-0000-000001000000}"/>
    <cellStyle name="Komma 2" xfId="15" xr:uid="{0DD49042-7A9E-5B4D-AE7A-87E63F8A3AD0}"/>
    <cellStyle name="Komma 2 2" xfId="5" xr:uid="{00000000-0005-0000-0000-000002000000}"/>
    <cellStyle name="Komma 2 2 2" xfId="18" xr:uid="{2ABDEEC1-667D-ED4E-911A-CFADC278A405}"/>
    <cellStyle name="Normaal 2" xfId="6" xr:uid="{00000000-0005-0000-0000-000003000000}"/>
    <cellStyle name="Normaal 3 2" xfId="7" xr:uid="{00000000-0005-0000-0000-000004000000}"/>
    <cellStyle name="Normaal 4" xfId="8" xr:uid="{00000000-0005-0000-0000-000005000000}"/>
    <cellStyle name="Procent" xfId="14" builtinId="5"/>
    <cellStyle name="Procent 2" xfId="9" xr:uid="{00000000-0005-0000-0000-000007000000}"/>
    <cellStyle name="Procent 2 2" xfId="10" xr:uid="{00000000-0005-0000-0000-000008000000}"/>
    <cellStyle name="Procent 2 2 2" xfId="19" xr:uid="{1066FED2-AF04-6543-87B0-08493212A23A}"/>
    <cellStyle name="Stand. 2" xfId="1" xr:uid="{00000000-0005-0000-0000-00000A000000}"/>
    <cellStyle name="Standaard" xfId="0" builtinId="0"/>
    <cellStyle name="Standaard 2" xfId="11" xr:uid="{00000000-0005-0000-0000-00000B000000}"/>
    <cellStyle name="Standaard 2 2 2" xfId="12" xr:uid="{00000000-0005-0000-0000-00000C000000}"/>
    <cellStyle name="Standaard 3" xfId="17" xr:uid="{5DE79B78-06BC-2C46-9B0C-544AE5200747}"/>
    <cellStyle name="Standaard 5" xfId="13" xr:uid="{00000000-0005-0000-0000-00000D000000}"/>
    <cellStyle name="Valuta 2" xfId="2" xr:uid="{00000000-0005-0000-0000-00000E000000}"/>
  </cellStyles>
  <dxfs count="0"/>
  <tableStyles count="0" defaultTableStyle="TableStyleMedium9" defaultPivotStyle="PivotStyleMedium7"/>
  <colors>
    <mruColors>
      <color rgb="FF029DE6"/>
      <color rgb="FF013A77"/>
      <color rgb="FFE8007E"/>
      <color rgb="FFC6002A"/>
      <color rgb="FFED1A2E"/>
      <color rgb="FF8E2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Structure" Target="richData/rdrichvaluestructure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microsoft.com/office/2017/06/relationships/rdRichValue" Target="richData/rdrichvalue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eetMetadata" Target="metadata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25400</xdr:rowOff>
    </xdr:from>
    <xdr:to>
      <xdr:col>7</xdr:col>
      <xdr:colOff>304800</xdr:colOff>
      <xdr:row>4</xdr:row>
      <xdr:rowOff>2302387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5691450-26E1-834F-9984-E3CF2CDF9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0" y="215900"/>
          <a:ext cx="6273800" cy="2886587"/>
        </a:xfrm>
        <a:prstGeom prst="rect">
          <a:avLst/>
        </a:prstGeom>
      </xdr:spPr>
    </xdr:pic>
    <xdr:clientData/>
  </xdr:twoCellAnchor>
  <xdr:twoCellAnchor editAs="oneCell">
    <xdr:from>
      <xdr:col>6</xdr:col>
      <xdr:colOff>274492</xdr:colOff>
      <xdr:row>23</xdr:row>
      <xdr:rowOff>14112</xdr:rowOff>
    </xdr:from>
    <xdr:to>
      <xdr:col>9</xdr:col>
      <xdr:colOff>26137</xdr:colOff>
      <xdr:row>24</xdr:row>
      <xdr:rowOff>433825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483C701-09E3-3844-8B55-40125FAF0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8" t="23288" r="3030" b="23120"/>
        <a:stretch/>
      </xdr:blipFill>
      <xdr:spPr>
        <a:xfrm>
          <a:off x="6370492" y="7761112"/>
          <a:ext cx="2355145" cy="610213"/>
        </a:xfrm>
        <a:prstGeom prst="rect">
          <a:avLst/>
        </a:prstGeom>
      </xdr:spPr>
    </xdr:pic>
    <xdr:clientData/>
  </xdr:twoCellAnchor>
  <xdr:twoCellAnchor editAs="oneCell">
    <xdr:from>
      <xdr:col>11</xdr:col>
      <xdr:colOff>384556</xdr:colOff>
      <xdr:row>23</xdr:row>
      <xdr:rowOff>137483</xdr:rowOff>
    </xdr:from>
    <xdr:to>
      <xdr:col>13</xdr:col>
      <xdr:colOff>452289</xdr:colOff>
      <xdr:row>24</xdr:row>
      <xdr:rowOff>473327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FCA73CE-1A10-3245-82BA-C405FF4DC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0256" y="7884483"/>
          <a:ext cx="1413933" cy="526344"/>
        </a:xfrm>
        <a:prstGeom prst="rect">
          <a:avLst/>
        </a:prstGeom>
      </xdr:spPr>
    </xdr:pic>
    <xdr:clientData/>
  </xdr:twoCellAnchor>
  <xdr:twoCellAnchor editAs="oneCell">
    <xdr:from>
      <xdr:col>2</xdr:col>
      <xdr:colOff>529166</xdr:colOff>
      <xdr:row>7</xdr:row>
      <xdr:rowOff>190500</xdr:rowOff>
    </xdr:from>
    <xdr:to>
      <xdr:col>9</xdr:col>
      <xdr:colOff>19915</xdr:colOff>
      <xdr:row>12</xdr:row>
      <xdr:rowOff>63500</xdr:rowOff>
    </xdr:to>
    <xdr:pic>
      <xdr:nvPicPr>
        <xdr:cNvPr id="6" name="Afbeelding 5" descr="logo gemeente assen - Schageninfra">
          <a:extLst>
            <a:ext uri="{FF2B5EF4-FFF2-40B4-BE49-F238E27FC236}">
              <a16:creationId xmlns:a16="http://schemas.microsoft.com/office/drawing/2014/main" id="{E4B37D59-FBA5-D342-BC14-85ECF34DB6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697"/>
        <a:stretch/>
      </xdr:blipFill>
      <xdr:spPr bwMode="auto">
        <a:xfrm>
          <a:off x="1777999" y="3873500"/>
          <a:ext cx="6962583" cy="1926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2032000</xdr:colOff>
      <xdr:row>0</xdr:row>
      <xdr:rowOff>506397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3A713E2-4EC6-264A-8946-6E8F5EF66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855" y="0"/>
          <a:ext cx="2032000" cy="506397"/>
        </a:xfrm>
        <a:prstGeom prst="rect">
          <a:avLst/>
        </a:prstGeom>
      </xdr:spPr>
    </xdr:pic>
    <xdr:clientData/>
  </xdr:twoCellAnchor>
  <xdr:twoCellAnchor editAs="oneCell">
    <xdr:from>
      <xdr:col>5</xdr:col>
      <xdr:colOff>87396</xdr:colOff>
      <xdr:row>0</xdr:row>
      <xdr:rowOff>0</xdr:rowOff>
    </xdr:from>
    <xdr:to>
      <xdr:col>6</xdr:col>
      <xdr:colOff>1166469</xdr:colOff>
      <xdr:row>0</xdr:row>
      <xdr:rowOff>552174</xdr:rowOff>
    </xdr:to>
    <xdr:pic>
      <xdr:nvPicPr>
        <xdr:cNvPr id="7" name="Afbeelding 6" descr="Gemeente Assen">
          <a:extLst>
            <a:ext uri="{FF2B5EF4-FFF2-40B4-BE49-F238E27FC236}">
              <a16:creationId xmlns:a16="http://schemas.microsoft.com/office/drawing/2014/main" id="{F3BD8972-386E-8C4C-BC16-998DD884A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773" y="0"/>
          <a:ext cx="1750884" cy="552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0</xdr:rowOff>
    </xdr:from>
    <xdr:to>
      <xdr:col>3</xdr:col>
      <xdr:colOff>1117600</xdr:colOff>
      <xdr:row>0</xdr:row>
      <xdr:rowOff>572862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133FE95-B269-734C-A8E6-295218D50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" y="0"/>
          <a:ext cx="2298700" cy="572862"/>
        </a:xfrm>
        <a:prstGeom prst="rect">
          <a:avLst/>
        </a:prstGeom>
      </xdr:spPr>
    </xdr:pic>
    <xdr:clientData/>
  </xdr:twoCellAnchor>
  <xdr:oneCellAnchor>
    <xdr:from>
      <xdr:col>17</xdr:col>
      <xdr:colOff>406443</xdr:colOff>
      <xdr:row>6</xdr:row>
      <xdr:rowOff>0</xdr:rowOff>
    </xdr:from>
    <xdr:ext cx="184731" cy="268535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453A3B06-9EFA-884F-9E15-36509EEA8D9F}"/>
            </a:ext>
          </a:extLst>
        </xdr:cNvPr>
        <xdr:cNvSpPr txBox="1"/>
      </xdr:nvSpPr>
      <xdr:spPr>
        <a:xfrm rot="19793271">
          <a:off x="10299743" y="4413582"/>
          <a:ext cx="184731" cy="268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 b="1" i="0">
            <a:solidFill>
              <a:srgbClr val="E26207"/>
            </a:solidFill>
            <a:latin typeface="VAG Rounded Std Thin" panose="020F0402020204020204" pitchFamily="34" charset="0"/>
          </a:endParaRPr>
        </a:p>
      </xdr:txBody>
    </xdr:sp>
    <xdr:clientData/>
  </xdr:oneCellAnchor>
  <xdr:twoCellAnchor editAs="oneCell">
    <xdr:from>
      <xdr:col>15</xdr:col>
      <xdr:colOff>517770</xdr:colOff>
      <xdr:row>0</xdr:row>
      <xdr:rowOff>156309</xdr:rowOff>
    </xdr:from>
    <xdr:to>
      <xdr:col>17</xdr:col>
      <xdr:colOff>713155</xdr:colOff>
      <xdr:row>0</xdr:row>
      <xdr:rowOff>715595</xdr:rowOff>
    </xdr:to>
    <xdr:pic>
      <xdr:nvPicPr>
        <xdr:cNvPr id="4" name="Afbeelding 3" descr="Gemeente Assen">
          <a:extLst>
            <a:ext uri="{FF2B5EF4-FFF2-40B4-BE49-F238E27FC236}">
              <a16:creationId xmlns:a16="http://schemas.microsoft.com/office/drawing/2014/main" id="{F8CCE4B0-47BB-9E48-99B5-D488B555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970" y="156309"/>
          <a:ext cx="1757485" cy="559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17</xdr:col>
      <xdr:colOff>406443</xdr:colOff>
      <xdr:row>6</xdr:row>
      <xdr:rowOff>0</xdr:rowOff>
    </xdr:from>
    <xdr:ext cx="184731" cy="268535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6E63EE0A-4ED8-2742-A1BE-28B18C16603E}"/>
            </a:ext>
          </a:extLst>
        </xdr:cNvPr>
        <xdr:cNvSpPr txBox="1"/>
      </xdr:nvSpPr>
      <xdr:spPr>
        <a:xfrm rot="19793271">
          <a:off x="10299743" y="4413582"/>
          <a:ext cx="184731" cy="268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 b="1" i="0">
            <a:solidFill>
              <a:srgbClr val="E26207"/>
            </a:solidFill>
            <a:latin typeface="VAG Rounded Std Thin" panose="020F0402020204020204" pitchFamily="34" charset="0"/>
          </a:endParaRPr>
        </a:p>
      </xdr:txBody>
    </xdr:sp>
    <xdr:clientData/>
  </xdr:oneCellAnchor>
  <xdr:oneCellAnchor>
    <xdr:from>
      <xdr:col>17</xdr:col>
      <xdr:colOff>406443</xdr:colOff>
      <xdr:row>6</xdr:row>
      <xdr:rowOff>0</xdr:rowOff>
    </xdr:from>
    <xdr:ext cx="184731" cy="268535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D9C069E1-27E7-F54C-93FE-616FF43BFCA0}"/>
            </a:ext>
          </a:extLst>
        </xdr:cNvPr>
        <xdr:cNvSpPr txBox="1"/>
      </xdr:nvSpPr>
      <xdr:spPr>
        <a:xfrm rot="19793271">
          <a:off x="10299743" y="4413582"/>
          <a:ext cx="184731" cy="268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 b="1" i="0">
            <a:solidFill>
              <a:srgbClr val="E26207"/>
            </a:solidFill>
            <a:latin typeface="VAG Rounded Std Thin" panose="020F0402020204020204" pitchFamily="34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279400</xdr:colOff>
      <xdr:row>0</xdr:row>
      <xdr:rowOff>0</xdr:rowOff>
    </xdr:from>
    <xdr:to>
      <xdr:col>3</xdr:col>
      <xdr:colOff>533400</xdr:colOff>
      <xdr:row>0</xdr:row>
      <xdr:rowOff>506397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DF8D2C5-9DEB-454B-A706-1C5FA2AA5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2600" y="0"/>
          <a:ext cx="2032000" cy="506397"/>
        </a:xfrm>
        <a:prstGeom prst="rect">
          <a:avLst/>
        </a:prstGeom>
      </xdr:spPr>
    </xdr:pic>
    <xdr:clientData/>
  </xdr:twoCellAnchor>
  <xdr:twoCellAnchor editAs="oneCell">
    <xdr:from>
      <xdr:col>13</xdr:col>
      <xdr:colOff>563563</xdr:colOff>
      <xdr:row>0</xdr:row>
      <xdr:rowOff>0</xdr:rowOff>
    </xdr:from>
    <xdr:to>
      <xdr:col>15</xdr:col>
      <xdr:colOff>658813</xdr:colOff>
      <xdr:row>0</xdr:row>
      <xdr:rowOff>489764</xdr:rowOff>
    </xdr:to>
    <xdr:pic>
      <xdr:nvPicPr>
        <xdr:cNvPr id="3" name="Afbeelding 2" descr="Gemeente Assen">
          <a:extLst>
            <a:ext uri="{FF2B5EF4-FFF2-40B4-BE49-F238E27FC236}">
              <a16:creationId xmlns:a16="http://schemas.microsoft.com/office/drawing/2014/main" id="{CC68418A-3CE4-5644-A2E5-B0C170CA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4563" y="0"/>
          <a:ext cx="1543050" cy="489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trand%20Prinsen/Documents/1%20Labor%20Redimo/Klanten/Ballumerduinen/Quick%20Scan%20Tarieven%20administratief%20producti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trandprinsen/Dropbox/01%20Labor%20Redimo/01%20Projecten%20Labor%20Redimo/01%20Philips%20(Bertrand)/Benchmark%202010/Benchmark%20Tarieven%20administratief%20productie%20Philips%2019-10-1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e%20Uplifts%202013%20StudentenWer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ongegeven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ongegevens"/>
      <sheetName val="Voorblad"/>
      <sheetName val="tekstblokken rapport"/>
      <sheetName val="Inhoudsopgave"/>
      <sheetName val="gemiddeld tarief "/>
      <sheetName val="berekeningsgegevens"/>
      <sheetName val="betalingstermijn"/>
      <sheetName val="Bureau 1"/>
      <sheetName val="Bureau 2"/>
      <sheetName val="Bureau 3"/>
      <sheetName val="gemiddeld tarief (2)"/>
      <sheetName val="Bureau 1 gereduceerd"/>
      <sheetName val="Bureau 2 gereduceerd"/>
      <sheetName val="Bureau 3 gereduceerd"/>
      <sheetName val="S1 salaris"/>
    </sheetNames>
    <sheetDataSet>
      <sheetData sheetId="0" refreshError="1"/>
      <sheetData sheetId="1"/>
      <sheetData sheetId="2"/>
      <sheetData sheetId="3"/>
      <sheetData sheetId="4">
        <row r="33">
          <cell r="D33" t="e">
            <v>#VALUE!</v>
          </cell>
        </row>
      </sheetData>
      <sheetData sheetId="5">
        <row r="32">
          <cell r="I32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voorblad"/>
      <sheetName val="2012"/>
      <sheetName val="2013"/>
      <sheetName val="Analyse"/>
      <sheetName val="uren"/>
    </sheetNames>
    <sheetDataSet>
      <sheetData sheetId="0" refreshError="1">
        <row r="4">
          <cell r="B4">
            <v>1</v>
          </cell>
        </row>
        <row r="5">
          <cell r="B5">
            <v>2</v>
          </cell>
        </row>
        <row r="6">
          <cell r="B6">
            <v>3</v>
          </cell>
        </row>
        <row r="7">
          <cell r="B7">
            <v>4</v>
          </cell>
        </row>
        <row r="8">
          <cell r="B8">
            <v>5</v>
          </cell>
        </row>
        <row r="9">
          <cell r="B9">
            <v>6</v>
          </cell>
        </row>
        <row r="10">
          <cell r="B10">
            <v>7</v>
          </cell>
        </row>
        <row r="11">
          <cell r="B11">
            <v>8</v>
          </cell>
        </row>
        <row r="12">
          <cell r="B12">
            <v>9</v>
          </cell>
        </row>
        <row r="13">
          <cell r="B13">
            <v>10</v>
          </cell>
        </row>
        <row r="14">
          <cell r="B14">
            <v>11</v>
          </cell>
        </row>
        <row r="15">
          <cell r="B15">
            <v>12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  <row r="19">
          <cell r="B19">
            <v>16</v>
          </cell>
        </row>
        <row r="20">
          <cell r="B20">
            <v>17</v>
          </cell>
        </row>
        <row r="21">
          <cell r="B21">
            <v>18</v>
          </cell>
        </row>
        <row r="22">
          <cell r="B22">
            <v>19</v>
          </cell>
        </row>
        <row r="23">
          <cell r="B23">
            <v>20</v>
          </cell>
        </row>
        <row r="24">
          <cell r="B24">
            <v>21</v>
          </cell>
        </row>
        <row r="25">
          <cell r="B25">
            <v>22</v>
          </cell>
        </row>
        <row r="26">
          <cell r="B26">
            <v>23</v>
          </cell>
        </row>
        <row r="27">
          <cell r="B27">
            <v>24</v>
          </cell>
        </row>
        <row r="28">
          <cell r="B28">
            <v>25</v>
          </cell>
        </row>
        <row r="29">
          <cell r="B29">
            <v>26</v>
          </cell>
        </row>
        <row r="30">
          <cell r="B30">
            <v>27</v>
          </cell>
        </row>
        <row r="31">
          <cell r="B31">
            <v>28</v>
          </cell>
        </row>
        <row r="32">
          <cell r="B32">
            <v>29</v>
          </cell>
        </row>
        <row r="33">
          <cell r="B33">
            <v>30</v>
          </cell>
        </row>
        <row r="34">
          <cell r="B34">
            <v>31</v>
          </cell>
        </row>
        <row r="35">
          <cell r="B35">
            <v>32</v>
          </cell>
        </row>
        <row r="36">
          <cell r="B36">
            <v>33</v>
          </cell>
        </row>
        <row r="37">
          <cell r="B37">
            <v>34</v>
          </cell>
        </row>
        <row r="38">
          <cell r="B38">
            <v>35</v>
          </cell>
        </row>
        <row r="39">
          <cell r="B39">
            <v>36</v>
          </cell>
        </row>
        <row r="40">
          <cell r="B40">
            <v>37</v>
          </cell>
        </row>
        <row r="41">
          <cell r="B41">
            <v>38</v>
          </cell>
        </row>
        <row r="42">
          <cell r="B42">
            <v>39</v>
          </cell>
        </row>
        <row r="43">
          <cell r="B43">
            <v>40</v>
          </cell>
        </row>
        <row r="44">
          <cell r="B44">
            <v>41</v>
          </cell>
        </row>
        <row r="45">
          <cell r="B45">
            <v>42</v>
          </cell>
        </row>
        <row r="46">
          <cell r="B46">
            <v>43</v>
          </cell>
        </row>
        <row r="47">
          <cell r="B47">
            <v>44</v>
          </cell>
        </row>
        <row r="48">
          <cell r="B48">
            <v>45</v>
          </cell>
        </row>
        <row r="49">
          <cell r="B49">
            <v>46</v>
          </cell>
        </row>
        <row r="50">
          <cell r="B50">
            <v>47</v>
          </cell>
        </row>
        <row r="51">
          <cell r="B51">
            <v>48</v>
          </cell>
        </row>
        <row r="52">
          <cell r="B52">
            <v>49</v>
          </cell>
        </row>
        <row r="53">
          <cell r="B53">
            <v>50</v>
          </cell>
        </row>
        <row r="54">
          <cell r="B54">
            <v>51</v>
          </cell>
        </row>
        <row r="55">
          <cell r="B55">
            <v>52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6DBA-FE08-454F-B2A2-C92C370DF2CD}">
  <sheetPr>
    <tabColor rgb="FF013A77"/>
    <pageSetUpPr fitToPage="1"/>
  </sheetPr>
  <dimension ref="C2:J25"/>
  <sheetViews>
    <sheetView showGridLines="0" showRowColHeaders="0" tabSelected="1" topLeftCell="A5" zoomScaleNormal="100" zoomScalePageLayoutView="120" workbookViewId="0">
      <selection activeCell="D21" sqref="D21"/>
    </sheetView>
  </sheetViews>
  <sheetFormatPr defaultColWidth="8.875" defaultRowHeight="15"/>
  <cols>
    <col min="1" max="1" width="11.375" style="92" bestFit="1" customWidth="1"/>
    <col min="2" max="2" width="5" style="92" bestFit="1" customWidth="1"/>
    <col min="3" max="3" width="9.375" style="92" customWidth="1"/>
    <col min="4" max="4" width="18.375" style="92" bestFit="1" customWidth="1"/>
    <col min="5" max="6" width="18" style="92" bestFit="1" customWidth="1"/>
    <col min="7" max="7" width="14.125" style="92" bestFit="1" customWidth="1"/>
    <col min="8" max="8" width="9" style="92" customWidth="1"/>
    <col min="9" max="9" width="11" style="92" bestFit="1" customWidth="1"/>
    <col min="10" max="16384" width="8.875" style="92"/>
  </cols>
  <sheetData>
    <row r="2" spans="3:9" ht="15.75">
      <c r="D2" s="93"/>
      <c r="F2" s="94"/>
      <c r="G2" s="93"/>
    </row>
    <row r="3" spans="3:9" ht="15.75">
      <c r="D3" s="93"/>
      <c r="F3" s="94"/>
      <c r="G3" s="93"/>
      <c r="I3" s="95"/>
    </row>
    <row r="4" spans="3:9" ht="15.75">
      <c r="D4" s="93"/>
      <c r="F4" s="94"/>
      <c r="G4" s="93"/>
      <c r="I4" s="95"/>
    </row>
    <row r="5" spans="3:9" ht="191.1" customHeight="1">
      <c r="C5" s="96"/>
      <c r="D5" s="95"/>
      <c r="F5" s="97"/>
      <c r="G5" s="98"/>
      <c r="I5" s="95"/>
    </row>
    <row r="6" spans="3:9" ht="15.75">
      <c r="C6" s="99"/>
      <c r="F6" s="95"/>
      <c r="G6" s="100"/>
    </row>
    <row r="7" spans="3:9" s="113" customFormat="1" ht="15.75">
      <c r="C7" s="112"/>
      <c r="F7" s="114"/>
      <c r="G7" s="115"/>
    </row>
    <row r="8" spans="3:9" ht="90">
      <c r="C8" s="101"/>
      <c r="F8" s="102"/>
      <c r="G8" s="55"/>
    </row>
    <row r="20" spans="3:10" ht="15.75">
      <c r="C20" s="103" t="s">
        <v>65</v>
      </c>
      <c r="D20" s="104" t="s">
        <v>69</v>
      </c>
    </row>
    <row r="21" spans="3:10" ht="15.75">
      <c r="C21" s="103" t="s">
        <v>66</v>
      </c>
      <c r="D21" s="105">
        <f ca="1">NOW()</f>
        <v>44683.688976504629</v>
      </c>
    </row>
    <row r="25" spans="3:10" ht="39" customHeight="1">
      <c r="J25" s="106" t="s">
        <v>67</v>
      </c>
    </row>
  </sheetData>
  <sheetProtection algorithmName="SHA-512" hashValue="pJXQMjHbxInKQ/MNnfO0coamc27JMZE74ucTrME1EAqAmU17m9roVx394oyH9tsNzQPRNknn+eZW7iJ4eUkfvw==" saltValue="AB0m01UmsBxLW02L6lL6PQ==" spinCount="100000" sheet="1" objects="1" scenarios="1" selectLockedCells="1" selectUnlockedCells="1"/>
  <pageMargins left="0.71" right="0.47" top="0.91" bottom="0.75" header="0.31" footer="0.31"/>
  <pageSetup paperSize="9" scale="74" orientation="landscape"/>
  <headerFooter>
    <oddFooter>&amp;L&amp;K000000&amp;F&amp;R&amp;K000000pagina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29DE6"/>
    <pageSetUpPr fitToPage="1"/>
  </sheetPr>
  <dimension ref="A1:Y46"/>
  <sheetViews>
    <sheetView showGridLines="0" showRowColHeaders="0" topLeftCell="B19" zoomScale="138" zoomScaleNormal="138" workbookViewId="0">
      <selection activeCell="B36" sqref="B36"/>
    </sheetView>
  </sheetViews>
  <sheetFormatPr defaultColWidth="8.875" defaultRowHeight="14.25"/>
  <cols>
    <col min="1" max="1" width="2.375" style="2" customWidth="1"/>
    <col min="2" max="2" width="62" style="2" customWidth="1"/>
    <col min="3" max="3" width="25.875" style="2" customWidth="1"/>
    <col min="4" max="5" width="12.875" style="2" customWidth="1"/>
    <col min="6" max="6" width="8.875" style="2" customWidth="1"/>
    <col min="7" max="7" width="15.875" style="2" customWidth="1"/>
    <col min="8" max="16384" width="8.875" style="2"/>
  </cols>
  <sheetData>
    <row r="1" spans="2:25" s="116" customFormat="1" ht="51" customHeight="1" thickBot="1">
      <c r="B1" s="169" t="s">
        <v>39</v>
      </c>
      <c r="C1" s="169"/>
      <c r="D1" s="169"/>
      <c r="E1" s="169"/>
      <c r="F1" s="169"/>
      <c r="G1" s="169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25" s="109" customFormat="1" ht="18" customHeight="1">
      <c r="B2" s="117"/>
      <c r="C2" s="118"/>
      <c r="D2" s="118"/>
      <c r="E2" s="118"/>
      <c r="F2" s="118"/>
      <c r="G2" s="11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X2" s="116"/>
      <c r="Y2" s="116"/>
    </row>
    <row r="3" spans="2:25" hidden="1"/>
    <row r="4" spans="2:25" hidden="1"/>
    <row r="5" spans="2:25" hidden="1"/>
    <row r="6" spans="2:25" hidden="1">
      <c r="B6" s="1"/>
    </row>
    <row r="7" spans="2:25" hidden="1">
      <c r="B7" s="3"/>
    </row>
    <row r="8" spans="2:25" hidden="1"/>
    <row r="9" spans="2:25" hidden="1"/>
    <row r="10" spans="2:25" ht="15.95" hidden="1" customHeight="1">
      <c r="C10" s="119"/>
      <c r="F10" s="170"/>
      <c r="G10" s="170"/>
    </row>
    <row r="11" spans="2:25" hidden="1"/>
    <row r="12" spans="2:25" hidden="1"/>
    <row r="13" spans="2:25" ht="23.25">
      <c r="B13" s="56" t="s">
        <v>14</v>
      </c>
      <c r="C13" s="4"/>
      <c r="D13" s="4"/>
      <c r="E13" s="4"/>
      <c r="F13" s="4"/>
      <c r="G13" s="4"/>
    </row>
    <row r="14" spans="2:25" ht="18.75" thickBot="1">
      <c r="B14" s="5"/>
      <c r="C14" s="6"/>
      <c r="D14" s="6"/>
      <c r="E14" s="6"/>
      <c r="F14" s="6"/>
      <c r="G14" s="6"/>
    </row>
    <row r="15" spans="2:25">
      <c r="B15" s="175" t="s">
        <v>0</v>
      </c>
      <c r="C15" s="175"/>
      <c r="D15" s="175"/>
      <c r="E15" s="175"/>
      <c r="F15" s="175"/>
      <c r="G15" s="175"/>
    </row>
    <row r="16" spans="2:25">
      <c r="B16" s="178" t="s">
        <v>16</v>
      </c>
      <c r="C16" s="178"/>
      <c r="D16" s="178"/>
      <c r="E16" s="178"/>
      <c r="F16" s="178"/>
      <c r="G16" s="178"/>
    </row>
    <row r="17" spans="1:7">
      <c r="B17" s="7"/>
      <c r="C17" s="7"/>
      <c r="D17" s="7"/>
      <c r="E17" s="7"/>
      <c r="F17" s="7"/>
      <c r="G17" s="7"/>
    </row>
    <row r="18" spans="1:7">
      <c r="B18" s="176" t="s">
        <v>17</v>
      </c>
      <c r="C18" s="176"/>
      <c r="D18" s="176"/>
      <c r="E18" s="176"/>
      <c r="F18" s="176"/>
      <c r="G18" s="176"/>
    </row>
    <row r="19" spans="1:7">
      <c r="B19" s="7"/>
      <c r="C19" s="7"/>
      <c r="D19" s="7"/>
      <c r="E19" s="7"/>
      <c r="F19" s="7"/>
      <c r="G19" s="7"/>
    </row>
    <row r="20" spans="1:7" ht="15" thickBot="1">
      <c r="B20" s="177" t="s">
        <v>18</v>
      </c>
      <c r="C20" s="177"/>
      <c r="D20" s="177"/>
      <c r="E20" s="177"/>
      <c r="F20" s="177"/>
      <c r="G20" s="177"/>
    </row>
    <row r="22" spans="1:7" s="11" customFormat="1" ht="12.75">
      <c r="A22" s="8"/>
      <c r="B22" s="8" t="s">
        <v>15</v>
      </c>
      <c r="C22" s="9"/>
      <c r="D22" s="9"/>
      <c r="E22" s="9"/>
      <c r="F22" s="9"/>
      <c r="G22" s="10"/>
    </row>
    <row r="23" spans="1:7" s="11" customFormat="1" ht="13.5" thickBot="1">
      <c r="A23" s="10"/>
      <c r="B23" s="10"/>
      <c r="G23" s="10"/>
    </row>
    <row r="24" spans="1:7" s="12" customFormat="1" ht="27.95" customHeight="1" thickBot="1">
      <c r="A24" s="8"/>
      <c r="B24" s="24" t="s">
        <v>19</v>
      </c>
      <c r="C24" s="25" t="s">
        <v>1</v>
      </c>
      <c r="D24" s="26" t="s">
        <v>2</v>
      </c>
      <c r="E24" s="26" t="s">
        <v>3</v>
      </c>
      <c r="F24" s="26" t="s">
        <v>4</v>
      </c>
      <c r="G24" s="26" t="s">
        <v>5</v>
      </c>
    </row>
    <row r="25" spans="1:7" s="12" customFormat="1" ht="27.95" customHeight="1">
      <c r="A25" s="8"/>
      <c r="B25" s="13" t="s">
        <v>6</v>
      </c>
      <c r="C25" s="167">
        <v>0.75</v>
      </c>
      <c r="D25" s="27">
        <v>0.75</v>
      </c>
      <c r="E25" s="27">
        <v>4.5</v>
      </c>
      <c r="F25" s="28">
        <f>(100-(C25-D25)/(E25-D25)*(100-10))/1</f>
        <v>100</v>
      </c>
      <c r="G25" s="29">
        <v>0.9</v>
      </c>
    </row>
    <row r="26" spans="1:7" s="11" customFormat="1" ht="12.75">
      <c r="D26" s="17"/>
      <c r="E26" s="17"/>
    </row>
    <row r="27" spans="1:7" s="11" customFormat="1" ht="13.5" thickBot="1"/>
    <row r="28" spans="1:7" s="12" customFormat="1" ht="27.95" customHeight="1" thickBot="1">
      <c r="A28" s="8"/>
      <c r="B28" s="24" t="s">
        <v>21</v>
      </c>
      <c r="C28" s="25" t="s">
        <v>1</v>
      </c>
      <c r="D28" s="26" t="s">
        <v>2</v>
      </c>
      <c r="E28" s="26" t="s">
        <v>3</v>
      </c>
      <c r="F28" s="26" t="s">
        <v>4</v>
      </c>
      <c r="G28" s="26" t="s">
        <v>5</v>
      </c>
    </row>
    <row r="29" spans="1:7" s="12" customFormat="1" ht="27.95" customHeight="1">
      <c r="A29" s="8"/>
      <c r="B29" s="13" t="s">
        <v>20</v>
      </c>
      <c r="C29" s="167">
        <v>0.5</v>
      </c>
      <c r="D29" s="27">
        <v>0.5</v>
      </c>
      <c r="E29" s="27">
        <v>2.25</v>
      </c>
      <c r="F29" s="28">
        <f>(100-(C29-D29)/(E29-D29)*(100-10))/1</f>
        <v>100</v>
      </c>
      <c r="G29" s="29">
        <v>0.1</v>
      </c>
    </row>
    <row r="30" spans="1:7" s="12" customFormat="1" ht="27.95" hidden="1" customHeight="1">
      <c r="A30" s="8"/>
      <c r="B30" s="18"/>
      <c r="C30" s="120"/>
      <c r="D30" s="14"/>
      <c r="E30" s="14"/>
      <c r="F30" s="15"/>
      <c r="G30" s="16"/>
    </row>
    <row r="31" spans="1:7" s="11" customFormat="1" ht="13.5" thickBot="1"/>
    <row r="32" spans="1:7" s="11" customFormat="1" ht="13.5" thickBot="1">
      <c r="B32" s="24" t="s">
        <v>7</v>
      </c>
      <c r="C32" s="25" t="s">
        <v>4</v>
      </c>
    </row>
    <row r="33" spans="2:3" s="11" customFormat="1" ht="35.1" customHeight="1">
      <c r="B33" s="13" t="s">
        <v>8</v>
      </c>
      <c r="C33" s="30">
        <f>(F25*G25)+(F29*G29)+(F30*G30)</f>
        <v>100</v>
      </c>
    </row>
    <row r="35" spans="2:3" s="11" customFormat="1" ht="12.75">
      <c r="B35" s="19" t="s">
        <v>68</v>
      </c>
    </row>
    <row r="36" spans="2:3" s="11" customFormat="1" ht="12.75">
      <c r="B36" s="19" t="s">
        <v>23</v>
      </c>
    </row>
    <row r="37" spans="2:3" s="11" customFormat="1" ht="12.75">
      <c r="B37" s="19" t="s">
        <v>22</v>
      </c>
    </row>
    <row r="38" spans="2:3" ht="15" thickBot="1">
      <c r="B38" s="20"/>
    </row>
    <row r="39" spans="2:3" ht="15" thickBot="1">
      <c r="B39" s="179" t="s">
        <v>9</v>
      </c>
      <c r="C39" s="180"/>
    </row>
    <row r="40" spans="2:3">
      <c r="B40" s="21" t="s">
        <v>10</v>
      </c>
      <c r="C40" s="168"/>
    </row>
    <row r="41" spans="2:3">
      <c r="B41" s="22" t="s">
        <v>11</v>
      </c>
      <c r="C41" s="168"/>
    </row>
    <row r="42" spans="2:3">
      <c r="B42" s="171" t="s">
        <v>12</v>
      </c>
      <c r="C42" s="172"/>
    </row>
    <row r="43" spans="2:3">
      <c r="B43" s="171"/>
      <c r="C43" s="173"/>
    </row>
    <row r="44" spans="2:3">
      <c r="B44" s="171"/>
      <c r="C44" s="173"/>
    </row>
    <row r="45" spans="2:3">
      <c r="B45" s="171"/>
      <c r="C45" s="174"/>
    </row>
    <row r="46" spans="2:3" ht="15" thickBot="1">
      <c r="B46" s="23" t="s">
        <v>13</v>
      </c>
      <c r="C46" s="168"/>
    </row>
  </sheetData>
  <sheetProtection algorithmName="SHA-512" hashValue="mVMKWS3TXF9TDAGxLW/kEuFaQJZiN1mVysmbA/gvZlVSqMcRK8EZaAPdRKV2ssc8zYDSWAEvTiOmyx/yYklcEQ==" saltValue="M74b7+++EYsq9nGt0TBF4Q==" spinCount="100000" sheet="1" objects="1" scenarios="1"/>
  <mergeCells count="9">
    <mergeCell ref="B1:G1"/>
    <mergeCell ref="F10:G10"/>
    <mergeCell ref="B42:B45"/>
    <mergeCell ref="C42:C45"/>
    <mergeCell ref="B15:G15"/>
    <mergeCell ref="B18:G18"/>
    <mergeCell ref="B20:G20"/>
    <mergeCell ref="B16:G16"/>
    <mergeCell ref="B39:C39"/>
  </mergeCells>
  <phoneticPr fontId="7" type="noConversion"/>
  <dataValidations count="1">
    <dataValidation type="decimal" allowBlank="1" showInputMessage="1" showErrorMessage="1" errorTitle="Foutieve invoer" error="U heeft een bedrag ingevoerd welke buiten de opgestelde range ligt. Deze invoer is niet mogelijk." sqref="C25 C29:C30" xr:uid="{7DB0F53C-A6B9-F04C-824A-6B0B59D4B56E}">
      <formula1>D25-0.0000001</formula1>
      <formula2>E25+0.0000001</formula2>
    </dataValidation>
  </dataValidations>
  <pageMargins left="0.7" right="0.7" top="0.75" bottom="0.75" header="0.3" footer="0.3"/>
  <pageSetup paperSize="9" scale="8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81BF-F7C2-7843-AC83-46E9B9CEC27A}">
  <sheetPr>
    <tabColor rgb="FF029DE6"/>
    <pageSetUpPr autoPageBreaks="0"/>
  </sheetPr>
  <dimension ref="B1:AC258"/>
  <sheetViews>
    <sheetView showGridLines="0" showRowColHeaders="0" showOutlineSymbols="0" topLeftCell="A2" zoomScaleNormal="100" zoomScaleSheetLayoutView="100" zoomScalePageLayoutView="140" workbookViewId="0">
      <selection activeCell="E20" sqref="E20"/>
    </sheetView>
  </sheetViews>
  <sheetFormatPr defaultColWidth="8.875" defaultRowHeight="15" outlineLevelRow="7"/>
  <cols>
    <col min="1" max="1" width="2" style="108" customWidth="1"/>
    <col min="2" max="2" width="1.875" style="108" customWidth="1"/>
    <col min="3" max="3" width="14.5" style="108" customWidth="1"/>
    <col min="4" max="5" width="18.625" style="108" customWidth="1"/>
    <col min="6" max="6" width="4.375" style="108" customWidth="1"/>
    <col min="7" max="8" width="18.625" style="108" customWidth="1"/>
    <col min="9" max="9" width="4.5" style="108" customWidth="1"/>
    <col min="10" max="11" width="18.625" style="108" customWidth="1"/>
    <col min="12" max="12" width="3.875" style="108" customWidth="1"/>
    <col min="13" max="13" width="14.875" style="108" hidden="1" customWidth="1"/>
    <col min="14" max="14" width="2" style="108" hidden="1" customWidth="1"/>
    <col min="15" max="15" width="15.125" style="108" hidden="1" customWidth="1"/>
    <col min="16" max="16" width="10.375" style="108" customWidth="1"/>
    <col min="17" max="18" width="10.125" style="108" customWidth="1"/>
    <col min="19" max="19" width="3.5" style="108" customWidth="1"/>
    <col min="20" max="20" width="3.375" style="108" customWidth="1"/>
    <col min="21" max="21" width="10.5" style="108" bestFit="1" customWidth="1"/>
    <col min="22" max="22" width="10.625" style="108" hidden="1" customWidth="1"/>
    <col min="23" max="23" width="8" style="108" hidden="1" customWidth="1"/>
    <col min="24" max="24" width="9.125" style="108" hidden="1" customWidth="1"/>
    <col min="25" max="25" width="21.375" style="108" hidden="1" customWidth="1"/>
    <col min="26" max="26" width="0" style="108" hidden="1" customWidth="1"/>
    <col min="27" max="16384" width="8.875" style="108"/>
  </cols>
  <sheetData>
    <row r="1" spans="2:29" s="116" customFormat="1" ht="60" customHeight="1" thickBot="1">
      <c r="B1" s="181" t="s">
        <v>39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2"/>
    </row>
    <row r="2" spans="2:29" s="109" customFormat="1" ht="18" customHeight="1">
      <c r="B2" s="117"/>
      <c r="C2" s="118"/>
      <c r="D2" s="118"/>
      <c r="E2" s="118"/>
      <c r="F2" s="118"/>
      <c r="G2" s="118"/>
      <c r="H2" s="121"/>
      <c r="I2" s="121"/>
      <c r="J2" s="122"/>
      <c r="K2" s="122"/>
      <c r="L2" s="122"/>
      <c r="M2" s="122"/>
      <c r="N2" s="122"/>
      <c r="O2" s="122"/>
      <c r="P2" s="122"/>
      <c r="Q2" s="122"/>
      <c r="R2" s="122"/>
      <c r="X2" s="116"/>
      <c r="Y2" s="116"/>
    </row>
    <row r="3" spans="2:29" s="109" customFormat="1" ht="18" hidden="1" customHeight="1">
      <c r="B3" s="117"/>
      <c r="C3" s="118"/>
      <c r="D3" s="118"/>
      <c r="E3" s="118"/>
      <c r="F3" s="118"/>
      <c r="G3" s="118"/>
      <c r="H3" s="121"/>
      <c r="I3" s="123"/>
      <c r="J3" s="183"/>
      <c r="K3" s="183"/>
      <c r="L3" s="183"/>
      <c r="M3" s="183"/>
      <c r="N3" s="183"/>
      <c r="O3" s="183"/>
      <c r="P3" s="183"/>
      <c r="Q3" s="183"/>
      <c r="R3" s="122"/>
      <c r="X3" s="116"/>
      <c r="Y3" s="116"/>
    </row>
    <row r="4" spans="2:29" s="109" customFormat="1" ht="18" hidden="1" customHeight="1">
      <c r="B4" s="117"/>
      <c r="C4" s="118"/>
      <c r="D4" s="118"/>
      <c r="E4" s="118"/>
      <c r="F4" s="118"/>
      <c r="G4" s="118"/>
      <c r="H4" s="121"/>
      <c r="I4" s="124"/>
      <c r="J4" s="184" t="e">
        <f>#REF!</f>
        <v>#REF!</v>
      </c>
      <c r="K4" s="184"/>
      <c r="L4" s="184"/>
      <c r="M4" s="184"/>
      <c r="N4" s="184"/>
      <c r="O4" s="184"/>
      <c r="P4" s="184"/>
      <c r="Q4" s="184"/>
      <c r="R4" s="122"/>
      <c r="X4" s="116"/>
      <c r="Y4" s="116"/>
    </row>
    <row r="5" spans="2:29" ht="20.100000000000001" hidden="1" customHeight="1">
      <c r="B5" s="125"/>
      <c r="C5" s="118"/>
      <c r="D5" s="118"/>
      <c r="E5" s="118"/>
      <c r="F5" s="118"/>
      <c r="G5" s="118"/>
      <c r="H5" s="118"/>
      <c r="I5" s="124"/>
      <c r="J5" s="185"/>
      <c r="K5" s="185"/>
      <c r="L5" s="185"/>
      <c r="M5" s="185"/>
      <c r="N5" s="185"/>
      <c r="O5" s="185"/>
      <c r="P5" s="185"/>
      <c r="Q5" s="185"/>
      <c r="R5" s="126"/>
      <c r="W5" s="109"/>
      <c r="X5" s="109"/>
      <c r="Y5" s="109"/>
      <c r="Z5" s="109"/>
    </row>
    <row r="6" spans="2:29" ht="11.25" hidden="1" customHeight="1">
      <c r="B6" s="125"/>
      <c r="C6" s="118"/>
      <c r="D6" s="118"/>
      <c r="E6" s="118"/>
      <c r="F6" s="118"/>
      <c r="G6" s="118"/>
      <c r="H6" s="118"/>
      <c r="I6" s="118"/>
      <c r="J6" s="118"/>
      <c r="K6" s="127"/>
      <c r="L6" s="127"/>
      <c r="M6" s="127"/>
      <c r="N6" s="127"/>
      <c r="O6" s="127"/>
      <c r="P6" s="127"/>
      <c r="Q6" s="127"/>
      <c r="R6" s="127"/>
      <c r="W6" s="109"/>
      <c r="X6" s="109"/>
      <c r="Y6" s="109"/>
      <c r="Z6" s="109"/>
    </row>
    <row r="7" spans="2:29" ht="36" customHeight="1">
      <c r="B7" s="107"/>
      <c r="C7" s="34" t="s">
        <v>24</v>
      </c>
      <c r="D7" s="35"/>
      <c r="E7" s="36"/>
      <c r="F7" s="36"/>
      <c r="G7" s="37" t="s">
        <v>25</v>
      </c>
      <c r="H7" s="38"/>
      <c r="I7" s="188" t="s">
        <v>42</v>
      </c>
      <c r="J7" s="188"/>
      <c r="K7" s="188"/>
      <c r="L7" s="36"/>
      <c r="M7" s="36"/>
      <c r="N7" s="36"/>
      <c r="O7" s="36"/>
      <c r="P7" s="36"/>
      <c r="Q7" s="36"/>
      <c r="R7" s="39" t="s">
        <v>24</v>
      </c>
      <c r="U7" s="189"/>
      <c r="V7" s="189"/>
      <c r="W7" s="109"/>
      <c r="X7" s="109"/>
      <c r="Y7" s="109"/>
      <c r="Z7" s="109"/>
    </row>
    <row r="8" spans="2:29" ht="6.75" customHeight="1">
      <c r="B8" s="128"/>
      <c r="C8" s="129"/>
      <c r="D8" s="130"/>
      <c r="E8" s="131"/>
      <c r="F8" s="132"/>
      <c r="G8" s="190"/>
      <c r="H8" s="190"/>
      <c r="I8" s="118"/>
      <c r="J8" s="118"/>
      <c r="K8" s="133"/>
      <c r="L8" s="133"/>
      <c r="M8" s="133"/>
      <c r="N8" s="133"/>
      <c r="O8" s="133"/>
      <c r="P8" s="133"/>
      <c r="Q8" s="133"/>
      <c r="R8" s="134"/>
      <c r="W8" s="109"/>
      <c r="X8" s="109"/>
      <c r="Y8" s="109"/>
      <c r="Z8" s="109"/>
    </row>
    <row r="9" spans="2:29" ht="24" customHeight="1">
      <c r="B9" s="128"/>
      <c r="C9" s="135"/>
      <c r="D9" s="191" t="s">
        <v>27</v>
      </c>
      <c r="E9" s="192"/>
      <c r="F9" s="136"/>
      <c r="G9" s="191" t="s">
        <v>28</v>
      </c>
      <c r="H9" s="192"/>
      <c r="I9" s="118"/>
      <c r="J9" s="191" t="s">
        <v>29</v>
      </c>
      <c r="K9" s="192"/>
      <c r="L9" s="137"/>
      <c r="M9" s="137"/>
      <c r="N9" s="137"/>
      <c r="O9" s="137"/>
      <c r="P9" s="138"/>
      <c r="Q9" s="138"/>
      <c r="R9" s="134"/>
    </row>
    <row r="10" spans="2:29" hidden="1">
      <c r="B10" s="139"/>
      <c r="C10" s="140"/>
      <c r="D10" s="193" t="s">
        <v>30</v>
      </c>
      <c r="E10" s="193"/>
      <c r="F10" s="141"/>
      <c r="G10" s="193" t="s">
        <v>31</v>
      </c>
      <c r="H10" s="193"/>
      <c r="I10" s="118"/>
      <c r="J10" s="193" t="s">
        <v>32</v>
      </c>
      <c r="K10" s="194"/>
      <c r="L10" s="142"/>
      <c r="M10" s="142"/>
      <c r="N10" s="142"/>
      <c r="O10" s="142"/>
      <c r="P10" s="133"/>
      <c r="Q10" s="133"/>
      <c r="R10" s="134"/>
      <c r="W10" s="109"/>
      <c r="X10" s="109"/>
      <c r="Y10" s="109"/>
      <c r="Z10" s="109"/>
    </row>
    <row r="11" spans="2:29" ht="44.1" customHeight="1">
      <c r="B11" s="143"/>
      <c r="C11" s="144" t="s">
        <v>33</v>
      </c>
      <c r="D11" s="144" t="s">
        <v>34</v>
      </c>
      <c r="E11" s="145" t="s">
        <v>35</v>
      </c>
      <c r="F11" s="146"/>
      <c r="G11" s="147" t="s">
        <v>34</v>
      </c>
      <c r="H11" s="145" t="s">
        <v>35</v>
      </c>
      <c r="I11" s="146"/>
      <c r="J11" s="147" t="s">
        <v>34</v>
      </c>
      <c r="K11" s="144" t="s">
        <v>35</v>
      </c>
      <c r="L11" s="146"/>
      <c r="M11" s="148" t="s">
        <v>36</v>
      </c>
      <c r="N11" s="148"/>
      <c r="O11" s="148" t="s">
        <v>37</v>
      </c>
      <c r="Q11" s="186" t="s">
        <v>38</v>
      </c>
      <c r="R11" s="186"/>
      <c r="U11" s="149"/>
      <c r="V11" s="149"/>
      <c r="W11" s="109"/>
      <c r="X11" s="109"/>
      <c r="Y11" s="109"/>
      <c r="Z11" s="109"/>
      <c r="AA11" s="150"/>
      <c r="AB11" s="150"/>
      <c r="AC11" s="150"/>
    </row>
    <row r="12" spans="2:29" s="109" customFormat="1" ht="24" customHeight="1">
      <c r="B12" s="151"/>
      <c r="C12" s="152">
        <v>5</v>
      </c>
      <c r="D12" s="40">
        <v>37</v>
      </c>
      <c r="E12" s="40">
        <v>40.25</v>
      </c>
      <c r="F12" s="41"/>
      <c r="G12" s="40">
        <v>41</v>
      </c>
      <c r="H12" s="40">
        <v>44</v>
      </c>
      <c r="I12" s="153"/>
      <c r="J12" s="40">
        <v>45</v>
      </c>
      <c r="K12" s="40">
        <v>48</v>
      </c>
      <c r="L12" s="42"/>
      <c r="M12" s="43" t="e" vm="1">
        <v>#VALUE!</v>
      </c>
      <c r="N12" s="43"/>
      <c r="O12" s="44" t="e" vm="1">
        <v>#VALUE!</v>
      </c>
      <c r="P12" s="45"/>
      <c r="Q12" s="186"/>
      <c r="R12" s="186"/>
      <c r="U12" s="46"/>
      <c r="V12" s="46"/>
      <c r="X12" s="109">
        <f>IF($I$7=Y12,2,0)</f>
        <v>2</v>
      </c>
      <c r="Y12" s="109" t="s">
        <v>42</v>
      </c>
      <c r="AA12" s="154"/>
      <c r="AB12" s="154"/>
      <c r="AC12" s="154"/>
    </row>
    <row r="13" spans="2:29" s="109" customFormat="1" ht="24" customHeight="1">
      <c r="B13" s="151"/>
      <c r="C13" s="155">
        <v>6</v>
      </c>
      <c r="D13" s="47">
        <v>37.75</v>
      </c>
      <c r="E13" s="47">
        <v>41.5</v>
      </c>
      <c r="F13" s="48"/>
      <c r="G13" s="47">
        <v>42.5</v>
      </c>
      <c r="H13" s="47">
        <v>46</v>
      </c>
      <c r="I13" s="156"/>
      <c r="J13" s="47">
        <v>47</v>
      </c>
      <c r="K13" s="47">
        <v>50.75</v>
      </c>
      <c r="L13" s="42"/>
      <c r="M13" s="43" t="e" vm="1">
        <v>#VALUE!</v>
      </c>
      <c r="N13" s="43"/>
      <c r="O13" s="44" t="e" vm="1">
        <v>#VALUE!</v>
      </c>
      <c r="P13" s="45"/>
      <c r="Q13" s="186"/>
      <c r="R13" s="186"/>
      <c r="U13" s="46"/>
      <c r="V13" s="46"/>
      <c r="X13" s="109">
        <f>IF($I$7=Y13,3,0)</f>
        <v>0</v>
      </c>
      <c r="Y13" s="109" t="s">
        <v>43</v>
      </c>
      <c r="AA13" s="154"/>
      <c r="AB13" s="154"/>
      <c r="AC13" s="154"/>
    </row>
    <row r="14" spans="2:29" s="109" customFormat="1" ht="24" customHeight="1">
      <c r="B14" s="151"/>
      <c r="C14" s="157">
        <v>7</v>
      </c>
      <c r="D14" s="40">
        <v>39.75</v>
      </c>
      <c r="E14" s="40">
        <v>44.25</v>
      </c>
      <c r="F14" s="49"/>
      <c r="G14" s="40">
        <v>45.25</v>
      </c>
      <c r="H14" s="40">
        <v>50</v>
      </c>
      <c r="I14" s="158"/>
      <c r="J14" s="40">
        <v>51</v>
      </c>
      <c r="K14" s="40">
        <v>55.75</v>
      </c>
      <c r="L14" s="42"/>
      <c r="M14" s="43" t="e" vm="1">
        <v>#VALUE!</v>
      </c>
      <c r="N14" s="43"/>
      <c r="O14" s="44" t="e" vm="1">
        <v>#VALUE!</v>
      </c>
      <c r="P14" s="45"/>
      <c r="Q14" s="186"/>
      <c r="R14" s="186"/>
      <c r="U14" s="46"/>
      <c r="V14" s="46"/>
      <c r="X14" s="109">
        <f>IF($I$7=Y14,4,0)</f>
        <v>0</v>
      </c>
      <c r="Y14" s="109" t="s">
        <v>44</v>
      </c>
      <c r="AA14" s="154"/>
      <c r="AB14" s="154"/>
      <c r="AC14" s="159"/>
    </row>
    <row r="15" spans="2:29" s="109" customFormat="1" ht="24" customHeight="1">
      <c r="B15" s="151"/>
      <c r="C15" s="155">
        <v>8</v>
      </c>
      <c r="D15" s="47">
        <v>47.25</v>
      </c>
      <c r="E15" s="47">
        <v>52.25</v>
      </c>
      <c r="F15" s="48"/>
      <c r="G15" s="47">
        <v>53.5</v>
      </c>
      <c r="H15" s="47">
        <v>58.5</v>
      </c>
      <c r="I15" s="156"/>
      <c r="J15" s="47">
        <v>59.75</v>
      </c>
      <c r="K15" s="47">
        <v>64.75</v>
      </c>
      <c r="L15" s="42"/>
      <c r="M15" s="43" t="e" vm="1">
        <v>#VALUE!</v>
      </c>
      <c r="N15" s="43"/>
      <c r="O15" s="44" t="e" vm="1">
        <v>#VALUE!</v>
      </c>
      <c r="P15" s="45"/>
      <c r="Q15" s="186"/>
      <c r="R15" s="186"/>
      <c r="U15" s="46"/>
      <c r="V15" s="46"/>
      <c r="X15" s="109">
        <f>IF($I$7=Y15,5,0)</f>
        <v>0</v>
      </c>
      <c r="Y15" s="109" t="s">
        <v>45</v>
      </c>
      <c r="AA15" s="154"/>
      <c r="AB15" s="154"/>
      <c r="AC15" s="154"/>
    </row>
    <row r="16" spans="2:29" s="109" customFormat="1" ht="24" customHeight="1">
      <c r="B16" s="151"/>
      <c r="C16" s="157">
        <v>9</v>
      </c>
      <c r="D16" s="40">
        <v>53.75</v>
      </c>
      <c r="E16" s="40">
        <v>59.75</v>
      </c>
      <c r="F16" s="48"/>
      <c r="G16" s="40">
        <v>61.25</v>
      </c>
      <c r="H16" s="40">
        <v>67</v>
      </c>
      <c r="I16" s="156"/>
      <c r="J16" s="40">
        <v>68.75</v>
      </c>
      <c r="K16" s="40">
        <v>74.5</v>
      </c>
      <c r="L16" s="42"/>
      <c r="M16" s="43" t="e" vm="1">
        <v>#VALUE!</v>
      </c>
      <c r="N16" s="43"/>
      <c r="O16" s="44" t="e" vm="1">
        <v>#VALUE!</v>
      </c>
      <c r="P16" s="45"/>
      <c r="Q16" s="186"/>
      <c r="R16" s="186"/>
      <c r="U16" s="46"/>
      <c r="V16" s="46"/>
      <c r="X16" s="109">
        <f>IF($I$7=Y16,6,0)</f>
        <v>0</v>
      </c>
      <c r="Y16" s="109" t="s">
        <v>46</v>
      </c>
      <c r="AA16" s="154"/>
      <c r="AB16" s="154"/>
      <c r="AC16" s="154"/>
    </row>
    <row r="17" spans="2:29" s="109" customFormat="1" ht="24" customHeight="1">
      <c r="B17" s="151"/>
      <c r="C17" s="155">
        <v>10</v>
      </c>
      <c r="D17" s="47">
        <v>59.75</v>
      </c>
      <c r="E17" s="47">
        <v>66.5</v>
      </c>
      <c r="F17" s="48"/>
      <c r="G17" s="47">
        <v>68.25</v>
      </c>
      <c r="H17" s="47">
        <v>75</v>
      </c>
      <c r="I17" s="156"/>
      <c r="J17" s="47">
        <v>77.25</v>
      </c>
      <c r="K17" s="47">
        <v>84</v>
      </c>
      <c r="L17" s="42"/>
      <c r="M17" s="43" t="e" vm="1">
        <v>#VALUE!</v>
      </c>
      <c r="N17" s="43"/>
      <c r="O17" s="44" t="e" vm="1">
        <v>#VALUE!</v>
      </c>
      <c r="P17" s="45"/>
      <c r="Q17" s="186"/>
      <c r="R17" s="186"/>
      <c r="U17" s="46"/>
      <c r="V17" s="46"/>
      <c r="X17" s="109">
        <f>IF($I$7=Y17,7,0)</f>
        <v>0</v>
      </c>
      <c r="Y17" s="109" t="s">
        <v>47</v>
      </c>
      <c r="AA17" s="154"/>
      <c r="AB17" s="154"/>
      <c r="AC17" s="154"/>
    </row>
    <row r="18" spans="2:29" s="109" customFormat="1" ht="24" customHeight="1">
      <c r="B18" s="151"/>
      <c r="C18" s="157">
        <v>11</v>
      </c>
      <c r="D18" s="40">
        <v>71</v>
      </c>
      <c r="E18" s="40">
        <v>78.25</v>
      </c>
      <c r="F18" s="48"/>
      <c r="G18" s="40">
        <v>80.5</v>
      </c>
      <c r="H18" s="40">
        <v>87.5</v>
      </c>
      <c r="I18" s="156"/>
      <c r="J18" s="40">
        <v>90</v>
      </c>
      <c r="K18" s="40">
        <v>96.5</v>
      </c>
      <c r="L18" s="42"/>
      <c r="M18" s="43" t="e" vm="1">
        <v>#VALUE!</v>
      </c>
      <c r="N18" s="43"/>
      <c r="O18" s="44" t="e" vm="1">
        <v>#VALUE!</v>
      </c>
      <c r="P18" s="45"/>
      <c r="Q18" s="186"/>
      <c r="R18" s="186"/>
      <c r="U18" s="46"/>
      <c r="V18" s="46"/>
      <c r="X18" s="109">
        <f>IF($I$7=Y18,9,0)</f>
        <v>0</v>
      </c>
      <c r="Y18" s="109" t="s">
        <v>48</v>
      </c>
    </row>
    <row r="19" spans="2:29" s="109" customFormat="1" ht="24" customHeight="1">
      <c r="B19" s="151"/>
      <c r="C19" s="155" t="s">
        <v>40</v>
      </c>
      <c r="D19" s="47">
        <v>79.25</v>
      </c>
      <c r="E19" s="47">
        <v>86.25</v>
      </c>
      <c r="F19" s="50"/>
      <c r="G19" s="47">
        <v>88.75</v>
      </c>
      <c r="H19" s="47">
        <v>95.25</v>
      </c>
      <c r="I19" s="160"/>
      <c r="J19" s="47">
        <v>98</v>
      </c>
      <c r="K19" s="47">
        <v>104.25</v>
      </c>
      <c r="L19" s="42"/>
      <c r="M19" s="43" t="e" vm="1">
        <v>#VALUE!</v>
      </c>
      <c r="N19" s="43"/>
      <c r="O19" s="44" t="e" vm="1">
        <v>#VALUE!</v>
      </c>
      <c r="P19" s="187"/>
      <c r="Q19" s="187"/>
      <c r="R19" s="187"/>
      <c r="U19" s="46"/>
      <c r="V19" s="46"/>
      <c r="X19" s="109">
        <f>IF($I$7=Y19,10,0)</f>
        <v>0</v>
      </c>
      <c r="Y19" s="109" t="s">
        <v>49</v>
      </c>
    </row>
    <row r="20" spans="2:29" s="109" customFormat="1" ht="24" customHeight="1">
      <c r="B20" s="151"/>
      <c r="C20" s="157">
        <v>12</v>
      </c>
      <c r="D20" s="40">
        <v>85</v>
      </c>
      <c r="E20" s="40">
        <v>92</v>
      </c>
      <c r="F20" s="51"/>
      <c r="G20" s="40">
        <v>94.5</v>
      </c>
      <c r="H20" s="40">
        <v>100.75</v>
      </c>
      <c r="I20" s="161"/>
      <c r="J20" s="40">
        <v>103.5</v>
      </c>
      <c r="K20" s="40">
        <v>109.75</v>
      </c>
      <c r="L20" s="42"/>
      <c r="M20" s="43" t="e" vm="1">
        <v>#VALUE!</v>
      </c>
      <c r="N20" s="43"/>
      <c r="O20" s="44" t="e" vm="1">
        <v>#VALUE!</v>
      </c>
      <c r="P20" s="187"/>
      <c r="Q20" s="187"/>
      <c r="R20" s="187"/>
      <c r="U20" s="46"/>
      <c r="V20" s="46"/>
      <c r="X20" s="109">
        <f>IF($I$7=Y20,11,0)</f>
        <v>0</v>
      </c>
      <c r="Y20" s="109" t="s">
        <v>50</v>
      </c>
    </row>
    <row r="21" spans="2:29" ht="24" customHeight="1">
      <c r="B21" s="139"/>
      <c r="C21" s="155">
        <v>13</v>
      </c>
      <c r="D21" s="47">
        <v>95.25</v>
      </c>
      <c r="E21" s="47">
        <v>101.25</v>
      </c>
      <c r="F21" s="51"/>
      <c r="G21" s="47">
        <v>104</v>
      </c>
      <c r="H21" s="47">
        <v>110.25</v>
      </c>
      <c r="I21" s="161"/>
      <c r="J21" s="47">
        <v>113.25</v>
      </c>
      <c r="K21" s="47">
        <v>119.5</v>
      </c>
      <c r="L21" s="42"/>
      <c r="M21" s="43" t="e" vm="1">
        <v>#VALUE!</v>
      </c>
      <c r="N21" s="43"/>
      <c r="O21" s="44" t="e" vm="1">
        <v>#VALUE!</v>
      </c>
      <c r="P21" s="187"/>
      <c r="Q21" s="187"/>
      <c r="R21" s="187"/>
      <c r="U21" s="46"/>
      <c r="V21" s="46"/>
      <c r="W21" s="109"/>
      <c r="X21" s="109">
        <f>IF($I$7=Y21,12,0)</f>
        <v>0</v>
      </c>
      <c r="Y21" s="109" t="s">
        <v>51</v>
      </c>
      <c r="Z21" s="109"/>
    </row>
    <row r="22" spans="2:29" ht="24" customHeight="1" outlineLevel="7">
      <c r="B22" s="139"/>
      <c r="C22" s="162">
        <v>14</v>
      </c>
      <c r="D22" s="42">
        <v>99</v>
      </c>
      <c r="E22" s="42">
        <v>106.5</v>
      </c>
      <c r="F22" s="51"/>
      <c r="G22" s="42">
        <v>109.25</v>
      </c>
      <c r="H22" s="42">
        <v>116.5</v>
      </c>
      <c r="I22" s="161"/>
      <c r="J22" s="42">
        <v>119.75</v>
      </c>
      <c r="K22" s="42">
        <v>127</v>
      </c>
      <c r="L22" s="42"/>
      <c r="M22" s="43" t="e" vm="1">
        <v>#VALUE!</v>
      </c>
      <c r="N22" s="43"/>
      <c r="O22" s="44" t="e" vm="1">
        <v>#VALUE!</v>
      </c>
      <c r="P22" s="45"/>
      <c r="Q22" s="163"/>
      <c r="R22" s="163"/>
      <c r="U22" s="46"/>
      <c r="V22" s="46"/>
      <c r="W22" s="109"/>
      <c r="X22" s="109">
        <f>IF($I$7=Y22,13,0)</f>
        <v>0</v>
      </c>
      <c r="Y22" s="109" t="s">
        <v>26</v>
      </c>
      <c r="Z22" s="109"/>
    </row>
    <row r="23" spans="2:29" ht="24" customHeight="1" outlineLevel="7">
      <c r="B23" s="139"/>
      <c r="C23" s="155">
        <v>15</v>
      </c>
      <c r="D23" s="47">
        <v>104.25</v>
      </c>
      <c r="E23" s="47">
        <v>114</v>
      </c>
      <c r="F23" s="51"/>
      <c r="G23" s="47">
        <v>116.75</v>
      </c>
      <c r="H23" s="47">
        <v>126.5</v>
      </c>
      <c r="I23" s="161"/>
      <c r="J23" s="47">
        <v>126.75</v>
      </c>
      <c r="K23" s="47">
        <v>135.25</v>
      </c>
      <c r="L23" s="42"/>
      <c r="M23" s="43" t="e" vm="1">
        <v>#VALUE!</v>
      </c>
      <c r="N23" s="43"/>
      <c r="O23" s="44" t="e" vm="1">
        <v>#VALUE!</v>
      </c>
      <c r="P23" s="45"/>
      <c r="Q23" s="163"/>
      <c r="R23" s="163"/>
      <c r="U23" s="46"/>
      <c r="V23" s="46"/>
      <c r="W23" s="109"/>
      <c r="X23" s="109">
        <f>IF($I$7=Y23,14,0)</f>
        <v>0</v>
      </c>
      <c r="Y23" s="109" t="s">
        <v>52</v>
      </c>
      <c r="Z23" s="109"/>
    </row>
    <row r="24" spans="2:29" ht="24" customHeight="1" outlineLevel="7">
      <c r="B24" s="139"/>
      <c r="C24" s="162">
        <v>16</v>
      </c>
      <c r="D24" s="42">
        <v>108.75</v>
      </c>
      <c r="E24" s="42">
        <v>118.5</v>
      </c>
      <c r="F24" s="51"/>
      <c r="G24" s="42">
        <v>121.5</v>
      </c>
      <c r="H24" s="42">
        <v>131.25</v>
      </c>
      <c r="I24" s="161"/>
      <c r="J24" s="42">
        <v>134.5</v>
      </c>
      <c r="K24" s="42">
        <v>144.25</v>
      </c>
      <c r="L24" s="42"/>
      <c r="M24" s="43" t="e" vm="1">
        <v>#VALUE!</v>
      </c>
      <c r="N24" s="43"/>
      <c r="O24" s="44" t="e" vm="1">
        <v>#VALUE!</v>
      </c>
      <c r="P24" s="45"/>
      <c r="Q24" s="163"/>
      <c r="R24" s="163"/>
      <c r="U24" s="46"/>
      <c r="V24" s="46"/>
      <c r="W24" s="109"/>
      <c r="X24" s="109">
        <f>IF($I$7=Y24,13,0)</f>
        <v>0</v>
      </c>
      <c r="Y24" s="109" t="s">
        <v>53</v>
      </c>
      <c r="Z24" s="109"/>
    </row>
    <row r="25" spans="2:29" ht="24" customHeight="1" outlineLevel="7">
      <c r="B25" s="139"/>
      <c r="C25" s="155">
        <v>17</v>
      </c>
      <c r="D25" s="47">
        <v>119.75</v>
      </c>
      <c r="E25" s="47">
        <v>131.5</v>
      </c>
      <c r="F25" s="51"/>
      <c r="G25" s="47">
        <v>134.75</v>
      </c>
      <c r="H25" s="47">
        <v>145.5</v>
      </c>
      <c r="I25" s="161"/>
      <c r="J25" s="47">
        <v>145.5</v>
      </c>
      <c r="K25" s="47">
        <v>154.75</v>
      </c>
      <c r="L25" s="42"/>
      <c r="M25" s="43" t="e" vm="1">
        <v>#VALUE!</v>
      </c>
      <c r="N25" s="43"/>
      <c r="O25" s="44" t="e" vm="1">
        <v>#VALUE!</v>
      </c>
      <c r="P25" s="45"/>
      <c r="Q25" s="163"/>
      <c r="R25" s="163"/>
      <c r="U25" s="46"/>
      <c r="V25" s="46"/>
      <c r="W25" s="109"/>
      <c r="X25" s="109">
        <f>IF($I$7=Y25,14,0)</f>
        <v>0</v>
      </c>
      <c r="Y25" s="109" t="s">
        <v>54</v>
      </c>
      <c r="Z25" s="109"/>
    </row>
    <row r="26" spans="2:29" ht="15" customHeight="1" thickBot="1">
      <c r="B26" s="139"/>
      <c r="C26" s="164"/>
      <c r="D26" s="52"/>
      <c r="E26" s="52"/>
      <c r="F26" s="53"/>
      <c r="G26" s="53"/>
      <c r="H26" s="53"/>
      <c r="I26" s="165"/>
      <c r="J26" s="46"/>
      <c r="K26" s="46"/>
      <c r="L26" s="46"/>
      <c r="M26" s="46"/>
      <c r="N26" s="46"/>
      <c r="O26" s="46"/>
      <c r="P26" s="54"/>
      <c r="Q26" s="163"/>
      <c r="R26" s="163"/>
      <c r="U26" s="46"/>
      <c r="V26" s="46"/>
      <c r="W26" s="109"/>
      <c r="X26" s="109">
        <f>IF($I$7=Y26,15,0)</f>
        <v>0</v>
      </c>
      <c r="Y26" s="109" t="s">
        <v>53</v>
      </c>
      <c r="Z26" s="109"/>
    </row>
    <row r="27" spans="2:29" ht="15.75" thickTop="1"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X27" s="109">
        <f>IF($I$7=Y27,16,0)</f>
        <v>0</v>
      </c>
      <c r="Y27" s="109" t="s">
        <v>54</v>
      </c>
    </row>
    <row r="28" spans="2:29" ht="36" customHeight="1">
      <c r="B28" s="107"/>
      <c r="C28" s="34" t="s">
        <v>24</v>
      </c>
      <c r="D28" s="35"/>
      <c r="E28" s="36"/>
      <c r="F28" s="36"/>
      <c r="G28" s="37" t="s">
        <v>25</v>
      </c>
      <c r="H28" s="38"/>
      <c r="I28" s="188" t="s">
        <v>43</v>
      </c>
      <c r="J28" s="188"/>
      <c r="K28" s="188"/>
      <c r="L28" s="36"/>
      <c r="M28" s="36"/>
      <c r="N28" s="36"/>
      <c r="O28" s="36"/>
      <c r="P28" s="36"/>
      <c r="Q28" s="36"/>
      <c r="R28" s="39" t="s">
        <v>24</v>
      </c>
      <c r="U28" s="189"/>
      <c r="V28" s="189"/>
      <c r="W28" s="109"/>
      <c r="X28" s="109"/>
      <c r="Y28" s="109"/>
      <c r="Z28" s="109"/>
    </row>
    <row r="29" spans="2:29" ht="6.75" customHeight="1">
      <c r="B29" s="128"/>
      <c r="C29" s="129"/>
      <c r="D29" s="130"/>
      <c r="E29" s="131"/>
      <c r="F29" s="132"/>
      <c r="G29" s="190"/>
      <c r="H29" s="190"/>
      <c r="I29" s="118"/>
      <c r="J29" s="118"/>
      <c r="K29" s="133"/>
      <c r="L29" s="133"/>
      <c r="M29" s="133"/>
      <c r="N29" s="133"/>
      <c r="O29" s="133"/>
      <c r="P29" s="133"/>
      <c r="Q29" s="133"/>
      <c r="R29" s="134"/>
      <c r="W29" s="109"/>
      <c r="X29" s="109"/>
      <c r="Y29" s="109"/>
      <c r="Z29" s="109"/>
    </row>
    <row r="30" spans="2:29" ht="24" customHeight="1">
      <c r="B30" s="128"/>
      <c r="C30" s="135"/>
      <c r="D30" s="191" t="s">
        <v>27</v>
      </c>
      <c r="E30" s="192"/>
      <c r="F30" s="136"/>
      <c r="G30" s="191" t="s">
        <v>28</v>
      </c>
      <c r="H30" s="192"/>
      <c r="I30" s="118"/>
      <c r="J30" s="191" t="s">
        <v>29</v>
      </c>
      <c r="K30" s="192"/>
      <c r="L30" s="137"/>
      <c r="M30" s="137"/>
      <c r="N30" s="137"/>
      <c r="O30" s="137"/>
      <c r="P30" s="138"/>
      <c r="Q30" s="138"/>
      <c r="R30" s="134"/>
    </row>
    <row r="31" spans="2:29" hidden="1">
      <c r="B31" s="139"/>
      <c r="C31" s="140"/>
      <c r="D31" s="193" t="s">
        <v>30</v>
      </c>
      <c r="E31" s="193"/>
      <c r="F31" s="141"/>
      <c r="G31" s="193" t="s">
        <v>31</v>
      </c>
      <c r="H31" s="193"/>
      <c r="I31" s="118"/>
      <c r="J31" s="193" t="s">
        <v>32</v>
      </c>
      <c r="K31" s="194"/>
      <c r="L31" s="142"/>
      <c r="M31" s="142"/>
      <c r="N31" s="142"/>
      <c r="O31" s="142"/>
      <c r="P31" s="133"/>
      <c r="Q31" s="133"/>
      <c r="R31" s="134"/>
      <c r="W31" s="109"/>
      <c r="X31" s="109"/>
      <c r="Y31" s="109"/>
      <c r="Z31" s="109"/>
    </row>
    <row r="32" spans="2:29" ht="44.1" customHeight="1">
      <c r="B32" s="143"/>
      <c r="C32" s="144" t="s">
        <v>33</v>
      </c>
      <c r="D32" s="144" t="s">
        <v>34</v>
      </c>
      <c r="E32" s="145" t="s">
        <v>35</v>
      </c>
      <c r="F32" s="146"/>
      <c r="G32" s="147" t="s">
        <v>34</v>
      </c>
      <c r="H32" s="145" t="s">
        <v>35</v>
      </c>
      <c r="I32" s="146"/>
      <c r="J32" s="147" t="s">
        <v>34</v>
      </c>
      <c r="K32" s="144" t="s">
        <v>35</v>
      </c>
      <c r="L32" s="146"/>
      <c r="M32" s="148" t="s">
        <v>36</v>
      </c>
      <c r="N32" s="148"/>
      <c r="O32" s="148" t="s">
        <v>37</v>
      </c>
      <c r="Q32" s="186" t="s">
        <v>38</v>
      </c>
      <c r="R32" s="186"/>
      <c r="U32" s="149"/>
      <c r="V32" s="149"/>
      <c r="W32" s="109"/>
      <c r="X32" s="109"/>
      <c r="Y32" s="109"/>
      <c r="Z32" s="109"/>
      <c r="AA32" s="150"/>
      <c r="AB32" s="150"/>
      <c r="AC32" s="150"/>
    </row>
    <row r="33" spans="2:29" s="109" customFormat="1" ht="24" customHeight="1">
      <c r="B33" s="151"/>
      <c r="C33" s="152">
        <f>C12</f>
        <v>5</v>
      </c>
      <c r="D33" s="40">
        <v>38.25</v>
      </c>
      <c r="E33" s="40">
        <v>41.5</v>
      </c>
      <c r="F33" s="41"/>
      <c r="G33" s="40">
        <v>42.5</v>
      </c>
      <c r="H33" s="40">
        <v>45.5</v>
      </c>
      <c r="I33" s="153"/>
      <c r="J33" s="40">
        <v>46.5</v>
      </c>
      <c r="K33" s="40">
        <v>49.75</v>
      </c>
      <c r="L33" s="42"/>
      <c r="M33" s="43" t="e" vm="1">
        <v>#VALUE!</v>
      </c>
      <c r="N33" s="43"/>
      <c r="O33" s="44" t="e" vm="1">
        <v>#VALUE!</v>
      </c>
      <c r="P33" s="45"/>
      <c r="Q33" s="186"/>
      <c r="R33" s="186"/>
      <c r="U33" s="46"/>
      <c r="V33" s="46"/>
      <c r="X33" s="109">
        <f>IF($I$7=Y33,2,0)</f>
        <v>2</v>
      </c>
      <c r="Y33" s="109" t="s">
        <v>42</v>
      </c>
      <c r="AA33" s="154"/>
      <c r="AB33" s="154"/>
      <c r="AC33" s="154"/>
    </row>
    <row r="34" spans="2:29" s="109" customFormat="1" ht="24" customHeight="1">
      <c r="B34" s="151"/>
      <c r="C34" s="155">
        <f t="shared" ref="C34:C46" si="0">C13</f>
        <v>6</v>
      </c>
      <c r="D34" s="47">
        <v>39</v>
      </c>
      <c r="E34" s="47">
        <v>42.75</v>
      </c>
      <c r="F34" s="48"/>
      <c r="G34" s="47">
        <v>43.75</v>
      </c>
      <c r="H34" s="47">
        <v>47.5</v>
      </c>
      <c r="I34" s="156"/>
      <c r="J34" s="47">
        <v>48.75</v>
      </c>
      <c r="K34" s="47">
        <v>52.25</v>
      </c>
      <c r="L34" s="42"/>
      <c r="M34" s="43" t="e" vm="1">
        <v>#VALUE!</v>
      </c>
      <c r="N34" s="43"/>
      <c r="O34" s="44" t="e" vm="1">
        <v>#VALUE!</v>
      </c>
      <c r="P34" s="45"/>
      <c r="Q34" s="186"/>
      <c r="R34" s="186"/>
      <c r="U34" s="46"/>
      <c r="V34" s="46"/>
      <c r="X34" s="109">
        <f>IF($I$7=Y34,3,0)</f>
        <v>0</v>
      </c>
      <c r="Y34" s="109" t="s">
        <v>43</v>
      </c>
      <c r="AA34" s="154"/>
      <c r="AB34" s="154"/>
      <c r="AC34" s="154"/>
    </row>
    <row r="35" spans="2:29" s="109" customFormat="1" ht="24" customHeight="1">
      <c r="B35" s="151"/>
      <c r="C35" s="157">
        <f t="shared" si="0"/>
        <v>7</v>
      </c>
      <c r="D35" s="40">
        <v>41.5</v>
      </c>
      <c r="E35" s="40">
        <v>46.25</v>
      </c>
      <c r="F35" s="49"/>
      <c r="G35" s="40">
        <v>47.5</v>
      </c>
      <c r="H35" s="40">
        <v>52</v>
      </c>
      <c r="I35" s="158"/>
      <c r="J35" s="40">
        <v>53.5</v>
      </c>
      <c r="K35" s="40">
        <v>58</v>
      </c>
      <c r="L35" s="42"/>
      <c r="M35" s="43" t="e" vm="1">
        <v>#VALUE!</v>
      </c>
      <c r="N35" s="43"/>
      <c r="O35" s="44" t="e" vm="1">
        <v>#VALUE!</v>
      </c>
      <c r="P35" s="45"/>
      <c r="Q35" s="186"/>
      <c r="R35" s="186"/>
      <c r="U35" s="46"/>
      <c r="V35" s="46"/>
      <c r="X35" s="109">
        <f>IF($I$7=Y35,4,0)</f>
        <v>0</v>
      </c>
      <c r="Y35" s="109" t="s">
        <v>44</v>
      </c>
      <c r="AA35" s="154"/>
      <c r="AB35" s="154"/>
      <c r="AC35" s="159"/>
    </row>
    <row r="36" spans="2:29" s="109" customFormat="1" ht="24" customHeight="1">
      <c r="B36" s="151"/>
      <c r="C36" s="155">
        <f t="shared" si="0"/>
        <v>8</v>
      </c>
      <c r="D36" s="47">
        <v>49.5</v>
      </c>
      <c r="E36" s="47">
        <v>54.5</v>
      </c>
      <c r="F36" s="48"/>
      <c r="G36" s="47">
        <v>56</v>
      </c>
      <c r="H36" s="47">
        <v>61</v>
      </c>
      <c r="I36" s="156"/>
      <c r="J36" s="47">
        <v>62.5</v>
      </c>
      <c r="K36" s="47">
        <v>67.5</v>
      </c>
      <c r="L36" s="42"/>
      <c r="M36" s="43" t="e" vm="1">
        <v>#VALUE!</v>
      </c>
      <c r="N36" s="43"/>
      <c r="O36" s="44" t="e" vm="1">
        <v>#VALUE!</v>
      </c>
      <c r="P36" s="45"/>
      <c r="Q36" s="186"/>
      <c r="R36" s="186"/>
      <c r="U36" s="46"/>
      <c r="V36" s="46"/>
      <c r="X36" s="109">
        <f>IF($I$7=Y36,5,0)</f>
        <v>0</v>
      </c>
      <c r="Y36" s="109" t="s">
        <v>45</v>
      </c>
      <c r="AA36" s="154"/>
      <c r="AB36" s="154"/>
      <c r="AC36" s="154"/>
    </row>
    <row r="37" spans="2:29" s="109" customFormat="1" ht="24" customHeight="1">
      <c r="B37" s="151"/>
      <c r="C37" s="157">
        <f t="shared" si="0"/>
        <v>9</v>
      </c>
      <c r="D37" s="40">
        <v>55.5</v>
      </c>
      <c r="E37" s="40">
        <v>61.25</v>
      </c>
      <c r="F37" s="48"/>
      <c r="G37" s="40">
        <v>63</v>
      </c>
      <c r="H37" s="40">
        <v>68.75</v>
      </c>
      <c r="I37" s="156"/>
      <c r="J37" s="40">
        <v>70.75</v>
      </c>
      <c r="K37" s="40">
        <v>76.5</v>
      </c>
      <c r="L37" s="42"/>
      <c r="M37" s="43" t="e" vm="1">
        <v>#VALUE!</v>
      </c>
      <c r="N37" s="43"/>
      <c r="O37" s="44" t="e" vm="1">
        <v>#VALUE!</v>
      </c>
      <c r="P37" s="45"/>
      <c r="Q37" s="186"/>
      <c r="R37" s="186"/>
      <c r="U37" s="46"/>
      <c r="V37" s="46"/>
      <c r="X37" s="109">
        <f>IF($I$7=Y37,6,0)</f>
        <v>0</v>
      </c>
      <c r="Y37" s="109" t="s">
        <v>46</v>
      </c>
      <c r="AA37" s="154"/>
      <c r="AB37" s="154"/>
      <c r="AC37" s="154"/>
    </row>
    <row r="38" spans="2:29" s="109" customFormat="1" ht="24" customHeight="1">
      <c r="B38" s="151"/>
      <c r="C38" s="155">
        <f t="shared" si="0"/>
        <v>10</v>
      </c>
      <c r="D38" s="47">
        <v>61.25</v>
      </c>
      <c r="E38" s="47">
        <v>68</v>
      </c>
      <c r="F38" s="48"/>
      <c r="G38" s="47">
        <v>70</v>
      </c>
      <c r="H38" s="47">
        <v>76.75</v>
      </c>
      <c r="I38" s="156"/>
      <c r="J38" s="47">
        <v>79</v>
      </c>
      <c r="K38" s="47">
        <v>85.75</v>
      </c>
      <c r="L38" s="42"/>
      <c r="M38" s="43" t="e" vm="1">
        <v>#VALUE!</v>
      </c>
      <c r="N38" s="43"/>
      <c r="O38" s="44" t="e" vm="1">
        <v>#VALUE!</v>
      </c>
      <c r="P38" s="45"/>
      <c r="Q38" s="186"/>
      <c r="R38" s="186"/>
      <c r="U38" s="46"/>
      <c r="V38" s="46"/>
      <c r="X38" s="109">
        <f>IF($I$7=Y38,7,0)</f>
        <v>0</v>
      </c>
      <c r="Y38" s="109" t="s">
        <v>47</v>
      </c>
      <c r="AA38" s="154"/>
      <c r="AB38" s="154"/>
      <c r="AC38" s="154"/>
    </row>
    <row r="39" spans="2:29" s="109" customFormat="1" ht="24" customHeight="1">
      <c r="B39" s="151"/>
      <c r="C39" s="157">
        <f t="shared" si="0"/>
        <v>11</v>
      </c>
      <c r="D39" s="40">
        <v>71.75</v>
      </c>
      <c r="E39" s="40">
        <v>78.75</v>
      </c>
      <c r="F39" s="48"/>
      <c r="G39" s="40">
        <v>81</v>
      </c>
      <c r="H39" s="40">
        <v>88.25</v>
      </c>
      <c r="I39" s="156"/>
      <c r="J39" s="40">
        <v>90.75</v>
      </c>
      <c r="K39" s="40">
        <v>97</v>
      </c>
      <c r="L39" s="42"/>
      <c r="M39" s="43" t="e" vm="1">
        <v>#VALUE!</v>
      </c>
      <c r="N39" s="43"/>
      <c r="O39" s="44" t="e" vm="1">
        <v>#VALUE!</v>
      </c>
      <c r="P39" s="45"/>
      <c r="Q39" s="186"/>
      <c r="R39" s="186"/>
      <c r="U39" s="46"/>
      <c r="V39" s="46"/>
      <c r="X39" s="109">
        <f>IF($I$7=Y39,9,0)</f>
        <v>0</v>
      </c>
      <c r="Y39" s="109" t="s">
        <v>48</v>
      </c>
    </row>
    <row r="40" spans="2:29" s="109" customFormat="1" ht="24" customHeight="1">
      <c r="B40" s="151"/>
      <c r="C40" s="155" t="str">
        <f t="shared" si="0"/>
        <v>11A</v>
      </c>
      <c r="D40" s="47">
        <v>80.5</v>
      </c>
      <c r="E40" s="47">
        <v>87.5</v>
      </c>
      <c r="F40" s="50"/>
      <c r="G40" s="47">
        <v>90</v>
      </c>
      <c r="H40" s="47">
        <v>96.75</v>
      </c>
      <c r="I40" s="160"/>
      <c r="J40" s="47">
        <v>99.5</v>
      </c>
      <c r="K40" s="47">
        <v>105.75</v>
      </c>
      <c r="L40" s="42"/>
      <c r="M40" s="43" t="e" vm="1">
        <v>#VALUE!</v>
      </c>
      <c r="N40" s="43"/>
      <c r="O40" s="44" t="e" vm="1">
        <v>#VALUE!</v>
      </c>
      <c r="P40" s="187"/>
      <c r="Q40" s="187"/>
      <c r="R40" s="187"/>
      <c r="U40" s="46"/>
      <c r="V40" s="46"/>
      <c r="X40" s="109">
        <f>IF($I$7=Y40,10,0)</f>
        <v>0</v>
      </c>
      <c r="Y40" s="109" t="s">
        <v>49</v>
      </c>
    </row>
    <row r="41" spans="2:29" s="109" customFormat="1" ht="24" customHeight="1">
      <c r="B41" s="151"/>
      <c r="C41" s="157">
        <f t="shared" si="0"/>
        <v>12</v>
      </c>
      <c r="D41" s="40">
        <v>86.5</v>
      </c>
      <c r="E41" s="40">
        <v>93.25</v>
      </c>
      <c r="F41" s="51"/>
      <c r="G41" s="40">
        <v>96</v>
      </c>
      <c r="H41" s="40">
        <v>102.25</v>
      </c>
      <c r="I41" s="161"/>
      <c r="J41" s="40">
        <v>105.25</v>
      </c>
      <c r="K41" s="40">
        <v>111.25</v>
      </c>
      <c r="L41" s="42"/>
      <c r="M41" s="43" t="e" vm="1">
        <v>#VALUE!</v>
      </c>
      <c r="N41" s="43"/>
      <c r="O41" s="44" t="e" vm="1">
        <v>#VALUE!</v>
      </c>
      <c r="P41" s="187"/>
      <c r="Q41" s="187"/>
      <c r="R41" s="187"/>
      <c r="U41" s="46"/>
      <c r="V41" s="46"/>
      <c r="X41" s="109">
        <f>IF($I$7=Y41,11,0)</f>
        <v>0</v>
      </c>
      <c r="Y41" s="109" t="s">
        <v>50</v>
      </c>
    </row>
    <row r="42" spans="2:29" ht="24" customHeight="1">
      <c r="B42" s="139"/>
      <c r="C42" s="155">
        <f t="shared" si="0"/>
        <v>13</v>
      </c>
      <c r="D42" s="47">
        <v>96.25</v>
      </c>
      <c r="E42" s="47">
        <v>102.25</v>
      </c>
      <c r="F42" s="51"/>
      <c r="G42" s="47">
        <v>105.25</v>
      </c>
      <c r="H42" s="47">
        <v>111.25</v>
      </c>
      <c r="I42" s="161"/>
      <c r="J42" s="47">
        <v>114.5</v>
      </c>
      <c r="K42" s="47">
        <v>120.75</v>
      </c>
      <c r="L42" s="42"/>
      <c r="M42" s="43" t="e" vm="1">
        <v>#VALUE!</v>
      </c>
      <c r="N42" s="43"/>
      <c r="O42" s="44" t="e" vm="1">
        <v>#VALUE!</v>
      </c>
      <c r="P42" s="187"/>
      <c r="Q42" s="187"/>
      <c r="R42" s="187"/>
      <c r="U42" s="46"/>
      <c r="V42" s="46"/>
      <c r="W42" s="109"/>
      <c r="X42" s="109">
        <f>IF($I$7=Y42,12,0)</f>
        <v>0</v>
      </c>
      <c r="Y42" s="109" t="s">
        <v>51</v>
      </c>
      <c r="Z42" s="109"/>
    </row>
    <row r="43" spans="2:29" ht="24" customHeight="1" outlineLevel="7">
      <c r="B43" s="139"/>
      <c r="C43" s="162">
        <f t="shared" si="0"/>
        <v>14</v>
      </c>
      <c r="D43" s="42">
        <v>100.5</v>
      </c>
      <c r="E43" s="42">
        <v>107.75</v>
      </c>
      <c r="F43" s="51"/>
      <c r="G43" s="42">
        <v>110.75</v>
      </c>
      <c r="H43" s="42">
        <v>118</v>
      </c>
      <c r="I43" s="161"/>
      <c r="J43" s="42">
        <v>121.25</v>
      </c>
      <c r="K43" s="42">
        <v>128.75</v>
      </c>
      <c r="L43" s="42"/>
      <c r="M43" s="43" t="e" vm="1">
        <v>#VALUE!</v>
      </c>
      <c r="N43" s="43"/>
      <c r="O43" s="44" t="e" vm="1">
        <v>#VALUE!</v>
      </c>
      <c r="P43" s="45"/>
      <c r="Q43" s="163"/>
      <c r="R43" s="163"/>
      <c r="U43" s="46"/>
      <c r="V43" s="46"/>
      <c r="W43" s="109"/>
      <c r="X43" s="109">
        <f>IF($I$7=Y43,13,0)</f>
        <v>0</v>
      </c>
      <c r="Y43" s="109" t="s">
        <v>26</v>
      </c>
      <c r="Z43" s="109"/>
    </row>
    <row r="44" spans="2:29" ht="24" customHeight="1" outlineLevel="7">
      <c r="B44" s="139"/>
      <c r="C44" s="155">
        <f t="shared" si="0"/>
        <v>15</v>
      </c>
      <c r="D44" s="47">
        <v>105.25</v>
      </c>
      <c r="E44" s="47">
        <v>114.75</v>
      </c>
      <c r="F44" s="51"/>
      <c r="G44" s="47">
        <v>117.75</v>
      </c>
      <c r="H44" s="47">
        <v>127.5</v>
      </c>
      <c r="I44" s="161"/>
      <c r="J44" s="47">
        <v>128</v>
      </c>
      <c r="K44" s="47">
        <v>136.5</v>
      </c>
      <c r="L44" s="42"/>
      <c r="M44" s="43" t="e" vm="1">
        <v>#VALUE!</v>
      </c>
      <c r="N44" s="43"/>
      <c r="O44" s="44" t="e" vm="1">
        <v>#VALUE!</v>
      </c>
      <c r="P44" s="45"/>
      <c r="Q44" s="163"/>
      <c r="R44" s="163"/>
      <c r="U44" s="46"/>
      <c r="V44" s="46"/>
      <c r="W44" s="109"/>
      <c r="X44" s="109">
        <f>IF($I$7=Y44,14,0)</f>
        <v>0</v>
      </c>
      <c r="Y44" s="109" t="s">
        <v>52</v>
      </c>
      <c r="Z44" s="109"/>
    </row>
    <row r="45" spans="2:29" ht="24" customHeight="1" outlineLevel="7">
      <c r="B45" s="139"/>
      <c r="C45" s="162">
        <f t="shared" si="0"/>
        <v>16</v>
      </c>
      <c r="D45" s="42">
        <v>109.75</v>
      </c>
      <c r="E45" s="42">
        <v>119.5</v>
      </c>
      <c r="F45" s="51"/>
      <c r="G45" s="42">
        <v>122.75</v>
      </c>
      <c r="H45" s="42">
        <v>132.5</v>
      </c>
      <c r="I45" s="161"/>
      <c r="J45" s="42">
        <v>135.75</v>
      </c>
      <c r="K45" s="42">
        <v>145.75</v>
      </c>
      <c r="L45" s="42"/>
      <c r="M45" s="43" t="e" vm="1">
        <v>#VALUE!</v>
      </c>
      <c r="N45" s="43"/>
      <c r="O45" s="44" t="e" vm="1">
        <v>#VALUE!</v>
      </c>
      <c r="P45" s="45"/>
      <c r="Q45" s="163"/>
      <c r="R45" s="163"/>
      <c r="U45" s="46"/>
      <c r="V45" s="46"/>
      <c r="W45" s="109"/>
      <c r="X45" s="109">
        <f>IF($I$7=Y45,13,0)</f>
        <v>0</v>
      </c>
      <c r="Y45" s="109" t="s">
        <v>53</v>
      </c>
      <c r="Z45" s="109"/>
    </row>
    <row r="46" spans="2:29" ht="24" customHeight="1" outlineLevel="7">
      <c r="B46" s="139"/>
      <c r="C46" s="155">
        <f t="shared" si="0"/>
        <v>17</v>
      </c>
      <c r="D46" s="47">
        <v>120.25</v>
      </c>
      <c r="E46" s="47">
        <v>132</v>
      </c>
      <c r="F46" s="51"/>
      <c r="G46" s="47">
        <v>135.25</v>
      </c>
      <c r="H46" s="47">
        <v>146</v>
      </c>
      <c r="I46" s="161"/>
      <c r="J46" s="47">
        <v>146.25</v>
      </c>
      <c r="K46" s="47">
        <v>155.5</v>
      </c>
      <c r="L46" s="42"/>
      <c r="M46" s="43" t="e" vm="1">
        <v>#VALUE!</v>
      </c>
      <c r="N46" s="43"/>
      <c r="O46" s="44" t="e" vm="1">
        <v>#VALUE!</v>
      </c>
      <c r="P46" s="45"/>
      <c r="Q46" s="163"/>
      <c r="R46" s="163"/>
      <c r="U46" s="46"/>
      <c r="V46" s="46"/>
      <c r="W46" s="109"/>
      <c r="X46" s="109">
        <f>IF($I$7=Y46,14,0)</f>
        <v>0</v>
      </c>
      <c r="Y46" s="109" t="s">
        <v>54</v>
      </c>
      <c r="Z46" s="109"/>
    </row>
    <row r="47" spans="2:29" ht="15" customHeight="1" thickBot="1">
      <c r="B47" s="139"/>
      <c r="C47" s="164"/>
      <c r="D47" s="52"/>
      <c r="E47" s="52"/>
      <c r="F47" s="53"/>
      <c r="G47" s="53"/>
      <c r="H47" s="53"/>
      <c r="I47" s="165"/>
      <c r="J47" s="46"/>
      <c r="K47" s="46"/>
      <c r="L47" s="46"/>
      <c r="M47" s="46"/>
      <c r="N47" s="46"/>
      <c r="O47" s="46"/>
      <c r="P47" s="54"/>
      <c r="Q47" s="163"/>
      <c r="R47" s="163"/>
      <c r="U47" s="46"/>
      <c r="V47" s="46"/>
      <c r="W47" s="109"/>
      <c r="X47" s="109">
        <f>IF($I$7=Y47,15,0)</f>
        <v>0</v>
      </c>
      <c r="Y47" s="109" t="s">
        <v>53</v>
      </c>
      <c r="Z47" s="109"/>
    </row>
    <row r="48" spans="2:29" ht="15.75" thickTop="1"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X48" s="109">
        <f>IF($I$7=Y48,16,0)</f>
        <v>0</v>
      </c>
      <c r="Y48" s="109" t="s">
        <v>54</v>
      </c>
    </row>
    <row r="49" spans="2:29" ht="36" customHeight="1">
      <c r="B49" s="107"/>
      <c r="C49" s="34" t="s">
        <v>24</v>
      </c>
      <c r="D49" s="35"/>
      <c r="E49" s="36"/>
      <c r="F49" s="36"/>
      <c r="G49" s="37" t="s">
        <v>25</v>
      </c>
      <c r="H49" s="38"/>
      <c r="I49" s="188" t="s">
        <v>44</v>
      </c>
      <c r="J49" s="188"/>
      <c r="K49" s="188"/>
      <c r="L49" s="36"/>
      <c r="M49" s="36"/>
      <c r="N49" s="36"/>
      <c r="O49" s="36"/>
      <c r="P49" s="36"/>
      <c r="Q49" s="36"/>
      <c r="R49" s="39" t="s">
        <v>24</v>
      </c>
      <c r="U49" s="189"/>
      <c r="V49" s="189"/>
      <c r="W49" s="109"/>
      <c r="X49" s="109"/>
      <c r="Y49" s="109"/>
      <c r="Z49" s="109"/>
    </row>
    <row r="50" spans="2:29" ht="6.75" customHeight="1">
      <c r="B50" s="128"/>
      <c r="C50" s="129"/>
      <c r="D50" s="130"/>
      <c r="E50" s="131"/>
      <c r="F50" s="132"/>
      <c r="G50" s="190"/>
      <c r="H50" s="190"/>
      <c r="I50" s="118"/>
      <c r="J50" s="118"/>
      <c r="K50" s="133"/>
      <c r="L50" s="133"/>
      <c r="M50" s="133"/>
      <c r="N50" s="133"/>
      <c r="O50" s="133"/>
      <c r="P50" s="133"/>
      <c r="Q50" s="133"/>
      <c r="R50" s="134"/>
      <c r="W50" s="109"/>
      <c r="X50" s="109"/>
      <c r="Y50" s="109"/>
      <c r="Z50" s="109"/>
    </row>
    <row r="51" spans="2:29" ht="24" customHeight="1">
      <c r="B51" s="128"/>
      <c r="C51" s="135"/>
      <c r="D51" s="191" t="s">
        <v>27</v>
      </c>
      <c r="E51" s="192"/>
      <c r="F51" s="136"/>
      <c r="G51" s="191" t="s">
        <v>28</v>
      </c>
      <c r="H51" s="192"/>
      <c r="I51" s="118"/>
      <c r="J51" s="191" t="s">
        <v>29</v>
      </c>
      <c r="K51" s="192"/>
      <c r="L51" s="137"/>
      <c r="M51" s="137"/>
      <c r="N51" s="137"/>
      <c r="O51" s="137"/>
      <c r="P51" s="138"/>
      <c r="Q51" s="138"/>
      <c r="R51" s="134"/>
    </row>
    <row r="52" spans="2:29" hidden="1">
      <c r="B52" s="139"/>
      <c r="C52" s="140"/>
      <c r="D52" s="193" t="s">
        <v>30</v>
      </c>
      <c r="E52" s="193"/>
      <c r="F52" s="141"/>
      <c r="G52" s="193" t="s">
        <v>31</v>
      </c>
      <c r="H52" s="193"/>
      <c r="I52" s="118"/>
      <c r="J52" s="193" t="s">
        <v>32</v>
      </c>
      <c r="K52" s="194"/>
      <c r="L52" s="142"/>
      <c r="M52" s="142"/>
      <c r="N52" s="142"/>
      <c r="O52" s="142"/>
      <c r="P52" s="133"/>
      <c r="Q52" s="133"/>
      <c r="R52" s="134"/>
      <c r="W52" s="109"/>
      <c r="X52" s="109"/>
      <c r="Y52" s="109"/>
      <c r="Z52" s="109"/>
    </row>
    <row r="53" spans="2:29" ht="44.1" customHeight="1">
      <c r="B53" s="143"/>
      <c r="C53" s="144" t="s">
        <v>33</v>
      </c>
      <c r="D53" s="144" t="s">
        <v>34</v>
      </c>
      <c r="E53" s="145" t="s">
        <v>35</v>
      </c>
      <c r="F53" s="146"/>
      <c r="G53" s="147" t="s">
        <v>34</v>
      </c>
      <c r="H53" s="145" t="s">
        <v>35</v>
      </c>
      <c r="I53" s="146"/>
      <c r="J53" s="147" t="s">
        <v>34</v>
      </c>
      <c r="K53" s="144" t="s">
        <v>35</v>
      </c>
      <c r="L53" s="146"/>
      <c r="M53" s="148" t="s">
        <v>36</v>
      </c>
      <c r="N53" s="148"/>
      <c r="O53" s="148" t="s">
        <v>37</v>
      </c>
      <c r="Q53" s="186" t="s">
        <v>38</v>
      </c>
      <c r="R53" s="186"/>
      <c r="U53" s="149"/>
      <c r="V53" s="149"/>
      <c r="W53" s="109"/>
      <c r="X53" s="109"/>
      <c r="Y53" s="109"/>
      <c r="Z53" s="109"/>
      <c r="AA53" s="150"/>
      <c r="AB53" s="150"/>
      <c r="AC53" s="150"/>
    </row>
    <row r="54" spans="2:29" s="109" customFormat="1" ht="24" customHeight="1">
      <c r="B54" s="151"/>
      <c r="C54" s="152">
        <f>C33</f>
        <v>5</v>
      </c>
      <c r="D54" s="40">
        <v>36.25</v>
      </c>
      <c r="E54" s="40">
        <v>39.25</v>
      </c>
      <c r="F54" s="41"/>
      <c r="G54" s="40">
        <v>40</v>
      </c>
      <c r="H54" s="40">
        <v>43.25</v>
      </c>
      <c r="I54" s="153"/>
      <c r="J54" s="40">
        <v>44</v>
      </c>
      <c r="K54" s="40">
        <v>47.25</v>
      </c>
      <c r="L54" s="42"/>
      <c r="M54" s="43" t="e">
        <v>#N/A</v>
      </c>
      <c r="N54" s="43"/>
      <c r="O54" s="44" t="e">
        <v>#N/A</v>
      </c>
      <c r="P54" s="45"/>
      <c r="Q54" s="186"/>
      <c r="R54" s="186"/>
      <c r="U54" s="46"/>
      <c r="V54" s="46"/>
      <c r="X54" s="109">
        <f>IF($I$7=Y54,2,0)</f>
        <v>0</v>
      </c>
      <c r="Y54" s="109" t="s">
        <v>56</v>
      </c>
      <c r="AA54" s="154"/>
      <c r="AB54" s="154"/>
      <c r="AC54" s="154"/>
    </row>
    <row r="55" spans="2:29" s="109" customFormat="1" ht="24" customHeight="1">
      <c r="B55" s="151"/>
      <c r="C55" s="155">
        <f t="shared" ref="C55:C67" si="1">C34</f>
        <v>6</v>
      </c>
      <c r="D55" s="47">
        <v>37</v>
      </c>
      <c r="E55" s="47">
        <v>40.75</v>
      </c>
      <c r="F55" s="48"/>
      <c r="G55" s="47">
        <v>41.5</v>
      </c>
      <c r="H55" s="47">
        <v>45.25</v>
      </c>
      <c r="I55" s="156"/>
      <c r="J55" s="47">
        <v>46</v>
      </c>
      <c r="K55" s="47">
        <v>49.75</v>
      </c>
      <c r="L55" s="42"/>
      <c r="M55" s="43" t="e">
        <v>#N/A</v>
      </c>
      <c r="N55" s="43"/>
      <c r="O55" s="44" t="e">
        <v>#N/A</v>
      </c>
      <c r="P55" s="45"/>
      <c r="Q55" s="186"/>
      <c r="R55" s="186"/>
      <c r="U55" s="46"/>
      <c r="V55" s="46"/>
      <c r="X55" s="109">
        <f>IF($I$7=Y55,3,0)</f>
        <v>0</v>
      </c>
      <c r="Y55" s="109" t="s">
        <v>57</v>
      </c>
      <c r="AA55" s="154"/>
      <c r="AB55" s="154"/>
      <c r="AC55" s="154"/>
    </row>
    <row r="56" spans="2:29" s="109" customFormat="1" ht="24" customHeight="1">
      <c r="B56" s="151"/>
      <c r="C56" s="157">
        <f t="shared" si="1"/>
        <v>7</v>
      </c>
      <c r="D56" s="40">
        <v>39</v>
      </c>
      <c r="E56" s="40">
        <v>43.5</v>
      </c>
      <c r="F56" s="49"/>
      <c r="G56" s="40">
        <v>44.5</v>
      </c>
      <c r="H56" s="40">
        <v>49</v>
      </c>
      <c r="I56" s="158"/>
      <c r="J56" s="40">
        <v>50</v>
      </c>
      <c r="K56" s="40">
        <v>54.75</v>
      </c>
      <c r="L56" s="42"/>
      <c r="M56" s="43" t="e">
        <v>#N/A</v>
      </c>
      <c r="N56" s="43"/>
      <c r="O56" s="44" t="e">
        <v>#N/A</v>
      </c>
      <c r="P56" s="45"/>
      <c r="Q56" s="186"/>
      <c r="R56" s="186"/>
      <c r="U56" s="46"/>
      <c r="V56" s="46"/>
      <c r="X56" s="109">
        <f>IF($I$7=Y56,4,0)</f>
        <v>0</v>
      </c>
      <c r="Y56" s="109" t="s">
        <v>58</v>
      </c>
      <c r="AA56" s="154"/>
      <c r="AB56" s="154"/>
      <c r="AC56" s="159"/>
    </row>
    <row r="57" spans="2:29" s="109" customFormat="1" ht="24" customHeight="1">
      <c r="B57" s="151"/>
      <c r="C57" s="155">
        <f t="shared" si="1"/>
        <v>8</v>
      </c>
      <c r="D57" s="47">
        <v>46.5</v>
      </c>
      <c r="E57" s="47">
        <v>51.5</v>
      </c>
      <c r="F57" s="48"/>
      <c r="G57" s="47">
        <v>52.5</v>
      </c>
      <c r="H57" s="47">
        <v>57.5</v>
      </c>
      <c r="I57" s="156"/>
      <c r="J57" s="47">
        <v>58.75</v>
      </c>
      <c r="K57" s="47">
        <v>63.75</v>
      </c>
      <c r="L57" s="42"/>
      <c r="M57" s="43" t="e">
        <v>#N/A</v>
      </c>
      <c r="N57" s="43"/>
      <c r="O57" s="44" t="e">
        <v>#N/A</v>
      </c>
      <c r="P57" s="45"/>
      <c r="Q57" s="186"/>
      <c r="R57" s="186"/>
      <c r="U57" s="46"/>
      <c r="V57" s="46"/>
      <c r="X57" s="109">
        <f>IF($I$7=Y57,5,0)</f>
        <v>0</v>
      </c>
      <c r="Y57" s="109" t="s">
        <v>59</v>
      </c>
      <c r="AA57" s="154"/>
      <c r="AB57" s="154"/>
      <c r="AC57" s="154"/>
    </row>
    <row r="58" spans="2:29" s="109" customFormat="1" ht="24" customHeight="1">
      <c r="B58" s="151"/>
      <c r="C58" s="157">
        <f t="shared" si="1"/>
        <v>9</v>
      </c>
      <c r="D58" s="40">
        <v>53</v>
      </c>
      <c r="E58" s="40">
        <v>58.75</v>
      </c>
      <c r="F58" s="48"/>
      <c r="G58" s="40">
        <v>60.25</v>
      </c>
      <c r="H58" s="40">
        <v>66</v>
      </c>
      <c r="I58" s="156"/>
      <c r="J58" s="40">
        <v>67.75</v>
      </c>
      <c r="K58" s="40">
        <v>73.5</v>
      </c>
      <c r="L58" s="42"/>
      <c r="M58" s="43" t="e">
        <v>#N/A</v>
      </c>
      <c r="N58" s="43"/>
      <c r="O58" s="44" t="e">
        <v>#N/A</v>
      </c>
      <c r="P58" s="45"/>
      <c r="Q58" s="186"/>
      <c r="R58" s="186"/>
      <c r="U58" s="46"/>
      <c r="V58" s="46"/>
      <c r="X58" s="109">
        <f>IF($I$7=Y58,6,0)</f>
        <v>0</v>
      </c>
      <c r="Y58" s="109">
        <v>0</v>
      </c>
      <c r="AA58" s="154"/>
      <c r="AB58" s="154"/>
      <c r="AC58" s="154"/>
    </row>
    <row r="59" spans="2:29" s="109" customFormat="1" ht="24" customHeight="1">
      <c r="B59" s="151"/>
      <c r="C59" s="155">
        <f t="shared" si="1"/>
        <v>10</v>
      </c>
      <c r="D59" s="47">
        <v>59</v>
      </c>
      <c r="E59" s="47">
        <v>65.75</v>
      </c>
      <c r="F59" s="48"/>
      <c r="G59" s="47">
        <v>67.5</v>
      </c>
      <c r="H59" s="47">
        <v>74.25</v>
      </c>
      <c r="I59" s="156"/>
      <c r="J59" s="47">
        <v>76.25</v>
      </c>
      <c r="K59" s="47">
        <v>83</v>
      </c>
      <c r="L59" s="42"/>
      <c r="M59" s="43" t="e">
        <v>#N/A</v>
      </c>
      <c r="N59" s="43"/>
      <c r="O59" s="44" t="e">
        <v>#N/A</v>
      </c>
      <c r="P59" s="45"/>
      <c r="Q59" s="186"/>
      <c r="R59" s="186"/>
      <c r="U59" s="46"/>
      <c r="V59" s="46"/>
      <c r="X59" s="109">
        <f>IF($I$7=Y59,7,0)</f>
        <v>0</v>
      </c>
      <c r="Y59" s="109">
        <v>0</v>
      </c>
      <c r="AA59" s="154"/>
      <c r="AB59" s="154"/>
      <c r="AC59" s="154"/>
    </row>
    <row r="60" spans="2:29" s="109" customFormat="1" ht="24" customHeight="1">
      <c r="B60" s="151"/>
      <c r="C60" s="157">
        <f t="shared" si="1"/>
        <v>11</v>
      </c>
      <c r="D60" s="40">
        <v>70.25</v>
      </c>
      <c r="E60" s="40">
        <v>77.5</v>
      </c>
      <c r="F60" s="48"/>
      <c r="G60" s="40">
        <v>79.5</v>
      </c>
      <c r="H60" s="40">
        <v>86.75</v>
      </c>
      <c r="I60" s="156"/>
      <c r="J60" s="40">
        <v>89</v>
      </c>
      <c r="K60" s="40">
        <v>95.5</v>
      </c>
      <c r="L60" s="42"/>
      <c r="M60" s="43" t="e">
        <v>#N/A</v>
      </c>
      <c r="N60" s="43"/>
      <c r="O60" s="44" t="e">
        <v>#N/A</v>
      </c>
      <c r="P60" s="45"/>
      <c r="Q60" s="186"/>
      <c r="R60" s="186"/>
      <c r="U60" s="46"/>
      <c r="V60" s="46"/>
      <c r="X60" s="109">
        <f>IF($I$7=Y60,9,0)</f>
        <v>9</v>
      </c>
      <c r="Y60" s="109" t="s">
        <v>42</v>
      </c>
    </row>
    <row r="61" spans="2:29" s="109" customFormat="1" ht="24" customHeight="1">
      <c r="B61" s="151"/>
      <c r="C61" s="155" t="str">
        <f t="shared" si="1"/>
        <v>11A</v>
      </c>
      <c r="D61" s="47">
        <v>78.5</v>
      </c>
      <c r="E61" s="47">
        <v>85.5</v>
      </c>
      <c r="F61" s="50"/>
      <c r="G61" s="47">
        <v>87.75</v>
      </c>
      <c r="H61" s="47">
        <v>94.5</v>
      </c>
      <c r="I61" s="160"/>
      <c r="J61" s="47">
        <v>97</v>
      </c>
      <c r="K61" s="47">
        <v>103.25</v>
      </c>
      <c r="L61" s="42"/>
      <c r="M61" s="43" t="e">
        <v>#N/A</v>
      </c>
      <c r="N61" s="43"/>
      <c r="O61" s="44" t="e">
        <v>#N/A</v>
      </c>
      <c r="P61" s="187"/>
      <c r="Q61" s="187"/>
      <c r="R61" s="187"/>
      <c r="U61" s="46"/>
      <c r="V61" s="46"/>
      <c r="X61" s="109">
        <f>IF($I$7=Y61,10,0)</f>
        <v>0</v>
      </c>
      <c r="Y61" s="109" t="s">
        <v>43</v>
      </c>
    </row>
    <row r="62" spans="2:29" s="109" customFormat="1" ht="24" customHeight="1">
      <c r="B62" s="151"/>
      <c r="C62" s="157">
        <f t="shared" si="1"/>
        <v>12</v>
      </c>
      <c r="D62" s="40">
        <v>84.25</v>
      </c>
      <c r="E62" s="40">
        <v>91.25</v>
      </c>
      <c r="F62" s="51"/>
      <c r="G62" s="40">
        <v>93.75</v>
      </c>
      <c r="H62" s="40">
        <v>99.75</v>
      </c>
      <c r="I62" s="161"/>
      <c r="J62" s="40">
        <v>102.5</v>
      </c>
      <c r="K62" s="40">
        <v>108.75</v>
      </c>
      <c r="L62" s="42"/>
      <c r="M62" s="43" t="e">
        <v>#N/A</v>
      </c>
      <c r="N62" s="43"/>
      <c r="O62" s="44" t="e">
        <v>#N/A</v>
      </c>
      <c r="P62" s="187"/>
      <c r="Q62" s="187"/>
      <c r="R62" s="187"/>
      <c r="U62" s="46"/>
      <c r="V62" s="46"/>
      <c r="X62" s="109">
        <f>IF($I$7=Y62,11,0)</f>
        <v>0</v>
      </c>
      <c r="Y62" s="109" t="s">
        <v>44</v>
      </c>
    </row>
    <row r="63" spans="2:29" ht="24" customHeight="1">
      <c r="B63" s="139"/>
      <c r="C63" s="155">
        <f t="shared" si="1"/>
        <v>13</v>
      </c>
      <c r="D63" s="47">
        <v>94.5</v>
      </c>
      <c r="E63" s="47">
        <v>100.5</v>
      </c>
      <c r="F63" s="51"/>
      <c r="G63" s="47">
        <v>103.25</v>
      </c>
      <c r="H63" s="47">
        <v>109.25</v>
      </c>
      <c r="I63" s="161"/>
      <c r="J63" s="47">
        <v>112.25</v>
      </c>
      <c r="K63" s="47">
        <v>118.5</v>
      </c>
      <c r="L63" s="42"/>
      <c r="M63" s="43" t="e">
        <v>#N/A</v>
      </c>
      <c r="N63" s="43"/>
      <c r="O63" s="44" t="e">
        <v>#N/A</v>
      </c>
      <c r="P63" s="187"/>
      <c r="Q63" s="187"/>
      <c r="R63" s="187"/>
      <c r="U63" s="46"/>
      <c r="V63" s="46"/>
      <c r="W63" s="109"/>
      <c r="X63" s="109">
        <f>IF($I$7=Y63,12,0)</f>
        <v>0</v>
      </c>
      <c r="Y63" s="109" t="s">
        <v>45</v>
      </c>
      <c r="Z63" s="109"/>
    </row>
    <row r="64" spans="2:29" ht="24" customHeight="1" outlineLevel="7">
      <c r="B64" s="139"/>
      <c r="C64" s="162">
        <f t="shared" si="1"/>
        <v>14</v>
      </c>
      <c r="D64" s="42">
        <v>98.25</v>
      </c>
      <c r="E64" s="42">
        <v>105.5</v>
      </c>
      <c r="F64" s="51"/>
      <c r="G64" s="42">
        <v>108.25</v>
      </c>
      <c r="H64" s="42">
        <v>115.75</v>
      </c>
      <c r="I64" s="161"/>
      <c r="J64" s="42">
        <v>118.75</v>
      </c>
      <c r="K64" s="42">
        <v>126</v>
      </c>
      <c r="L64" s="42"/>
      <c r="M64" s="43" t="e">
        <v>#N/A</v>
      </c>
      <c r="N64" s="43"/>
      <c r="O64" s="44" t="e">
        <v>#N/A</v>
      </c>
      <c r="P64" s="45"/>
      <c r="Q64" s="163"/>
      <c r="R64" s="163"/>
      <c r="U64" s="46"/>
      <c r="V64" s="46"/>
      <c r="W64" s="109"/>
      <c r="X64" s="109">
        <f>IF($I$7=Y64,13,0)</f>
        <v>0</v>
      </c>
      <c r="Y64" s="109" t="s">
        <v>46</v>
      </c>
      <c r="Z64" s="109"/>
    </row>
    <row r="65" spans="2:29" ht="24" customHeight="1" outlineLevel="7">
      <c r="B65" s="139"/>
      <c r="C65" s="155">
        <f t="shared" si="1"/>
        <v>15</v>
      </c>
      <c r="D65" s="47">
        <v>103.5</v>
      </c>
      <c r="E65" s="47">
        <v>113</v>
      </c>
      <c r="F65" s="51"/>
      <c r="G65" s="47">
        <v>115.75</v>
      </c>
      <c r="H65" s="47">
        <v>125.5</v>
      </c>
      <c r="I65" s="161"/>
      <c r="J65" s="47">
        <v>125.75</v>
      </c>
      <c r="K65" s="47">
        <v>134.25</v>
      </c>
      <c r="L65" s="42"/>
      <c r="M65" s="43" t="e">
        <v>#N/A</v>
      </c>
      <c r="N65" s="43"/>
      <c r="O65" s="44" t="e">
        <v>#N/A</v>
      </c>
      <c r="P65" s="45"/>
      <c r="Q65" s="163"/>
      <c r="R65" s="163"/>
      <c r="U65" s="46"/>
      <c r="V65" s="46"/>
      <c r="W65" s="109"/>
      <c r="X65" s="109">
        <f>IF($I$7=Y65,14,0)</f>
        <v>0</v>
      </c>
      <c r="Y65" s="109" t="s">
        <v>47</v>
      </c>
      <c r="Z65" s="109"/>
    </row>
    <row r="66" spans="2:29" ht="24" customHeight="1" outlineLevel="7">
      <c r="B66" s="139"/>
      <c r="C66" s="162">
        <f t="shared" si="1"/>
        <v>16</v>
      </c>
      <c r="D66" s="42">
        <v>107.75</v>
      </c>
      <c r="E66" s="42">
        <v>117.75</v>
      </c>
      <c r="F66" s="51"/>
      <c r="G66" s="42">
        <v>120.5</v>
      </c>
      <c r="H66" s="42">
        <v>130.25</v>
      </c>
      <c r="I66" s="161"/>
      <c r="J66" s="42">
        <v>133.5</v>
      </c>
      <c r="K66" s="42">
        <v>143.25</v>
      </c>
      <c r="L66" s="42"/>
      <c r="M66" s="43" t="e">
        <v>#N/A</v>
      </c>
      <c r="N66" s="43"/>
      <c r="O66" s="44" t="e">
        <v>#N/A</v>
      </c>
      <c r="P66" s="45"/>
      <c r="Q66" s="163"/>
      <c r="R66" s="163"/>
      <c r="U66" s="46"/>
      <c r="V66" s="46"/>
      <c r="W66" s="109"/>
      <c r="X66" s="109">
        <f>IF($I$7=Y66,13,0)</f>
        <v>0</v>
      </c>
      <c r="Y66" s="109" t="s">
        <v>60</v>
      </c>
      <c r="Z66" s="109"/>
    </row>
    <row r="67" spans="2:29" ht="24" customHeight="1" outlineLevel="7">
      <c r="B67" s="139"/>
      <c r="C67" s="155">
        <f t="shared" si="1"/>
        <v>17</v>
      </c>
      <c r="D67" s="47">
        <v>119</v>
      </c>
      <c r="E67" s="47">
        <v>130.75</v>
      </c>
      <c r="F67" s="51"/>
      <c r="G67" s="47">
        <v>133.75</v>
      </c>
      <c r="H67" s="47">
        <v>144.5</v>
      </c>
      <c r="I67" s="161"/>
      <c r="J67" s="47">
        <v>144.5</v>
      </c>
      <c r="K67" s="47">
        <v>153.75</v>
      </c>
      <c r="L67" s="42"/>
      <c r="M67" s="43" t="e">
        <v>#N/A</v>
      </c>
      <c r="N67" s="43"/>
      <c r="O67" s="44" t="e">
        <v>#N/A</v>
      </c>
      <c r="P67" s="45"/>
      <c r="Q67" s="163"/>
      <c r="R67" s="163"/>
      <c r="U67" s="46"/>
      <c r="V67" s="46"/>
      <c r="W67" s="109"/>
      <c r="X67" s="109">
        <f>IF($I$7=Y67,14,0)</f>
        <v>0</v>
      </c>
      <c r="Y67" s="109" t="s">
        <v>48</v>
      </c>
      <c r="Z67" s="109"/>
    </row>
    <row r="68" spans="2:29" ht="15" customHeight="1" thickBot="1">
      <c r="B68" s="139"/>
      <c r="C68" s="164"/>
      <c r="D68" s="52"/>
      <c r="E68" s="52"/>
      <c r="F68" s="53"/>
      <c r="G68" s="53"/>
      <c r="H68" s="53"/>
      <c r="I68" s="165"/>
      <c r="J68" s="46"/>
      <c r="K68" s="46"/>
      <c r="L68" s="46"/>
      <c r="M68" s="46"/>
      <c r="N68" s="46"/>
      <c r="O68" s="46"/>
      <c r="P68" s="54"/>
      <c r="Q68" s="163"/>
      <c r="R68" s="163"/>
      <c r="U68" s="46"/>
      <c r="V68" s="46"/>
      <c r="W68" s="109"/>
      <c r="X68" s="109">
        <f>IF($I$7=Y68,15,0)</f>
        <v>0</v>
      </c>
      <c r="Y68" s="109" t="s">
        <v>60</v>
      </c>
      <c r="Z68" s="109"/>
    </row>
    <row r="69" spans="2:29" ht="15.75" thickTop="1"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X69" s="109">
        <f>IF($I$7=Y69,16,0)</f>
        <v>0</v>
      </c>
      <c r="Y69" s="109" t="s">
        <v>48</v>
      </c>
    </row>
    <row r="70" spans="2:29" ht="36" customHeight="1">
      <c r="B70" s="107"/>
      <c r="C70" s="34" t="s">
        <v>24</v>
      </c>
      <c r="D70" s="35"/>
      <c r="E70" s="36"/>
      <c r="F70" s="36"/>
      <c r="G70" s="37" t="s">
        <v>25</v>
      </c>
      <c r="H70" s="38"/>
      <c r="I70" s="188" t="s">
        <v>45</v>
      </c>
      <c r="J70" s="188"/>
      <c r="K70" s="188"/>
      <c r="L70" s="36"/>
      <c r="M70" s="36"/>
      <c r="N70" s="36"/>
      <c r="O70" s="36"/>
      <c r="P70" s="36"/>
      <c r="Q70" s="36"/>
      <c r="R70" s="39" t="s">
        <v>24</v>
      </c>
      <c r="U70" s="189"/>
      <c r="V70" s="189"/>
      <c r="W70" s="109"/>
      <c r="X70" s="109"/>
      <c r="Y70" s="109"/>
      <c r="Z70" s="109"/>
    </row>
    <row r="71" spans="2:29" ht="6.75" customHeight="1">
      <c r="B71" s="128"/>
      <c r="C71" s="129"/>
      <c r="D71" s="130"/>
      <c r="E71" s="131"/>
      <c r="F71" s="132"/>
      <c r="G71" s="190"/>
      <c r="H71" s="190"/>
      <c r="I71" s="118"/>
      <c r="J71" s="118"/>
      <c r="K71" s="133"/>
      <c r="L71" s="133"/>
      <c r="M71" s="133"/>
      <c r="N71" s="133"/>
      <c r="O71" s="133"/>
      <c r="P71" s="133"/>
      <c r="Q71" s="133"/>
      <c r="R71" s="134"/>
      <c r="W71" s="109"/>
      <c r="X71" s="109"/>
      <c r="Y71" s="109"/>
      <c r="Z71" s="109"/>
    </row>
    <row r="72" spans="2:29" ht="24" customHeight="1">
      <c r="B72" s="128"/>
      <c r="C72" s="135"/>
      <c r="D72" s="191" t="s">
        <v>27</v>
      </c>
      <c r="E72" s="192"/>
      <c r="F72" s="136"/>
      <c r="G72" s="191" t="s">
        <v>28</v>
      </c>
      <c r="H72" s="192"/>
      <c r="I72" s="118"/>
      <c r="J72" s="191" t="s">
        <v>29</v>
      </c>
      <c r="K72" s="192"/>
      <c r="L72" s="137"/>
      <c r="M72" s="137"/>
      <c r="N72" s="137"/>
      <c r="O72" s="137"/>
      <c r="P72" s="138"/>
      <c r="Q72" s="138"/>
      <c r="R72" s="134"/>
    </row>
    <row r="73" spans="2:29" hidden="1">
      <c r="B73" s="139"/>
      <c r="C73" s="140"/>
      <c r="D73" s="193" t="s">
        <v>30</v>
      </c>
      <c r="E73" s="193"/>
      <c r="F73" s="141"/>
      <c r="G73" s="193" t="s">
        <v>31</v>
      </c>
      <c r="H73" s="193"/>
      <c r="I73" s="118"/>
      <c r="J73" s="193" t="s">
        <v>32</v>
      </c>
      <c r="K73" s="194"/>
      <c r="L73" s="142"/>
      <c r="M73" s="142"/>
      <c r="N73" s="142"/>
      <c r="O73" s="142"/>
      <c r="P73" s="133"/>
      <c r="Q73" s="133"/>
      <c r="R73" s="134"/>
      <c r="W73" s="109"/>
      <c r="X73" s="109"/>
      <c r="Y73" s="109"/>
      <c r="Z73" s="109"/>
    </row>
    <row r="74" spans="2:29" ht="44.1" customHeight="1">
      <c r="B74" s="143"/>
      <c r="C74" s="144" t="s">
        <v>33</v>
      </c>
      <c r="D74" s="144" t="s">
        <v>34</v>
      </c>
      <c r="E74" s="145" t="s">
        <v>35</v>
      </c>
      <c r="F74" s="146"/>
      <c r="G74" s="147" t="s">
        <v>34</v>
      </c>
      <c r="H74" s="145" t="s">
        <v>35</v>
      </c>
      <c r="I74" s="146"/>
      <c r="J74" s="147" t="s">
        <v>34</v>
      </c>
      <c r="K74" s="144" t="s">
        <v>35</v>
      </c>
      <c r="L74" s="146"/>
      <c r="M74" s="148" t="s">
        <v>36</v>
      </c>
      <c r="N74" s="148"/>
      <c r="O74" s="148" t="s">
        <v>37</v>
      </c>
      <c r="Q74" s="186" t="s">
        <v>38</v>
      </c>
      <c r="R74" s="186"/>
      <c r="U74" s="149"/>
      <c r="V74" s="149"/>
      <c r="W74" s="109"/>
      <c r="X74" s="109"/>
      <c r="Y74" s="109"/>
      <c r="Z74" s="109"/>
      <c r="AA74" s="150"/>
      <c r="AB74" s="150"/>
      <c r="AC74" s="150"/>
    </row>
    <row r="75" spans="2:29" s="109" customFormat="1" ht="24" customHeight="1">
      <c r="B75" s="151"/>
      <c r="C75" s="152">
        <f>C54</f>
        <v>5</v>
      </c>
      <c r="D75" s="40" t="s">
        <v>41</v>
      </c>
      <c r="E75" s="40" t="s">
        <v>41</v>
      </c>
      <c r="F75" s="41"/>
      <c r="G75" s="40" t="s">
        <v>41</v>
      </c>
      <c r="H75" s="40" t="s">
        <v>41</v>
      </c>
      <c r="I75" s="153"/>
      <c r="J75" s="40" t="s">
        <v>41</v>
      </c>
      <c r="K75" s="40" t="s">
        <v>41</v>
      </c>
      <c r="L75" s="42"/>
      <c r="M75" s="43" t="e">
        <v>#N/A</v>
      </c>
      <c r="N75" s="43"/>
      <c r="O75" s="44" t="e">
        <v>#N/A</v>
      </c>
      <c r="P75" s="45"/>
      <c r="Q75" s="186"/>
      <c r="R75" s="186"/>
      <c r="U75" s="46"/>
      <c r="V75" s="46"/>
      <c r="X75" s="109">
        <f>IF($I$7=Y75,2,0)</f>
        <v>0</v>
      </c>
      <c r="Y75" s="109" t="s">
        <v>54</v>
      </c>
      <c r="AA75" s="154"/>
      <c r="AB75" s="154"/>
      <c r="AC75" s="154"/>
    </row>
    <row r="76" spans="2:29" s="109" customFormat="1" ht="24" customHeight="1">
      <c r="B76" s="151"/>
      <c r="C76" s="155">
        <f t="shared" ref="C76:C88" si="2">C55</f>
        <v>6</v>
      </c>
      <c r="D76" s="47" t="s">
        <v>41</v>
      </c>
      <c r="E76" s="47" t="s">
        <v>41</v>
      </c>
      <c r="F76" s="48"/>
      <c r="G76" s="47" t="s">
        <v>41</v>
      </c>
      <c r="H76" s="47" t="s">
        <v>41</v>
      </c>
      <c r="I76" s="156"/>
      <c r="J76" s="47" t="s">
        <v>41</v>
      </c>
      <c r="K76" s="47" t="s">
        <v>41</v>
      </c>
      <c r="L76" s="42"/>
      <c r="M76" s="43" t="e">
        <v>#N/A</v>
      </c>
      <c r="N76" s="43"/>
      <c r="O76" s="44" t="e">
        <v>#N/A</v>
      </c>
      <c r="P76" s="45"/>
      <c r="Q76" s="186"/>
      <c r="R76" s="186"/>
      <c r="U76" s="46"/>
      <c r="V76" s="46"/>
      <c r="X76" s="109">
        <f>IF($I$7=Y76,3,0)</f>
        <v>0</v>
      </c>
      <c r="Y76" s="109" t="s">
        <v>55</v>
      </c>
      <c r="AA76" s="154"/>
      <c r="AB76" s="154"/>
      <c r="AC76" s="154"/>
    </row>
    <row r="77" spans="2:29" s="109" customFormat="1" ht="24" customHeight="1">
      <c r="B77" s="151"/>
      <c r="C77" s="157">
        <f t="shared" si="2"/>
        <v>7</v>
      </c>
      <c r="D77" s="40">
        <v>40</v>
      </c>
      <c r="E77" s="40">
        <v>44.5</v>
      </c>
      <c r="F77" s="49"/>
      <c r="G77" s="40">
        <v>45.5</v>
      </c>
      <c r="H77" s="40">
        <v>50</v>
      </c>
      <c r="I77" s="158"/>
      <c r="J77" s="40">
        <v>51.25</v>
      </c>
      <c r="K77" s="40">
        <v>55.75</v>
      </c>
      <c r="L77" s="42"/>
      <c r="M77" s="43" t="e">
        <v>#N/A</v>
      </c>
      <c r="N77" s="43"/>
      <c r="O77" s="44" t="e">
        <v>#N/A</v>
      </c>
      <c r="P77" s="45"/>
      <c r="Q77" s="186"/>
      <c r="R77" s="186"/>
      <c r="U77" s="46"/>
      <c r="V77" s="46"/>
      <c r="X77" s="109">
        <f>IF($I$7=Y77,4,0)</f>
        <v>0</v>
      </c>
      <c r="Y77" s="109" t="s">
        <v>56</v>
      </c>
      <c r="AA77" s="154"/>
      <c r="AB77" s="154"/>
      <c r="AC77" s="159"/>
    </row>
    <row r="78" spans="2:29" s="109" customFormat="1" ht="24" customHeight="1">
      <c r="B78" s="151"/>
      <c r="C78" s="155">
        <f t="shared" si="2"/>
        <v>8</v>
      </c>
      <c r="D78" s="47">
        <v>47.25</v>
      </c>
      <c r="E78" s="47">
        <v>52.25</v>
      </c>
      <c r="F78" s="48"/>
      <c r="G78" s="47">
        <v>53.5</v>
      </c>
      <c r="H78" s="47">
        <v>58.5</v>
      </c>
      <c r="I78" s="156"/>
      <c r="J78" s="47">
        <v>59.75</v>
      </c>
      <c r="K78" s="47">
        <v>64.75</v>
      </c>
      <c r="L78" s="42"/>
      <c r="M78" s="43" t="e">
        <v>#N/A</v>
      </c>
      <c r="N78" s="43"/>
      <c r="O78" s="44" t="e">
        <v>#N/A</v>
      </c>
      <c r="P78" s="45"/>
      <c r="Q78" s="186"/>
      <c r="R78" s="186"/>
      <c r="U78" s="46"/>
      <c r="V78" s="46"/>
      <c r="X78" s="109">
        <f>IF($I$7=Y78,5,0)</f>
        <v>0</v>
      </c>
      <c r="Y78" s="109" t="s">
        <v>57</v>
      </c>
      <c r="AA78" s="154"/>
      <c r="AB78" s="154"/>
      <c r="AC78" s="154"/>
    </row>
    <row r="79" spans="2:29" s="109" customFormat="1" ht="24" customHeight="1">
      <c r="B79" s="151"/>
      <c r="C79" s="157">
        <f t="shared" si="2"/>
        <v>9</v>
      </c>
      <c r="D79" s="40">
        <v>53.25</v>
      </c>
      <c r="E79" s="40">
        <v>59.25</v>
      </c>
      <c r="F79" s="48"/>
      <c r="G79" s="40">
        <v>60.5</v>
      </c>
      <c r="H79" s="40">
        <v>66.5</v>
      </c>
      <c r="I79" s="156"/>
      <c r="J79" s="40">
        <v>68</v>
      </c>
      <c r="K79" s="40">
        <v>73.75</v>
      </c>
      <c r="L79" s="42"/>
      <c r="M79" s="43" t="e">
        <v>#N/A</v>
      </c>
      <c r="N79" s="43"/>
      <c r="O79" s="44" t="e">
        <v>#N/A</v>
      </c>
      <c r="P79" s="45"/>
      <c r="Q79" s="186"/>
      <c r="R79" s="186"/>
      <c r="U79" s="46"/>
      <c r="V79" s="46"/>
      <c r="X79" s="109">
        <f>IF($I$7=Y79,6,0)</f>
        <v>0</v>
      </c>
      <c r="Y79" s="109" t="s">
        <v>58</v>
      </c>
      <c r="AA79" s="154"/>
      <c r="AB79" s="154"/>
      <c r="AC79" s="154"/>
    </row>
    <row r="80" spans="2:29" s="109" customFormat="1" ht="24" customHeight="1">
      <c r="B80" s="151"/>
      <c r="C80" s="155">
        <f t="shared" si="2"/>
        <v>10</v>
      </c>
      <c r="D80" s="47">
        <v>58</v>
      </c>
      <c r="E80" s="47">
        <v>64.75</v>
      </c>
      <c r="F80" s="48"/>
      <c r="G80" s="47">
        <v>66.5</v>
      </c>
      <c r="H80" s="47">
        <v>73.25</v>
      </c>
      <c r="I80" s="156"/>
      <c r="J80" s="47">
        <v>75</v>
      </c>
      <c r="K80" s="47">
        <v>81.75</v>
      </c>
      <c r="L80" s="42"/>
      <c r="M80" s="43" t="e">
        <v>#N/A</v>
      </c>
      <c r="N80" s="43"/>
      <c r="O80" s="44" t="e">
        <v>#N/A</v>
      </c>
      <c r="P80" s="45"/>
      <c r="Q80" s="186"/>
      <c r="R80" s="186"/>
      <c r="U80" s="46"/>
      <c r="V80" s="46"/>
      <c r="X80" s="109">
        <f>IF($I$7=Y80,7,0)</f>
        <v>0</v>
      </c>
      <c r="Y80" s="109" t="s">
        <v>59</v>
      </c>
      <c r="AA80" s="154"/>
      <c r="AB80" s="154"/>
      <c r="AC80" s="154"/>
    </row>
    <row r="81" spans="2:29" s="109" customFormat="1" ht="24" customHeight="1">
      <c r="B81" s="151"/>
      <c r="C81" s="157">
        <f t="shared" si="2"/>
        <v>11</v>
      </c>
      <c r="D81" s="40">
        <v>67.25</v>
      </c>
      <c r="E81" s="40">
        <v>74.25</v>
      </c>
      <c r="F81" s="48"/>
      <c r="G81" s="40">
        <v>76.25</v>
      </c>
      <c r="H81" s="40">
        <v>83.25</v>
      </c>
      <c r="I81" s="156"/>
      <c r="J81" s="40">
        <v>85.25</v>
      </c>
      <c r="K81" s="40">
        <v>91.5</v>
      </c>
      <c r="L81" s="42"/>
      <c r="M81" s="43" t="e">
        <v>#N/A</v>
      </c>
      <c r="N81" s="43"/>
      <c r="O81" s="44" t="e">
        <v>#N/A</v>
      </c>
      <c r="P81" s="45"/>
      <c r="Q81" s="186"/>
      <c r="R81" s="186"/>
      <c r="U81" s="46"/>
      <c r="V81" s="46"/>
      <c r="X81" s="109">
        <f>IF($I$7=Y81,9,0)</f>
        <v>0</v>
      </c>
      <c r="Y81" s="109">
        <v>0</v>
      </c>
    </row>
    <row r="82" spans="2:29" s="109" customFormat="1" ht="24" customHeight="1">
      <c r="B82" s="151"/>
      <c r="C82" s="155" t="str">
        <f t="shared" si="2"/>
        <v>11A</v>
      </c>
      <c r="D82" s="47">
        <v>76</v>
      </c>
      <c r="E82" s="47">
        <v>83</v>
      </c>
      <c r="F82" s="50"/>
      <c r="G82" s="47">
        <v>85</v>
      </c>
      <c r="H82" s="47">
        <v>91.75</v>
      </c>
      <c r="I82" s="160"/>
      <c r="J82" s="47">
        <v>94</v>
      </c>
      <c r="K82" s="47">
        <v>100</v>
      </c>
      <c r="L82" s="42"/>
      <c r="M82" s="43" t="e">
        <v>#N/A</v>
      </c>
      <c r="N82" s="43"/>
      <c r="O82" s="44" t="e">
        <v>#N/A</v>
      </c>
      <c r="P82" s="187"/>
      <c r="Q82" s="187"/>
      <c r="R82" s="187"/>
      <c r="U82" s="46"/>
      <c r="V82" s="46"/>
      <c r="X82" s="109">
        <f>IF($I$7=Y82,10,0)</f>
        <v>0</v>
      </c>
      <c r="Y82" s="109">
        <v>0</v>
      </c>
    </row>
    <row r="83" spans="2:29" s="109" customFormat="1" ht="24" customHeight="1">
      <c r="B83" s="151"/>
      <c r="C83" s="157">
        <f t="shared" si="2"/>
        <v>12</v>
      </c>
      <c r="D83" s="40">
        <v>81.5</v>
      </c>
      <c r="E83" s="40">
        <v>88.25</v>
      </c>
      <c r="F83" s="51"/>
      <c r="G83" s="40">
        <v>90.5</v>
      </c>
      <c r="H83" s="40">
        <v>96.5</v>
      </c>
      <c r="I83" s="161"/>
      <c r="J83" s="40">
        <v>99</v>
      </c>
      <c r="K83" s="40">
        <v>105.25</v>
      </c>
      <c r="L83" s="42"/>
      <c r="M83" s="43" t="e">
        <v>#N/A</v>
      </c>
      <c r="N83" s="43"/>
      <c r="O83" s="44" t="e">
        <v>#N/A</v>
      </c>
      <c r="P83" s="187"/>
      <c r="Q83" s="187"/>
      <c r="R83" s="187"/>
      <c r="U83" s="46"/>
      <c r="V83" s="46"/>
      <c r="X83" s="109">
        <f>IF($I$7=Y83,11,0)</f>
        <v>0</v>
      </c>
      <c r="Y83" s="109">
        <v>0</v>
      </c>
    </row>
    <row r="84" spans="2:29" ht="24" customHeight="1">
      <c r="B84" s="139"/>
      <c r="C84" s="155">
        <f t="shared" si="2"/>
        <v>13</v>
      </c>
      <c r="D84" s="47">
        <v>91</v>
      </c>
      <c r="E84" s="47">
        <v>97</v>
      </c>
      <c r="F84" s="51"/>
      <c r="G84" s="47">
        <v>99.25</v>
      </c>
      <c r="H84" s="47">
        <v>105.5</v>
      </c>
      <c r="I84" s="161"/>
      <c r="J84" s="47">
        <v>108</v>
      </c>
      <c r="K84" s="47">
        <v>114</v>
      </c>
      <c r="L84" s="42"/>
      <c r="M84" s="43" t="e">
        <v>#N/A</v>
      </c>
      <c r="N84" s="43"/>
      <c r="O84" s="44" t="e">
        <v>#N/A</v>
      </c>
      <c r="P84" s="187"/>
      <c r="Q84" s="187"/>
      <c r="R84" s="187"/>
      <c r="U84" s="46"/>
      <c r="V84" s="46"/>
      <c r="W84" s="109"/>
      <c r="X84" s="109">
        <f>IF($I$7=Y84,12,0)</f>
        <v>0</v>
      </c>
      <c r="Y84" s="109">
        <v>0</v>
      </c>
      <c r="Z84" s="109"/>
    </row>
    <row r="85" spans="2:29" ht="24" customHeight="1" outlineLevel="7">
      <c r="B85" s="139"/>
      <c r="C85" s="162">
        <f t="shared" si="2"/>
        <v>14</v>
      </c>
      <c r="D85" s="42">
        <v>95.75</v>
      </c>
      <c r="E85" s="42">
        <v>103</v>
      </c>
      <c r="F85" s="51"/>
      <c r="G85" s="42">
        <v>105.5</v>
      </c>
      <c r="H85" s="42">
        <v>112.75</v>
      </c>
      <c r="I85" s="161"/>
      <c r="J85" s="42">
        <v>115.5</v>
      </c>
      <c r="K85" s="42">
        <v>122.75</v>
      </c>
      <c r="L85" s="42"/>
      <c r="M85" s="43" t="e">
        <v>#N/A</v>
      </c>
      <c r="N85" s="43"/>
      <c r="O85" s="44" t="e">
        <v>#N/A</v>
      </c>
      <c r="P85" s="45"/>
      <c r="Q85" s="163"/>
      <c r="R85" s="163"/>
      <c r="U85" s="46"/>
      <c r="V85" s="46"/>
      <c r="W85" s="109"/>
      <c r="X85" s="109">
        <f>IF($I$7=Y85,13,0)</f>
        <v>0</v>
      </c>
      <c r="Y85" s="109">
        <v>0</v>
      </c>
      <c r="Z85" s="109"/>
    </row>
    <row r="86" spans="2:29" ht="24" customHeight="1" outlineLevel="7">
      <c r="B86" s="139"/>
      <c r="C86" s="155">
        <f t="shared" si="2"/>
        <v>15</v>
      </c>
      <c r="D86" s="47">
        <v>102.75</v>
      </c>
      <c r="E86" s="47">
        <v>112.5</v>
      </c>
      <c r="F86" s="51"/>
      <c r="G86" s="47">
        <v>115.25</v>
      </c>
      <c r="H86" s="47">
        <v>124.75</v>
      </c>
      <c r="I86" s="161"/>
      <c r="J86" s="47">
        <v>125</v>
      </c>
      <c r="K86" s="47">
        <v>133.5</v>
      </c>
      <c r="L86" s="42"/>
      <c r="M86" s="43" t="e">
        <v>#N/A</v>
      </c>
      <c r="N86" s="43"/>
      <c r="O86" s="44" t="e">
        <v>#N/A</v>
      </c>
      <c r="P86" s="45"/>
      <c r="Q86" s="163"/>
      <c r="R86" s="163"/>
      <c r="U86" s="46"/>
      <c r="V86" s="46"/>
      <c r="W86" s="109"/>
      <c r="X86" s="109">
        <f>IF($I$7=Y86,14,0)</f>
        <v>0</v>
      </c>
      <c r="Y86" s="109">
        <v>0</v>
      </c>
      <c r="Z86" s="109"/>
    </row>
    <row r="87" spans="2:29" ht="24" customHeight="1" outlineLevel="7">
      <c r="B87" s="139"/>
      <c r="C87" s="162">
        <f t="shared" si="2"/>
        <v>16</v>
      </c>
      <c r="D87" s="42">
        <v>107.5</v>
      </c>
      <c r="E87" s="42">
        <v>117.5</v>
      </c>
      <c r="F87" s="51"/>
      <c r="G87" s="42">
        <v>120.25</v>
      </c>
      <c r="H87" s="42">
        <v>130</v>
      </c>
      <c r="I87" s="161"/>
      <c r="J87" s="42">
        <v>133.25</v>
      </c>
      <c r="K87" s="42">
        <v>143</v>
      </c>
      <c r="L87" s="42"/>
      <c r="M87" s="43" t="e">
        <v>#N/A</v>
      </c>
      <c r="N87" s="43"/>
      <c r="O87" s="44" t="e">
        <v>#N/A</v>
      </c>
      <c r="P87" s="45"/>
      <c r="Q87" s="163"/>
      <c r="R87" s="163"/>
      <c r="U87" s="46"/>
      <c r="V87" s="46"/>
      <c r="W87" s="109"/>
      <c r="X87" s="109">
        <f>IF($I$7=Y87,13,0)</f>
        <v>0</v>
      </c>
      <c r="Y87" s="109">
        <v>0</v>
      </c>
      <c r="Z87" s="109"/>
    </row>
    <row r="88" spans="2:29" ht="24" customHeight="1" outlineLevel="7">
      <c r="B88" s="139"/>
      <c r="C88" s="155">
        <f t="shared" si="2"/>
        <v>17</v>
      </c>
      <c r="D88" s="47">
        <v>118.75</v>
      </c>
      <c r="E88" s="47">
        <v>130.5</v>
      </c>
      <c r="F88" s="51"/>
      <c r="G88" s="47">
        <v>133.75</v>
      </c>
      <c r="H88" s="47">
        <v>144.25</v>
      </c>
      <c r="I88" s="161"/>
      <c r="J88" s="47">
        <v>144.25</v>
      </c>
      <c r="K88" s="47">
        <v>153.75</v>
      </c>
      <c r="L88" s="42"/>
      <c r="M88" s="43" t="e">
        <v>#N/A</v>
      </c>
      <c r="N88" s="43"/>
      <c r="O88" s="44" t="e">
        <v>#N/A</v>
      </c>
      <c r="P88" s="45"/>
      <c r="Q88" s="163"/>
      <c r="R88" s="163"/>
      <c r="U88" s="46"/>
      <c r="V88" s="46"/>
      <c r="W88" s="109"/>
      <c r="X88" s="109">
        <f>IF($I$7=Y88,14,0)</f>
        <v>0</v>
      </c>
      <c r="Y88" s="109">
        <v>0</v>
      </c>
      <c r="Z88" s="109"/>
    </row>
    <row r="89" spans="2:29" ht="15" customHeight="1" thickBot="1">
      <c r="B89" s="139"/>
      <c r="C89" s="164"/>
      <c r="D89" s="52"/>
      <c r="E89" s="52"/>
      <c r="F89" s="53"/>
      <c r="G89" s="53"/>
      <c r="H89" s="53"/>
      <c r="I89" s="165"/>
      <c r="J89" s="46"/>
      <c r="K89" s="46"/>
      <c r="L89" s="46"/>
      <c r="M89" s="46"/>
      <c r="N89" s="46"/>
      <c r="O89" s="46"/>
      <c r="P89" s="54"/>
      <c r="Q89" s="163"/>
      <c r="R89" s="163"/>
      <c r="U89" s="46"/>
      <c r="V89" s="46"/>
      <c r="W89" s="109"/>
      <c r="X89" s="109">
        <f>IF($I$7=Y89,15,0)</f>
        <v>0</v>
      </c>
      <c r="Y89" s="109">
        <v>0</v>
      </c>
      <c r="Z89" s="109"/>
    </row>
    <row r="90" spans="2:29" ht="15.75" thickTop="1"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X90" s="109">
        <f>IF($I$7=Y90,16,0)</f>
        <v>0</v>
      </c>
      <c r="Y90" s="109">
        <v>0</v>
      </c>
    </row>
    <row r="91" spans="2:29" ht="36" customHeight="1">
      <c r="B91" s="107"/>
      <c r="C91" s="34" t="s">
        <v>24</v>
      </c>
      <c r="D91" s="35"/>
      <c r="E91" s="36"/>
      <c r="F91" s="36"/>
      <c r="G91" s="37" t="s">
        <v>25</v>
      </c>
      <c r="H91" s="38"/>
      <c r="I91" s="188" t="s">
        <v>46</v>
      </c>
      <c r="J91" s="188"/>
      <c r="K91" s="188"/>
      <c r="L91" s="36"/>
      <c r="M91" s="36"/>
      <c r="N91" s="36"/>
      <c r="O91" s="36"/>
      <c r="P91" s="36"/>
      <c r="Q91" s="36"/>
      <c r="R91" s="39" t="s">
        <v>24</v>
      </c>
      <c r="U91" s="189"/>
      <c r="V91" s="189"/>
      <c r="W91" s="109"/>
      <c r="X91" s="109"/>
      <c r="Y91" s="109"/>
      <c r="Z91" s="109"/>
    </row>
    <row r="92" spans="2:29" ht="6.75" customHeight="1">
      <c r="B92" s="128"/>
      <c r="C92" s="129"/>
      <c r="D92" s="130"/>
      <c r="E92" s="131"/>
      <c r="F92" s="132"/>
      <c r="G92" s="190"/>
      <c r="H92" s="190"/>
      <c r="I92" s="118"/>
      <c r="J92" s="118"/>
      <c r="K92" s="133"/>
      <c r="L92" s="133"/>
      <c r="M92" s="133"/>
      <c r="N92" s="133"/>
      <c r="O92" s="133"/>
      <c r="P92" s="133"/>
      <c r="Q92" s="133"/>
      <c r="R92" s="134"/>
      <c r="W92" s="109"/>
      <c r="X92" s="109"/>
      <c r="Y92" s="109"/>
      <c r="Z92" s="109"/>
    </row>
    <row r="93" spans="2:29" ht="24" customHeight="1">
      <c r="B93" s="128"/>
      <c r="C93" s="135"/>
      <c r="D93" s="191" t="s">
        <v>27</v>
      </c>
      <c r="E93" s="192"/>
      <c r="F93" s="136"/>
      <c r="G93" s="191" t="s">
        <v>28</v>
      </c>
      <c r="H93" s="192"/>
      <c r="I93" s="118"/>
      <c r="J93" s="191" t="s">
        <v>29</v>
      </c>
      <c r="K93" s="192"/>
      <c r="L93" s="137"/>
      <c r="M93" s="137"/>
      <c r="N93" s="137"/>
      <c r="O93" s="137"/>
      <c r="P93" s="138"/>
      <c r="Q93" s="138"/>
      <c r="R93" s="134"/>
    </row>
    <row r="94" spans="2:29" hidden="1">
      <c r="B94" s="139"/>
      <c r="C94" s="140"/>
      <c r="D94" s="193" t="s">
        <v>30</v>
      </c>
      <c r="E94" s="193"/>
      <c r="F94" s="141"/>
      <c r="G94" s="193" t="s">
        <v>31</v>
      </c>
      <c r="H94" s="193"/>
      <c r="I94" s="118"/>
      <c r="J94" s="193" t="s">
        <v>32</v>
      </c>
      <c r="K94" s="194"/>
      <c r="L94" s="142"/>
      <c r="M94" s="142"/>
      <c r="N94" s="142"/>
      <c r="O94" s="142"/>
      <c r="P94" s="133"/>
      <c r="Q94" s="133"/>
      <c r="R94" s="134"/>
      <c r="W94" s="109"/>
      <c r="X94" s="109"/>
      <c r="Y94" s="109"/>
      <c r="Z94" s="109"/>
    </row>
    <row r="95" spans="2:29" ht="44.1" customHeight="1">
      <c r="B95" s="143"/>
      <c r="C95" s="144" t="s">
        <v>33</v>
      </c>
      <c r="D95" s="144" t="s">
        <v>34</v>
      </c>
      <c r="E95" s="145" t="s">
        <v>35</v>
      </c>
      <c r="F95" s="146"/>
      <c r="G95" s="147" t="s">
        <v>34</v>
      </c>
      <c r="H95" s="145" t="s">
        <v>35</v>
      </c>
      <c r="I95" s="146"/>
      <c r="J95" s="147" t="s">
        <v>34</v>
      </c>
      <c r="K95" s="144" t="s">
        <v>35</v>
      </c>
      <c r="L95" s="146"/>
      <c r="M95" s="148" t="s">
        <v>36</v>
      </c>
      <c r="N95" s="148"/>
      <c r="O95" s="148" t="s">
        <v>37</v>
      </c>
      <c r="Q95" s="186" t="s">
        <v>38</v>
      </c>
      <c r="R95" s="186"/>
      <c r="U95" s="149"/>
      <c r="V95" s="149"/>
      <c r="W95" s="109"/>
      <c r="X95" s="109"/>
      <c r="Y95" s="109"/>
      <c r="Z95" s="109"/>
      <c r="AA95" s="150"/>
      <c r="AB95" s="150"/>
      <c r="AC95" s="150"/>
    </row>
    <row r="96" spans="2:29" s="109" customFormat="1" ht="24" customHeight="1">
      <c r="B96" s="151"/>
      <c r="C96" s="152">
        <f>C75</f>
        <v>5</v>
      </c>
      <c r="D96" s="40">
        <v>36</v>
      </c>
      <c r="E96" s="40">
        <v>39</v>
      </c>
      <c r="F96" s="41"/>
      <c r="G96" s="40">
        <v>39.75</v>
      </c>
      <c r="H96" s="40">
        <v>43</v>
      </c>
      <c r="I96" s="153"/>
      <c r="J96" s="40">
        <v>43.75</v>
      </c>
      <c r="K96" s="40">
        <v>46.75</v>
      </c>
      <c r="L96" s="42"/>
      <c r="M96" s="43" t="e">
        <v>#N/A</v>
      </c>
      <c r="N96" s="43"/>
      <c r="O96" s="44" t="e">
        <v>#N/A</v>
      </c>
      <c r="P96" s="45"/>
      <c r="Q96" s="186"/>
      <c r="R96" s="186"/>
      <c r="U96" s="46"/>
      <c r="V96" s="46"/>
      <c r="X96" s="109">
        <f>IF($I$7=Y96,2,0)</f>
        <v>0</v>
      </c>
      <c r="Y96" s="109">
        <v>0</v>
      </c>
      <c r="AA96" s="154"/>
      <c r="AB96" s="154"/>
      <c r="AC96" s="154"/>
    </row>
    <row r="97" spans="2:29" s="109" customFormat="1" ht="24" customHeight="1">
      <c r="B97" s="151"/>
      <c r="C97" s="155">
        <f t="shared" ref="C97:C109" si="3">C76</f>
        <v>6</v>
      </c>
      <c r="D97" s="47">
        <v>36.5</v>
      </c>
      <c r="E97" s="47">
        <v>40.25</v>
      </c>
      <c r="F97" s="48"/>
      <c r="G97" s="47">
        <v>41</v>
      </c>
      <c r="H97" s="47">
        <v>44.5</v>
      </c>
      <c r="I97" s="156"/>
      <c r="J97" s="47">
        <v>45.5</v>
      </c>
      <c r="K97" s="47">
        <v>49.25</v>
      </c>
      <c r="L97" s="42"/>
      <c r="M97" s="43" t="e">
        <v>#N/A</v>
      </c>
      <c r="N97" s="43"/>
      <c r="O97" s="44" t="e">
        <v>#N/A</v>
      </c>
      <c r="P97" s="45"/>
      <c r="Q97" s="186"/>
      <c r="R97" s="186"/>
      <c r="U97" s="46"/>
      <c r="V97" s="46"/>
      <c r="X97" s="109">
        <f>IF($I$7=Y97,3,0)</f>
        <v>0</v>
      </c>
      <c r="Y97" s="109">
        <v>0</v>
      </c>
      <c r="AA97" s="154"/>
      <c r="AB97" s="154"/>
      <c r="AC97" s="154"/>
    </row>
    <row r="98" spans="2:29" s="109" customFormat="1" ht="24" customHeight="1">
      <c r="B98" s="151"/>
      <c r="C98" s="157">
        <f t="shared" si="3"/>
        <v>7</v>
      </c>
      <c r="D98" s="40">
        <v>38.5</v>
      </c>
      <c r="E98" s="40">
        <v>43</v>
      </c>
      <c r="F98" s="49"/>
      <c r="G98" s="40">
        <v>44</v>
      </c>
      <c r="H98" s="40">
        <v>48.5</v>
      </c>
      <c r="I98" s="158"/>
      <c r="J98" s="40">
        <v>49.5</v>
      </c>
      <c r="K98" s="40">
        <v>54</v>
      </c>
      <c r="L98" s="42"/>
      <c r="M98" s="43" t="e">
        <v>#N/A</v>
      </c>
      <c r="N98" s="43"/>
      <c r="O98" s="44" t="e">
        <v>#N/A</v>
      </c>
      <c r="P98" s="45"/>
      <c r="Q98" s="186"/>
      <c r="R98" s="186"/>
      <c r="U98" s="46"/>
      <c r="V98" s="46"/>
      <c r="X98" s="109">
        <f>IF($I$7=Y98,4,0)</f>
        <v>0</v>
      </c>
      <c r="Y98" s="109">
        <v>0</v>
      </c>
      <c r="AA98" s="154"/>
      <c r="AB98" s="154"/>
      <c r="AC98" s="159"/>
    </row>
    <row r="99" spans="2:29" s="109" customFormat="1" ht="24" customHeight="1">
      <c r="B99" s="151"/>
      <c r="C99" s="155">
        <f t="shared" si="3"/>
        <v>8</v>
      </c>
      <c r="D99" s="47">
        <v>45.75</v>
      </c>
      <c r="E99" s="47">
        <v>50.75</v>
      </c>
      <c r="F99" s="48"/>
      <c r="G99" s="47">
        <v>51.75</v>
      </c>
      <c r="H99" s="47">
        <v>56.75</v>
      </c>
      <c r="I99" s="156"/>
      <c r="J99" s="47">
        <v>58</v>
      </c>
      <c r="K99" s="47">
        <v>63</v>
      </c>
      <c r="L99" s="42"/>
      <c r="M99" s="43" t="e">
        <v>#N/A</v>
      </c>
      <c r="N99" s="43"/>
      <c r="O99" s="44" t="e">
        <v>#N/A</v>
      </c>
      <c r="P99" s="45"/>
      <c r="Q99" s="186"/>
      <c r="R99" s="186"/>
      <c r="U99" s="46"/>
      <c r="V99" s="46"/>
      <c r="X99" s="109">
        <f>IF($I$7=Y99,5,0)</f>
        <v>0</v>
      </c>
      <c r="Y99" s="109">
        <v>0</v>
      </c>
      <c r="AA99" s="154"/>
      <c r="AB99" s="154"/>
      <c r="AC99" s="154"/>
    </row>
    <row r="100" spans="2:29" s="109" customFormat="1" ht="24" customHeight="1">
      <c r="B100" s="151"/>
      <c r="C100" s="157">
        <f t="shared" si="3"/>
        <v>9</v>
      </c>
      <c r="D100" s="40">
        <v>51.5</v>
      </c>
      <c r="E100" s="40">
        <v>57.25</v>
      </c>
      <c r="F100" s="48"/>
      <c r="G100" s="40">
        <v>58.5</v>
      </c>
      <c r="H100" s="40">
        <v>64.25</v>
      </c>
      <c r="I100" s="156"/>
      <c r="J100" s="40">
        <v>65.75</v>
      </c>
      <c r="K100" s="40">
        <v>71.5</v>
      </c>
      <c r="L100" s="42"/>
      <c r="M100" s="43" t="e">
        <v>#N/A</v>
      </c>
      <c r="N100" s="43"/>
      <c r="O100" s="44" t="e">
        <v>#N/A</v>
      </c>
      <c r="P100" s="45"/>
      <c r="Q100" s="186"/>
      <c r="R100" s="186"/>
      <c r="U100" s="46"/>
      <c r="V100" s="46"/>
      <c r="X100" s="109">
        <f>IF($I$7=Y100,6,0)</f>
        <v>0</v>
      </c>
      <c r="Y100" s="109">
        <v>0</v>
      </c>
      <c r="AA100" s="154"/>
      <c r="AB100" s="154"/>
      <c r="AC100" s="154"/>
    </row>
    <row r="101" spans="2:29" s="109" customFormat="1" ht="24" customHeight="1">
      <c r="B101" s="151"/>
      <c r="C101" s="155">
        <f t="shared" si="3"/>
        <v>10</v>
      </c>
      <c r="D101" s="47">
        <v>55.75</v>
      </c>
      <c r="E101" s="47">
        <v>62.5</v>
      </c>
      <c r="F101" s="48"/>
      <c r="G101" s="47">
        <v>63.75</v>
      </c>
      <c r="H101" s="47">
        <v>70.5</v>
      </c>
      <c r="I101" s="156"/>
      <c r="J101" s="47">
        <v>72.25</v>
      </c>
      <c r="K101" s="47">
        <v>79</v>
      </c>
      <c r="L101" s="42"/>
      <c r="M101" s="43" t="e">
        <v>#N/A</v>
      </c>
      <c r="N101" s="43"/>
      <c r="O101" s="44" t="e">
        <v>#N/A</v>
      </c>
      <c r="P101" s="45"/>
      <c r="Q101" s="186"/>
      <c r="R101" s="186"/>
      <c r="U101" s="46"/>
      <c r="V101" s="46"/>
      <c r="X101" s="109">
        <f>IF($I$7=Y101,7,0)</f>
        <v>0</v>
      </c>
      <c r="Y101" s="109">
        <v>0</v>
      </c>
      <c r="AA101" s="154"/>
      <c r="AB101" s="154"/>
      <c r="AC101" s="154"/>
    </row>
    <row r="102" spans="2:29" s="109" customFormat="1" ht="24" customHeight="1">
      <c r="B102" s="151"/>
      <c r="C102" s="157">
        <f t="shared" si="3"/>
        <v>11</v>
      </c>
      <c r="D102" s="40">
        <v>66.25</v>
      </c>
      <c r="E102" s="40">
        <v>73.5</v>
      </c>
      <c r="F102" s="48"/>
      <c r="G102" s="40">
        <v>75.25</v>
      </c>
      <c r="H102" s="40">
        <v>82.25</v>
      </c>
      <c r="I102" s="156"/>
      <c r="J102" s="40">
        <v>84.25</v>
      </c>
      <c r="K102" s="40">
        <v>90.5</v>
      </c>
      <c r="L102" s="42"/>
      <c r="M102" s="43" t="e">
        <v>#N/A</v>
      </c>
      <c r="N102" s="43"/>
      <c r="O102" s="44" t="e">
        <v>#N/A</v>
      </c>
      <c r="P102" s="45"/>
      <c r="Q102" s="186"/>
      <c r="R102" s="186"/>
      <c r="U102" s="46"/>
      <c r="V102" s="46"/>
      <c r="X102" s="109">
        <f>IF($I$7=Y102,9,0)</f>
        <v>0</v>
      </c>
      <c r="Y102" s="109">
        <v>0</v>
      </c>
    </row>
    <row r="103" spans="2:29" s="109" customFormat="1" ht="24" customHeight="1">
      <c r="B103" s="151"/>
      <c r="C103" s="155" t="str">
        <f t="shared" si="3"/>
        <v>11A</v>
      </c>
      <c r="D103" s="47">
        <v>74.25</v>
      </c>
      <c r="E103" s="47">
        <v>81.25</v>
      </c>
      <c r="F103" s="50"/>
      <c r="G103" s="47">
        <v>83.25</v>
      </c>
      <c r="H103" s="47">
        <v>89.75</v>
      </c>
      <c r="I103" s="160"/>
      <c r="J103" s="47">
        <v>91.75</v>
      </c>
      <c r="K103" s="47">
        <v>98</v>
      </c>
      <c r="L103" s="42"/>
      <c r="M103" s="43" t="e">
        <v>#N/A</v>
      </c>
      <c r="N103" s="43"/>
      <c r="O103" s="44" t="e">
        <v>#N/A</v>
      </c>
      <c r="P103" s="187"/>
      <c r="Q103" s="187"/>
      <c r="R103" s="187"/>
      <c r="U103" s="46"/>
      <c r="V103" s="46"/>
      <c r="X103" s="109">
        <f>IF($I$7=Y103,10,0)</f>
        <v>0</v>
      </c>
      <c r="Y103" s="109">
        <v>0</v>
      </c>
    </row>
    <row r="104" spans="2:29" s="109" customFormat="1" ht="24" customHeight="1">
      <c r="B104" s="151"/>
      <c r="C104" s="157">
        <f t="shared" si="3"/>
        <v>12</v>
      </c>
      <c r="D104" s="40">
        <v>79.75</v>
      </c>
      <c r="E104" s="40">
        <v>86.5</v>
      </c>
      <c r="F104" s="51"/>
      <c r="G104" s="40">
        <v>88.5</v>
      </c>
      <c r="H104" s="40">
        <v>94.75</v>
      </c>
      <c r="I104" s="161"/>
      <c r="J104" s="40">
        <v>96.75</v>
      </c>
      <c r="K104" s="40">
        <v>103</v>
      </c>
      <c r="L104" s="42"/>
      <c r="M104" s="43" t="e">
        <v>#N/A</v>
      </c>
      <c r="N104" s="43"/>
      <c r="O104" s="44" t="e">
        <v>#N/A</v>
      </c>
      <c r="P104" s="187"/>
      <c r="Q104" s="187"/>
      <c r="R104" s="187"/>
      <c r="U104" s="46"/>
      <c r="V104" s="46"/>
      <c r="X104" s="109">
        <f>IF($I$7=Y104,11,0)</f>
        <v>0</v>
      </c>
      <c r="Y104" s="109">
        <v>0</v>
      </c>
    </row>
    <row r="105" spans="2:29" ht="24" customHeight="1">
      <c r="B105" s="139"/>
      <c r="C105" s="155">
        <f t="shared" si="3"/>
        <v>13</v>
      </c>
      <c r="D105" s="47">
        <v>89.25</v>
      </c>
      <c r="E105" s="47">
        <v>95.5</v>
      </c>
      <c r="F105" s="51"/>
      <c r="G105" s="47">
        <v>97.5</v>
      </c>
      <c r="H105" s="47">
        <v>103.5</v>
      </c>
      <c r="I105" s="161"/>
      <c r="J105" s="47">
        <v>106</v>
      </c>
      <c r="K105" s="47">
        <v>112</v>
      </c>
      <c r="L105" s="42"/>
      <c r="M105" s="43" t="e">
        <v>#N/A</v>
      </c>
      <c r="N105" s="43"/>
      <c r="O105" s="44" t="e">
        <v>#N/A</v>
      </c>
      <c r="P105" s="187"/>
      <c r="Q105" s="187"/>
      <c r="R105" s="187"/>
      <c r="U105" s="46"/>
      <c r="V105" s="46"/>
      <c r="W105" s="109"/>
      <c r="X105" s="109">
        <f>IF($I$7=Y105,12,0)</f>
        <v>0</v>
      </c>
      <c r="Y105" s="109">
        <v>0</v>
      </c>
      <c r="Z105" s="109"/>
    </row>
    <row r="106" spans="2:29" ht="24" customHeight="1" outlineLevel="7">
      <c r="B106" s="139"/>
      <c r="C106" s="162">
        <f t="shared" si="3"/>
        <v>14</v>
      </c>
      <c r="D106" s="42">
        <v>93.5</v>
      </c>
      <c r="E106" s="42">
        <v>100.75</v>
      </c>
      <c r="F106" s="51"/>
      <c r="G106" s="42">
        <v>103</v>
      </c>
      <c r="H106" s="42">
        <v>110.25</v>
      </c>
      <c r="I106" s="161"/>
      <c r="J106" s="42">
        <v>112.75</v>
      </c>
      <c r="K106" s="42">
        <v>120</v>
      </c>
      <c r="L106" s="42"/>
      <c r="M106" s="43" t="e">
        <v>#N/A</v>
      </c>
      <c r="N106" s="43"/>
      <c r="O106" s="44" t="e">
        <v>#N/A</v>
      </c>
      <c r="P106" s="45"/>
      <c r="Q106" s="163"/>
      <c r="R106" s="163"/>
      <c r="U106" s="46"/>
      <c r="V106" s="46"/>
      <c r="W106" s="109"/>
      <c r="X106" s="109">
        <f>IF($I$7=Y106,13,0)</f>
        <v>0</v>
      </c>
      <c r="Y106" s="109">
        <v>0</v>
      </c>
      <c r="Z106" s="109"/>
    </row>
    <row r="107" spans="2:29" ht="24" customHeight="1" outlineLevel="7">
      <c r="B107" s="139"/>
      <c r="C107" s="155">
        <f t="shared" si="3"/>
        <v>15</v>
      </c>
      <c r="D107" s="47">
        <v>100</v>
      </c>
      <c r="E107" s="47">
        <v>109.75</v>
      </c>
      <c r="F107" s="51"/>
      <c r="G107" s="47">
        <v>112</v>
      </c>
      <c r="H107" s="47">
        <v>121.75</v>
      </c>
      <c r="I107" s="161"/>
      <c r="J107" s="47">
        <v>121.5</v>
      </c>
      <c r="K107" s="47">
        <v>130</v>
      </c>
      <c r="L107" s="42"/>
      <c r="M107" s="43" t="e">
        <v>#N/A</v>
      </c>
      <c r="N107" s="43"/>
      <c r="O107" s="44" t="e">
        <v>#N/A</v>
      </c>
      <c r="P107" s="45"/>
      <c r="Q107" s="163"/>
      <c r="R107" s="163"/>
      <c r="U107" s="46"/>
      <c r="V107" s="46"/>
      <c r="W107" s="109"/>
      <c r="X107" s="109">
        <f>IF($I$7=Y107,14,0)</f>
        <v>0</v>
      </c>
      <c r="Y107" s="109">
        <v>0</v>
      </c>
      <c r="Z107" s="109"/>
    </row>
    <row r="108" spans="2:29" ht="24" customHeight="1" outlineLevel="7">
      <c r="B108" s="139"/>
      <c r="C108" s="162">
        <f t="shared" si="3"/>
        <v>16</v>
      </c>
      <c r="D108" s="42">
        <v>105.75</v>
      </c>
      <c r="E108" s="42">
        <v>115.5</v>
      </c>
      <c r="F108" s="51"/>
      <c r="G108" s="42">
        <v>118</v>
      </c>
      <c r="H108" s="42">
        <v>127.75</v>
      </c>
      <c r="I108" s="161"/>
      <c r="J108" s="42">
        <v>130.75</v>
      </c>
      <c r="K108" s="42">
        <v>140.5</v>
      </c>
      <c r="L108" s="42"/>
      <c r="M108" s="43" t="e">
        <v>#N/A</v>
      </c>
      <c r="N108" s="43"/>
      <c r="O108" s="44" t="e">
        <v>#N/A</v>
      </c>
      <c r="P108" s="45"/>
      <c r="Q108" s="163"/>
      <c r="R108" s="163"/>
      <c r="U108" s="46"/>
      <c r="V108" s="46"/>
      <c r="W108" s="109"/>
      <c r="X108" s="109">
        <f>IF($I$7=Y108,13,0)</f>
        <v>0</v>
      </c>
      <c r="Y108" s="109">
        <v>0</v>
      </c>
      <c r="Z108" s="109"/>
    </row>
    <row r="109" spans="2:29" ht="24" customHeight="1" outlineLevel="7">
      <c r="B109" s="139"/>
      <c r="C109" s="155">
        <f t="shared" si="3"/>
        <v>17</v>
      </c>
      <c r="D109" s="47">
        <v>115.75</v>
      </c>
      <c r="E109" s="47">
        <v>127.5</v>
      </c>
      <c r="F109" s="51"/>
      <c r="G109" s="47">
        <v>130.25</v>
      </c>
      <c r="H109" s="47">
        <v>140.75</v>
      </c>
      <c r="I109" s="161"/>
      <c r="J109" s="47">
        <v>140.5</v>
      </c>
      <c r="K109" s="47">
        <v>149.75</v>
      </c>
      <c r="L109" s="42"/>
      <c r="M109" s="43" t="e">
        <v>#N/A</v>
      </c>
      <c r="N109" s="43"/>
      <c r="O109" s="44" t="e">
        <v>#N/A</v>
      </c>
      <c r="P109" s="45"/>
      <c r="Q109" s="163"/>
      <c r="R109" s="163"/>
      <c r="U109" s="46"/>
      <c r="V109" s="46"/>
      <c r="W109" s="109"/>
      <c r="X109" s="109">
        <f>IF($I$7=Y109,14,0)</f>
        <v>0</v>
      </c>
      <c r="Y109" s="109">
        <v>0</v>
      </c>
      <c r="Z109" s="109"/>
    </row>
    <row r="110" spans="2:29" ht="15" customHeight="1" thickBot="1">
      <c r="B110" s="139"/>
      <c r="C110" s="164"/>
      <c r="D110" s="52"/>
      <c r="E110" s="52"/>
      <c r="F110" s="53"/>
      <c r="G110" s="53"/>
      <c r="H110" s="53"/>
      <c r="I110" s="165"/>
      <c r="J110" s="46"/>
      <c r="K110" s="46"/>
      <c r="L110" s="46"/>
      <c r="M110" s="46"/>
      <c r="N110" s="46"/>
      <c r="O110" s="46"/>
      <c r="P110" s="54"/>
      <c r="Q110" s="163"/>
      <c r="R110" s="163"/>
      <c r="U110" s="46"/>
      <c r="V110" s="46"/>
      <c r="W110" s="109"/>
      <c r="X110" s="109">
        <f>IF($I$7=Y110,15,0)</f>
        <v>0</v>
      </c>
      <c r="Y110" s="109">
        <v>0</v>
      </c>
      <c r="Z110" s="109"/>
    </row>
    <row r="111" spans="2:29" ht="15.75" thickTop="1"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X111" s="109">
        <f>IF($I$7=Y111,16,0)</f>
        <v>0</v>
      </c>
      <c r="Y111" s="109">
        <v>0</v>
      </c>
    </row>
    <row r="112" spans="2:29" ht="36" customHeight="1">
      <c r="B112" s="107"/>
      <c r="C112" s="34" t="s">
        <v>24</v>
      </c>
      <c r="D112" s="35"/>
      <c r="E112" s="36"/>
      <c r="F112" s="36"/>
      <c r="G112" s="37" t="s">
        <v>25</v>
      </c>
      <c r="H112" s="38"/>
      <c r="I112" s="188" t="s">
        <v>47</v>
      </c>
      <c r="J112" s="188"/>
      <c r="K112" s="188"/>
      <c r="L112" s="36"/>
      <c r="M112" s="36"/>
      <c r="N112" s="36"/>
      <c r="O112" s="36"/>
      <c r="P112" s="36"/>
      <c r="Q112" s="36"/>
      <c r="R112" s="39" t="s">
        <v>24</v>
      </c>
      <c r="U112" s="189"/>
      <c r="V112" s="189"/>
      <c r="W112" s="109"/>
      <c r="X112" s="109"/>
      <c r="Y112" s="109"/>
      <c r="Z112" s="109"/>
    </row>
    <row r="113" spans="2:29" ht="6.75" customHeight="1">
      <c r="B113" s="128"/>
      <c r="C113" s="129"/>
      <c r="D113" s="130"/>
      <c r="E113" s="131"/>
      <c r="F113" s="132"/>
      <c r="G113" s="190"/>
      <c r="H113" s="190"/>
      <c r="I113" s="118"/>
      <c r="J113" s="118"/>
      <c r="K113" s="133"/>
      <c r="L113" s="133"/>
      <c r="M113" s="133"/>
      <c r="N113" s="133"/>
      <c r="O113" s="133"/>
      <c r="P113" s="133"/>
      <c r="Q113" s="133"/>
      <c r="R113" s="134"/>
      <c r="W113" s="109"/>
      <c r="X113" s="109"/>
      <c r="Y113" s="109"/>
      <c r="Z113" s="109"/>
    </row>
    <row r="114" spans="2:29" ht="24" customHeight="1">
      <c r="B114" s="128"/>
      <c r="C114" s="135"/>
      <c r="D114" s="191" t="s">
        <v>27</v>
      </c>
      <c r="E114" s="192"/>
      <c r="F114" s="136"/>
      <c r="G114" s="191" t="s">
        <v>28</v>
      </c>
      <c r="H114" s="192"/>
      <c r="I114" s="118"/>
      <c r="J114" s="191" t="s">
        <v>29</v>
      </c>
      <c r="K114" s="192"/>
      <c r="L114" s="137"/>
      <c r="M114" s="137"/>
      <c r="N114" s="137"/>
      <c r="O114" s="137"/>
      <c r="P114" s="138"/>
      <c r="Q114" s="138"/>
      <c r="R114" s="134"/>
    </row>
    <row r="115" spans="2:29" hidden="1">
      <c r="B115" s="139"/>
      <c r="C115" s="140"/>
      <c r="D115" s="193" t="s">
        <v>30</v>
      </c>
      <c r="E115" s="193"/>
      <c r="F115" s="141"/>
      <c r="G115" s="193" t="s">
        <v>31</v>
      </c>
      <c r="H115" s="193"/>
      <c r="I115" s="118"/>
      <c r="J115" s="193" t="s">
        <v>32</v>
      </c>
      <c r="K115" s="194"/>
      <c r="L115" s="142"/>
      <c r="M115" s="142"/>
      <c r="N115" s="142"/>
      <c r="O115" s="142"/>
      <c r="P115" s="133"/>
      <c r="Q115" s="133"/>
      <c r="R115" s="134"/>
      <c r="W115" s="109"/>
      <c r="X115" s="109"/>
      <c r="Y115" s="109"/>
      <c r="Z115" s="109"/>
    </row>
    <row r="116" spans="2:29" ht="44.1" customHeight="1">
      <c r="B116" s="143"/>
      <c r="C116" s="144" t="s">
        <v>33</v>
      </c>
      <c r="D116" s="144" t="s">
        <v>34</v>
      </c>
      <c r="E116" s="145" t="s">
        <v>35</v>
      </c>
      <c r="F116" s="146"/>
      <c r="G116" s="147" t="s">
        <v>34</v>
      </c>
      <c r="H116" s="145" t="s">
        <v>35</v>
      </c>
      <c r="I116" s="146"/>
      <c r="J116" s="147" t="s">
        <v>34</v>
      </c>
      <c r="K116" s="144" t="s">
        <v>35</v>
      </c>
      <c r="L116" s="146"/>
      <c r="M116" s="148" t="s">
        <v>36</v>
      </c>
      <c r="N116" s="148"/>
      <c r="O116" s="148" t="s">
        <v>37</v>
      </c>
      <c r="Q116" s="186" t="s">
        <v>38</v>
      </c>
      <c r="R116" s="186"/>
      <c r="U116" s="149"/>
      <c r="V116" s="149"/>
      <c r="W116" s="109"/>
      <c r="X116" s="109"/>
      <c r="Y116" s="109"/>
      <c r="Z116" s="109"/>
      <c r="AA116" s="150"/>
      <c r="AB116" s="150"/>
      <c r="AC116" s="150"/>
    </row>
    <row r="117" spans="2:29" s="109" customFormat="1" ht="24" customHeight="1">
      <c r="B117" s="151"/>
      <c r="C117" s="152">
        <f>C96</f>
        <v>5</v>
      </c>
      <c r="D117" s="40">
        <v>37.75</v>
      </c>
      <c r="E117" s="40">
        <v>41</v>
      </c>
      <c r="F117" s="41"/>
      <c r="G117" s="40">
        <v>41.75</v>
      </c>
      <c r="H117" s="40">
        <v>45</v>
      </c>
      <c r="I117" s="153"/>
      <c r="J117" s="40">
        <v>46</v>
      </c>
      <c r="K117" s="40">
        <v>49</v>
      </c>
      <c r="L117" s="42"/>
      <c r="M117" s="43" t="e">
        <v>#N/A</v>
      </c>
      <c r="N117" s="43"/>
      <c r="O117" s="44" t="e">
        <v>#N/A</v>
      </c>
      <c r="P117" s="45"/>
      <c r="Q117" s="186"/>
      <c r="R117" s="186"/>
      <c r="U117" s="46"/>
      <c r="V117" s="46"/>
      <c r="X117" s="109">
        <f>IF($I$7=Y117,2,0)</f>
        <v>0</v>
      </c>
      <c r="Y117" s="109">
        <v>0</v>
      </c>
      <c r="AA117" s="154"/>
      <c r="AB117" s="154"/>
      <c r="AC117" s="154"/>
    </row>
    <row r="118" spans="2:29" s="109" customFormat="1" ht="24" customHeight="1">
      <c r="B118" s="151"/>
      <c r="C118" s="155">
        <f t="shared" ref="C118:C130" si="4">C97</f>
        <v>6</v>
      </c>
      <c r="D118" s="47">
        <v>38.5</v>
      </c>
      <c r="E118" s="47">
        <v>42.25</v>
      </c>
      <c r="F118" s="48"/>
      <c r="G118" s="47">
        <v>43.25</v>
      </c>
      <c r="H118" s="47">
        <v>46.75</v>
      </c>
      <c r="I118" s="156"/>
      <c r="J118" s="47">
        <v>48</v>
      </c>
      <c r="K118" s="47">
        <v>51.75</v>
      </c>
      <c r="L118" s="42"/>
      <c r="M118" s="43" t="e">
        <v>#N/A</v>
      </c>
      <c r="N118" s="43"/>
      <c r="O118" s="44" t="e">
        <v>#N/A</v>
      </c>
      <c r="P118" s="45"/>
      <c r="Q118" s="186"/>
      <c r="R118" s="186"/>
      <c r="U118" s="46"/>
      <c r="V118" s="46"/>
      <c r="X118" s="109">
        <f>IF($I$7=Y118,3,0)</f>
        <v>0</v>
      </c>
      <c r="Y118" s="109">
        <v>0</v>
      </c>
      <c r="AA118" s="154"/>
      <c r="AB118" s="154"/>
      <c r="AC118" s="154"/>
    </row>
    <row r="119" spans="2:29" s="109" customFormat="1" ht="24" customHeight="1">
      <c r="B119" s="151"/>
      <c r="C119" s="157">
        <f t="shared" si="4"/>
        <v>7</v>
      </c>
      <c r="D119" s="40">
        <v>40.25</v>
      </c>
      <c r="E119" s="40">
        <v>45</v>
      </c>
      <c r="F119" s="49"/>
      <c r="G119" s="40">
        <v>46</v>
      </c>
      <c r="H119" s="40">
        <v>50.5</v>
      </c>
      <c r="I119" s="158"/>
      <c r="J119" s="40">
        <v>51.75</v>
      </c>
      <c r="K119" s="40">
        <v>56.5</v>
      </c>
      <c r="L119" s="42"/>
      <c r="M119" s="43" t="e">
        <v>#N/A</v>
      </c>
      <c r="N119" s="43"/>
      <c r="O119" s="44" t="e">
        <v>#N/A</v>
      </c>
      <c r="P119" s="45"/>
      <c r="Q119" s="186"/>
      <c r="R119" s="186"/>
      <c r="U119" s="46"/>
      <c r="V119" s="46"/>
      <c r="X119" s="109">
        <f>IF($I$7=Y119,4,0)</f>
        <v>0</v>
      </c>
      <c r="Y119" s="109">
        <v>0</v>
      </c>
      <c r="AA119" s="154"/>
      <c r="AB119" s="154"/>
      <c r="AC119" s="159"/>
    </row>
    <row r="120" spans="2:29" s="109" customFormat="1" ht="24" customHeight="1">
      <c r="B120" s="151"/>
      <c r="C120" s="155">
        <f t="shared" si="4"/>
        <v>8</v>
      </c>
      <c r="D120" s="47">
        <v>48</v>
      </c>
      <c r="E120" s="47">
        <v>52.75</v>
      </c>
      <c r="F120" s="48"/>
      <c r="G120" s="47">
        <v>54.25</v>
      </c>
      <c r="H120" s="47">
        <v>59.25</v>
      </c>
      <c r="I120" s="156"/>
      <c r="J120" s="47">
        <v>60.5</v>
      </c>
      <c r="K120" s="47">
        <v>65.5</v>
      </c>
      <c r="L120" s="42"/>
      <c r="M120" s="43" t="e">
        <v>#N/A</v>
      </c>
      <c r="N120" s="43"/>
      <c r="O120" s="44" t="e">
        <v>#N/A</v>
      </c>
      <c r="P120" s="45"/>
      <c r="Q120" s="186"/>
      <c r="R120" s="186"/>
      <c r="U120" s="46"/>
      <c r="V120" s="46"/>
      <c r="X120" s="109">
        <f>IF($I$7=Y120,5,0)</f>
        <v>0</v>
      </c>
      <c r="Y120" s="109">
        <v>0</v>
      </c>
      <c r="AA120" s="154"/>
      <c r="AB120" s="154"/>
      <c r="AC120" s="154"/>
    </row>
    <row r="121" spans="2:29" s="109" customFormat="1" ht="24" customHeight="1">
      <c r="B121" s="151"/>
      <c r="C121" s="157">
        <f t="shared" si="4"/>
        <v>9</v>
      </c>
      <c r="D121" s="40">
        <v>54</v>
      </c>
      <c r="E121" s="40">
        <v>59.75</v>
      </c>
      <c r="F121" s="48"/>
      <c r="G121" s="40">
        <v>61.25</v>
      </c>
      <c r="H121" s="40">
        <v>67</v>
      </c>
      <c r="I121" s="156"/>
      <c r="J121" s="40">
        <v>68.75</v>
      </c>
      <c r="K121" s="40">
        <v>74.75</v>
      </c>
      <c r="L121" s="42"/>
      <c r="M121" s="43" t="e">
        <v>#N/A</v>
      </c>
      <c r="N121" s="43"/>
      <c r="O121" s="44" t="e">
        <v>#N/A</v>
      </c>
      <c r="P121" s="45"/>
      <c r="Q121" s="186"/>
      <c r="R121" s="186"/>
      <c r="U121" s="46"/>
      <c r="V121" s="46"/>
      <c r="X121" s="109">
        <f>IF($I$7=Y121,6,0)</f>
        <v>0</v>
      </c>
      <c r="Y121" s="109">
        <v>0</v>
      </c>
      <c r="AA121" s="154"/>
      <c r="AB121" s="154"/>
      <c r="AC121" s="154"/>
    </row>
    <row r="122" spans="2:29" s="109" customFormat="1" ht="24" customHeight="1">
      <c r="B122" s="151"/>
      <c r="C122" s="155">
        <f t="shared" si="4"/>
        <v>10</v>
      </c>
      <c r="D122" s="47">
        <v>60.25</v>
      </c>
      <c r="E122" s="47">
        <v>67</v>
      </c>
      <c r="F122" s="48"/>
      <c r="G122" s="47">
        <v>69</v>
      </c>
      <c r="H122" s="47">
        <v>75.75</v>
      </c>
      <c r="I122" s="156"/>
      <c r="J122" s="47">
        <v>78</v>
      </c>
      <c r="K122" s="47">
        <v>84.75</v>
      </c>
      <c r="L122" s="42"/>
      <c r="M122" s="43" t="e">
        <v>#N/A</v>
      </c>
      <c r="N122" s="43"/>
      <c r="O122" s="44" t="e">
        <v>#N/A</v>
      </c>
      <c r="P122" s="45"/>
      <c r="Q122" s="186"/>
      <c r="R122" s="186"/>
      <c r="U122" s="46"/>
      <c r="V122" s="46"/>
      <c r="X122" s="109">
        <f>IF($I$7=Y122,7,0)</f>
        <v>0</v>
      </c>
      <c r="Y122" s="109">
        <v>0</v>
      </c>
      <c r="AA122" s="154"/>
      <c r="AB122" s="154"/>
      <c r="AC122" s="154"/>
    </row>
    <row r="123" spans="2:29" s="109" customFormat="1" ht="24" customHeight="1">
      <c r="B123" s="151"/>
      <c r="C123" s="157">
        <f t="shared" si="4"/>
        <v>11</v>
      </c>
      <c r="D123" s="40">
        <v>70.25</v>
      </c>
      <c r="E123" s="40">
        <v>77.5</v>
      </c>
      <c r="F123" s="48"/>
      <c r="G123" s="40">
        <v>79.5</v>
      </c>
      <c r="H123" s="40">
        <v>86.75</v>
      </c>
      <c r="I123" s="156"/>
      <c r="J123" s="40">
        <v>89</v>
      </c>
      <c r="K123" s="40">
        <v>95.25</v>
      </c>
      <c r="L123" s="42"/>
      <c r="M123" s="43" t="e">
        <v>#N/A</v>
      </c>
      <c r="N123" s="43"/>
      <c r="O123" s="44" t="e">
        <v>#N/A</v>
      </c>
      <c r="P123" s="45"/>
      <c r="Q123" s="186"/>
      <c r="R123" s="186"/>
      <c r="U123" s="46"/>
      <c r="V123" s="46"/>
      <c r="X123" s="109">
        <f>IF($I$7=Y123,9,0)</f>
        <v>0</v>
      </c>
      <c r="Y123" s="109">
        <v>0</v>
      </c>
    </row>
    <row r="124" spans="2:29" s="109" customFormat="1" ht="24" customHeight="1">
      <c r="B124" s="151"/>
      <c r="C124" s="155" t="str">
        <f t="shared" si="4"/>
        <v>11A</v>
      </c>
      <c r="D124" s="47">
        <v>81.75</v>
      </c>
      <c r="E124" s="47">
        <v>89</v>
      </c>
      <c r="F124" s="50"/>
      <c r="G124" s="47">
        <v>91.75</v>
      </c>
      <c r="H124" s="47">
        <v>98.25</v>
      </c>
      <c r="I124" s="160"/>
      <c r="J124" s="47">
        <v>101.25</v>
      </c>
      <c r="K124" s="47">
        <v>107.5</v>
      </c>
      <c r="L124" s="42"/>
      <c r="M124" s="43" t="e">
        <v>#N/A</v>
      </c>
      <c r="N124" s="43"/>
      <c r="O124" s="44" t="e">
        <v>#N/A</v>
      </c>
      <c r="P124" s="187"/>
      <c r="Q124" s="187"/>
      <c r="R124" s="187"/>
      <c r="U124" s="46"/>
      <c r="V124" s="46"/>
      <c r="X124" s="109">
        <f>IF($I$7=Y124,10,0)</f>
        <v>0</v>
      </c>
      <c r="Y124" s="109">
        <v>0</v>
      </c>
    </row>
    <row r="125" spans="2:29" s="109" customFormat="1" ht="24" customHeight="1">
      <c r="B125" s="151"/>
      <c r="C125" s="157">
        <f t="shared" si="4"/>
        <v>12</v>
      </c>
      <c r="D125" s="40">
        <v>89</v>
      </c>
      <c r="E125" s="40">
        <v>96</v>
      </c>
      <c r="F125" s="51"/>
      <c r="G125" s="40">
        <v>99</v>
      </c>
      <c r="H125" s="40">
        <v>105</v>
      </c>
      <c r="I125" s="161"/>
      <c r="J125" s="40">
        <v>108.5</v>
      </c>
      <c r="K125" s="40">
        <v>114.5</v>
      </c>
      <c r="L125" s="42"/>
      <c r="M125" s="43" t="e">
        <v>#N/A</v>
      </c>
      <c r="N125" s="43"/>
      <c r="O125" s="44" t="e">
        <v>#N/A</v>
      </c>
      <c r="P125" s="187"/>
      <c r="Q125" s="187"/>
      <c r="R125" s="187"/>
      <c r="U125" s="46"/>
      <c r="V125" s="46"/>
      <c r="X125" s="109">
        <f>IF($I$7=Y125,11,0)</f>
        <v>0</v>
      </c>
      <c r="Y125" s="109">
        <v>0</v>
      </c>
    </row>
    <row r="126" spans="2:29" ht="24" customHeight="1">
      <c r="B126" s="139"/>
      <c r="C126" s="155">
        <f t="shared" si="4"/>
        <v>13</v>
      </c>
      <c r="D126" s="47">
        <v>97.75</v>
      </c>
      <c r="E126" s="47">
        <v>104</v>
      </c>
      <c r="F126" s="51"/>
      <c r="G126" s="47">
        <v>107</v>
      </c>
      <c r="H126" s="47">
        <v>113</v>
      </c>
      <c r="I126" s="161"/>
      <c r="J126" s="47">
        <v>116.5</v>
      </c>
      <c r="K126" s="47">
        <v>122.5</v>
      </c>
      <c r="L126" s="42"/>
      <c r="M126" s="43" t="e">
        <v>#N/A</v>
      </c>
      <c r="N126" s="43"/>
      <c r="O126" s="44" t="e">
        <v>#N/A</v>
      </c>
      <c r="P126" s="187"/>
      <c r="Q126" s="187"/>
      <c r="R126" s="187"/>
      <c r="U126" s="46"/>
      <c r="V126" s="46"/>
      <c r="W126" s="109"/>
      <c r="X126" s="109">
        <f>IF($I$7=Y126,12,0)</f>
        <v>0</v>
      </c>
      <c r="Y126" s="109">
        <v>0</v>
      </c>
      <c r="Z126" s="109"/>
    </row>
    <row r="127" spans="2:29" ht="24" customHeight="1" outlineLevel="7">
      <c r="B127" s="139"/>
      <c r="C127" s="162">
        <f t="shared" si="4"/>
        <v>14</v>
      </c>
      <c r="D127" s="42">
        <v>101.5</v>
      </c>
      <c r="E127" s="42">
        <v>109</v>
      </c>
      <c r="F127" s="51"/>
      <c r="G127" s="42">
        <v>112</v>
      </c>
      <c r="H127" s="42">
        <v>119.25</v>
      </c>
      <c r="I127" s="161"/>
      <c r="J127" s="42">
        <v>122.75</v>
      </c>
      <c r="K127" s="42">
        <v>130.25</v>
      </c>
      <c r="L127" s="42"/>
      <c r="M127" s="43" t="e">
        <v>#N/A</v>
      </c>
      <c r="N127" s="43"/>
      <c r="O127" s="44" t="e">
        <v>#N/A</v>
      </c>
      <c r="P127" s="45"/>
      <c r="Q127" s="163"/>
      <c r="R127" s="163"/>
      <c r="U127" s="46"/>
      <c r="V127" s="46"/>
      <c r="W127" s="109"/>
      <c r="X127" s="109">
        <f>IF($I$7=Y127,13,0)</f>
        <v>0</v>
      </c>
      <c r="Y127" s="109">
        <v>0</v>
      </c>
      <c r="Z127" s="109"/>
    </row>
    <row r="128" spans="2:29" ht="24" customHeight="1" outlineLevel="7">
      <c r="B128" s="139"/>
      <c r="C128" s="155">
        <f t="shared" si="4"/>
        <v>15</v>
      </c>
      <c r="D128" s="47">
        <v>107.75</v>
      </c>
      <c r="E128" s="47">
        <v>117.5</v>
      </c>
      <c r="F128" s="51"/>
      <c r="G128" s="47">
        <v>120.75</v>
      </c>
      <c r="H128" s="47">
        <v>130.5</v>
      </c>
      <c r="I128" s="161"/>
      <c r="J128" s="47">
        <v>131.25</v>
      </c>
      <c r="K128" s="47">
        <v>139.75</v>
      </c>
      <c r="L128" s="42"/>
      <c r="M128" s="43" t="e">
        <v>#N/A</v>
      </c>
      <c r="N128" s="43"/>
      <c r="O128" s="44" t="e">
        <v>#N/A</v>
      </c>
      <c r="P128" s="45"/>
      <c r="Q128" s="163"/>
      <c r="R128" s="163"/>
      <c r="U128" s="46"/>
      <c r="V128" s="46"/>
      <c r="W128" s="109"/>
      <c r="X128" s="109">
        <f>IF($I$7=Y128,14,0)</f>
        <v>0</v>
      </c>
      <c r="Y128" s="109">
        <v>0</v>
      </c>
      <c r="Z128" s="109"/>
    </row>
    <row r="129" spans="2:29" ht="24" customHeight="1" outlineLevel="7">
      <c r="B129" s="139"/>
      <c r="C129" s="162">
        <f t="shared" si="4"/>
        <v>16</v>
      </c>
      <c r="D129" s="42">
        <v>113.5</v>
      </c>
      <c r="E129" s="42">
        <v>123.5</v>
      </c>
      <c r="F129" s="51"/>
      <c r="G129" s="42">
        <v>126.75</v>
      </c>
      <c r="H129" s="42">
        <v>136.75</v>
      </c>
      <c r="I129" s="161"/>
      <c r="J129" s="42">
        <v>140.5</v>
      </c>
      <c r="K129" s="42">
        <v>150.25</v>
      </c>
      <c r="L129" s="42"/>
      <c r="M129" s="43" t="e">
        <v>#N/A</v>
      </c>
      <c r="N129" s="43"/>
      <c r="O129" s="44" t="e">
        <v>#N/A</v>
      </c>
      <c r="P129" s="45"/>
      <c r="Q129" s="163"/>
      <c r="R129" s="163"/>
      <c r="U129" s="46"/>
      <c r="V129" s="46"/>
      <c r="W129" s="109"/>
      <c r="X129" s="109">
        <f>IF($I$7=Y129,13,0)</f>
        <v>0</v>
      </c>
      <c r="Y129" s="109">
        <v>0</v>
      </c>
      <c r="Z129" s="109"/>
    </row>
    <row r="130" spans="2:29" ht="24" customHeight="1" outlineLevel="7">
      <c r="B130" s="139"/>
      <c r="C130" s="155">
        <f t="shared" si="4"/>
        <v>17</v>
      </c>
      <c r="D130" s="47">
        <v>123.5</v>
      </c>
      <c r="E130" s="47">
        <v>135.25</v>
      </c>
      <c r="F130" s="51"/>
      <c r="G130" s="47">
        <v>139</v>
      </c>
      <c r="H130" s="47">
        <v>149.5</v>
      </c>
      <c r="I130" s="161"/>
      <c r="J130" s="47">
        <v>150</v>
      </c>
      <c r="K130" s="47">
        <v>159.5</v>
      </c>
      <c r="L130" s="42"/>
      <c r="M130" s="43" t="e">
        <v>#N/A</v>
      </c>
      <c r="N130" s="43"/>
      <c r="O130" s="44" t="e">
        <v>#N/A</v>
      </c>
      <c r="P130" s="45"/>
      <c r="Q130" s="163"/>
      <c r="R130" s="163"/>
      <c r="U130" s="46"/>
      <c r="V130" s="46"/>
      <c r="W130" s="109"/>
      <c r="X130" s="109">
        <f>IF($I$7=Y130,14,0)</f>
        <v>0</v>
      </c>
      <c r="Y130" s="109">
        <v>0</v>
      </c>
      <c r="Z130" s="109"/>
    </row>
    <row r="131" spans="2:29" ht="15" customHeight="1" thickBot="1">
      <c r="B131" s="139"/>
      <c r="C131" s="164"/>
      <c r="D131" s="52"/>
      <c r="E131" s="52"/>
      <c r="F131" s="53"/>
      <c r="G131" s="53"/>
      <c r="H131" s="53"/>
      <c r="I131" s="165"/>
      <c r="J131" s="46"/>
      <c r="K131" s="46"/>
      <c r="L131" s="46"/>
      <c r="M131" s="46"/>
      <c r="N131" s="46"/>
      <c r="O131" s="46"/>
      <c r="P131" s="54"/>
      <c r="Q131" s="163"/>
      <c r="R131" s="163"/>
      <c r="U131" s="46"/>
      <c r="V131" s="46"/>
      <c r="W131" s="109"/>
      <c r="X131" s="109">
        <f>IF($I$7=Y131,15,0)</f>
        <v>0</v>
      </c>
      <c r="Y131" s="109">
        <v>0</v>
      </c>
      <c r="Z131" s="109"/>
    </row>
    <row r="132" spans="2:29" ht="15.75" thickTop="1"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X132" s="109">
        <f>IF($I$7=Y132,16,0)</f>
        <v>0</v>
      </c>
      <c r="Y132" s="109">
        <v>0</v>
      </c>
    </row>
    <row r="133" spans="2:29" ht="36" customHeight="1">
      <c r="B133" s="107"/>
      <c r="C133" s="34" t="s">
        <v>24</v>
      </c>
      <c r="D133" s="35"/>
      <c r="E133" s="36"/>
      <c r="F133" s="36"/>
      <c r="G133" s="37" t="s">
        <v>25</v>
      </c>
      <c r="H133" s="38"/>
      <c r="I133" s="188" t="s">
        <v>60</v>
      </c>
      <c r="J133" s="188"/>
      <c r="K133" s="188"/>
      <c r="L133" s="36"/>
      <c r="M133" s="36"/>
      <c r="N133" s="36"/>
      <c r="O133" s="36"/>
      <c r="P133" s="36"/>
      <c r="Q133" s="36"/>
      <c r="R133" s="39" t="s">
        <v>24</v>
      </c>
      <c r="U133" s="189"/>
      <c r="V133" s="189"/>
      <c r="W133" s="109"/>
      <c r="X133" s="109"/>
      <c r="Y133" s="109"/>
      <c r="Z133" s="109"/>
    </row>
    <row r="134" spans="2:29" ht="6.75" customHeight="1">
      <c r="B134" s="128"/>
      <c r="C134" s="129"/>
      <c r="D134" s="130"/>
      <c r="E134" s="131"/>
      <c r="F134" s="132"/>
      <c r="G134" s="190"/>
      <c r="H134" s="190"/>
      <c r="I134" s="118"/>
      <c r="J134" s="118"/>
      <c r="K134" s="133"/>
      <c r="L134" s="133"/>
      <c r="M134" s="133"/>
      <c r="N134" s="133"/>
      <c r="O134" s="133"/>
      <c r="P134" s="133"/>
      <c r="Q134" s="133"/>
      <c r="R134" s="134"/>
      <c r="W134" s="109"/>
      <c r="X134" s="109"/>
      <c r="Y134" s="109"/>
      <c r="Z134" s="109"/>
    </row>
    <row r="135" spans="2:29" ht="24" customHeight="1">
      <c r="B135" s="128"/>
      <c r="C135" s="135"/>
      <c r="D135" s="191" t="s">
        <v>27</v>
      </c>
      <c r="E135" s="192"/>
      <c r="F135" s="136"/>
      <c r="G135" s="191" t="s">
        <v>28</v>
      </c>
      <c r="H135" s="192"/>
      <c r="I135" s="118"/>
      <c r="J135" s="191" t="s">
        <v>29</v>
      </c>
      <c r="K135" s="192"/>
      <c r="L135" s="137"/>
      <c r="M135" s="137"/>
      <c r="N135" s="137"/>
      <c r="O135" s="137"/>
      <c r="P135" s="138"/>
      <c r="Q135" s="138"/>
      <c r="R135" s="134"/>
    </row>
    <row r="136" spans="2:29" hidden="1">
      <c r="B136" s="139"/>
      <c r="C136" s="140"/>
      <c r="D136" s="193" t="s">
        <v>30</v>
      </c>
      <c r="E136" s="193"/>
      <c r="F136" s="141"/>
      <c r="G136" s="193" t="s">
        <v>31</v>
      </c>
      <c r="H136" s="193"/>
      <c r="I136" s="118"/>
      <c r="J136" s="193" t="s">
        <v>32</v>
      </c>
      <c r="K136" s="194"/>
      <c r="L136" s="142"/>
      <c r="M136" s="142"/>
      <c r="N136" s="142"/>
      <c r="O136" s="142"/>
      <c r="P136" s="133"/>
      <c r="Q136" s="133"/>
      <c r="R136" s="134"/>
      <c r="W136" s="109"/>
      <c r="X136" s="109"/>
      <c r="Y136" s="109"/>
      <c r="Z136" s="109"/>
    </row>
    <row r="137" spans="2:29" ht="44.1" customHeight="1">
      <c r="B137" s="143"/>
      <c r="C137" s="144" t="s">
        <v>33</v>
      </c>
      <c r="D137" s="144" t="s">
        <v>34</v>
      </c>
      <c r="E137" s="145" t="s">
        <v>35</v>
      </c>
      <c r="F137" s="146"/>
      <c r="G137" s="147" t="s">
        <v>34</v>
      </c>
      <c r="H137" s="145" t="s">
        <v>35</v>
      </c>
      <c r="I137" s="146"/>
      <c r="J137" s="147" t="s">
        <v>34</v>
      </c>
      <c r="K137" s="144" t="s">
        <v>35</v>
      </c>
      <c r="L137" s="146"/>
      <c r="M137" s="148" t="s">
        <v>36</v>
      </c>
      <c r="N137" s="148"/>
      <c r="O137" s="148" t="s">
        <v>37</v>
      </c>
      <c r="Q137" s="186" t="s">
        <v>38</v>
      </c>
      <c r="R137" s="186"/>
      <c r="U137" s="149"/>
      <c r="V137" s="149"/>
      <c r="W137" s="109"/>
      <c r="X137" s="109"/>
      <c r="Y137" s="109"/>
      <c r="Z137" s="109"/>
      <c r="AA137" s="150"/>
      <c r="AB137" s="150"/>
      <c r="AC137" s="150"/>
    </row>
    <row r="138" spans="2:29" s="109" customFormat="1" ht="24" customHeight="1">
      <c r="B138" s="151"/>
      <c r="C138" s="152">
        <f>C117</f>
        <v>5</v>
      </c>
      <c r="D138" s="40">
        <v>38</v>
      </c>
      <c r="E138" s="40">
        <v>41</v>
      </c>
      <c r="F138" s="41"/>
      <c r="G138" s="40">
        <v>42</v>
      </c>
      <c r="H138" s="40">
        <v>45</v>
      </c>
      <c r="I138" s="153"/>
      <c r="J138" s="40">
        <v>46.25</v>
      </c>
      <c r="K138" s="40">
        <v>49.25</v>
      </c>
      <c r="L138" s="42"/>
      <c r="M138" s="43" t="e">
        <v>#N/A</v>
      </c>
      <c r="N138" s="43"/>
      <c r="O138" s="44" t="e">
        <v>#N/A</v>
      </c>
      <c r="P138" s="45"/>
      <c r="Q138" s="186"/>
      <c r="R138" s="186"/>
      <c r="U138" s="46"/>
      <c r="V138" s="46"/>
      <c r="X138" s="109">
        <f>IF($I$7=Y138,2,0)</f>
        <v>0</v>
      </c>
      <c r="Y138" s="109">
        <v>0</v>
      </c>
      <c r="AA138" s="154"/>
      <c r="AB138" s="154"/>
      <c r="AC138" s="154"/>
    </row>
    <row r="139" spans="2:29" s="109" customFormat="1" ht="24" customHeight="1">
      <c r="B139" s="151"/>
      <c r="C139" s="155">
        <f t="shared" ref="C139:C151" si="5">C118</f>
        <v>6</v>
      </c>
      <c r="D139" s="47">
        <v>38.5</v>
      </c>
      <c r="E139" s="47">
        <v>42.25</v>
      </c>
      <c r="F139" s="48"/>
      <c r="G139" s="47">
        <v>43.25</v>
      </c>
      <c r="H139" s="47">
        <v>46.75</v>
      </c>
      <c r="I139" s="156"/>
      <c r="J139" s="47">
        <v>48</v>
      </c>
      <c r="K139" s="47">
        <v>51.75</v>
      </c>
      <c r="L139" s="42"/>
      <c r="M139" s="43" t="e">
        <v>#N/A</v>
      </c>
      <c r="N139" s="43"/>
      <c r="O139" s="44" t="e">
        <v>#N/A</v>
      </c>
      <c r="P139" s="45"/>
      <c r="Q139" s="186"/>
      <c r="R139" s="186"/>
      <c r="U139" s="46"/>
      <c r="V139" s="46"/>
      <c r="X139" s="109">
        <f>IF($I$7=Y139,3,0)</f>
        <v>0</v>
      </c>
      <c r="Y139" s="109">
        <v>0</v>
      </c>
      <c r="AA139" s="154"/>
      <c r="AB139" s="154"/>
      <c r="AC139" s="154"/>
    </row>
    <row r="140" spans="2:29" s="109" customFormat="1" ht="24" customHeight="1">
      <c r="B140" s="151"/>
      <c r="C140" s="157">
        <f t="shared" si="5"/>
        <v>7</v>
      </c>
      <c r="D140" s="40">
        <v>40.25</v>
      </c>
      <c r="E140" s="40">
        <v>44.75</v>
      </c>
      <c r="F140" s="49"/>
      <c r="G140" s="40">
        <v>46</v>
      </c>
      <c r="H140" s="40">
        <v>50.5</v>
      </c>
      <c r="I140" s="158"/>
      <c r="J140" s="40">
        <v>51.75</v>
      </c>
      <c r="K140" s="40">
        <v>56.25</v>
      </c>
      <c r="L140" s="42"/>
      <c r="M140" s="43" t="e">
        <v>#N/A</v>
      </c>
      <c r="N140" s="43"/>
      <c r="O140" s="44" t="e">
        <v>#N/A</v>
      </c>
      <c r="P140" s="45"/>
      <c r="Q140" s="186"/>
      <c r="R140" s="186"/>
      <c r="U140" s="46"/>
      <c r="V140" s="46"/>
      <c r="X140" s="109">
        <f>IF($I$7=Y140,4,0)</f>
        <v>0</v>
      </c>
      <c r="Y140" s="109">
        <v>0</v>
      </c>
      <c r="AA140" s="154"/>
      <c r="AB140" s="154"/>
      <c r="AC140" s="159"/>
    </row>
    <row r="141" spans="2:29" s="109" customFormat="1" ht="24" customHeight="1">
      <c r="B141" s="151"/>
      <c r="C141" s="155">
        <f t="shared" si="5"/>
        <v>8</v>
      </c>
      <c r="D141" s="47">
        <v>48.5</v>
      </c>
      <c r="E141" s="47">
        <v>53.5</v>
      </c>
      <c r="F141" s="48"/>
      <c r="G141" s="47">
        <v>54.75</v>
      </c>
      <c r="H141" s="47">
        <v>59.75</v>
      </c>
      <c r="I141" s="156"/>
      <c r="J141" s="47">
        <v>61.25</v>
      </c>
      <c r="K141" s="47">
        <v>66.25</v>
      </c>
      <c r="L141" s="42"/>
      <c r="M141" s="43" t="e">
        <v>#N/A</v>
      </c>
      <c r="N141" s="43"/>
      <c r="O141" s="44" t="e">
        <v>#N/A</v>
      </c>
      <c r="P141" s="45"/>
      <c r="Q141" s="186"/>
      <c r="R141" s="186"/>
      <c r="U141" s="46"/>
      <c r="V141" s="46"/>
      <c r="X141" s="109">
        <f>IF($I$7=Y141,5,0)</f>
        <v>0</v>
      </c>
      <c r="Y141" s="109">
        <v>0</v>
      </c>
      <c r="AA141" s="154"/>
      <c r="AB141" s="154"/>
      <c r="AC141" s="154"/>
    </row>
    <row r="142" spans="2:29" s="109" customFormat="1" ht="24" customHeight="1">
      <c r="B142" s="151"/>
      <c r="C142" s="157">
        <f t="shared" si="5"/>
        <v>9</v>
      </c>
      <c r="D142" s="40">
        <v>53.75</v>
      </c>
      <c r="E142" s="40">
        <v>59.5</v>
      </c>
      <c r="F142" s="48"/>
      <c r="G142" s="40">
        <v>61</v>
      </c>
      <c r="H142" s="40">
        <v>66.75</v>
      </c>
      <c r="I142" s="156"/>
      <c r="J142" s="40">
        <v>68.5</v>
      </c>
      <c r="K142" s="40">
        <v>74.25</v>
      </c>
      <c r="L142" s="42"/>
      <c r="M142" s="43" t="e">
        <v>#N/A</v>
      </c>
      <c r="N142" s="43"/>
      <c r="O142" s="44" t="e">
        <v>#N/A</v>
      </c>
      <c r="P142" s="45"/>
      <c r="Q142" s="186"/>
      <c r="R142" s="186"/>
      <c r="U142" s="46"/>
      <c r="V142" s="46"/>
      <c r="X142" s="109">
        <f>IF($I$7=Y142,6,0)</f>
        <v>0</v>
      </c>
      <c r="Y142" s="109">
        <v>0</v>
      </c>
      <c r="AA142" s="154"/>
      <c r="AB142" s="154"/>
      <c r="AC142" s="154"/>
    </row>
    <row r="143" spans="2:29" s="109" customFormat="1" ht="24" customHeight="1">
      <c r="B143" s="151"/>
      <c r="C143" s="155">
        <f t="shared" si="5"/>
        <v>10</v>
      </c>
      <c r="D143" s="47">
        <v>58</v>
      </c>
      <c r="E143" s="47">
        <v>64.75</v>
      </c>
      <c r="F143" s="48"/>
      <c r="G143" s="47">
        <v>66.5</v>
      </c>
      <c r="H143" s="47">
        <v>73.25</v>
      </c>
      <c r="I143" s="156"/>
      <c r="J143" s="47">
        <v>75.25</v>
      </c>
      <c r="K143" s="47">
        <v>82</v>
      </c>
      <c r="L143" s="42"/>
      <c r="M143" s="43" t="e">
        <v>#N/A</v>
      </c>
      <c r="N143" s="43"/>
      <c r="O143" s="44" t="e">
        <v>#N/A</v>
      </c>
      <c r="P143" s="45"/>
      <c r="Q143" s="186"/>
      <c r="R143" s="186"/>
      <c r="U143" s="46"/>
      <c r="V143" s="46"/>
      <c r="X143" s="109">
        <f>IF($I$7=Y143,7,0)</f>
        <v>0</v>
      </c>
      <c r="Y143" s="109">
        <v>0</v>
      </c>
      <c r="AA143" s="154"/>
      <c r="AB143" s="154"/>
      <c r="AC143" s="154"/>
    </row>
    <row r="144" spans="2:29" s="109" customFormat="1" ht="24" customHeight="1">
      <c r="B144" s="151"/>
      <c r="C144" s="157">
        <f t="shared" si="5"/>
        <v>11</v>
      </c>
      <c r="D144" s="40">
        <v>69</v>
      </c>
      <c r="E144" s="40">
        <v>76.25</v>
      </c>
      <c r="F144" s="48"/>
      <c r="G144" s="40">
        <v>78.25</v>
      </c>
      <c r="H144" s="40">
        <v>85.25</v>
      </c>
      <c r="I144" s="156"/>
      <c r="J144" s="40">
        <v>87.5</v>
      </c>
      <c r="K144" s="40">
        <v>94</v>
      </c>
      <c r="L144" s="42"/>
      <c r="M144" s="43" t="e">
        <v>#N/A</v>
      </c>
      <c r="N144" s="43"/>
      <c r="O144" s="44" t="e">
        <v>#N/A</v>
      </c>
      <c r="P144" s="45"/>
      <c r="Q144" s="186"/>
      <c r="R144" s="186"/>
      <c r="U144" s="46"/>
      <c r="V144" s="46"/>
      <c r="X144" s="109">
        <f>IF($I$7=Y144,9,0)</f>
        <v>0</v>
      </c>
      <c r="Y144" s="109">
        <v>0</v>
      </c>
    </row>
    <row r="145" spans="2:29" s="109" customFormat="1" ht="24" customHeight="1">
      <c r="B145" s="151"/>
      <c r="C145" s="155" t="str">
        <f t="shared" si="5"/>
        <v>11A</v>
      </c>
      <c r="D145" s="47">
        <v>77.25</v>
      </c>
      <c r="E145" s="47">
        <v>84.5</v>
      </c>
      <c r="F145" s="50"/>
      <c r="G145" s="47">
        <v>86.75</v>
      </c>
      <c r="H145" s="47">
        <v>93.25</v>
      </c>
      <c r="I145" s="160"/>
      <c r="J145" s="47">
        <v>95.75</v>
      </c>
      <c r="K145" s="47">
        <v>102</v>
      </c>
      <c r="L145" s="42"/>
      <c r="M145" s="43" t="e">
        <v>#N/A</v>
      </c>
      <c r="N145" s="43"/>
      <c r="O145" s="44" t="e">
        <v>#N/A</v>
      </c>
      <c r="P145" s="187"/>
      <c r="Q145" s="187"/>
      <c r="R145" s="187"/>
      <c r="U145" s="46"/>
      <c r="V145" s="46"/>
      <c r="X145" s="109">
        <f>IF($I$7=Y145,10,0)</f>
        <v>0</v>
      </c>
      <c r="Y145" s="109">
        <v>0</v>
      </c>
    </row>
    <row r="146" spans="2:29" s="109" customFormat="1" ht="24" customHeight="1">
      <c r="B146" s="151"/>
      <c r="C146" s="157">
        <f t="shared" si="5"/>
        <v>12</v>
      </c>
      <c r="D146" s="40">
        <v>83.25</v>
      </c>
      <c r="E146" s="40">
        <v>90</v>
      </c>
      <c r="F146" s="51"/>
      <c r="G146" s="40">
        <v>92.5</v>
      </c>
      <c r="H146" s="40">
        <v>98.5</v>
      </c>
      <c r="I146" s="161"/>
      <c r="J146" s="40">
        <v>101</v>
      </c>
      <c r="K146" s="40">
        <v>107.25</v>
      </c>
      <c r="L146" s="42"/>
      <c r="M146" s="43" t="e">
        <v>#N/A</v>
      </c>
      <c r="N146" s="43"/>
      <c r="O146" s="44" t="e">
        <v>#N/A</v>
      </c>
      <c r="P146" s="187"/>
      <c r="Q146" s="187"/>
      <c r="R146" s="187"/>
      <c r="U146" s="46"/>
      <c r="V146" s="46"/>
      <c r="X146" s="109">
        <f>IF($I$7=Y146,11,0)</f>
        <v>0</v>
      </c>
      <c r="Y146" s="109">
        <v>0</v>
      </c>
    </row>
    <row r="147" spans="2:29" ht="24" customHeight="1">
      <c r="B147" s="139"/>
      <c r="C147" s="155">
        <f t="shared" si="5"/>
        <v>13</v>
      </c>
      <c r="D147" s="47">
        <v>93.5</v>
      </c>
      <c r="E147" s="47">
        <v>99.5</v>
      </c>
      <c r="F147" s="51"/>
      <c r="G147" s="47">
        <v>102</v>
      </c>
      <c r="H147" s="47">
        <v>108.25</v>
      </c>
      <c r="I147" s="161"/>
      <c r="J147" s="47">
        <v>111</v>
      </c>
      <c r="K147" s="47">
        <v>117.25</v>
      </c>
      <c r="L147" s="42"/>
      <c r="M147" s="43" t="e">
        <v>#N/A</v>
      </c>
      <c r="N147" s="43"/>
      <c r="O147" s="44" t="e">
        <v>#N/A</v>
      </c>
      <c r="P147" s="187"/>
      <c r="Q147" s="187"/>
      <c r="R147" s="187"/>
      <c r="U147" s="46"/>
      <c r="V147" s="46"/>
      <c r="W147" s="109"/>
      <c r="X147" s="109">
        <f>IF($I$7=Y147,12,0)</f>
        <v>0</v>
      </c>
      <c r="Y147" s="109">
        <v>0</v>
      </c>
      <c r="Z147" s="109"/>
    </row>
    <row r="148" spans="2:29" ht="24" customHeight="1" outlineLevel="7">
      <c r="B148" s="139"/>
      <c r="C148" s="162">
        <f t="shared" si="5"/>
        <v>14</v>
      </c>
      <c r="D148" s="42">
        <v>98.75</v>
      </c>
      <c r="E148" s="42">
        <v>106</v>
      </c>
      <c r="F148" s="51"/>
      <c r="G148" s="42">
        <v>108.75</v>
      </c>
      <c r="H148" s="42">
        <v>116.25</v>
      </c>
      <c r="I148" s="161"/>
      <c r="J148" s="42">
        <v>119.25</v>
      </c>
      <c r="K148" s="42">
        <v>126.5</v>
      </c>
      <c r="L148" s="42"/>
      <c r="M148" s="43" t="e">
        <v>#N/A</v>
      </c>
      <c r="N148" s="43"/>
      <c r="O148" s="44" t="e">
        <v>#N/A</v>
      </c>
      <c r="P148" s="45"/>
      <c r="Q148" s="163"/>
      <c r="R148" s="163"/>
      <c r="U148" s="46"/>
      <c r="V148" s="46"/>
      <c r="W148" s="109"/>
      <c r="X148" s="109">
        <f>IF($I$7=Y148,13,0)</f>
        <v>0</v>
      </c>
      <c r="Y148" s="109">
        <v>0</v>
      </c>
      <c r="Z148" s="109"/>
    </row>
    <row r="149" spans="2:29" ht="24" customHeight="1" outlineLevel="7">
      <c r="B149" s="139"/>
      <c r="C149" s="155">
        <f t="shared" si="5"/>
        <v>15</v>
      </c>
      <c r="D149" s="47">
        <v>105.5</v>
      </c>
      <c r="E149" s="47">
        <v>115.25</v>
      </c>
      <c r="F149" s="51"/>
      <c r="G149" s="47">
        <v>118.25</v>
      </c>
      <c r="H149" s="47">
        <v>128</v>
      </c>
      <c r="I149" s="161"/>
      <c r="J149" s="47">
        <v>128.5</v>
      </c>
      <c r="K149" s="47">
        <v>136.75</v>
      </c>
      <c r="L149" s="42"/>
      <c r="M149" s="43" t="e">
        <v>#N/A</v>
      </c>
      <c r="N149" s="43"/>
      <c r="O149" s="44" t="e">
        <v>#N/A</v>
      </c>
      <c r="P149" s="45"/>
      <c r="Q149" s="163"/>
      <c r="R149" s="163"/>
      <c r="U149" s="46"/>
      <c r="V149" s="46"/>
      <c r="W149" s="109"/>
      <c r="X149" s="109">
        <f>IF($I$7=Y149,14,0)</f>
        <v>0</v>
      </c>
      <c r="Y149" s="109">
        <v>0</v>
      </c>
      <c r="Z149" s="109"/>
    </row>
    <row r="150" spans="2:29" ht="24" customHeight="1" outlineLevel="7">
      <c r="B150" s="139"/>
      <c r="C150" s="162">
        <f t="shared" si="5"/>
        <v>16</v>
      </c>
      <c r="D150" s="42">
        <v>111.75</v>
      </c>
      <c r="E150" s="42">
        <v>121.5</v>
      </c>
      <c r="F150" s="51"/>
      <c r="G150" s="42">
        <v>124.75</v>
      </c>
      <c r="H150" s="42">
        <v>134.5</v>
      </c>
      <c r="I150" s="161"/>
      <c r="J150" s="42">
        <v>138.25</v>
      </c>
      <c r="K150" s="42">
        <v>148</v>
      </c>
      <c r="L150" s="42"/>
      <c r="M150" s="43" t="e">
        <v>#N/A</v>
      </c>
      <c r="N150" s="43"/>
      <c r="O150" s="44" t="e">
        <v>#N/A</v>
      </c>
      <c r="P150" s="45"/>
      <c r="Q150" s="163"/>
      <c r="R150" s="163"/>
      <c r="U150" s="46"/>
      <c r="V150" s="46"/>
      <c r="W150" s="109"/>
      <c r="X150" s="109">
        <f>IF($I$7=Y150,13,0)</f>
        <v>0</v>
      </c>
      <c r="Y150" s="109">
        <v>0</v>
      </c>
      <c r="Z150" s="109"/>
    </row>
    <row r="151" spans="2:29" ht="24" customHeight="1" outlineLevel="7">
      <c r="B151" s="139"/>
      <c r="C151" s="155">
        <f t="shared" si="5"/>
        <v>17</v>
      </c>
      <c r="D151" s="47">
        <v>123.25</v>
      </c>
      <c r="E151" s="47">
        <v>135</v>
      </c>
      <c r="F151" s="51"/>
      <c r="G151" s="47">
        <v>138.5</v>
      </c>
      <c r="H151" s="47">
        <v>149.25</v>
      </c>
      <c r="I151" s="161"/>
      <c r="J151" s="47">
        <v>149.75</v>
      </c>
      <c r="K151" s="47">
        <v>159</v>
      </c>
      <c r="L151" s="42"/>
      <c r="M151" s="43" t="e">
        <v>#N/A</v>
      </c>
      <c r="N151" s="43"/>
      <c r="O151" s="44" t="e">
        <v>#N/A</v>
      </c>
      <c r="P151" s="45"/>
      <c r="Q151" s="163"/>
      <c r="R151" s="163"/>
      <c r="U151" s="46"/>
      <c r="V151" s="46"/>
      <c r="W151" s="109"/>
      <c r="X151" s="109">
        <f>IF($I$7=Y151,14,0)</f>
        <v>0</v>
      </c>
      <c r="Y151" s="109">
        <v>0</v>
      </c>
      <c r="Z151" s="109"/>
    </row>
    <row r="152" spans="2:29" ht="15" customHeight="1" thickBot="1">
      <c r="B152" s="139"/>
      <c r="C152" s="164"/>
      <c r="D152" s="52"/>
      <c r="E152" s="52"/>
      <c r="F152" s="53"/>
      <c r="G152" s="53"/>
      <c r="H152" s="53"/>
      <c r="I152" s="165"/>
      <c r="J152" s="46"/>
      <c r="K152" s="46"/>
      <c r="L152" s="46"/>
      <c r="M152" s="46"/>
      <c r="N152" s="46"/>
      <c r="O152" s="46"/>
      <c r="P152" s="54"/>
      <c r="Q152" s="163"/>
      <c r="R152" s="163"/>
      <c r="U152" s="46"/>
      <c r="V152" s="46"/>
      <c r="W152" s="109"/>
      <c r="X152" s="109">
        <f>IF($I$7=Y152,15,0)</f>
        <v>0</v>
      </c>
      <c r="Y152" s="109">
        <v>0</v>
      </c>
      <c r="Z152" s="109"/>
    </row>
    <row r="153" spans="2:29" ht="15.75" thickTop="1"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X153" s="109">
        <f>IF($I$7=Y153,16,0)</f>
        <v>0</v>
      </c>
      <c r="Y153" s="109">
        <v>0</v>
      </c>
    </row>
    <row r="154" spans="2:29" ht="36" customHeight="1">
      <c r="B154" s="107"/>
      <c r="C154" s="34" t="s">
        <v>24</v>
      </c>
      <c r="D154" s="35"/>
      <c r="E154" s="36"/>
      <c r="F154" s="36"/>
      <c r="G154" s="37" t="s">
        <v>25</v>
      </c>
      <c r="H154" s="38"/>
      <c r="I154" s="188" t="s">
        <v>48</v>
      </c>
      <c r="J154" s="188"/>
      <c r="K154" s="188"/>
      <c r="L154" s="36"/>
      <c r="M154" s="36"/>
      <c r="N154" s="36"/>
      <c r="O154" s="36"/>
      <c r="P154" s="36"/>
      <c r="Q154" s="36"/>
      <c r="R154" s="39" t="s">
        <v>24</v>
      </c>
      <c r="U154" s="189"/>
      <c r="V154" s="189"/>
      <c r="W154" s="109"/>
      <c r="X154" s="109"/>
      <c r="Y154" s="109"/>
      <c r="Z154" s="109"/>
    </row>
    <row r="155" spans="2:29" ht="6.75" customHeight="1">
      <c r="B155" s="128"/>
      <c r="C155" s="129"/>
      <c r="D155" s="130"/>
      <c r="E155" s="131"/>
      <c r="F155" s="132"/>
      <c r="G155" s="190"/>
      <c r="H155" s="190"/>
      <c r="I155" s="118"/>
      <c r="J155" s="118"/>
      <c r="K155" s="133"/>
      <c r="L155" s="133"/>
      <c r="M155" s="133"/>
      <c r="N155" s="133"/>
      <c r="O155" s="133"/>
      <c r="P155" s="133"/>
      <c r="Q155" s="133"/>
      <c r="R155" s="134"/>
      <c r="W155" s="109"/>
      <c r="X155" s="109"/>
      <c r="Y155" s="109"/>
      <c r="Z155" s="109"/>
    </row>
    <row r="156" spans="2:29" ht="24" customHeight="1">
      <c r="B156" s="128"/>
      <c r="C156" s="135"/>
      <c r="D156" s="191" t="s">
        <v>27</v>
      </c>
      <c r="E156" s="192"/>
      <c r="F156" s="136"/>
      <c r="G156" s="191" t="s">
        <v>28</v>
      </c>
      <c r="H156" s="192"/>
      <c r="I156" s="118"/>
      <c r="J156" s="191" t="s">
        <v>29</v>
      </c>
      <c r="K156" s="192"/>
      <c r="L156" s="137"/>
      <c r="M156" s="137"/>
      <c r="N156" s="137"/>
      <c r="O156" s="137"/>
      <c r="P156" s="138"/>
      <c r="Q156" s="138"/>
      <c r="R156" s="134"/>
    </row>
    <row r="157" spans="2:29" hidden="1">
      <c r="B157" s="139"/>
      <c r="C157" s="140"/>
      <c r="D157" s="193" t="s">
        <v>30</v>
      </c>
      <c r="E157" s="193"/>
      <c r="F157" s="141"/>
      <c r="G157" s="193" t="s">
        <v>31</v>
      </c>
      <c r="H157" s="193"/>
      <c r="I157" s="118"/>
      <c r="J157" s="193" t="s">
        <v>32</v>
      </c>
      <c r="K157" s="194"/>
      <c r="L157" s="142"/>
      <c r="M157" s="142"/>
      <c r="N157" s="142"/>
      <c r="O157" s="142"/>
      <c r="P157" s="133"/>
      <c r="Q157" s="133"/>
      <c r="R157" s="134"/>
      <c r="W157" s="109"/>
      <c r="X157" s="109"/>
      <c r="Y157" s="109"/>
      <c r="Z157" s="109"/>
    </row>
    <row r="158" spans="2:29" ht="44.1" customHeight="1">
      <c r="B158" s="143"/>
      <c r="C158" s="144" t="s">
        <v>33</v>
      </c>
      <c r="D158" s="144" t="s">
        <v>34</v>
      </c>
      <c r="E158" s="145" t="s">
        <v>35</v>
      </c>
      <c r="F158" s="146"/>
      <c r="G158" s="147" t="s">
        <v>34</v>
      </c>
      <c r="H158" s="145" t="s">
        <v>35</v>
      </c>
      <c r="I158" s="146"/>
      <c r="J158" s="147" t="s">
        <v>34</v>
      </c>
      <c r="K158" s="144" t="s">
        <v>35</v>
      </c>
      <c r="L158" s="146"/>
      <c r="M158" s="148" t="s">
        <v>36</v>
      </c>
      <c r="N158" s="148"/>
      <c r="O158" s="148" t="s">
        <v>37</v>
      </c>
      <c r="Q158" s="186" t="s">
        <v>38</v>
      </c>
      <c r="R158" s="186"/>
      <c r="U158" s="149"/>
      <c r="V158" s="149"/>
      <c r="W158" s="109"/>
      <c r="X158" s="109"/>
      <c r="Y158" s="109"/>
      <c r="Z158" s="109"/>
      <c r="AA158" s="150"/>
      <c r="AB158" s="150"/>
      <c r="AC158" s="150"/>
    </row>
    <row r="159" spans="2:29" s="109" customFormat="1" ht="24" customHeight="1">
      <c r="B159" s="151"/>
      <c r="C159" s="152">
        <f>C138</f>
        <v>5</v>
      </c>
      <c r="D159" s="40">
        <v>38</v>
      </c>
      <c r="E159" s="40">
        <v>41</v>
      </c>
      <c r="F159" s="41"/>
      <c r="G159" s="40">
        <v>42</v>
      </c>
      <c r="H159" s="40">
        <v>45</v>
      </c>
      <c r="I159" s="153"/>
      <c r="J159" s="40">
        <v>46.25</v>
      </c>
      <c r="K159" s="40">
        <v>49.25</v>
      </c>
      <c r="L159" s="42"/>
      <c r="M159" s="43" t="e">
        <v>#N/A</v>
      </c>
      <c r="N159" s="43"/>
      <c r="O159" s="44" t="e">
        <v>#N/A</v>
      </c>
      <c r="P159" s="45"/>
      <c r="Q159" s="186"/>
      <c r="R159" s="186"/>
      <c r="U159" s="46"/>
      <c r="V159" s="46"/>
      <c r="X159" s="109">
        <f>IF($I$7=Y159,2,0)</f>
        <v>0</v>
      </c>
      <c r="Y159" s="109">
        <v>0</v>
      </c>
      <c r="AA159" s="154"/>
      <c r="AB159" s="154"/>
      <c r="AC159" s="154"/>
    </row>
    <row r="160" spans="2:29" s="109" customFormat="1" ht="24" customHeight="1">
      <c r="B160" s="151"/>
      <c r="C160" s="155">
        <f t="shared" ref="C160:C172" si="6">C139</f>
        <v>6</v>
      </c>
      <c r="D160" s="47">
        <v>38.5</v>
      </c>
      <c r="E160" s="47">
        <v>42.25</v>
      </c>
      <c r="F160" s="48"/>
      <c r="G160" s="47">
        <v>43.25</v>
      </c>
      <c r="H160" s="47">
        <v>46.75</v>
      </c>
      <c r="I160" s="156"/>
      <c r="J160" s="47">
        <v>48.25</v>
      </c>
      <c r="K160" s="47">
        <v>52</v>
      </c>
      <c r="L160" s="42"/>
      <c r="M160" s="43" t="e">
        <v>#N/A</v>
      </c>
      <c r="N160" s="43"/>
      <c r="O160" s="44" t="e">
        <v>#N/A</v>
      </c>
      <c r="P160" s="45"/>
      <c r="Q160" s="186"/>
      <c r="R160" s="186"/>
      <c r="U160" s="46"/>
      <c r="V160" s="46"/>
      <c r="X160" s="109">
        <f>IF($I$7=Y160,3,0)</f>
        <v>0</v>
      </c>
      <c r="Y160" s="109">
        <v>0</v>
      </c>
      <c r="AA160" s="154"/>
      <c r="AB160" s="154"/>
      <c r="AC160" s="154"/>
    </row>
    <row r="161" spans="2:29" s="109" customFormat="1" ht="24" customHeight="1">
      <c r="B161" s="151"/>
      <c r="C161" s="157">
        <f t="shared" si="6"/>
        <v>7</v>
      </c>
      <c r="D161" s="40">
        <v>40.25</v>
      </c>
      <c r="E161" s="40">
        <v>44.75</v>
      </c>
      <c r="F161" s="49"/>
      <c r="G161" s="40">
        <v>46</v>
      </c>
      <c r="H161" s="40">
        <v>50.5</v>
      </c>
      <c r="I161" s="158"/>
      <c r="J161" s="40">
        <v>52.75</v>
      </c>
      <c r="K161" s="40">
        <v>57.25</v>
      </c>
      <c r="L161" s="42"/>
      <c r="M161" s="43" t="e">
        <v>#N/A</v>
      </c>
      <c r="N161" s="43"/>
      <c r="O161" s="44" t="e">
        <v>#N/A</v>
      </c>
      <c r="P161" s="45"/>
      <c r="Q161" s="186"/>
      <c r="R161" s="186"/>
      <c r="U161" s="46"/>
      <c r="V161" s="46"/>
      <c r="X161" s="109">
        <f>IF($I$7=Y161,4,0)</f>
        <v>0</v>
      </c>
      <c r="Y161" s="109">
        <v>0</v>
      </c>
      <c r="AA161" s="154"/>
      <c r="AB161" s="154"/>
      <c r="AC161" s="159"/>
    </row>
    <row r="162" spans="2:29" s="109" customFormat="1" ht="24" customHeight="1">
      <c r="B162" s="151"/>
      <c r="C162" s="155">
        <f t="shared" si="6"/>
        <v>8</v>
      </c>
      <c r="D162" s="47">
        <v>48.5</v>
      </c>
      <c r="E162" s="47">
        <v>53.5</v>
      </c>
      <c r="F162" s="48"/>
      <c r="G162" s="47">
        <v>54.75</v>
      </c>
      <c r="H162" s="47">
        <v>59.75</v>
      </c>
      <c r="I162" s="156"/>
      <c r="J162" s="47">
        <v>61.75</v>
      </c>
      <c r="K162" s="47">
        <v>66.75</v>
      </c>
      <c r="L162" s="42"/>
      <c r="M162" s="43" t="e">
        <v>#N/A</v>
      </c>
      <c r="N162" s="43"/>
      <c r="O162" s="44" t="e">
        <v>#N/A</v>
      </c>
      <c r="P162" s="45"/>
      <c r="Q162" s="186"/>
      <c r="R162" s="186"/>
      <c r="U162" s="46"/>
      <c r="V162" s="46"/>
      <c r="X162" s="109">
        <f>IF($I$7=Y162,5,0)</f>
        <v>0</v>
      </c>
      <c r="Y162" s="109">
        <v>0</v>
      </c>
      <c r="AA162" s="154"/>
      <c r="AB162" s="154"/>
      <c r="AC162" s="154"/>
    </row>
    <row r="163" spans="2:29" s="109" customFormat="1" ht="24" customHeight="1">
      <c r="B163" s="151"/>
      <c r="C163" s="157">
        <f t="shared" si="6"/>
        <v>9</v>
      </c>
      <c r="D163" s="40">
        <v>53.75</v>
      </c>
      <c r="E163" s="40">
        <v>59.5</v>
      </c>
      <c r="F163" s="48"/>
      <c r="G163" s="40">
        <v>61</v>
      </c>
      <c r="H163" s="40">
        <v>66.75</v>
      </c>
      <c r="I163" s="156"/>
      <c r="J163" s="40">
        <v>69.25</v>
      </c>
      <c r="K163" s="40">
        <v>75</v>
      </c>
      <c r="L163" s="42"/>
      <c r="M163" s="43" t="e">
        <v>#N/A</v>
      </c>
      <c r="N163" s="43"/>
      <c r="O163" s="44" t="e">
        <v>#N/A</v>
      </c>
      <c r="P163" s="45"/>
      <c r="Q163" s="186"/>
      <c r="R163" s="186"/>
      <c r="U163" s="46"/>
      <c r="V163" s="46"/>
      <c r="X163" s="109">
        <f>IF($I$7=Y163,6,0)</f>
        <v>0</v>
      </c>
      <c r="Y163" s="109">
        <v>0</v>
      </c>
      <c r="AA163" s="154"/>
      <c r="AB163" s="154"/>
      <c r="AC163" s="154"/>
    </row>
    <row r="164" spans="2:29" s="109" customFormat="1" ht="24" customHeight="1">
      <c r="B164" s="151"/>
      <c r="C164" s="155">
        <f t="shared" si="6"/>
        <v>10</v>
      </c>
      <c r="D164" s="47">
        <v>58</v>
      </c>
      <c r="E164" s="47">
        <v>64.75</v>
      </c>
      <c r="F164" s="48"/>
      <c r="G164" s="47">
        <v>66.5</v>
      </c>
      <c r="H164" s="47">
        <v>73.25</v>
      </c>
      <c r="I164" s="156"/>
      <c r="J164" s="47">
        <v>76.25</v>
      </c>
      <c r="K164" s="47">
        <v>83</v>
      </c>
      <c r="L164" s="42"/>
      <c r="M164" s="43" t="e">
        <v>#N/A</v>
      </c>
      <c r="N164" s="43"/>
      <c r="O164" s="44" t="e">
        <v>#N/A</v>
      </c>
      <c r="P164" s="45"/>
      <c r="Q164" s="186"/>
      <c r="R164" s="186"/>
      <c r="U164" s="46"/>
      <c r="V164" s="46"/>
      <c r="X164" s="109">
        <f>IF($I$7=Y164,7,0)</f>
        <v>0</v>
      </c>
      <c r="Y164" s="109">
        <v>0</v>
      </c>
      <c r="AA164" s="154"/>
      <c r="AB164" s="154"/>
      <c r="AC164" s="154"/>
    </row>
    <row r="165" spans="2:29" s="109" customFormat="1" ht="24" customHeight="1">
      <c r="B165" s="151"/>
      <c r="C165" s="157">
        <f t="shared" si="6"/>
        <v>11</v>
      </c>
      <c r="D165" s="40">
        <v>69</v>
      </c>
      <c r="E165" s="40">
        <v>76.25</v>
      </c>
      <c r="F165" s="48"/>
      <c r="G165" s="40">
        <v>78.25</v>
      </c>
      <c r="H165" s="40">
        <v>85.25</v>
      </c>
      <c r="I165" s="156"/>
      <c r="J165" s="40">
        <v>88.25</v>
      </c>
      <c r="K165" s="40">
        <v>94.75</v>
      </c>
      <c r="L165" s="42"/>
      <c r="M165" s="43" t="e">
        <v>#N/A</v>
      </c>
      <c r="N165" s="43"/>
      <c r="O165" s="44" t="e">
        <v>#N/A</v>
      </c>
      <c r="P165" s="45"/>
      <c r="Q165" s="186"/>
      <c r="R165" s="186"/>
      <c r="U165" s="46"/>
      <c r="V165" s="46"/>
      <c r="X165" s="109">
        <f>IF($I$7=Y165,9,0)</f>
        <v>0</v>
      </c>
      <c r="Y165" s="109">
        <v>0</v>
      </c>
    </row>
    <row r="166" spans="2:29" s="109" customFormat="1" ht="24" customHeight="1">
      <c r="B166" s="151"/>
      <c r="C166" s="155" t="str">
        <f t="shared" si="6"/>
        <v>11A</v>
      </c>
      <c r="D166" s="47">
        <v>77.25</v>
      </c>
      <c r="E166" s="47">
        <v>84.5</v>
      </c>
      <c r="F166" s="50"/>
      <c r="G166" s="47">
        <v>86.75</v>
      </c>
      <c r="H166" s="47">
        <v>93.25</v>
      </c>
      <c r="I166" s="160"/>
      <c r="J166" s="47">
        <v>96</v>
      </c>
      <c r="K166" s="47">
        <v>102.25</v>
      </c>
      <c r="L166" s="42"/>
      <c r="M166" s="43" t="e">
        <v>#N/A</v>
      </c>
      <c r="N166" s="43"/>
      <c r="O166" s="44" t="e">
        <v>#N/A</v>
      </c>
      <c r="P166" s="187"/>
      <c r="Q166" s="187"/>
      <c r="R166" s="187"/>
      <c r="U166" s="46"/>
      <c r="V166" s="46"/>
      <c r="X166" s="109">
        <f>IF($I$7=Y166,10,0)</f>
        <v>0</v>
      </c>
      <c r="Y166" s="109">
        <v>0</v>
      </c>
    </row>
    <row r="167" spans="2:29" s="109" customFormat="1" ht="24" customHeight="1">
      <c r="B167" s="151"/>
      <c r="C167" s="157">
        <f t="shared" si="6"/>
        <v>12</v>
      </c>
      <c r="D167" s="40">
        <v>83.25</v>
      </c>
      <c r="E167" s="40">
        <v>90</v>
      </c>
      <c r="F167" s="51"/>
      <c r="G167" s="40">
        <v>92.5</v>
      </c>
      <c r="H167" s="40">
        <v>98.5</v>
      </c>
      <c r="I167" s="161"/>
      <c r="J167" s="40">
        <v>100.25</v>
      </c>
      <c r="K167" s="40">
        <v>106.5</v>
      </c>
      <c r="L167" s="42"/>
      <c r="M167" s="43" t="e">
        <v>#N/A</v>
      </c>
      <c r="N167" s="43"/>
      <c r="O167" s="44" t="e">
        <v>#N/A</v>
      </c>
      <c r="P167" s="187"/>
      <c r="Q167" s="187"/>
      <c r="R167" s="187"/>
      <c r="U167" s="46"/>
      <c r="V167" s="46"/>
      <c r="X167" s="109">
        <f>IF($I$7=Y167,11,0)</f>
        <v>0</v>
      </c>
      <c r="Y167" s="109">
        <v>0</v>
      </c>
    </row>
    <row r="168" spans="2:29" ht="24" customHeight="1">
      <c r="B168" s="139"/>
      <c r="C168" s="155">
        <f t="shared" si="6"/>
        <v>13</v>
      </c>
      <c r="D168" s="47">
        <v>93.5</v>
      </c>
      <c r="E168" s="47">
        <v>99.5</v>
      </c>
      <c r="F168" s="51"/>
      <c r="G168" s="47">
        <v>102</v>
      </c>
      <c r="H168" s="47">
        <v>108.25</v>
      </c>
      <c r="I168" s="161"/>
      <c r="J168" s="47">
        <v>109</v>
      </c>
      <c r="K168" s="47">
        <v>115.25</v>
      </c>
      <c r="L168" s="42"/>
      <c r="M168" s="43" t="e">
        <v>#N/A</v>
      </c>
      <c r="N168" s="43"/>
      <c r="O168" s="44" t="e">
        <v>#N/A</v>
      </c>
      <c r="P168" s="187"/>
      <c r="Q168" s="187"/>
      <c r="R168" s="187"/>
      <c r="U168" s="46"/>
      <c r="V168" s="46"/>
      <c r="W168" s="109"/>
      <c r="X168" s="109">
        <f>IF($I$7=Y168,12,0)</f>
        <v>0</v>
      </c>
      <c r="Y168" s="109">
        <v>0</v>
      </c>
      <c r="Z168" s="109"/>
    </row>
    <row r="169" spans="2:29" ht="24" customHeight="1" outlineLevel="7">
      <c r="B169" s="139"/>
      <c r="C169" s="162">
        <f t="shared" si="6"/>
        <v>14</v>
      </c>
      <c r="D169" s="42">
        <v>98.75</v>
      </c>
      <c r="E169" s="42">
        <v>106</v>
      </c>
      <c r="F169" s="51"/>
      <c r="G169" s="42">
        <v>108.75</v>
      </c>
      <c r="H169" s="42">
        <v>116.25</v>
      </c>
      <c r="I169" s="161"/>
      <c r="J169" s="42">
        <v>115</v>
      </c>
      <c r="K169" s="42">
        <v>122.25</v>
      </c>
      <c r="L169" s="42"/>
      <c r="M169" s="43" t="e">
        <v>#N/A</v>
      </c>
      <c r="N169" s="43"/>
      <c r="O169" s="44" t="e">
        <v>#N/A</v>
      </c>
      <c r="P169" s="45"/>
      <c r="Q169" s="163"/>
      <c r="R169" s="163"/>
      <c r="U169" s="46"/>
      <c r="V169" s="46"/>
      <c r="W169" s="109"/>
      <c r="X169" s="109">
        <f>IF($I$7=Y169,13,0)</f>
        <v>0</v>
      </c>
      <c r="Y169" s="109">
        <v>0</v>
      </c>
      <c r="Z169" s="109"/>
    </row>
    <row r="170" spans="2:29" ht="24" customHeight="1" outlineLevel="7">
      <c r="B170" s="139"/>
      <c r="C170" s="155">
        <f t="shared" si="6"/>
        <v>15</v>
      </c>
      <c r="D170" s="47">
        <v>105.5</v>
      </c>
      <c r="E170" s="47">
        <v>115.25</v>
      </c>
      <c r="F170" s="51"/>
      <c r="G170" s="47">
        <v>118.25</v>
      </c>
      <c r="H170" s="47">
        <v>128</v>
      </c>
      <c r="I170" s="161"/>
      <c r="J170" s="47">
        <v>123.75</v>
      </c>
      <c r="K170" s="47">
        <v>132.25</v>
      </c>
      <c r="L170" s="42"/>
      <c r="M170" s="43" t="e">
        <v>#N/A</v>
      </c>
      <c r="N170" s="43"/>
      <c r="O170" s="44" t="e">
        <v>#N/A</v>
      </c>
      <c r="P170" s="45"/>
      <c r="Q170" s="163"/>
      <c r="R170" s="163"/>
      <c r="U170" s="46"/>
      <c r="V170" s="46"/>
      <c r="W170" s="109"/>
      <c r="X170" s="109">
        <f>IF($I$7=Y170,14,0)</f>
        <v>0</v>
      </c>
      <c r="Y170" s="109">
        <v>0</v>
      </c>
      <c r="Z170" s="109"/>
    </row>
    <row r="171" spans="2:29" ht="24" customHeight="1" outlineLevel="7">
      <c r="B171" s="139"/>
      <c r="C171" s="162">
        <f t="shared" si="6"/>
        <v>16</v>
      </c>
      <c r="D171" s="42">
        <v>111.75</v>
      </c>
      <c r="E171" s="42">
        <v>121.5</v>
      </c>
      <c r="F171" s="51"/>
      <c r="G171" s="42">
        <v>124.75</v>
      </c>
      <c r="H171" s="42">
        <v>134.5</v>
      </c>
      <c r="I171" s="161"/>
      <c r="J171" s="42">
        <v>133.75</v>
      </c>
      <c r="K171" s="42">
        <v>143.5</v>
      </c>
      <c r="L171" s="42"/>
      <c r="M171" s="43" t="e">
        <v>#N/A</v>
      </c>
      <c r="N171" s="43"/>
      <c r="O171" s="44" t="e">
        <v>#N/A</v>
      </c>
      <c r="P171" s="45"/>
      <c r="Q171" s="163"/>
      <c r="R171" s="163"/>
      <c r="U171" s="46"/>
      <c r="V171" s="46"/>
      <c r="W171" s="109"/>
      <c r="X171" s="109">
        <f>IF($I$7=Y171,13,0)</f>
        <v>0</v>
      </c>
      <c r="Y171" s="109">
        <v>0</v>
      </c>
      <c r="Z171" s="109"/>
    </row>
    <row r="172" spans="2:29" ht="24" customHeight="1" outlineLevel="7">
      <c r="B172" s="139"/>
      <c r="C172" s="155">
        <f t="shared" si="6"/>
        <v>17</v>
      </c>
      <c r="D172" s="47">
        <v>123.25</v>
      </c>
      <c r="E172" s="47">
        <v>135</v>
      </c>
      <c r="F172" s="51"/>
      <c r="G172" s="47">
        <v>138.5</v>
      </c>
      <c r="H172" s="47">
        <v>149.25</v>
      </c>
      <c r="I172" s="161"/>
      <c r="J172" s="47">
        <v>144.25</v>
      </c>
      <c r="K172" s="47">
        <v>153.75</v>
      </c>
      <c r="L172" s="42"/>
      <c r="M172" s="43" t="e">
        <v>#N/A</v>
      </c>
      <c r="N172" s="43"/>
      <c r="O172" s="44" t="e">
        <v>#N/A</v>
      </c>
      <c r="P172" s="45"/>
      <c r="Q172" s="163"/>
      <c r="R172" s="163"/>
      <c r="U172" s="46"/>
      <c r="V172" s="46"/>
      <c r="W172" s="109"/>
      <c r="X172" s="109">
        <f>IF($I$7=Y172,14,0)</f>
        <v>0</v>
      </c>
      <c r="Y172" s="109">
        <v>0</v>
      </c>
      <c r="Z172" s="109"/>
    </row>
    <row r="173" spans="2:29" ht="15" customHeight="1" thickBot="1">
      <c r="B173" s="139"/>
      <c r="C173" s="164"/>
      <c r="D173" s="52"/>
      <c r="E173" s="52"/>
      <c r="F173" s="53"/>
      <c r="G173" s="53"/>
      <c r="H173" s="53"/>
      <c r="I173" s="165"/>
      <c r="J173" s="46"/>
      <c r="K173" s="46"/>
      <c r="L173" s="46"/>
      <c r="M173" s="46"/>
      <c r="N173" s="46"/>
      <c r="O173" s="46"/>
      <c r="P173" s="54"/>
      <c r="Q173" s="163"/>
      <c r="R173" s="163"/>
      <c r="U173" s="46"/>
      <c r="V173" s="46"/>
      <c r="W173" s="109"/>
      <c r="X173" s="109">
        <f>IF($I$7=Y173,15,0)</f>
        <v>0</v>
      </c>
      <c r="Y173" s="109">
        <v>0</v>
      </c>
      <c r="Z173" s="109"/>
    </row>
    <row r="174" spans="2:29" ht="15.75" thickTop="1"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X174" s="109">
        <f>IF($I$7=Y174,16,0)</f>
        <v>0</v>
      </c>
      <c r="Y174" s="109">
        <v>0</v>
      </c>
    </row>
    <row r="175" spans="2:29" ht="36" customHeight="1">
      <c r="B175" s="107"/>
      <c r="C175" s="34" t="s">
        <v>24</v>
      </c>
      <c r="D175" s="35"/>
      <c r="E175" s="36"/>
      <c r="F175" s="36"/>
      <c r="G175" s="37" t="s">
        <v>25</v>
      </c>
      <c r="H175" s="38"/>
      <c r="I175" s="188" t="s">
        <v>49</v>
      </c>
      <c r="J175" s="188"/>
      <c r="K175" s="188"/>
      <c r="L175" s="36"/>
      <c r="M175" s="36"/>
      <c r="N175" s="36"/>
      <c r="O175" s="36"/>
      <c r="P175" s="36"/>
      <c r="Q175" s="36"/>
      <c r="R175" s="39" t="s">
        <v>24</v>
      </c>
      <c r="U175" s="189"/>
      <c r="V175" s="189"/>
      <c r="W175" s="109"/>
      <c r="X175" s="109"/>
      <c r="Y175" s="109"/>
      <c r="Z175" s="109"/>
    </row>
    <row r="176" spans="2:29" ht="6.75" customHeight="1">
      <c r="B176" s="128"/>
      <c r="C176" s="129"/>
      <c r="D176" s="130"/>
      <c r="E176" s="131"/>
      <c r="F176" s="132"/>
      <c r="G176" s="190"/>
      <c r="H176" s="190"/>
      <c r="I176" s="118"/>
      <c r="J176" s="118"/>
      <c r="K176" s="133"/>
      <c r="L176" s="133"/>
      <c r="M176" s="133"/>
      <c r="N176" s="133"/>
      <c r="O176" s="133"/>
      <c r="P176" s="133"/>
      <c r="Q176" s="133"/>
      <c r="R176" s="134"/>
      <c r="W176" s="109"/>
      <c r="X176" s="109"/>
      <c r="Y176" s="109"/>
      <c r="Z176" s="109"/>
    </row>
    <row r="177" spans="2:29" ht="24" customHeight="1">
      <c r="B177" s="128"/>
      <c r="C177" s="135"/>
      <c r="D177" s="191" t="s">
        <v>27</v>
      </c>
      <c r="E177" s="192"/>
      <c r="F177" s="136"/>
      <c r="G177" s="191" t="s">
        <v>28</v>
      </c>
      <c r="H177" s="192"/>
      <c r="I177" s="118"/>
      <c r="J177" s="191" t="s">
        <v>29</v>
      </c>
      <c r="K177" s="192"/>
      <c r="L177" s="137"/>
      <c r="M177" s="137"/>
      <c r="N177" s="137"/>
      <c r="O177" s="137"/>
      <c r="P177" s="138"/>
      <c r="Q177" s="138"/>
      <c r="R177" s="134"/>
    </row>
    <row r="178" spans="2:29" hidden="1">
      <c r="B178" s="139"/>
      <c r="C178" s="140"/>
      <c r="D178" s="193" t="s">
        <v>30</v>
      </c>
      <c r="E178" s="193"/>
      <c r="F178" s="141"/>
      <c r="G178" s="193" t="s">
        <v>31</v>
      </c>
      <c r="H178" s="193"/>
      <c r="I178" s="118"/>
      <c r="J178" s="193" t="s">
        <v>32</v>
      </c>
      <c r="K178" s="194"/>
      <c r="L178" s="142"/>
      <c r="M178" s="142"/>
      <c r="N178" s="142"/>
      <c r="O178" s="142"/>
      <c r="P178" s="133"/>
      <c r="Q178" s="133"/>
      <c r="R178" s="134"/>
      <c r="W178" s="109"/>
      <c r="X178" s="109"/>
      <c r="Y178" s="109"/>
      <c r="Z178" s="109"/>
    </row>
    <row r="179" spans="2:29" ht="44.1" customHeight="1">
      <c r="B179" s="143"/>
      <c r="C179" s="144" t="s">
        <v>33</v>
      </c>
      <c r="D179" s="144" t="s">
        <v>34</v>
      </c>
      <c r="E179" s="145" t="s">
        <v>35</v>
      </c>
      <c r="F179" s="146"/>
      <c r="G179" s="147" t="s">
        <v>34</v>
      </c>
      <c r="H179" s="145" t="s">
        <v>35</v>
      </c>
      <c r="I179" s="146"/>
      <c r="J179" s="147" t="s">
        <v>34</v>
      </c>
      <c r="K179" s="144" t="s">
        <v>35</v>
      </c>
      <c r="L179" s="146"/>
      <c r="M179" s="148" t="s">
        <v>36</v>
      </c>
      <c r="N179" s="148"/>
      <c r="O179" s="148" t="s">
        <v>37</v>
      </c>
      <c r="Q179" s="186" t="s">
        <v>38</v>
      </c>
      <c r="R179" s="186"/>
      <c r="U179" s="149"/>
      <c r="V179" s="149"/>
      <c r="W179" s="109"/>
      <c r="X179" s="109"/>
      <c r="Y179" s="109"/>
      <c r="Z179" s="109"/>
      <c r="AA179" s="150"/>
      <c r="AB179" s="150"/>
      <c r="AC179" s="150"/>
    </row>
    <row r="180" spans="2:29" s="109" customFormat="1" ht="24" customHeight="1">
      <c r="B180" s="151"/>
      <c r="C180" s="152">
        <f>C159</f>
        <v>5</v>
      </c>
      <c r="D180" s="40">
        <v>34.75</v>
      </c>
      <c r="E180" s="40">
        <v>37.75</v>
      </c>
      <c r="F180" s="41"/>
      <c r="G180" s="40">
        <v>38.25</v>
      </c>
      <c r="H180" s="40">
        <v>41.5</v>
      </c>
      <c r="I180" s="153"/>
      <c r="J180" s="40">
        <v>42</v>
      </c>
      <c r="K180" s="40">
        <v>45.25</v>
      </c>
      <c r="L180" s="42"/>
      <c r="M180" s="43" t="e">
        <v>#N/A</v>
      </c>
      <c r="N180" s="43"/>
      <c r="O180" s="44" t="e">
        <v>#N/A</v>
      </c>
      <c r="P180" s="45"/>
      <c r="Q180" s="186"/>
      <c r="R180" s="186"/>
      <c r="U180" s="46"/>
      <c r="V180" s="46"/>
      <c r="X180" s="109">
        <f>IF($I$7=Y180,2,0)</f>
        <v>0</v>
      </c>
      <c r="Y180" s="109">
        <v>0</v>
      </c>
      <c r="AA180" s="154"/>
      <c r="AB180" s="154"/>
      <c r="AC180" s="154"/>
    </row>
    <row r="181" spans="2:29" s="109" customFormat="1" ht="24" customHeight="1">
      <c r="B181" s="151"/>
      <c r="C181" s="155">
        <f t="shared" ref="C181:C193" si="7">C160</f>
        <v>6</v>
      </c>
      <c r="D181" s="47">
        <v>35.25</v>
      </c>
      <c r="E181" s="47">
        <v>38.75</v>
      </c>
      <c r="F181" s="48"/>
      <c r="G181" s="47">
        <v>39.5</v>
      </c>
      <c r="H181" s="47">
        <v>43.25</v>
      </c>
      <c r="I181" s="156"/>
      <c r="J181" s="47">
        <v>44</v>
      </c>
      <c r="K181" s="47">
        <v>47.5</v>
      </c>
      <c r="L181" s="42"/>
      <c r="M181" s="43" t="e">
        <v>#N/A</v>
      </c>
      <c r="N181" s="43"/>
      <c r="O181" s="44" t="e">
        <v>#N/A</v>
      </c>
      <c r="P181" s="45"/>
      <c r="Q181" s="186"/>
      <c r="R181" s="186"/>
      <c r="U181" s="46"/>
      <c r="V181" s="46"/>
      <c r="X181" s="109">
        <f>IF($I$7=Y181,3,0)</f>
        <v>0</v>
      </c>
      <c r="Y181" s="109">
        <v>0</v>
      </c>
      <c r="AA181" s="154"/>
      <c r="AB181" s="154"/>
      <c r="AC181" s="154"/>
    </row>
    <row r="182" spans="2:29" s="109" customFormat="1" ht="24" customHeight="1">
      <c r="B182" s="151"/>
      <c r="C182" s="157">
        <f t="shared" si="7"/>
        <v>7</v>
      </c>
      <c r="D182" s="40">
        <v>37.25</v>
      </c>
      <c r="E182" s="40">
        <v>41.75</v>
      </c>
      <c r="F182" s="49"/>
      <c r="G182" s="40">
        <v>42.5</v>
      </c>
      <c r="H182" s="40">
        <v>47</v>
      </c>
      <c r="I182" s="158"/>
      <c r="J182" s="40">
        <v>47.75</v>
      </c>
      <c r="K182" s="40">
        <v>52.5</v>
      </c>
      <c r="L182" s="42"/>
      <c r="M182" s="43" t="e">
        <v>#N/A</v>
      </c>
      <c r="N182" s="43"/>
      <c r="O182" s="44" t="e">
        <v>#N/A</v>
      </c>
      <c r="P182" s="45"/>
      <c r="Q182" s="186"/>
      <c r="R182" s="186"/>
      <c r="U182" s="46"/>
      <c r="V182" s="46"/>
      <c r="X182" s="109">
        <f>IF($I$7=Y182,4,0)</f>
        <v>0</v>
      </c>
      <c r="Y182" s="109">
        <v>0</v>
      </c>
      <c r="AA182" s="154"/>
      <c r="AB182" s="154"/>
      <c r="AC182" s="159"/>
    </row>
    <row r="183" spans="2:29" s="109" customFormat="1" ht="24" customHeight="1">
      <c r="B183" s="151"/>
      <c r="C183" s="155">
        <f t="shared" si="7"/>
        <v>8</v>
      </c>
      <c r="D183" s="47">
        <v>44</v>
      </c>
      <c r="E183" s="47">
        <v>49</v>
      </c>
      <c r="F183" s="48"/>
      <c r="G183" s="47">
        <v>49.75</v>
      </c>
      <c r="H183" s="47">
        <v>54.75</v>
      </c>
      <c r="I183" s="156"/>
      <c r="J183" s="47">
        <v>55.75</v>
      </c>
      <c r="K183" s="47">
        <v>60.75</v>
      </c>
      <c r="L183" s="42"/>
      <c r="M183" s="43" t="e">
        <v>#N/A</v>
      </c>
      <c r="N183" s="43"/>
      <c r="O183" s="44" t="e">
        <v>#N/A</v>
      </c>
      <c r="P183" s="45"/>
      <c r="Q183" s="186"/>
      <c r="R183" s="186"/>
      <c r="U183" s="46"/>
      <c r="V183" s="46"/>
      <c r="X183" s="109">
        <f>IF($I$7=Y183,5,0)</f>
        <v>0</v>
      </c>
      <c r="Y183" s="109">
        <v>0</v>
      </c>
      <c r="AA183" s="154"/>
      <c r="AB183" s="154"/>
      <c r="AC183" s="154"/>
    </row>
    <row r="184" spans="2:29" s="109" customFormat="1" ht="24" customHeight="1">
      <c r="B184" s="151"/>
      <c r="C184" s="157">
        <f t="shared" si="7"/>
        <v>9</v>
      </c>
      <c r="D184" s="40">
        <v>49.5</v>
      </c>
      <c r="E184" s="40">
        <v>55.25</v>
      </c>
      <c r="F184" s="48"/>
      <c r="G184" s="40">
        <v>56.25</v>
      </c>
      <c r="H184" s="40">
        <v>62</v>
      </c>
      <c r="I184" s="156"/>
      <c r="J184" s="40">
        <v>63.25</v>
      </c>
      <c r="K184" s="40">
        <v>69</v>
      </c>
      <c r="L184" s="42"/>
      <c r="M184" s="43" t="e">
        <v>#N/A</v>
      </c>
      <c r="N184" s="43"/>
      <c r="O184" s="44" t="e">
        <v>#N/A</v>
      </c>
      <c r="P184" s="45"/>
      <c r="Q184" s="186"/>
      <c r="R184" s="186"/>
      <c r="U184" s="46"/>
      <c r="V184" s="46"/>
      <c r="X184" s="109">
        <f>IF($I$7=Y184,6,0)</f>
        <v>0</v>
      </c>
      <c r="Y184" s="109">
        <v>0</v>
      </c>
      <c r="AA184" s="154"/>
      <c r="AB184" s="154"/>
      <c r="AC184" s="154"/>
    </row>
    <row r="185" spans="2:29" s="109" customFormat="1" ht="24" customHeight="1">
      <c r="B185" s="151"/>
      <c r="C185" s="155">
        <f t="shared" si="7"/>
        <v>10</v>
      </c>
      <c r="D185" s="47">
        <v>53.25</v>
      </c>
      <c r="E185" s="47">
        <v>60</v>
      </c>
      <c r="F185" s="48"/>
      <c r="G185" s="47">
        <v>61</v>
      </c>
      <c r="H185" s="47">
        <v>68</v>
      </c>
      <c r="I185" s="156"/>
      <c r="J185" s="47">
        <v>69.25</v>
      </c>
      <c r="K185" s="47">
        <v>76</v>
      </c>
      <c r="L185" s="42"/>
      <c r="M185" s="43" t="e">
        <v>#N/A</v>
      </c>
      <c r="N185" s="43"/>
      <c r="O185" s="44" t="e">
        <v>#N/A</v>
      </c>
      <c r="P185" s="45"/>
      <c r="Q185" s="186"/>
      <c r="R185" s="186"/>
      <c r="U185" s="46"/>
      <c r="V185" s="46"/>
      <c r="X185" s="109">
        <f>IF($I$7=Y185,7,0)</f>
        <v>0</v>
      </c>
      <c r="Y185" s="109">
        <v>0</v>
      </c>
      <c r="AA185" s="154"/>
      <c r="AB185" s="154"/>
      <c r="AC185" s="154"/>
    </row>
    <row r="186" spans="2:29" s="109" customFormat="1" ht="24" customHeight="1">
      <c r="B186" s="151"/>
      <c r="C186" s="157">
        <f t="shared" si="7"/>
        <v>11</v>
      </c>
      <c r="D186" s="40">
        <v>64</v>
      </c>
      <c r="E186" s="40">
        <v>71.25</v>
      </c>
      <c r="F186" s="48"/>
      <c r="G186" s="40">
        <v>72.75</v>
      </c>
      <c r="H186" s="40">
        <v>79.75</v>
      </c>
      <c r="I186" s="156"/>
      <c r="J186" s="40">
        <v>81.5</v>
      </c>
      <c r="K186" s="40">
        <v>87.75</v>
      </c>
      <c r="L186" s="42"/>
      <c r="M186" s="43" t="e">
        <v>#N/A</v>
      </c>
      <c r="N186" s="43"/>
      <c r="O186" s="44" t="e">
        <v>#N/A</v>
      </c>
      <c r="P186" s="45"/>
      <c r="Q186" s="186"/>
      <c r="R186" s="186"/>
      <c r="U186" s="46"/>
      <c r="V186" s="46"/>
      <c r="X186" s="109">
        <f>IF($I$7=Y186,9,0)</f>
        <v>0</v>
      </c>
      <c r="Y186" s="109">
        <v>0</v>
      </c>
    </row>
    <row r="187" spans="2:29" s="109" customFormat="1" ht="24" customHeight="1">
      <c r="B187" s="151"/>
      <c r="C187" s="155" t="str">
        <f t="shared" si="7"/>
        <v>11A</v>
      </c>
      <c r="D187" s="47">
        <v>71.5</v>
      </c>
      <c r="E187" s="47">
        <v>78.5</v>
      </c>
      <c r="F187" s="50"/>
      <c r="G187" s="47">
        <v>80.25</v>
      </c>
      <c r="H187" s="47">
        <v>86.75</v>
      </c>
      <c r="I187" s="160"/>
      <c r="J187" s="47">
        <v>88.5</v>
      </c>
      <c r="K187" s="47">
        <v>94.75</v>
      </c>
      <c r="L187" s="42"/>
      <c r="M187" s="43" t="e">
        <v>#N/A</v>
      </c>
      <c r="N187" s="43"/>
      <c r="O187" s="44" t="e">
        <v>#N/A</v>
      </c>
      <c r="P187" s="187"/>
      <c r="Q187" s="187"/>
      <c r="R187" s="187"/>
      <c r="U187" s="46"/>
      <c r="V187" s="46"/>
      <c r="X187" s="109">
        <f>IF($I$7=Y187,10,0)</f>
        <v>0</v>
      </c>
      <c r="Y187" s="109">
        <v>0</v>
      </c>
    </row>
    <row r="188" spans="2:29" s="109" customFormat="1" ht="24" customHeight="1">
      <c r="B188" s="151"/>
      <c r="C188" s="157">
        <f t="shared" si="7"/>
        <v>12</v>
      </c>
      <c r="D188" s="40">
        <v>77</v>
      </c>
      <c r="E188" s="40">
        <v>84</v>
      </c>
      <c r="F188" s="51"/>
      <c r="G188" s="40">
        <v>85.5</v>
      </c>
      <c r="H188" s="40">
        <v>91.75</v>
      </c>
      <c r="I188" s="161"/>
      <c r="J188" s="40">
        <v>93.5</v>
      </c>
      <c r="K188" s="40">
        <v>99.75</v>
      </c>
      <c r="L188" s="42"/>
      <c r="M188" s="43" t="e">
        <v>#N/A</v>
      </c>
      <c r="N188" s="43"/>
      <c r="O188" s="44" t="e">
        <v>#N/A</v>
      </c>
      <c r="P188" s="187"/>
      <c r="Q188" s="187"/>
      <c r="R188" s="187"/>
      <c r="U188" s="46"/>
      <c r="V188" s="46"/>
      <c r="X188" s="109">
        <f>IF($I$7=Y188,11,0)</f>
        <v>0</v>
      </c>
      <c r="Y188" s="109">
        <v>0</v>
      </c>
    </row>
    <row r="189" spans="2:29" ht="24" customHeight="1">
      <c r="B189" s="139"/>
      <c r="C189" s="155">
        <f t="shared" si="7"/>
        <v>13</v>
      </c>
      <c r="D189" s="47">
        <v>86</v>
      </c>
      <c r="E189" s="47">
        <v>92</v>
      </c>
      <c r="F189" s="51"/>
      <c r="G189" s="47">
        <v>93.75</v>
      </c>
      <c r="H189" s="47">
        <v>100</v>
      </c>
      <c r="I189" s="161"/>
      <c r="J189" s="47">
        <v>102</v>
      </c>
      <c r="K189" s="47">
        <v>108</v>
      </c>
      <c r="L189" s="42"/>
      <c r="M189" s="43" t="e">
        <v>#N/A</v>
      </c>
      <c r="N189" s="43"/>
      <c r="O189" s="44" t="e">
        <v>#N/A</v>
      </c>
      <c r="P189" s="187"/>
      <c r="Q189" s="187"/>
      <c r="R189" s="187"/>
      <c r="U189" s="46"/>
      <c r="V189" s="46"/>
      <c r="W189" s="109"/>
      <c r="X189" s="109">
        <f>IF($I$7=Y189,12,0)</f>
        <v>0</v>
      </c>
      <c r="Y189" s="109">
        <v>0</v>
      </c>
      <c r="Z189" s="109"/>
    </row>
    <row r="190" spans="2:29" ht="24" customHeight="1" outlineLevel="7">
      <c r="B190" s="139"/>
      <c r="C190" s="162">
        <f t="shared" si="7"/>
        <v>14</v>
      </c>
      <c r="D190" s="42">
        <v>90.5</v>
      </c>
      <c r="E190" s="42">
        <v>97.75</v>
      </c>
      <c r="F190" s="51"/>
      <c r="G190" s="42">
        <v>99.75</v>
      </c>
      <c r="H190" s="42">
        <v>107</v>
      </c>
      <c r="I190" s="161"/>
      <c r="J190" s="42">
        <v>109.25</v>
      </c>
      <c r="K190" s="42">
        <v>116.5</v>
      </c>
      <c r="L190" s="42"/>
      <c r="M190" s="43" t="e">
        <v>#N/A</v>
      </c>
      <c r="N190" s="43"/>
      <c r="O190" s="44" t="e">
        <v>#N/A</v>
      </c>
      <c r="P190" s="45"/>
      <c r="Q190" s="163"/>
      <c r="R190" s="163"/>
      <c r="U190" s="46"/>
      <c r="V190" s="46"/>
      <c r="W190" s="109"/>
      <c r="X190" s="109">
        <f>IF($I$7=Y190,13,0)</f>
        <v>0</v>
      </c>
      <c r="Y190" s="109">
        <v>0</v>
      </c>
      <c r="Z190" s="109"/>
    </row>
    <row r="191" spans="2:29" ht="24" customHeight="1" outlineLevel="7">
      <c r="B191" s="139"/>
      <c r="C191" s="155">
        <f t="shared" si="7"/>
        <v>15</v>
      </c>
      <c r="D191" s="47">
        <v>96.5</v>
      </c>
      <c r="E191" s="47">
        <v>106.25</v>
      </c>
      <c r="F191" s="51"/>
      <c r="G191" s="47">
        <v>108.25</v>
      </c>
      <c r="H191" s="47">
        <v>118</v>
      </c>
      <c r="I191" s="161"/>
      <c r="J191" s="47">
        <v>117.25</v>
      </c>
      <c r="K191" s="47">
        <v>125.75</v>
      </c>
      <c r="L191" s="42"/>
      <c r="M191" s="43" t="e">
        <v>#N/A</v>
      </c>
      <c r="N191" s="43"/>
      <c r="O191" s="44" t="e">
        <v>#N/A</v>
      </c>
      <c r="P191" s="45"/>
      <c r="Q191" s="163"/>
      <c r="R191" s="163"/>
      <c r="U191" s="46"/>
      <c r="V191" s="46"/>
      <c r="W191" s="109"/>
      <c r="X191" s="109">
        <f>IF($I$7=Y191,14,0)</f>
        <v>0</v>
      </c>
      <c r="Y191" s="109">
        <v>0</v>
      </c>
      <c r="Z191" s="109"/>
    </row>
    <row r="192" spans="2:29" ht="24" customHeight="1" outlineLevel="7">
      <c r="B192" s="139"/>
      <c r="C192" s="162">
        <f t="shared" si="7"/>
        <v>16</v>
      </c>
      <c r="D192" s="42">
        <v>102</v>
      </c>
      <c r="E192" s="42">
        <v>111.75</v>
      </c>
      <c r="F192" s="51"/>
      <c r="G192" s="42">
        <v>114</v>
      </c>
      <c r="H192" s="42">
        <v>123.75</v>
      </c>
      <c r="I192" s="161"/>
      <c r="J192" s="42">
        <v>126.25</v>
      </c>
      <c r="K192" s="42">
        <v>136</v>
      </c>
      <c r="L192" s="42"/>
      <c r="M192" s="43" t="e">
        <v>#N/A</v>
      </c>
      <c r="N192" s="43"/>
      <c r="O192" s="44" t="e">
        <v>#N/A</v>
      </c>
      <c r="P192" s="45"/>
      <c r="Q192" s="163"/>
      <c r="R192" s="163"/>
      <c r="U192" s="46"/>
      <c r="V192" s="46"/>
      <c r="W192" s="109"/>
      <c r="X192" s="109">
        <f>IF($I$7=Y192,13,0)</f>
        <v>0</v>
      </c>
      <c r="Y192" s="109">
        <v>0</v>
      </c>
      <c r="Z192" s="109"/>
    </row>
    <row r="193" spans="2:29" ht="24" customHeight="1" outlineLevel="7">
      <c r="B193" s="139"/>
      <c r="C193" s="155">
        <f t="shared" si="7"/>
        <v>17</v>
      </c>
      <c r="D193" s="47">
        <v>112.75</v>
      </c>
      <c r="E193" s="47">
        <v>124.5</v>
      </c>
      <c r="F193" s="51"/>
      <c r="G193" s="47">
        <v>127</v>
      </c>
      <c r="H193" s="47">
        <v>137.5</v>
      </c>
      <c r="I193" s="161"/>
      <c r="J193" s="47">
        <v>136.75</v>
      </c>
      <c r="K193" s="47">
        <v>146.25</v>
      </c>
      <c r="L193" s="42"/>
      <c r="M193" s="43" t="e">
        <v>#N/A</v>
      </c>
      <c r="N193" s="43"/>
      <c r="O193" s="44" t="e">
        <v>#N/A</v>
      </c>
      <c r="P193" s="45"/>
      <c r="Q193" s="163"/>
      <c r="R193" s="163"/>
      <c r="U193" s="46"/>
      <c r="V193" s="46"/>
      <c r="W193" s="109"/>
      <c r="X193" s="109">
        <f>IF($I$7=Y193,14,0)</f>
        <v>0</v>
      </c>
      <c r="Y193" s="109">
        <v>0</v>
      </c>
      <c r="Z193" s="109"/>
    </row>
    <row r="194" spans="2:29" ht="15" customHeight="1" thickBot="1">
      <c r="B194" s="139"/>
      <c r="C194" s="164"/>
      <c r="D194" s="52"/>
      <c r="E194" s="52"/>
      <c r="F194" s="53"/>
      <c r="G194" s="53"/>
      <c r="H194" s="53"/>
      <c r="I194" s="165"/>
      <c r="J194" s="46"/>
      <c r="K194" s="46"/>
      <c r="L194" s="46"/>
      <c r="M194" s="46"/>
      <c r="N194" s="46"/>
      <c r="O194" s="46"/>
      <c r="P194" s="54"/>
      <c r="Q194" s="163"/>
      <c r="R194" s="163"/>
      <c r="U194" s="46"/>
      <c r="V194" s="46"/>
      <c r="W194" s="109"/>
      <c r="X194" s="109">
        <f>IF($I$7=Y194,15,0)</f>
        <v>0</v>
      </c>
      <c r="Y194" s="109">
        <v>0</v>
      </c>
      <c r="Z194" s="109"/>
    </row>
    <row r="195" spans="2:29" ht="15.75" thickTop="1"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X195" s="109">
        <f>IF($I$7=Y195,16,0)</f>
        <v>0</v>
      </c>
      <c r="Y195" s="109">
        <v>0</v>
      </c>
    </row>
    <row r="196" spans="2:29" ht="36" customHeight="1">
      <c r="B196" s="107"/>
      <c r="C196" s="34" t="s">
        <v>24</v>
      </c>
      <c r="D196" s="35"/>
      <c r="E196" s="36"/>
      <c r="F196" s="36"/>
      <c r="G196" s="37" t="s">
        <v>25</v>
      </c>
      <c r="H196" s="38"/>
      <c r="I196" s="188" t="s">
        <v>50</v>
      </c>
      <c r="J196" s="188"/>
      <c r="K196" s="188"/>
      <c r="L196" s="36"/>
      <c r="M196" s="36"/>
      <c r="N196" s="36"/>
      <c r="O196" s="36"/>
      <c r="P196" s="36"/>
      <c r="Q196" s="36"/>
      <c r="R196" s="39" t="s">
        <v>24</v>
      </c>
      <c r="U196" s="189"/>
      <c r="V196" s="189"/>
      <c r="W196" s="109"/>
      <c r="X196" s="109"/>
      <c r="Y196" s="109"/>
      <c r="Z196" s="109"/>
    </row>
    <row r="197" spans="2:29" ht="6.75" customHeight="1">
      <c r="B197" s="128"/>
      <c r="C197" s="129"/>
      <c r="D197" s="130"/>
      <c r="E197" s="131"/>
      <c r="F197" s="132"/>
      <c r="G197" s="190"/>
      <c r="H197" s="190"/>
      <c r="I197" s="118"/>
      <c r="J197" s="118"/>
      <c r="K197" s="133"/>
      <c r="L197" s="133"/>
      <c r="M197" s="133"/>
      <c r="N197" s="133"/>
      <c r="O197" s="133"/>
      <c r="P197" s="133"/>
      <c r="Q197" s="133"/>
      <c r="R197" s="134"/>
      <c r="W197" s="109"/>
      <c r="X197" s="109"/>
      <c r="Y197" s="109"/>
      <c r="Z197" s="109"/>
    </row>
    <row r="198" spans="2:29" ht="24" customHeight="1">
      <c r="B198" s="128"/>
      <c r="C198" s="135"/>
      <c r="D198" s="191" t="s">
        <v>27</v>
      </c>
      <c r="E198" s="192"/>
      <c r="F198" s="136"/>
      <c r="G198" s="191" t="s">
        <v>28</v>
      </c>
      <c r="H198" s="192"/>
      <c r="I198" s="118"/>
      <c r="J198" s="191" t="s">
        <v>29</v>
      </c>
      <c r="K198" s="192"/>
      <c r="L198" s="137"/>
      <c r="M198" s="137"/>
      <c r="N198" s="137"/>
      <c r="O198" s="137"/>
      <c r="P198" s="138"/>
      <c r="Q198" s="138"/>
      <c r="R198" s="134"/>
    </row>
    <row r="199" spans="2:29" hidden="1">
      <c r="B199" s="139"/>
      <c r="C199" s="140"/>
      <c r="D199" s="193" t="s">
        <v>30</v>
      </c>
      <c r="E199" s="193"/>
      <c r="F199" s="141"/>
      <c r="G199" s="193" t="s">
        <v>31</v>
      </c>
      <c r="H199" s="193"/>
      <c r="I199" s="118"/>
      <c r="J199" s="193" t="s">
        <v>32</v>
      </c>
      <c r="K199" s="194"/>
      <c r="L199" s="142"/>
      <c r="M199" s="142"/>
      <c r="N199" s="142"/>
      <c r="O199" s="142"/>
      <c r="P199" s="133"/>
      <c r="Q199" s="133"/>
      <c r="R199" s="134"/>
      <c r="W199" s="109"/>
      <c r="X199" s="109"/>
      <c r="Y199" s="109"/>
      <c r="Z199" s="109"/>
    </row>
    <row r="200" spans="2:29" ht="44.1" customHeight="1">
      <c r="B200" s="143"/>
      <c r="C200" s="144" t="s">
        <v>33</v>
      </c>
      <c r="D200" s="144" t="s">
        <v>34</v>
      </c>
      <c r="E200" s="145" t="s">
        <v>35</v>
      </c>
      <c r="F200" s="146"/>
      <c r="G200" s="147" t="s">
        <v>34</v>
      </c>
      <c r="H200" s="145" t="s">
        <v>35</v>
      </c>
      <c r="I200" s="146"/>
      <c r="J200" s="147" t="s">
        <v>34</v>
      </c>
      <c r="K200" s="144" t="s">
        <v>35</v>
      </c>
      <c r="L200" s="146"/>
      <c r="M200" s="148" t="s">
        <v>36</v>
      </c>
      <c r="N200" s="148"/>
      <c r="O200" s="148" t="s">
        <v>37</v>
      </c>
      <c r="Q200" s="186" t="s">
        <v>38</v>
      </c>
      <c r="R200" s="186"/>
      <c r="U200" s="149"/>
      <c r="V200" s="149"/>
      <c r="W200" s="109"/>
      <c r="X200" s="109"/>
      <c r="Y200" s="109"/>
      <c r="Z200" s="109"/>
      <c r="AA200" s="150"/>
      <c r="AB200" s="150"/>
      <c r="AC200" s="150"/>
    </row>
    <row r="201" spans="2:29" s="109" customFormat="1" ht="24" customHeight="1">
      <c r="B201" s="151"/>
      <c r="C201" s="152">
        <f>C180</f>
        <v>5</v>
      </c>
      <c r="D201" s="40">
        <v>36.75</v>
      </c>
      <c r="E201" s="40">
        <v>39.75</v>
      </c>
      <c r="F201" s="41"/>
      <c r="G201" s="40">
        <v>40.5</v>
      </c>
      <c r="H201" s="40">
        <v>43.5</v>
      </c>
      <c r="I201" s="153"/>
      <c r="J201" s="40">
        <v>44.5</v>
      </c>
      <c r="K201" s="40">
        <v>47.5</v>
      </c>
      <c r="L201" s="42"/>
      <c r="M201" s="43" t="e">
        <v>#N/A</v>
      </c>
      <c r="N201" s="43"/>
      <c r="O201" s="44" t="e">
        <v>#N/A</v>
      </c>
      <c r="P201" s="45"/>
      <c r="Q201" s="186"/>
      <c r="R201" s="186"/>
      <c r="U201" s="46"/>
      <c r="V201" s="46"/>
      <c r="X201" s="109">
        <f>IF($I$7=Y201,2,0)</f>
        <v>0</v>
      </c>
      <c r="Y201" s="109">
        <v>0</v>
      </c>
      <c r="AA201" s="154"/>
      <c r="AB201" s="154"/>
      <c r="AC201" s="154"/>
    </row>
    <row r="202" spans="2:29" s="109" customFormat="1" ht="24" customHeight="1">
      <c r="B202" s="151"/>
      <c r="C202" s="155">
        <f t="shared" ref="C202:C214" si="8">C181</f>
        <v>6</v>
      </c>
      <c r="D202" s="47">
        <v>37.25</v>
      </c>
      <c r="E202" s="47">
        <v>41</v>
      </c>
      <c r="F202" s="48"/>
      <c r="G202" s="47">
        <v>41.75</v>
      </c>
      <c r="H202" s="47">
        <v>45.5</v>
      </c>
      <c r="I202" s="156"/>
      <c r="J202" s="47">
        <v>46.5</v>
      </c>
      <c r="K202" s="47">
        <v>50.25</v>
      </c>
      <c r="L202" s="42"/>
      <c r="M202" s="43" t="e">
        <v>#N/A</v>
      </c>
      <c r="N202" s="43"/>
      <c r="O202" s="44" t="e">
        <v>#N/A</v>
      </c>
      <c r="P202" s="45"/>
      <c r="Q202" s="186"/>
      <c r="R202" s="186"/>
      <c r="U202" s="46"/>
      <c r="V202" s="46"/>
      <c r="X202" s="109">
        <f>IF($I$7=Y202,3,0)</f>
        <v>0</v>
      </c>
      <c r="Y202" s="109">
        <v>0</v>
      </c>
      <c r="AA202" s="154"/>
      <c r="AB202" s="154"/>
      <c r="AC202" s="154"/>
    </row>
    <row r="203" spans="2:29" s="109" customFormat="1" ht="24" customHeight="1">
      <c r="B203" s="151"/>
      <c r="C203" s="157">
        <f t="shared" si="8"/>
        <v>7</v>
      </c>
      <c r="D203" s="40">
        <v>39.25</v>
      </c>
      <c r="E203" s="40">
        <v>43.75</v>
      </c>
      <c r="F203" s="49"/>
      <c r="G203" s="40">
        <v>44.75</v>
      </c>
      <c r="H203" s="40">
        <v>49.25</v>
      </c>
      <c r="I203" s="158"/>
      <c r="J203" s="40">
        <v>50.5</v>
      </c>
      <c r="K203" s="40">
        <v>55</v>
      </c>
      <c r="L203" s="42"/>
      <c r="M203" s="43" t="e">
        <v>#N/A</v>
      </c>
      <c r="N203" s="43"/>
      <c r="O203" s="44" t="e">
        <v>#N/A</v>
      </c>
      <c r="P203" s="45"/>
      <c r="Q203" s="186"/>
      <c r="R203" s="186"/>
      <c r="U203" s="46"/>
      <c r="V203" s="46"/>
      <c r="X203" s="109">
        <f>IF($I$7=Y203,4,0)</f>
        <v>0</v>
      </c>
      <c r="Y203" s="109">
        <v>0</v>
      </c>
      <c r="AA203" s="154"/>
      <c r="AB203" s="154"/>
      <c r="AC203" s="159"/>
    </row>
    <row r="204" spans="2:29" s="109" customFormat="1" ht="24" customHeight="1">
      <c r="B204" s="151"/>
      <c r="C204" s="155">
        <f t="shared" si="8"/>
        <v>8</v>
      </c>
      <c r="D204" s="47">
        <v>46.5</v>
      </c>
      <c r="E204" s="47">
        <v>51.5</v>
      </c>
      <c r="F204" s="48"/>
      <c r="G204" s="47">
        <v>52.75</v>
      </c>
      <c r="H204" s="47">
        <v>57.75</v>
      </c>
      <c r="I204" s="156"/>
      <c r="J204" s="47">
        <v>59</v>
      </c>
      <c r="K204" s="47">
        <v>64</v>
      </c>
      <c r="L204" s="42"/>
      <c r="M204" s="43" t="e">
        <v>#N/A</v>
      </c>
      <c r="N204" s="43"/>
      <c r="O204" s="44" t="e">
        <v>#N/A</v>
      </c>
      <c r="P204" s="45"/>
      <c r="Q204" s="186"/>
      <c r="R204" s="186"/>
      <c r="U204" s="46"/>
      <c r="V204" s="46"/>
      <c r="X204" s="109">
        <f>IF($I$7=Y204,5,0)</f>
        <v>0</v>
      </c>
      <c r="Y204" s="109">
        <v>0</v>
      </c>
      <c r="AA204" s="154"/>
      <c r="AB204" s="154"/>
      <c r="AC204" s="154"/>
    </row>
    <row r="205" spans="2:29" s="109" customFormat="1" ht="24" customHeight="1">
      <c r="B205" s="151"/>
      <c r="C205" s="157">
        <f t="shared" si="8"/>
        <v>9</v>
      </c>
      <c r="D205" s="40">
        <v>52.25</v>
      </c>
      <c r="E205" s="40">
        <v>58</v>
      </c>
      <c r="F205" s="48"/>
      <c r="G205" s="40">
        <v>59.5</v>
      </c>
      <c r="H205" s="40">
        <v>65.25</v>
      </c>
      <c r="I205" s="156"/>
      <c r="J205" s="40">
        <v>66.75</v>
      </c>
      <c r="K205" s="40">
        <v>72.5</v>
      </c>
      <c r="L205" s="42"/>
      <c r="M205" s="43" t="e">
        <v>#N/A</v>
      </c>
      <c r="N205" s="43"/>
      <c r="O205" s="44" t="e">
        <v>#N/A</v>
      </c>
      <c r="P205" s="45"/>
      <c r="Q205" s="186"/>
      <c r="R205" s="186"/>
      <c r="U205" s="46"/>
      <c r="V205" s="46"/>
      <c r="X205" s="109">
        <f>IF($I$7=Y205,6,0)</f>
        <v>0</v>
      </c>
      <c r="Y205" s="109">
        <v>0</v>
      </c>
      <c r="AA205" s="154"/>
      <c r="AB205" s="154"/>
      <c r="AC205" s="154"/>
    </row>
    <row r="206" spans="2:29" s="109" customFormat="1" ht="24" customHeight="1">
      <c r="B206" s="151"/>
      <c r="C206" s="155">
        <f t="shared" si="8"/>
        <v>10</v>
      </c>
      <c r="D206" s="47">
        <v>56.75</v>
      </c>
      <c r="E206" s="47">
        <v>63.5</v>
      </c>
      <c r="F206" s="48"/>
      <c r="G206" s="47">
        <v>65</v>
      </c>
      <c r="H206" s="47">
        <v>71.75</v>
      </c>
      <c r="I206" s="156"/>
      <c r="J206" s="47">
        <v>73.5</v>
      </c>
      <c r="K206" s="47">
        <v>80.25</v>
      </c>
      <c r="L206" s="42"/>
      <c r="M206" s="43" t="e">
        <v>#N/A</v>
      </c>
      <c r="N206" s="43"/>
      <c r="O206" s="44" t="e">
        <v>#N/A</v>
      </c>
      <c r="P206" s="45"/>
      <c r="Q206" s="186"/>
      <c r="R206" s="186"/>
      <c r="U206" s="46"/>
      <c r="V206" s="46"/>
      <c r="X206" s="109">
        <f>IF($I$7=Y206,7,0)</f>
        <v>0</v>
      </c>
      <c r="Y206" s="109">
        <v>0</v>
      </c>
      <c r="AA206" s="154"/>
      <c r="AB206" s="154"/>
      <c r="AC206" s="154"/>
    </row>
    <row r="207" spans="2:29" s="109" customFormat="1" ht="24" customHeight="1">
      <c r="B207" s="151"/>
      <c r="C207" s="157">
        <f t="shared" si="8"/>
        <v>11</v>
      </c>
      <c r="D207" s="40">
        <v>66.75</v>
      </c>
      <c r="E207" s="40">
        <v>73.75</v>
      </c>
      <c r="F207" s="48"/>
      <c r="G207" s="40">
        <v>75.5</v>
      </c>
      <c r="H207" s="40">
        <v>82.75</v>
      </c>
      <c r="I207" s="156"/>
      <c r="J207" s="40">
        <v>84.75</v>
      </c>
      <c r="K207" s="40">
        <v>91</v>
      </c>
      <c r="L207" s="42"/>
      <c r="M207" s="43" t="e">
        <v>#N/A</v>
      </c>
      <c r="N207" s="43"/>
      <c r="O207" s="44" t="e">
        <v>#N/A</v>
      </c>
      <c r="P207" s="45"/>
      <c r="Q207" s="186"/>
      <c r="R207" s="186"/>
      <c r="U207" s="46"/>
      <c r="V207" s="46"/>
      <c r="X207" s="109">
        <f>IF($I$7=Y207,9,0)</f>
        <v>0</v>
      </c>
      <c r="Y207" s="109">
        <v>0</v>
      </c>
    </row>
    <row r="208" spans="2:29" s="109" customFormat="1" ht="24" customHeight="1">
      <c r="B208" s="151"/>
      <c r="C208" s="155" t="str">
        <f t="shared" si="8"/>
        <v>11A</v>
      </c>
      <c r="D208" s="47">
        <v>75</v>
      </c>
      <c r="E208" s="47">
        <v>82.25</v>
      </c>
      <c r="F208" s="50"/>
      <c r="G208" s="47">
        <v>84</v>
      </c>
      <c r="H208" s="47">
        <v>90.75</v>
      </c>
      <c r="I208" s="160"/>
      <c r="J208" s="47">
        <v>93</v>
      </c>
      <c r="K208" s="47">
        <v>99</v>
      </c>
      <c r="L208" s="42"/>
      <c r="M208" s="43" t="e">
        <v>#N/A</v>
      </c>
      <c r="N208" s="43"/>
      <c r="O208" s="44" t="e">
        <v>#N/A</v>
      </c>
      <c r="P208" s="187"/>
      <c r="Q208" s="187"/>
      <c r="R208" s="187"/>
      <c r="U208" s="46"/>
      <c r="V208" s="46"/>
      <c r="X208" s="109">
        <f>IF($I$7=Y208,10,0)</f>
        <v>0</v>
      </c>
      <c r="Y208" s="109">
        <v>0</v>
      </c>
    </row>
    <row r="209" spans="2:29" s="109" customFormat="1" ht="24" customHeight="1">
      <c r="B209" s="151"/>
      <c r="C209" s="157">
        <f t="shared" si="8"/>
        <v>12</v>
      </c>
      <c r="D209" s="40">
        <v>80.75</v>
      </c>
      <c r="E209" s="40">
        <v>87.75</v>
      </c>
      <c r="F209" s="51"/>
      <c r="G209" s="40">
        <v>89.75</v>
      </c>
      <c r="H209" s="40">
        <v>96</v>
      </c>
      <c r="I209" s="161"/>
      <c r="J209" s="40">
        <v>98.25</v>
      </c>
      <c r="K209" s="40">
        <v>104.25</v>
      </c>
      <c r="L209" s="42"/>
      <c r="M209" s="43" t="e">
        <v>#N/A</v>
      </c>
      <c r="N209" s="43"/>
      <c r="O209" s="44" t="e">
        <v>#N/A</v>
      </c>
      <c r="P209" s="187"/>
      <c r="Q209" s="187"/>
      <c r="R209" s="187"/>
      <c r="U209" s="46"/>
      <c r="V209" s="46"/>
      <c r="X209" s="109">
        <f>IF($I$7=Y209,11,0)</f>
        <v>0</v>
      </c>
      <c r="Y209" s="109">
        <v>0</v>
      </c>
    </row>
    <row r="210" spans="2:29" ht="24" customHeight="1">
      <c r="B210" s="139"/>
      <c r="C210" s="155">
        <f t="shared" si="8"/>
        <v>13</v>
      </c>
      <c r="D210" s="47">
        <v>90</v>
      </c>
      <c r="E210" s="47">
        <v>96</v>
      </c>
      <c r="F210" s="51"/>
      <c r="G210" s="47">
        <v>98.25</v>
      </c>
      <c r="H210" s="47">
        <v>104.25</v>
      </c>
      <c r="I210" s="161"/>
      <c r="J210" s="47">
        <v>106.75</v>
      </c>
      <c r="K210" s="47">
        <v>113</v>
      </c>
      <c r="L210" s="42"/>
      <c r="M210" s="43" t="e">
        <v>#N/A</v>
      </c>
      <c r="N210" s="43"/>
      <c r="O210" s="44" t="e">
        <v>#N/A</v>
      </c>
      <c r="P210" s="187"/>
      <c r="Q210" s="187"/>
      <c r="R210" s="187"/>
      <c r="U210" s="46"/>
      <c r="V210" s="46"/>
      <c r="W210" s="109"/>
      <c r="X210" s="109">
        <f>IF($I$7=Y210,12,0)</f>
        <v>0</v>
      </c>
      <c r="Y210" s="109">
        <v>0</v>
      </c>
      <c r="Z210" s="109"/>
    </row>
    <row r="211" spans="2:29" ht="24" customHeight="1" outlineLevel="7">
      <c r="B211" s="139"/>
      <c r="C211" s="162">
        <f t="shared" si="8"/>
        <v>14</v>
      </c>
      <c r="D211" s="42">
        <v>94.5</v>
      </c>
      <c r="E211" s="42">
        <v>101.75</v>
      </c>
      <c r="F211" s="51"/>
      <c r="G211" s="42">
        <v>104.25</v>
      </c>
      <c r="H211" s="42">
        <v>111.5</v>
      </c>
      <c r="I211" s="161"/>
      <c r="J211" s="42">
        <v>114</v>
      </c>
      <c r="K211" s="42">
        <v>121.5</v>
      </c>
      <c r="L211" s="42"/>
      <c r="M211" s="43" t="e">
        <v>#N/A</v>
      </c>
      <c r="N211" s="43"/>
      <c r="O211" s="44" t="e">
        <v>#N/A</v>
      </c>
      <c r="P211" s="45"/>
      <c r="Q211" s="163"/>
      <c r="R211" s="163"/>
      <c r="U211" s="46"/>
      <c r="V211" s="46"/>
      <c r="W211" s="109"/>
      <c r="X211" s="109">
        <f>IF($I$7=Y211,13,0)</f>
        <v>0</v>
      </c>
      <c r="Y211" s="109">
        <v>0</v>
      </c>
      <c r="Z211" s="109"/>
    </row>
    <row r="212" spans="2:29" ht="24" customHeight="1" outlineLevel="7">
      <c r="B212" s="139"/>
      <c r="C212" s="155">
        <f t="shared" si="8"/>
        <v>15</v>
      </c>
      <c r="D212" s="47">
        <v>100.75</v>
      </c>
      <c r="E212" s="47">
        <v>110.25</v>
      </c>
      <c r="F212" s="51"/>
      <c r="G212" s="47">
        <v>112.75</v>
      </c>
      <c r="H212" s="47">
        <v>122.5</v>
      </c>
      <c r="I212" s="161"/>
      <c r="J212" s="47">
        <v>122.5</v>
      </c>
      <c r="K212" s="47">
        <v>130.75</v>
      </c>
      <c r="L212" s="42"/>
      <c r="M212" s="43" t="e">
        <v>#N/A</v>
      </c>
      <c r="N212" s="43"/>
      <c r="O212" s="44" t="e">
        <v>#N/A</v>
      </c>
      <c r="P212" s="45"/>
      <c r="Q212" s="163"/>
      <c r="R212" s="163"/>
      <c r="U212" s="46"/>
      <c r="V212" s="46"/>
      <c r="W212" s="109"/>
      <c r="X212" s="109">
        <f>IF($I$7=Y212,14,0)</f>
        <v>0</v>
      </c>
      <c r="Y212" s="109">
        <v>0</v>
      </c>
      <c r="Z212" s="109"/>
    </row>
    <row r="213" spans="2:29" ht="24" customHeight="1" outlineLevel="7">
      <c r="B213" s="139"/>
      <c r="C213" s="162">
        <f t="shared" si="8"/>
        <v>16</v>
      </c>
      <c r="D213" s="42">
        <v>106</v>
      </c>
      <c r="E213" s="42">
        <v>115.75</v>
      </c>
      <c r="F213" s="51"/>
      <c r="G213" s="42">
        <v>118.5</v>
      </c>
      <c r="H213" s="42">
        <v>128.25</v>
      </c>
      <c r="I213" s="161"/>
      <c r="J213" s="42">
        <v>131.25</v>
      </c>
      <c r="K213" s="42">
        <v>141</v>
      </c>
      <c r="L213" s="42"/>
      <c r="M213" s="43" t="e">
        <v>#N/A</v>
      </c>
      <c r="N213" s="43"/>
      <c r="O213" s="44" t="e">
        <v>#N/A</v>
      </c>
      <c r="P213" s="45"/>
      <c r="Q213" s="163"/>
      <c r="R213" s="163"/>
      <c r="U213" s="46"/>
      <c r="V213" s="46"/>
      <c r="W213" s="109"/>
      <c r="X213" s="109">
        <f>IF($I$7=Y213,13,0)</f>
        <v>0</v>
      </c>
      <c r="Y213" s="109">
        <v>0</v>
      </c>
      <c r="Z213" s="109"/>
    </row>
    <row r="214" spans="2:29" ht="24" customHeight="1" outlineLevel="7">
      <c r="B214" s="139"/>
      <c r="C214" s="155">
        <f t="shared" si="8"/>
        <v>17</v>
      </c>
      <c r="D214" s="47">
        <v>117</v>
      </c>
      <c r="E214" s="47">
        <v>128.75</v>
      </c>
      <c r="F214" s="51"/>
      <c r="G214" s="47">
        <v>131.75</v>
      </c>
      <c r="H214" s="47">
        <v>142.5</v>
      </c>
      <c r="I214" s="161"/>
      <c r="J214" s="47">
        <v>142.25</v>
      </c>
      <c r="K214" s="47">
        <v>151.5</v>
      </c>
      <c r="L214" s="42"/>
      <c r="M214" s="43" t="e">
        <v>#N/A</v>
      </c>
      <c r="N214" s="43"/>
      <c r="O214" s="44" t="e">
        <v>#N/A</v>
      </c>
      <c r="P214" s="45"/>
      <c r="Q214" s="163"/>
      <c r="R214" s="163"/>
      <c r="U214" s="46"/>
      <c r="V214" s="46"/>
      <c r="W214" s="109"/>
      <c r="X214" s="109">
        <f>IF($I$7=Y214,14,0)</f>
        <v>0</v>
      </c>
      <c r="Y214" s="109">
        <v>0</v>
      </c>
      <c r="Z214" s="109"/>
    </row>
    <row r="215" spans="2:29" ht="15" customHeight="1" thickBot="1">
      <c r="B215" s="139"/>
      <c r="C215" s="164"/>
      <c r="D215" s="52"/>
      <c r="E215" s="52"/>
      <c r="F215" s="53"/>
      <c r="G215" s="53"/>
      <c r="H215" s="53"/>
      <c r="I215" s="165"/>
      <c r="J215" s="46"/>
      <c r="K215" s="46"/>
      <c r="L215" s="46"/>
      <c r="M215" s="46"/>
      <c r="N215" s="46"/>
      <c r="O215" s="46"/>
      <c r="P215" s="54"/>
      <c r="Q215" s="163"/>
      <c r="R215" s="163"/>
      <c r="U215" s="46"/>
      <c r="V215" s="46"/>
      <c r="W215" s="109"/>
      <c r="X215" s="109">
        <f>IF($I$7=Y215,15,0)</f>
        <v>0</v>
      </c>
      <c r="Y215" s="109">
        <v>0</v>
      </c>
      <c r="Z215" s="109"/>
    </row>
    <row r="216" spans="2:29" ht="15.75" thickTop="1"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X216" s="109">
        <f>IF($I$7=Y216,16,0)</f>
        <v>0</v>
      </c>
      <c r="Y216" s="109">
        <v>0</v>
      </c>
    </row>
    <row r="217" spans="2:29" ht="36" customHeight="1">
      <c r="B217" s="107"/>
      <c r="C217" s="34" t="s">
        <v>24</v>
      </c>
      <c r="D217" s="35"/>
      <c r="E217" s="36"/>
      <c r="F217" s="36"/>
      <c r="G217" s="37" t="s">
        <v>25</v>
      </c>
      <c r="H217" s="38"/>
      <c r="I217" s="188" t="s">
        <v>51</v>
      </c>
      <c r="J217" s="188"/>
      <c r="K217" s="188"/>
      <c r="L217" s="36"/>
      <c r="M217" s="36"/>
      <c r="N217" s="36"/>
      <c r="O217" s="36"/>
      <c r="P217" s="36"/>
      <c r="Q217" s="36"/>
      <c r="R217" s="39" t="s">
        <v>24</v>
      </c>
      <c r="U217" s="189"/>
      <c r="V217" s="189"/>
      <c r="W217" s="109"/>
      <c r="X217" s="109"/>
      <c r="Y217" s="109"/>
      <c r="Z217" s="109"/>
    </row>
    <row r="218" spans="2:29" ht="6.75" customHeight="1">
      <c r="B218" s="128"/>
      <c r="C218" s="129"/>
      <c r="D218" s="130"/>
      <c r="E218" s="131"/>
      <c r="F218" s="132"/>
      <c r="G218" s="190"/>
      <c r="H218" s="190"/>
      <c r="I218" s="118"/>
      <c r="J218" s="118"/>
      <c r="K218" s="133"/>
      <c r="L218" s="133"/>
      <c r="M218" s="133"/>
      <c r="N218" s="133"/>
      <c r="O218" s="133"/>
      <c r="P218" s="133"/>
      <c r="Q218" s="133"/>
      <c r="R218" s="134"/>
      <c r="W218" s="109"/>
      <c r="X218" s="109"/>
      <c r="Y218" s="109"/>
      <c r="Z218" s="109"/>
    </row>
    <row r="219" spans="2:29" ht="24" customHeight="1">
      <c r="B219" s="128"/>
      <c r="C219" s="135"/>
      <c r="D219" s="191" t="s">
        <v>27</v>
      </c>
      <c r="E219" s="192"/>
      <c r="F219" s="136"/>
      <c r="G219" s="191" t="s">
        <v>28</v>
      </c>
      <c r="H219" s="192"/>
      <c r="I219" s="118"/>
      <c r="J219" s="191" t="s">
        <v>29</v>
      </c>
      <c r="K219" s="192"/>
      <c r="L219" s="137"/>
      <c r="M219" s="137"/>
      <c r="N219" s="137"/>
      <c r="O219" s="137"/>
      <c r="P219" s="138"/>
      <c r="Q219" s="138"/>
      <c r="R219" s="134"/>
    </row>
    <row r="220" spans="2:29" hidden="1">
      <c r="B220" s="139"/>
      <c r="C220" s="140"/>
      <c r="D220" s="193" t="s">
        <v>30</v>
      </c>
      <c r="E220" s="193"/>
      <c r="F220" s="141"/>
      <c r="G220" s="193" t="s">
        <v>31</v>
      </c>
      <c r="H220" s="193"/>
      <c r="I220" s="118"/>
      <c r="J220" s="193" t="s">
        <v>32</v>
      </c>
      <c r="K220" s="194"/>
      <c r="L220" s="142"/>
      <c r="M220" s="142"/>
      <c r="N220" s="142"/>
      <c r="O220" s="142"/>
      <c r="P220" s="133"/>
      <c r="Q220" s="133"/>
      <c r="R220" s="134"/>
      <c r="W220" s="109"/>
      <c r="X220" s="109"/>
      <c r="Y220" s="109"/>
      <c r="Z220" s="109"/>
    </row>
    <row r="221" spans="2:29" ht="44.1" customHeight="1">
      <c r="B221" s="143"/>
      <c r="C221" s="144" t="s">
        <v>33</v>
      </c>
      <c r="D221" s="144" t="s">
        <v>34</v>
      </c>
      <c r="E221" s="145" t="s">
        <v>35</v>
      </c>
      <c r="F221" s="146"/>
      <c r="G221" s="147" t="s">
        <v>34</v>
      </c>
      <c r="H221" s="145" t="s">
        <v>35</v>
      </c>
      <c r="I221" s="146"/>
      <c r="J221" s="147" t="s">
        <v>34</v>
      </c>
      <c r="K221" s="144" t="s">
        <v>35</v>
      </c>
      <c r="L221" s="146"/>
      <c r="M221" s="148" t="s">
        <v>36</v>
      </c>
      <c r="N221" s="148"/>
      <c r="O221" s="148" t="s">
        <v>37</v>
      </c>
      <c r="Q221" s="186" t="s">
        <v>38</v>
      </c>
      <c r="R221" s="186"/>
      <c r="U221" s="149"/>
      <c r="V221" s="149"/>
      <c r="W221" s="109"/>
      <c r="X221" s="109"/>
      <c r="Y221" s="109"/>
      <c r="Z221" s="109"/>
      <c r="AA221" s="150"/>
      <c r="AB221" s="150"/>
      <c r="AC221" s="150"/>
    </row>
    <row r="222" spans="2:29" s="109" customFormat="1" ht="24" customHeight="1">
      <c r="B222" s="151"/>
      <c r="C222" s="152">
        <f>C201</f>
        <v>5</v>
      </c>
      <c r="D222" s="40" t="s">
        <v>41</v>
      </c>
      <c r="E222" s="40" t="s">
        <v>41</v>
      </c>
      <c r="F222" s="41"/>
      <c r="G222" s="40" t="s">
        <v>41</v>
      </c>
      <c r="H222" s="40" t="s">
        <v>41</v>
      </c>
      <c r="I222" s="153"/>
      <c r="J222" s="40" t="s">
        <v>41</v>
      </c>
      <c r="K222" s="40" t="s">
        <v>41</v>
      </c>
      <c r="L222" s="42"/>
      <c r="M222" s="43" t="e">
        <v>#N/A</v>
      </c>
      <c r="N222" s="43"/>
      <c r="O222" s="44" t="e">
        <v>#N/A</v>
      </c>
      <c r="P222" s="45"/>
      <c r="Q222" s="186"/>
      <c r="R222" s="186"/>
      <c r="U222" s="46"/>
      <c r="V222" s="46"/>
      <c r="X222" s="109">
        <f>IF($I$7=Y222,2,0)</f>
        <v>0</v>
      </c>
      <c r="Y222" s="109">
        <v>0</v>
      </c>
      <c r="AA222" s="154"/>
      <c r="AB222" s="154"/>
      <c r="AC222" s="154"/>
    </row>
    <row r="223" spans="2:29" s="109" customFormat="1" ht="24" customHeight="1">
      <c r="B223" s="151"/>
      <c r="C223" s="155">
        <f t="shared" ref="C223:C235" si="9">C202</f>
        <v>6</v>
      </c>
      <c r="D223" s="47" t="s">
        <v>41</v>
      </c>
      <c r="E223" s="47" t="s">
        <v>41</v>
      </c>
      <c r="F223" s="48"/>
      <c r="G223" s="47" t="s">
        <v>41</v>
      </c>
      <c r="H223" s="47" t="s">
        <v>41</v>
      </c>
      <c r="I223" s="156"/>
      <c r="J223" s="47" t="s">
        <v>41</v>
      </c>
      <c r="K223" s="47" t="s">
        <v>41</v>
      </c>
      <c r="L223" s="42"/>
      <c r="M223" s="43" t="e">
        <v>#N/A</v>
      </c>
      <c r="N223" s="43"/>
      <c r="O223" s="44" t="e">
        <v>#N/A</v>
      </c>
      <c r="P223" s="45"/>
      <c r="Q223" s="186"/>
      <c r="R223" s="186"/>
      <c r="U223" s="46"/>
      <c r="V223" s="46"/>
      <c r="X223" s="109">
        <f>IF($I$7=Y223,3,0)</f>
        <v>0</v>
      </c>
      <c r="Y223" s="109">
        <v>0</v>
      </c>
      <c r="AA223" s="154"/>
      <c r="AB223" s="154"/>
      <c r="AC223" s="154"/>
    </row>
    <row r="224" spans="2:29" s="109" customFormat="1" ht="24" customHeight="1">
      <c r="B224" s="151"/>
      <c r="C224" s="157">
        <f t="shared" si="9"/>
        <v>7</v>
      </c>
      <c r="D224" s="40" t="s">
        <v>41</v>
      </c>
      <c r="E224" s="40" t="s">
        <v>41</v>
      </c>
      <c r="F224" s="49"/>
      <c r="G224" s="40" t="s">
        <v>41</v>
      </c>
      <c r="H224" s="40" t="s">
        <v>41</v>
      </c>
      <c r="I224" s="158"/>
      <c r="J224" s="40" t="s">
        <v>41</v>
      </c>
      <c r="K224" s="40" t="s">
        <v>41</v>
      </c>
      <c r="L224" s="42"/>
      <c r="M224" s="43" t="e">
        <v>#N/A</v>
      </c>
      <c r="N224" s="43"/>
      <c r="O224" s="44" t="e">
        <v>#N/A</v>
      </c>
      <c r="P224" s="45"/>
      <c r="Q224" s="186"/>
      <c r="R224" s="186"/>
      <c r="U224" s="46"/>
      <c r="V224" s="46"/>
      <c r="X224" s="109">
        <f>IF($I$7=Y224,4,0)</f>
        <v>0</v>
      </c>
      <c r="Y224" s="109">
        <v>0</v>
      </c>
      <c r="AA224" s="154"/>
      <c r="AB224" s="154"/>
      <c r="AC224" s="159"/>
    </row>
    <row r="225" spans="2:29" s="109" customFormat="1" ht="24" customHeight="1">
      <c r="B225" s="151"/>
      <c r="C225" s="155">
        <f t="shared" si="9"/>
        <v>8</v>
      </c>
      <c r="D225" s="47">
        <v>50.25</v>
      </c>
      <c r="E225" s="47">
        <v>55.25</v>
      </c>
      <c r="F225" s="48"/>
      <c r="G225" s="47">
        <v>56.75</v>
      </c>
      <c r="H225" s="47">
        <v>61.75</v>
      </c>
      <c r="I225" s="156"/>
      <c r="J225" s="47">
        <v>63.5</v>
      </c>
      <c r="K225" s="47">
        <v>68.5</v>
      </c>
      <c r="L225" s="42"/>
      <c r="M225" s="43" t="e">
        <v>#N/A</v>
      </c>
      <c r="N225" s="43"/>
      <c r="O225" s="44" t="e">
        <v>#N/A</v>
      </c>
      <c r="P225" s="45"/>
      <c r="Q225" s="186"/>
      <c r="R225" s="186"/>
      <c r="U225" s="46"/>
      <c r="V225" s="46"/>
      <c r="X225" s="109">
        <f>IF($I$7=Y225,5,0)</f>
        <v>0</v>
      </c>
      <c r="Y225" s="109">
        <v>0</v>
      </c>
      <c r="AA225" s="154"/>
      <c r="AB225" s="154"/>
      <c r="AC225" s="154"/>
    </row>
    <row r="226" spans="2:29" s="109" customFormat="1" ht="24" customHeight="1">
      <c r="B226" s="151"/>
      <c r="C226" s="157">
        <f t="shared" si="9"/>
        <v>9</v>
      </c>
      <c r="D226" s="40">
        <v>55.75</v>
      </c>
      <c r="E226" s="40">
        <v>61.75</v>
      </c>
      <c r="F226" s="48"/>
      <c r="G226" s="40">
        <v>63.5</v>
      </c>
      <c r="H226" s="40">
        <v>69.25</v>
      </c>
      <c r="I226" s="156"/>
      <c r="J226" s="40">
        <v>71.25</v>
      </c>
      <c r="K226" s="40">
        <v>77</v>
      </c>
      <c r="L226" s="42"/>
      <c r="M226" s="43" t="e">
        <v>#N/A</v>
      </c>
      <c r="N226" s="43"/>
      <c r="O226" s="44" t="e">
        <v>#N/A</v>
      </c>
      <c r="P226" s="45"/>
      <c r="Q226" s="186"/>
      <c r="R226" s="186"/>
      <c r="U226" s="46"/>
      <c r="V226" s="46"/>
      <c r="X226" s="109">
        <f>IF($I$7=Y226,6,0)</f>
        <v>0</v>
      </c>
      <c r="Y226" s="109">
        <v>0</v>
      </c>
      <c r="AA226" s="154"/>
      <c r="AB226" s="154"/>
      <c r="AC226" s="154"/>
    </row>
    <row r="227" spans="2:29" s="109" customFormat="1" ht="24" customHeight="1">
      <c r="B227" s="151"/>
      <c r="C227" s="155">
        <f t="shared" si="9"/>
        <v>10</v>
      </c>
      <c r="D227" s="47">
        <v>60.75</v>
      </c>
      <c r="E227" s="47">
        <v>67.5</v>
      </c>
      <c r="F227" s="48"/>
      <c r="G227" s="47">
        <v>69.5</v>
      </c>
      <c r="H227" s="47">
        <v>76.25</v>
      </c>
      <c r="I227" s="156"/>
      <c r="J227" s="47">
        <v>78.5</v>
      </c>
      <c r="K227" s="47">
        <v>85.25</v>
      </c>
      <c r="L227" s="42"/>
      <c r="M227" s="43" t="e">
        <v>#N/A</v>
      </c>
      <c r="N227" s="43"/>
      <c r="O227" s="44" t="e">
        <v>#N/A</v>
      </c>
      <c r="P227" s="45"/>
      <c r="Q227" s="186"/>
      <c r="R227" s="186"/>
      <c r="U227" s="46"/>
      <c r="V227" s="46"/>
      <c r="X227" s="109">
        <f>IF($I$7=Y227,7,0)</f>
        <v>0</v>
      </c>
      <c r="Y227" s="109">
        <v>0</v>
      </c>
      <c r="AA227" s="154"/>
      <c r="AB227" s="154"/>
      <c r="AC227" s="154"/>
    </row>
    <row r="228" spans="2:29" s="109" customFormat="1" ht="24" customHeight="1">
      <c r="B228" s="151"/>
      <c r="C228" s="157">
        <f t="shared" si="9"/>
        <v>11</v>
      </c>
      <c r="D228" s="40">
        <v>72.75</v>
      </c>
      <c r="E228" s="40">
        <v>79.75</v>
      </c>
      <c r="F228" s="48"/>
      <c r="G228" s="40">
        <v>82.25</v>
      </c>
      <c r="H228" s="40">
        <v>89.25</v>
      </c>
      <c r="I228" s="156"/>
      <c r="J228" s="40">
        <v>92</v>
      </c>
      <c r="K228" s="40">
        <v>98.25</v>
      </c>
      <c r="L228" s="42"/>
      <c r="M228" s="43" t="e">
        <v>#N/A</v>
      </c>
      <c r="N228" s="43"/>
      <c r="O228" s="44" t="e">
        <v>#N/A</v>
      </c>
      <c r="P228" s="45"/>
      <c r="Q228" s="186"/>
      <c r="R228" s="186"/>
      <c r="U228" s="46"/>
      <c r="V228" s="46"/>
      <c r="X228" s="109">
        <f>IF($I$7=Y228,9,0)</f>
        <v>0</v>
      </c>
      <c r="Y228" s="109">
        <v>0</v>
      </c>
    </row>
    <row r="229" spans="2:29" s="109" customFormat="1" ht="24" customHeight="1">
      <c r="B229" s="151"/>
      <c r="C229" s="155" t="str">
        <f t="shared" si="9"/>
        <v>11A</v>
      </c>
      <c r="D229" s="47">
        <v>80.75</v>
      </c>
      <c r="E229" s="47">
        <v>88</v>
      </c>
      <c r="F229" s="50"/>
      <c r="G229" s="47">
        <v>90.5</v>
      </c>
      <c r="H229" s="47">
        <v>97</v>
      </c>
      <c r="I229" s="160"/>
      <c r="J229" s="47">
        <v>100</v>
      </c>
      <c r="K229" s="47">
        <v>106.25</v>
      </c>
      <c r="L229" s="42"/>
      <c r="M229" s="43" t="e">
        <v>#N/A</v>
      </c>
      <c r="N229" s="43"/>
      <c r="O229" s="44" t="e">
        <v>#N/A</v>
      </c>
      <c r="P229" s="187"/>
      <c r="Q229" s="187"/>
      <c r="R229" s="187"/>
      <c r="U229" s="46"/>
      <c r="V229" s="46"/>
      <c r="X229" s="109">
        <f>IF($I$7=Y229,10,0)</f>
        <v>0</v>
      </c>
      <c r="Y229" s="109">
        <v>0</v>
      </c>
    </row>
    <row r="230" spans="2:29" s="109" customFormat="1" ht="24" customHeight="1">
      <c r="B230" s="151"/>
      <c r="C230" s="157">
        <f t="shared" si="9"/>
        <v>12</v>
      </c>
      <c r="D230" s="40">
        <v>87</v>
      </c>
      <c r="E230" s="40">
        <v>94</v>
      </c>
      <c r="F230" s="51"/>
      <c r="G230" s="40">
        <v>96.75</v>
      </c>
      <c r="H230" s="40">
        <v>103</v>
      </c>
      <c r="I230" s="161"/>
      <c r="J230" s="40">
        <v>106</v>
      </c>
      <c r="K230" s="40">
        <v>112</v>
      </c>
      <c r="L230" s="42"/>
      <c r="M230" s="43" t="e">
        <v>#N/A</v>
      </c>
      <c r="N230" s="43"/>
      <c r="O230" s="44" t="e">
        <v>#N/A</v>
      </c>
      <c r="P230" s="187"/>
      <c r="Q230" s="187"/>
      <c r="R230" s="187"/>
      <c r="U230" s="46"/>
      <c r="V230" s="46"/>
      <c r="X230" s="109">
        <f>IF($I$7=Y230,11,0)</f>
        <v>0</v>
      </c>
      <c r="Y230" s="109">
        <v>0</v>
      </c>
    </row>
    <row r="231" spans="2:29" ht="24" customHeight="1">
      <c r="B231" s="139"/>
      <c r="C231" s="155">
        <f t="shared" si="9"/>
        <v>13</v>
      </c>
      <c r="D231" s="47">
        <v>96.75</v>
      </c>
      <c r="E231" s="47">
        <v>103</v>
      </c>
      <c r="F231" s="51"/>
      <c r="G231" s="47">
        <v>105.75</v>
      </c>
      <c r="H231" s="47">
        <v>112</v>
      </c>
      <c r="I231" s="161"/>
      <c r="J231" s="47">
        <v>115.25</v>
      </c>
      <c r="K231" s="47">
        <v>121.25</v>
      </c>
      <c r="L231" s="42"/>
      <c r="M231" s="43" t="e">
        <v>#N/A</v>
      </c>
      <c r="N231" s="43"/>
      <c r="O231" s="44" t="e">
        <v>#N/A</v>
      </c>
      <c r="P231" s="187"/>
      <c r="Q231" s="187"/>
      <c r="R231" s="187"/>
      <c r="U231" s="46"/>
      <c r="V231" s="46"/>
      <c r="W231" s="109"/>
      <c r="X231" s="109">
        <f>IF($I$7=Y231,12,0)</f>
        <v>0</v>
      </c>
      <c r="Y231" s="109">
        <v>0</v>
      </c>
      <c r="Z231" s="109"/>
    </row>
    <row r="232" spans="2:29" ht="24" customHeight="1" outlineLevel="7">
      <c r="B232" s="139"/>
      <c r="C232" s="162">
        <f t="shared" si="9"/>
        <v>14</v>
      </c>
      <c r="D232" s="42">
        <v>102</v>
      </c>
      <c r="E232" s="42">
        <v>109.25</v>
      </c>
      <c r="F232" s="51"/>
      <c r="G232" s="42">
        <v>112.5</v>
      </c>
      <c r="H232" s="42">
        <v>119.75</v>
      </c>
      <c r="I232" s="161"/>
      <c r="J232" s="42">
        <v>123.25</v>
      </c>
      <c r="K232" s="42">
        <v>130.5</v>
      </c>
      <c r="L232" s="42"/>
      <c r="M232" s="43" t="e">
        <v>#N/A</v>
      </c>
      <c r="N232" s="43"/>
      <c r="O232" s="44" t="e">
        <v>#N/A</v>
      </c>
      <c r="P232" s="45"/>
      <c r="Q232" s="163"/>
      <c r="R232" s="163"/>
      <c r="U232" s="46"/>
      <c r="V232" s="46"/>
      <c r="W232" s="109"/>
      <c r="X232" s="109">
        <f>IF($I$7=Y232,13,0)</f>
        <v>0</v>
      </c>
      <c r="Y232" s="109">
        <v>0</v>
      </c>
      <c r="Z232" s="109"/>
    </row>
    <row r="233" spans="2:29" ht="24" customHeight="1" outlineLevel="7">
      <c r="B233" s="139"/>
      <c r="C233" s="155">
        <f t="shared" si="9"/>
        <v>15</v>
      </c>
      <c r="D233" s="47">
        <v>109.25</v>
      </c>
      <c r="E233" s="47">
        <v>119</v>
      </c>
      <c r="F233" s="51"/>
      <c r="G233" s="47">
        <v>122.5</v>
      </c>
      <c r="H233" s="47">
        <v>132</v>
      </c>
      <c r="I233" s="161"/>
      <c r="J233" s="47">
        <v>133</v>
      </c>
      <c r="K233" s="47">
        <v>141.5</v>
      </c>
      <c r="L233" s="42"/>
      <c r="M233" s="43" t="e">
        <v>#N/A</v>
      </c>
      <c r="N233" s="43"/>
      <c r="O233" s="44" t="e">
        <v>#N/A</v>
      </c>
      <c r="P233" s="45"/>
      <c r="Q233" s="163"/>
      <c r="R233" s="163"/>
      <c r="U233" s="46"/>
      <c r="V233" s="46"/>
      <c r="W233" s="109"/>
      <c r="X233" s="109">
        <f>IF($I$7=Y233,14,0)</f>
        <v>0</v>
      </c>
      <c r="Y233" s="109">
        <v>0</v>
      </c>
      <c r="Z233" s="109"/>
    </row>
    <row r="234" spans="2:29" ht="24" customHeight="1" outlineLevel="7">
      <c r="B234" s="139"/>
      <c r="C234" s="162">
        <f t="shared" si="9"/>
        <v>16</v>
      </c>
      <c r="D234" s="42">
        <v>115.5</v>
      </c>
      <c r="E234" s="42">
        <v>125.25</v>
      </c>
      <c r="F234" s="51"/>
      <c r="G234" s="42">
        <v>129</v>
      </c>
      <c r="H234" s="42">
        <v>138.75</v>
      </c>
      <c r="I234" s="161"/>
      <c r="J234" s="42">
        <v>143</v>
      </c>
      <c r="K234" s="42">
        <v>152.75</v>
      </c>
      <c r="L234" s="42"/>
      <c r="M234" s="43" t="e">
        <v>#N/A</v>
      </c>
      <c r="N234" s="43"/>
      <c r="O234" s="44" t="e">
        <v>#N/A</v>
      </c>
      <c r="P234" s="45"/>
      <c r="Q234" s="163"/>
      <c r="R234" s="163"/>
      <c r="U234" s="46"/>
      <c r="V234" s="46"/>
      <c r="W234" s="109"/>
      <c r="X234" s="109">
        <f>IF($I$7=Y234,13,0)</f>
        <v>0</v>
      </c>
      <c r="Y234" s="109">
        <v>0</v>
      </c>
      <c r="Z234" s="109"/>
    </row>
    <row r="235" spans="2:29" ht="24" customHeight="1" outlineLevel="7">
      <c r="B235" s="139"/>
      <c r="C235" s="155">
        <f t="shared" si="9"/>
        <v>17</v>
      </c>
      <c r="D235" s="47">
        <v>126.5</v>
      </c>
      <c r="E235" s="47">
        <v>138.25</v>
      </c>
      <c r="F235" s="51"/>
      <c r="G235" s="47">
        <v>142</v>
      </c>
      <c r="H235" s="47">
        <v>152.75</v>
      </c>
      <c r="I235" s="161"/>
      <c r="J235" s="47">
        <v>153.75</v>
      </c>
      <c r="K235" s="47">
        <v>163</v>
      </c>
      <c r="L235" s="42"/>
      <c r="M235" s="43" t="e">
        <v>#N/A</v>
      </c>
      <c r="N235" s="43"/>
      <c r="O235" s="44" t="e">
        <v>#N/A</v>
      </c>
      <c r="P235" s="45"/>
      <c r="Q235" s="163"/>
      <c r="R235" s="163"/>
      <c r="U235" s="46"/>
      <c r="V235" s="46"/>
      <c r="W235" s="109"/>
      <c r="X235" s="109">
        <f>IF($I$7=Y235,14,0)</f>
        <v>0</v>
      </c>
      <c r="Y235" s="109">
        <v>0</v>
      </c>
      <c r="Z235" s="109"/>
    </row>
    <row r="236" spans="2:29" ht="15" customHeight="1" thickBot="1">
      <c r="B236" s="139"/>
      <c r="C236" s="164"/>
      <c r="D236" s="52"/>
      <c r="E236" s="52"/>
      <c r="F236" s="53"/>
      <c r="G236" s="53"/>
      <c r="H236" s="53"/>
      <c r="I236" s="165"/>
      <c r="J236" s="46"/>
      <c r="K236" s="46"/>
      <c r="L236" s="46"/>
      <c r="M236" s="46"/>
      <c r="N236" s="46"/>
      <c r="O236" s="46"/>
      <c r="P236" s="54"/>
      <c r="Q236" s="163"/>
      <c r="R236" s="163"/>
      <c r="U236" s="46"/>
      <c r="V236" s="46"/>
      <c r="W236" s="109"/>
      <c r="X236" s="109">
        <f>IF($I$7=Y236,15,0)</f>
        <v>0</v>
      </c>
      <c r="Y236" s="109">
        <v>0</v>
      </c>
      <c r="Z236" s="109"/>
    </row>
    <row r="237" spans="2:29" ht="15.75" thickTop="1"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X237" s="109">
        <f>IF($I$7=Y237,16,0)</f>
        <v>0</v>
      </c>
      <c r="Y237" s="109">
        <v>0</v>
      </c>
    </row>
    <row r="238" spans="2:29" ht="36" customHeight="1">
      <c r="B238" s="107"/>
      <c r="C238" s="34" t="s">
        <v>24</v>
      </c>
      <c r="D238" s="35"/>
      <c r="E238" s="36"/>
      <c r="F238" s="36"/>
      <c r="G238" s="37" t="s">
        <v>25</v>
      </c>
      <c r="H238" s="38"/>
      <c r="I238" s="188" t="s">
        <v>26</v>
      </c>
      <c r="J238" s="188"/>
      <c r="K238" s="188"/>
      <c r="L238" s="36"/>
      <c r="M238" s="36"/>
      <c r="N238" s="36"/>
      <c r="O238" s="36"/>
      <c r="P238" s="36"/>
      <c r="Q238" s="36"/>
      <c r="R238" s="39" t="s">
        <v>24</v>
      </c>
      <c r="U238" s="189"/>
      <c r="V238" s="189"/>
      <c r="W238" s="109"/>
      <c r="X238" s="109"/>
      <c r="Y238" s="109"/>
      <c r="Z238" s="109"/>
    </row>
    <row r="239" spans="2:29" ht="6.75" customHeight="1">
      <c r="B239" s="128"/>
      <c r="C239" s="129"/>
      <c r="D239" s="130"/>
      <c r="E239" s="131"/>
      <c r="F239" s="132"/>
      <c r="G239" s="190"/>
      <c r="H239" s="190"/>
      <c r="I239" s="118"/>
      <c r="J239" s="118"/>
      <c r="K239" s="133"/>
      <c r="L239" s="133"/>
      <c r="M239" s="133"/>
      <c r="N239" s="133"/>
      <c r="O239" s="133"/>
      <c r="P239" s="133"/>
      <c r="Q239" s="133"/>
      <c r="R239" s="134"/>
      <c r="W239" s="109"/>
      <c r="X239" s="109"/>
      <c r="Y239" s="109"/>
      <c r="Z239" s="109"/>
    </row>
    <row r="240" spans="2:29" ht="24" customHeight="1">
      <c r="B240" s="128"/>
      <c r="C240" s="135"/>
      <c r="D240" s="191" t="s">
        <v>27</v>
      </c>
      <c r="E240" s="192"/>
      <c r="F240" s="136"/>
      <c r="G240" s="191" t="s">
        <v>28</v>
      </c>
      <c r="H240" s="192"/>
      <c r="I240" s="118"/>
      <c r="J240" s="191" t="s">
        <v>29</v>
      </c>
      <c r="K240" s="192"/>
      <c r="L240" s="137"/>
      <c r="M240" s="137"/>
      <c r="N240" s="137"/>
      <c r="O240" s="137"/>
      <c r="P240" s="138"/>
      <c r="Q240" s="138"/>
      <c r="R240" s="134"/>
    </row>
    <row r="241" spans="2:29" hidden="1">
      <c r="B241" s="139"/>
      <c r="C241" s="140"/>
      <c r="D241" s="193" t="s">
        <v>30</v>
      </c>
      <c r="E241" s="193"/>
      <c r="F241" s="141"/>
      <c r="G241" s="193" t="s">
        <v>31</v>
      </c>
      <c r="H241" s="193"/>
      <c r="I241" s="118"/>
      <c r="J241" s="193" t="s">
        <v>32</v>
      </c>
      <c r="K241" s="194"/>
      <c r="L241" s="142"/>
      <c r="M241" s="142"/>
      <c r="N241" s="142"/>
      <c r="O241" s="142"/>
      <c r="P241" s="133"/>
      <c r="Q241" s="133"/>
      <c r="R241" s="134"/>
      <c r="W241" s="109"/>
      <c r="X241" s="109"/>
      <c r="Y241" s="109"/>
      <c r="Z241" s="109"/>
    </row>
    <row r="242" spans="2:29" ht="44.1" customHeight="1">
      <c r="B242" s="143"/>
      <c r="C242" s="144" t="s">
        <v>33</v>
      </c>
      <c r="D242" s="144" t="s">
        <v>34</v>
      </c>
      <c r="E242" s="145" t="s">
        <v>35</v>
      </c>
      <c r="F242" s="146"/>
      <c r="G242" s="147" t="s">
        <v>34</v>
      </c>
      <c r="H242" s="145" t="s">
        <v>35</v>
      </c>
      <c r="I242" s="146"/>
      <c r="J242" s="147" t="s">
        <v>34</v>
      </c>
      <c r="K242" s="144" t="s">
        <v>35</v>
      </c>
      <c r="L242" s="146"/>
      <c r="M242" s="148" t="s">
        <v>36</v>
      </c>
      <c r="N242" s="148"/>
      <c r="O242" s="148" t="s">
        <v>37</v>
      </c>
      <c r="Q242" s="186" t="s">
        <v>38</v>
      </c>
      <c r="R242" s="186"/>
      <c r="U242" s="149"/>
      <c r="V242" s="149"/>
      <c r="W242" s="109"/>
      <c r="X242" s="109"/>
      <c r="Y242" s="109"/>
      <c r="Z242" s="109"/>
      <c r="AA242" s="150"/>
      <c r="AB242" s="150"/>
      <c r="AC242" s="150"/>
    </row>
    <row r="243" spans="2:29" s="109" customFormat="1" ht="24" customHeight="1">
      <c r="B243" s="151"/>
      <c r="C243" s="152">
        <f>C222</f>
        <v>5</v>
      </c>
      <c r="D243" s="40">
        <v>32.5</v>
      </c>
      <c r="E243" s="40">
        <v>35.5</v>
      </c>
      <c r="F243" s="41"/>
      <c r="G243" s="40">
        <v>35.75</v>
      </c>
      <c r="H243" s="40">
        <v>39</v>
      </c>
      <c r="I243" s="153"/>
      <c r="J243" s="40">
        <v>39.25</v>
      </c>
      <c r="K243" s="40">
        <v>42.5</v>
      </c>
      <c r="L243" s="42"/>
      <c r="M243" s="43" t="e">
        <v>#N/A</v>
      </c>
      <c r="N243" s="43"/>
      <c r="O243" s="44" t="e">
        <v>#N/A</v>
      </c>
      <c r="P243" s="45"/>
      <c r="Q243" s="186"/>
      <c r="R243" s="186"/>
      <c r="U243" s="46"/>
      <c r="V243" s="46"/>
      <c r="X243" s="109">
        <f>IF($I$7=Y243,2,0)</f>
        <v>0</v>
      </c>
      <c r="Y243" s="109">
        <v>0</v>
      </c>
      <c r="AA243" s="154"/>
      <c r="AB243" s="154"/>
      <c r="AC243" s="154"/>
    </row>
    <row r="244" spans="2:29" s="109" customFormat="1" ht="24" customHeight="1">
      <c r="B244" s="151"/>
      <c r="C244" s="155">
        <f t="shared" ref="C244:C256" si="10">C223</f>
        <v>6</v>
      </c>
      <c r="D244" s="47">
        <v>33.5</v>
      </c>
      <c r="E244" s="47">
        <v>37.25</v>
      </c>
      <c r="F244" s="48"/>
      <c r="G244" s="47">
        <v>37.5</v>
      </c>
      <c r="H244" s="47">
        <v>41.25</v>
      </c>
      <c r="I244" s="156"/>
      <c r="J244" s="47">
        <v>41.75</v>
      </c>
      <c r="K244" s="47">
        <v>45.5</v>
      </c>
      <c r="L244" s="42"/>
      <c r="M244" s="43" t="e">
        <v>#N/A</v>
      </c>
      <c r="N244" s="43"/>
      <c r="O244" s="44" t="e">
        <v>#N/A</v>
      </c>
      <c r="P244" s="45"/>
      <c r="Q244" s="186"/>
      <c r="R244" s="186"/>
      <c r="U244" s="46"/>
      <c r="V244" s="46"/>
      <c r="X244" s="109">
        <f>IF($I$7=Y244,3,0)</f>
        <v>0</v>
      </c>
      <c r="Y244" s="109">
        <v>0</v>
      </c>
      <c r="AA244" s="154"/>
      <c r="AB244" s="154"/>
      <c r="AC244" s="154"/>
    </row>
    <row r="245" spans="2:29" s="109" customFormat="1" ht="24" customHeight="1">
      <c r="B245" s="151"/>
      <c r="C245" s="157">
        <f t="shared" si="10"/>
        <v>7</v>
      </c>
      <c r="D245" s="40">
        <v>35</v>
      </c>
      <c r="E245" s="40">
        <v>39.5</v>
      </c>
      <c r="F245" s="49"/>
      <c r="G245" s="40">
        <v>40</v>
      </c>
      <c r="H245" s="40">
        <v>44.5</v>
      </c>
      <c r="I245" s="158"/>
      <c r="J245" s="40">
        <v>45.25</v>
      </c>
      <c r="K245" s="40">
        <v>49.75</v>
      </c>
      <c r="L245" s="42"/>
      <c r="M245" s="43" t="e">
        <v>#N/A</v>
      </c>
      <c r="N245" s="43"/>
      <c r="O245" s="44" t="e">
        <v>#N/A</v>
      </c>
      <c r="P245" s="45"/>
      <c r="Q245" s="186"/>
      <c r="R245" s="186"/>
      <c r="U245" s="46"/>
      <c r="V245" s="46"/>
      <c r="X245" s="109">
        <f>IF($I$7=Y245,4,0)</f>
        <v>0</v>
      </c>
      <c r="Y245" s="109">
        <v>0</v>
      </c>
      <c r="AA245" s="154"/>
      <c r="AB245" s="154"/>
      <c r="AC245" s="159"/>
    </row>
    <row r="246" spans="2:29" s="109" customFormat="1" ht="24" customHeight="1">
      <c r="B246" s="151"/>
      <c r="C246" s="155">
        <f t="shared" si="10"/>
        <v>8</v>
      </c>
      <c r="D246" s="47" t="s">
        <v>41</v>
      </c>
      <c r="E246" s="47" t="s">
        <v>41</v>
      </c>
      <c r="F246" s="48"/>
      <c r="G246" s="47" t="s">
        <v>41</v>
      </c>
      <c r="H246" s="47" t="s">
        <v>41</v>
      </c>
      <c r="I246" s="156"/>
      <c r="J246" s="47" t="s">
        <v>41</v>
      </c>
      <c r="K246" s="47" t="s">
        <v>41</v>
      </c>
      <c r="L246" s="42"/>
      <c r="M246" s="43" t="e">
        <v>#N/A</v>
      </c>
      <c r="N246" s="43"/>
      <c r="O246" s="44" t="e">
        <v>#N/A</v>
      </c>
      <c r="P246" s="45"/>
      <c r="Q246" s="186"/>
      <c r="R246" s="186"/>
      <c r="U246" s="46"/>
      <c r="V246" s="46"/>
      <c r="X246" s="109">
        <f>IF($I$7=Y246,5,0)</f>
        <v>0</v>
      </c>
      <c r="Y246" s="109">
        <v>0</v>
      </c>
      <c r="AA246" s="154"/>
      <c r="AB246" s="154"/>
      <c r="AC246" s="154"/>
    </row>
    <row r="247" spans="2:29" s="109" customFormat="1" ht="24" customHeight="1">
      <c r="B247" s="151"/>
      <c r="C247" s="157">
        <f t="shared" si="10"/>
        <v>9</v>
      </c>
      <c r="D247" s="40" t="s">
        <v>41</v>
      </c>
      <c r="E247" s="40" t="s">
        <v>41</v>
      </c>
      <c r="F247" s="48"/>
      <c r="G247" s="40" t="s">
        <v>41</v>
      </c>
      <c r="H247" s="40" t="s">
        <v>41</v>
      </c>
      <c r="I247" s="156"/>
      <c r="J247" s="40" t="s">
        <v>41</v>
      </c>
      <c r="K247" s="40" t="s">
        <v>41</v>
      </c>
      <c r="L247" s="42"/>
      <c r="M247" s="43" t="e">
        <v>#N/A</v>
      </c>
      <c r="N247" s="43"/>
      <c r="O247" s="44" t="e">
        <v>#N/A</v>
      </c>
      <c r="P247" s="45"/>
      <c r="Q247" s="186"/>
      <c r="R247" s="186"/>
      <c r="U247" s="46"/>
      <c r="V247" s="46"/>
      <c r="X247" s="109">
        <f>IF($I$7=Y247,6,0)</f>
        <v>0</v>
      </c>
      <c r="Y247" s="109">
        <v>0</v>
      </c>
      <c r="AA247" s="154"/>
      <c r="AB247" s="154"/>
      <c r="AC247" s="154"/>
    </row>
    <row r="248" spans="2:29" s="109" customFormat="1" ht="24" customHeight="1">
      <c r="B248" s="151"/>
      <c r="C248" s="155">
        <f t="shared" si="10"/>
        <v>10</v>
      </c>
      <c r="D248" s="47" t="s">
        <v>41</v>
      </c>
      <c r="E248" s="47" t="s">
        <v>41</v>
      </c>
      <c r="F248" s="48"/>
      <c r="G248" s="47" t="s">
        <v>41</v>
      </c>
      <c r="H248" s="47" t="s">
        <v>41</v>
      </c>
      <c r="I248" s="156"/>
      <c r="J248" s="47" t="s">
        <v>41</v>
      </c>
      <c r="K248" s="47" t="s">
        <v>41</v>
      </c>
      <c r="L248" s="42"/>
      <c r="M248" s="43" t="e">
        <v>#N/A</v>
      </c>
      <c r="N248" s="43"/>
      <c r="O248" s="44" t="e">
        <v>#N/A</v>
      </c>
      <c r="P248" s="45"/>
      <c r="Q248" s="186"/>
      <c r="R248" s="186"/>
      <c r="U248" s="46"/>
      <c r="V248" s="46"/>
      <c r="X248" s="109">
        <f>IF($I$7=Y248,7,0)</f>
        <v>0</v>
      </c>
      <c r="Y248" s="109">
        <v>0</v>
      </c>
      <c r="AA248" s="154"/>
      <c r="AB248" s="154"/>
      <c r="AC248" s="154"/>
    </row>
    <row r="249" spans="2:29" s="109" customFormat="1" ht="24" customHeight="1">
      <c r="B249" s="151"/>
      <c r="C249" s="157">
        <f t="shared" si="10"/>
        <v>11</v>
      </c>
      <c r="D249" s="40" t="s">
        <v>41</v>
      </c>
      <c r="E249" s="40" t="s">
        <v>41</v>
      </c>
      <c r="F249" s="48"/>
      <c r="G249" s="40" t="s">
        <v>41</v>
      </c>
      <c r="H249" s="40" t="s">
        <v>41</v>
      </c>
      <c r="I249" s="156"/>
      <c r="J249" s="40" t="s">
        <v>41</v>
      </c>
      <c r="K249" s="40" t="s">
        <v>41</v>
      </c>
      <c r="L249" s="42"/>
      <c r="M249" s="43" t="e">
        <v>#N/A</v>
      </c>
      <c r="N249" s="43"/>
      <c r="O249" s="44" t="e">
        <v>#N/A</v>
      </c>
      <c r="P249" s="45"/>
      <c r="Q249" s="186"/>
      <c r="R249" s="186"/>
      <c r="U249" s="46"/>
      <c r="V249" s="46"/>
      <c r="X249" s="109">
        <f>IF($I$7=Y249,9,0)</f>
        <v>0</v>
      </c>
      <c r="Y249" s="109">
        <v>0</v>
      </c>
    </row>
    <row r="250" spans="2:29" s="109" customFormat="1" ht="24" customHeight="1">
      <c r="B250" s="151"/>
      <c r="C250" s="155" t="str">
        <f t="shared" si="10"/>
        <v>11A</v>
      </c>
      <c r="D250" s="47" t="s">
        <v>41</v>
      </c>
      <c r="E250" s="47" t="s">
        <v>41</v>
      </c>
      <c r="F250" s="50"/>
      <c r="G250" s="47" t="s">
        <v>41</v>
      </c>
      <c r="H250" s="47" t="s">
        <v>41</v>
      </c>
      <c r="I250" s="160"/>
      <c r="J250" s="47" t="s">
        <v>41</v>
      </c>
      <c r="K250" s="47" t="s">
        <v>41</v>
      </c>
      <c r="L250" s="42"/>
      <c r="M250" s="43" t="e">
        <v>#N/A</v>
      </c>
      <c r="N250" s="43"/>
      <c r="O250" s="44" t="e">
        <v>#N/A</v>
      </c>
      <c r="P250" s="187"/>
      <c r="Q250" s="187"/>
      <c r="R250" s="187"/>
      <c r="U250" s="46"/>
      <c r="V250" s="46"/>
      <c r="X250" s="109">
        <f>IF($I$7=Y250,10,0)</f>
        <v>0</v>
      </c>
      <c r="Y250" s="109">
        <v>0</v>
      </c>
    </row>
    <row r="251" spans="2:29" s="109" customFormat="1" ht="24" customHeight="1">
      <c r="B251" s="151"/>
      <c r="C251" s="157">
        <f t="shared" si="10"/>
        <v>12</v>
      </c>
      <c r="D251" s="40" t="s">
        <v>41</v>
      </c>
      <c r="E251" s="40" t="s">
        <v>41</v>
      </c>
      <c r="F251" s="51"/>
      <c r="G251" s="40" t="s">
        <v>41</v>
      </c>
      <c r="H251" s="40" t="s">
        <v>41</v>
      </c>
      <c r="I251" s="161"/>
      <c r="J251" s="40" t="s">
        <v>41</v>
      </c>
      <c r="K251" s="40" t="s">
        <v>41</v>
      </c>
      <c r="L251" s="42"/>
      <c r="M251" s="43" t="e">
        <v>#N/A</v>
      </c>
      <c r="N251" s="43"/>
      <c r="O251" s="44" t="e">
        <v>#N/A</v>
      </c>
      <c r="P251" s="187"/>
      <c r="Q251" s="187"/>
      <c r="R251" s="187"/>
      <c r="U251" s="46"/>
      <c r="V251" s="46"/>
      <c r="X251" s="109">
        <f>IF($I$7=Y251,11,0)</f>
        <v>0</v>
      </c>
      <c r="Y251" s="109">
        <v>0</v>
      </c>
    </row>
    <row r="252" spans="2:29" ht="24" customHeight="1">
      <c r="B252" s="139"/>
      <c r="C252" s="155">
        <f t="shared" si="10"/>
        <v>13</v>
      </c>
      <c r="D252" s="47" t="s">
        <v>41</v>
      </c>
      <c r="E252" s="47" t="s">
        <v>41</v>
      </c>
      <c r="F252" s="51"/>
      <c r="G252" s="47" t="s">
        <v>41</v>
      </c>
      <c r="H252" s="47" t="s">
        <v>41</v>
      </c>
      <c r="I252" s="161"/>
      <c r="J252" s="47" t="s">
        <v>41</v>
      </c>
      <c r="K252" s="47" t="s">
        <v>41</v>
      </c>
      <c r="L252" s="42"/>
      <c r="M252" s="43" t="e">
        <v>#N/A</v>
      </c>
      <c r="N252" s="43"/>
      <c r="O252" s="44" t="e">
        <v>#N/A</v>
      </c>
      <c r="P252" s="187"/>
      <c r="Q252" s="187"/>
      <c r="R252" s="187"/>
      <c r="U252" s="46"/>
      <c r="V252" s="46"/>
      <c r="W252" s="109"/>
      <c r="X252" s="109">
        <f>IF($I$7=Y252,12,0)</f>
        <v>0</v>
      </c>
      <c r="Y252" s="109">
        <v>0</v>
      </c>
      <c r="Z252" s="109"/>
    </row>
    <row r="253" spans="2:29" ht="24" customHeight="1" outlineLevel="7">
      <c r="B253" s="139"/>
      <c r="C253" s="162">
        <f t="shared" si="10"/>
        <v>14</v>
      </c>
      <c r="D253" s="42" t="s">
        <v>41</v>
      </c>
      <c r="E253" s="42" t="s">
        <v>41</v>
      </c>
      <c r="F253" s="51"/>
      <c r="G253" s="42" t="s">
        <v>41</v>
      </c>
      <c r="H253" s="42" t="s">
        <v>41</v>
      </c>
      <c r="I253" s="161"/>
      <c r="J253" s="42" t="s">
        <v>41</v>
      </c>
      <c r="K253" s="42" t="s">
        <v>41</v>
      </c>
      <c r="L253" s="42"/>
      <c r="M253" s="43" t="e">
        <v>#N/A</v>
      </c>
      <c r="N253" s="43"/>
      <c r="O253" s="44" t="e">
        <v>#N/A</v>
      </c>
      <c r="P253" s="45"/>
      <c r="Q253" s="163"/>
      <c r="R253" s="163"/>
      <c r="U253" s="46"/>
      <c r="V253" s="46"/>
      <c r="W253" s="109"/>
      <c r="X253" s="109">
        <f>IF($I$7=Y253,13,0)</f>
        <v>0</v>
      </c>
      <c r="Y253" s="109">
        <v>0</v>
      </c>
      <c r="Z253" s="109"/>
    </row>
    <row r="254" spans="2:29" ht="24" customHeight="1" outlineLevel="7">
      <c r="B254" s="139"/>
      <c r="C254" s="155">
        <f t="shared" si="10"/>
        <v>15</v>
      </c>
      <c r="D254" s="47" t="s">
        <v>41</v>
      </c>
      <c r="E254" s="47" t="s">
        <v>41</v>
      </c>
      <c r="F254" s="51"/>
      <c r="G254" s="47" t="s">
        <v>41</v>
      </c>
      <c r="H254" s="47" t="s">
        <v>41</v>
      </c>
      <c r="I254" s="161"/>
      <c r="J254" s="47" t="s">
        <v>41</v>
      </c>
      <c r="K254" s="47" t="s">
        <v>41</v>
      </c>
      <c r="L254" s="42"/>
      <c r="M254" s="43" t="e">
        <v>#N/A</v>
      </c>
      <c r="N254" s="43"/>
      <c r="O254" s="44" t="e">
        <v>#N/A</v>
      </c>
      <c r="P254" s="45"/>
      <c r="Q254" s="163"/>
      <c r="R254" s="163"/>
      <c r="U254" s="46"/>
      <c r="V254" s="46"/>
      <c r="W254" s="109"/>
      <c r="X254" s="109">
        <f>IF($I$7=Y254,14,0)</f>
        <v>0</v>
      </c>
      <c r="Y254" s="109">
        <v>0</v>
      </c>
      <c r="Z254" s="109"/>
    </row>
    <row r="255" spans="2:29" ht="24" customHeight="1" outlineLevel="7">
      <c r="B255" s="139"/>
      <c r="C255" s="162">
        <f t="shared" si="10"/>
        <v>16</v>
      </c>
      <c r="D255" s="42" t="s">
        <v>41</v>
      </c>
      <c r="E255" s="42" t="s">
        <v>41</v>
      </c>
      <c r="F255" s="51"/>
      <c r="G255" s="42" t="s">
        <v>41</v>
      </c>
      <c r="H255" s="42" t="s">
        <v>41</v>
      </c>
      <c r="I255" s="161"/>
      <c r="J255" s="42" t="s">
        <v>41</v>
      </c>
      <c r="K255" s="42" t="s">
        <v>41</v>
      </c>
      <c r="L255" s="42"/>
      <c r="M255" s="43" t="e">
        <v>#N/A</v>
      </c>
      <c r="N255" s="43"/>
      <c r="O255" s="44" t="e">
        <v>#N/A</v>
      </c>
      <c r="P255" s="45"/>
      <c r="Q255" s="163"/>
      <c r="R255" s="163"/>
      <c r="U255" s="46"/>
      <c r="V255" s="46"/>
      <c r="W255" s="109"/>
      <c r="X255" s="109">
        <f>IF($I$7=Y255,13,0)</f>
        <v>0</v>
      </c>
      <c r="Y255" s="109">
        <v>0</v>
      </c>
      <c r="Z255" s="109"/>
    </row>
    <row r="256" spans="2:29" ht="24" customHeight="1" outlineLevel="7">
      <c r="B256" s="139"/>
      <c r="C256" s="155">
        <f t="shared" si="10"/>
        <v>17</v>
      </c>
      <c r="D256" s="47" t="s">
        <v>41</v>
      </c>
      <c r="E256" s="47" t="s">
        <v>41</v>
      </c>
      <c r="F256" s="51"/>
      <c r="G256" s="47" t="s">
        <v>41</v>
      </c>
      <c r="H256" s="47" t="s">
        <v>41</v>
      </c>
      <c r="I256" s="161"/>
      <c r="J256" s="47" t="s">
        <v>41</v>
      </c>
      <c r="K256" s="47" t="s">
        <v>41</v>
      </c>
      <c r="L256" s="42"/>
      <c r="M256" s="43" t="e">
        <v>#N/A</v>
      </c>
      <c r="N256" s="43"/>
      <c r="O256" s="44" t="e">
        <v>#N/A</v>
      </c>
      <c r="P256" s="45"/>
      <c r="Q256" s="163"/>
      <c r="R256" s="163"/>
      <c r="U256" s="46"/>
      <c r="V256" s="46"/>
      <c r="W256" s="109"/>
      <c r="X256" s="109">
        <f>IF($I$7=Y256,14,0)</f>
        <v>0</v>
      </c>
      <c r="Y256" s="109">
        <v>0</v>
      </c>
      <c r="Z256" s="109"/>
    </row>
    <row r="257" spans="2:26" ht="15" customHeight="1" thickBot="1">
      <c r="B257" s="139"/>
      <c r="C257" s="164"/>
      <c r="D257" s="52"/>
      <c r="E257" s="52"/>
      <c r="F257" s="53"/>
      <c r="G257" s="53"/>
      <c r="H257" s="53"/>
      <c r="I257" s="165"/>
      <c r="J257" s="46"/>
      <c r="K257" s="46"/>
      <c r="L257" s="46"/>
      <c r="M257" s="46"/>
      <c r="N257" s="46"/>
      <c r="O257" s="46"/>
      <c r="P257" s="54"/>
      <c r="Q257" s="163"/>
      <c r="R257" s="163"/>
      <c r="U257" s="46"/>
      <c r="V257" s="46"/>
      <c r="W257" s="109"/>
      <c r="X257" s="109">
        <f>IF($I$7=Y257,15,0)</f>
        <v>0</v>
      </c>
      <c r="Y257" s="109">
        <v>0</v>
      </c>
      <c r="Z257" s="109"/>
    </row>
    <row r="258" spans="2:26" ht="15.75" thickTop="1">
      <c r="B258" s="166"/>
      <c r="C258" s="166"/>
      <c r="D258" s="166"/>
      <c r="E258" s="166"/>
      <c r="F258" s="166"/>
      <c r="G258" s="166"/>
      <c r="H258" s="166"/>
      <c r="I258" s="166"/>
      <c r="J258" s="166"/>
      <c r="K258" s="166"/>
      <c r="L258" s="166"/>
      <c r="M258" s="166"/>
      <c r="N258" s="166"/>
      <c r="O258" s="166"/>
      <c r="P258" s="166"/>
      <c r="Q258" s="166"/>
      <c r="R258" s="166"/>
      <c r="X258" s="109">
        <f>IF($I$7=Y258,16,0)</f>
        <v>0</v>
      </c>
      <c r="Y258" s="109">
        <v>0</v>
      </c>
    </row>
  </sheetData>
  <sheetProtection algorithmName="SHA-512" hashValue="tMiutUmIasi++JuNVnzFvybm4PDi8lSi52VhlxMaU/ci/wy3oHc+/Mzn3dhPuXLAEjdPPSqYd+++VGGd6j8cOA==" saltValue="uz5whu17fu1WkaV78ERF6g==" spinCount="100000" sheet="1" objects="1" scenarios="1"/>
  <mergeCells count="135">
    <mergeCell ref="Q242:R249"/>
    <mergeCell ref="P250:R252"/>
    <mergeCell ref="U238:V238"/>
    <mergeCell ref="G239:H239"/>
    <mergeCell ref="D240:E240"/>
    <mergeCell ref="G240:H240"/>
    <mergeCell ref="J240:K240"/>
    <mergeCell ref="D241:E241"/>
    <mergeCell ref="G241:H241"/>
    <mergeCell ref="J241:K241"/>
    <mergeCell ref="D220:E220"/>
    <mergeCell ref="G220:H220"/>
    <mergeCell ref="J220:K220"/>
    <mergeCell ref="Q221:R228"/>
    <mergeCell ref="P229:R231"/>
    <mergeCell ref="I238:K238"/>
    <mergeCell ref="Q200:R207"/>
    <mergeCell ref="P208:R210"/>
    <mergeCell ref="I217:K217"/>
    <mergeCell ref="U217:V217"/>
    <mergeCell ref="G218:H218"/>
    <mergeCell ref="D219:E219"/>
    <mergeCell ref="G219:H219"/>
    <mergeCell ref="J219:K219"/>
    <mergeCell ref="U196:V196"/>
    <mergeCell ref="G197:H197"/>
    <mergeCell ref="D198:E198"/>
    <mergeCell ref="G198:H198"/>
    <mergeCell ref="J198:K198"/>
    <mergeCell ref="D199:E199"/>
    <mergeCell ref="G199:H199"/>
    <mergeCell ref="J199:K199"/>
    <mergeCell ref="D178:E178"/>
    <mergeCell ref="G178:H178"/>
    <mergeCell ref="J178:K178"/>
    <mergeCell ref="Q179:R186"/>
    <mergeCell ref="P187:R189"/>
    <mergeCell ref="I196:K196"/>
    <mergeCell ref="Q158:R165"/>
    <mergeCell ref="P166:R168"/>
    <mergeCell ref="I175:K175"/>
    <mergeCell ref="U175:V175"/>
    <mergeCell ref="G176:H176"/>
    <mergeCell ref="D177:E177"/>
    <mergeCell ref="G177:H177"/>
    <mergeCell ref="J177:K177"/>
    <mergeCell ref="U154:V154"/>
    <mergeCell ref="G155:H155"/>
    <mergeCell ref="D156:E156"/>
    <mergeCell ref="G156:H156"/>
    <mergeCell ref="J156:K156"/>
    <mergeCell ref="D157:E157"/>
    <mergeCell ref="G157:H157"/>
    <mergeCell ref="J157:K157"/>
    <mergeCell ref="D136:E136"/>
    <mergeCell ref="G136:H136"/>
    <mergeCell ref="J136:K136"/>
    <mergeCell ref="Q137:R144"/>
    <mergeCell ref="P145:R147"/>
    <mergeCell ref="I154:K154"/>
    <mergeCell ref="Q116:R123"/>
    <mergeCell ref="P124:R126"/>
    <mergeCell ref="I133:K133"/>
    <mergeCell ref="U133:V133"/>
    <mergeCell ref="G134:H134"/>
    <mergeCell ref="D135:E135"/>
    <mergeCell ref="G135:H135"/>
    <mergeCell ref="J135:K135"/>
    <mergeCell ref="U112:V112"/>
    <mergeCell ref="G113:H113"/>
    <mergeCell ref="D114:E114"/>
    <mergeCell ref="G114:H114"/>
    <mergeCell ref="J114:K114"/>
    <mergeCell ref="D115:E115"/>
    <mergeCell ref="G115:H115"/>
    <mergeCell ref="J115:K115"/>
    <mergeCell ref="D94:E94"/>
    <mergeCell ref="G94:H94"/>
    <mergeCell ref="J94:K94"/>
    <mergeCell ref="Q95:R102"/>
    <mergeCell ref="P103:R105"/>
    <mergeCell ref="I112:K112"/>
    <mergeCell ref="Q74:R81"/>
    <mergeCell ref="P82:R84"/>
    <mergeCell ref="I91:K91"/>
    <mergeCell ref="U91:V91"/>
    <mergeCell ref="G92:H92"/>
    <mergeCell ref="D93:E93"/>
    <mergeCell ref="G93:H93"/>
    <mergeCell ref="J93:K93"/>
    <mergeCell ref="U70:V70"/>
    <mergeCell ref="G71:H71"/>
    <mergeCell ref="D72:E72"/>
    <mergeCell ref="G72:H72"/>
    <mergeCell ref="J72:K72"/>
    <mergeCell ref="D73:E73"/>
    <mergeCell ref="G73:H73"/>
    <mergeCell ref="J73:K73"/>
    <mergeCell ref="D52:E52"/>
    <mergeCell ref="G52:H52"/>
    <mergeCell ref="J52:K52"/>
    <mergeCell ref="Q53:R60"/>
    <mergeCell ref="P61:R63"/>
    <mergeCell ref="I70:K70"/>
    <mergeCell ref="Q32:R39"/>
    <mergeCell ref="P40:R42"/>
    <mergeCell ref="I49:K49"/>
    <mergeCell ref="U49:V49"/>
    <mergeCell ref="G50:H50"/>
    <mergeCell ref="D51:E51"/>
    <mergeCell ref="G51:H51"/>
    <mergeCell ref="J51:K51"/>
    <mergeCell ref="G29:H29"/>
    <mergeCell ref="D30:E30"/>
    <mergeCell ref="G30:H30"/>
    <mergeCell ref="J30:K30"/>
    <mergeCell ref="D31:E31"/>
    <mergeCell ref="G31:H31"/>
    <mergeCell ref="J31:K31"/>
    <mergeCell ref="B1:R1"/>
    <mergeCell ref="J3:Q3"/>
    <mergeCell ref="J4:Q5"/>
    <mergeCell ref="Q11:R18"/>
    <mergeCell ref="P19:R21"/>
    <mergeCell ref="I7:K7"/>
    <mergeCell ref="U7:V7"/>
    <mergeCell ref="G8:H8"/>
    <mergeCell ref="I28:K28"/>
    <mergeCell ref="U28:V28"/>
    <mergeCell ref="D9:E9"/>
    <mergeCell ref="G9:H9"/>
    <mergeCell ref="J9:K9"/>
    <mergeCell ref="D10:E10"/>
    <mergeCell ref="G10:H10"/>
    <mergeCell ref="J10:K10"/>
  </mergeCells>
  <printOptions horizontalCentered="1"/>
  <pageMargins left="0.39370078740157499" right="0.35433070866141703" top="0.511811023622047" bottom="0.55118110236220497" header="0.31496062992126" footer="0.31496062992126"/>
  <pageSetup paperSize="9" scale="74" fitToHeight="2" orientation="landscape"/>
  <headerFooter alignWithMargins="0">
    <oddFooter>&amp;L&amp;K000000&amp;P van &amp;N&amp;R&amp;8&amp;K000000&amp;D</oddFooter>
  </headerFooter>
  <rowBreaks count="11" manualBreakCount="11">
    <brk id="26" max="17" man="1"/>
    <brk id="47" max="17" man="1"/>
    <brk id="68" max="17" man="1"/>
    <brk id="89" max="17" man="1"/>
    <brk id="110" max="17" man="1"/>
    <brk id="131" max="17" man="1"/>
    <brk id="152" max="17" man="1"/>
    <brk id="173" max="17" man="1"/>
    <brk id="194" max="17" man="1"/>
    <brk id="215" max="17" man="1"/>
    <brk id="236" max="17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C30B9-04AB-7B45-8B41-A601F929D3D4}">
  <sheetPr>
    <tabColor rgb="FF029DE6"/>
  </sheetPr>
  <dimension ref="B1:AF52"/>
  <sheetViews>
    <sheetView showGridLines="0" showRowColHeaders="0" zoomScale="115" zoomScaleNormal="160" zoomScalePageLayoutView="170" workbookViewId="0">
      <selection activeCell="E20" sqref="E20"/>
    </sheetView>
  </sheetViews>
  <sheetFormatPr defaultColWidth="8.875" defaultRowHeight="16.5"/>
  <cols>
    <col min="1" max="1" width="2.625" style="80" customWidth="1"/>
    <col min="2" max="2" width="13.875" style="80" customWidth="1"/>
    <col min="3" max="9" width="9.5" style="80" customWidth="1"/>
    <col min="10" max="10" width="10.125" style="80" customWidth="1"/>
    <col min="11" max="18" width="9.5" style="80" customWidth="1"/>
    <col min="19" max="16384" width="8.875" style="80"/>
  </cols>
  <sheetData>
    <row r="1" spans="2:32" s="31" customFormat="1" ht="41.1" customHeight="1" thickBot="1">
      <c r="B1" s="195" t="s">
        <v>39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55"/>
      <c r="R1" s="55"/>
      <c r="S1" s="55"/>
    </row>
    <row r="2" spans="2:32" s="33" customFormat="1" ht="39.950000000000003" customHeight="1">
      <c r="B2" s="56" t="s">
        <v>61</v>
      </c>
      <c r="C2" s="57"/>
      <c r="D2" s="58"/>
      <c r="E2" s="59"/>
      <c r="F2" s="59"/>
      <c r="G2" s="59"/>
      <c r="H2" s="60"/>
      <c r="I2" s="59"/>
      <c r="J2" s="59"/>
      <c r="K2" s="32"/>
      <c r="L2" s="59"/>
      <c r="M2" s="59"/>
      <c r="N2" s="59"/>
      <c r="O2" s="59"/>
      <c r="P2" s="59"/>
      <c r="Q2" s="55"/>
      <c r="R2" s="55"/>
      <c r="S2" s="55"/>
      <c r="W2" s="31"/>
      <c r="X2" s="31"/>
    </row>
    <row r="3" spans="2:32" s="68" customFormat="1" ht="20.25">
      <c r="B3" s="61" t="s">
        <v>62</v>
      </c>
      <c r="C3" s="62"/>
      <c r="D3" s="63"/>
      <c r="E3" s="64"/>
      <c r="F3" s="64"/>
      <c r="G3" s="64"/>
      <c r="H3" s="65"/>
      <c r="I3" s="64"/>
      <c r="J3" s="64"/>
      <c r="K3" s="66"/>
      <c r="L3" s="67"/>
      <c r="M3" s="64"/>
      <c r="N3" s="64"/>
      <c r="O3" s="55"/>
      <c r="P3" s="55"/>
      <c r="Q3" s="55"/>
      <c r="R3" s="55"/>
      <c r="S3" s="55"/>
      <c r="W3" s="69"/>
      <c r="X3" s="69"/>
    </row>
    <row r="4" spans="2:32" s="72" customFormat="1" ht="36" customHeight="1">
      <c r="B4" s="70" t="s">
        <v>27</v>
      </c>
      <c r="C4" s="71">
        <v>5</v>
      </c>
      <c r="D4" s="71">
        <v>6</v>
      </c>
      <c r="E4" s="71">
        <v>7</v>
      </c>
      <c r="F4" s="71">
        <v>8</v>
      </c>
      <c r="G4" s="71">
        <v>9</v>
      </c>
      <c r="H4" s="71">
        <v>10</v>
      </c>
      <c r="I4" s="71">
        <v>11</v>
      </c>
      <c r="J4" s="71" t="s">
        <v>40</v>
      </c>
      <c r="K4" s="71">
        <v>12</v>
      </c>
      <c r="L4" s="71">
        <v>13</v>
      </c>
      <c r="M4" s="71">
        <v>14</v>
      </c>
      <c r="N4" s="71">
        <v>15</v>
      </c>
      <c r="O4" s="71">
        <v>16</v>
      </c>
      <c r="P4" s="71">
        <v>17</v>
      </c>
      <c r="Q4" s="55"/>
      <c r="R4" s="55"/>
      <c r="S4" s="55"/>
    </row>
    <row r="5" spans="2:32" s="77" customFormat="1" ht="36" customHeight="1">
      <c r="B5" s="73" t="s">
        <v>2</v>
      </c>
      <c r="C5" s="74">
        <v>2184</v>
      </c>
      <c r="D5" s="74">
        <v>2184</v>
      </c>
      <c r="E5" s="74">
        <v>2255</v>
      </c>
      <c r="F5" s="74">
        <v>2581</v>
      </c>
      <c r="G5" s="74">
        <v>2865</v>
      </c>
      <c r="H5" s="74">
        <v>3090</v>
      </c>
      <c r="I5" s="74">
        <v>3701</v>
      </c>
      <c r="J5" s="74">
        <v>4074</v>
      </c>
      <c r="K5" s="74">
        <v>4447</v>
      </c>
      <c r="L5" s="74">
        <v>4965</v>
      </c>
      <c r="M5" s="74">
        <v>5274</v>
      </c>
      <c r="N5" s="74">
        <v>5671</v>
      </c>
      <c r="O5" s="74">
        <v>6073</v>
      </c>
      <c r="P5" s="74">
        <v>6720</v>
      </c>
      <c r="Q5" s="75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</row>
    <row r="6" spans="2:32" s="77" customFormat="1" ht="36" customHeight="1">
      <c r="B6" s="78" t="s">
        <v>3</v>
      </c>
      <c r="C6" s="79">
        <f t="shared" ref="C6:P6" si="0">((C14-C5)/3)+C5</f>
        <v>2414</v>
      </c>
      <c r="D6" s="79">
        <f t="shared" si="0"/>
        <v>2462</v>
      </c>
      <c r="E6" s="79">
        <f t="shared" si="0"/>
        <v>2603.6666666666665</v>
      </c>
      <c r="F6" s="79">
        <f t="shared" si="0"/>
        <v>2964.6666666666665</v>
      </c>
      <c r="G6" s="79">
        <f t="shared" si="0"/>
        <v>3312.6666666666665</v>
      </c>
      <c r="H6" s="79">
        <f t="shared" si="0"/>
        <v>3617</v>
      </c>
      <c r="I6" s="79">
        <f t="shared" si="0"/>
        <v>4258</v>
      </c>
      <c r="J6" s="79">
        <f t="shared" si="0"/>
        <v>4628</v>
      </c>
      <c r="K6" s="79">
        <f t="shared" si="0"/>
        <v>4999</v>
      </c>
      <c r="L6" s="79">
        <f t="shared" si="0"/>
        <v>5515.333333333333</v>
      </c>
      <c r="M6" s="79">
        <f t="shared" si="0"/>
        <v>5939</v>
      </c>
      <c r="N6" s="79">
        <f t="shared" si="0"/>
        <v>6439.666666666667</v>
      </c>
      <c r="O6" s="79">
        <f t="shared" si="0"/>
        <v>6968</v>
      </c>
      <c r="P6" s="79">
        <f t="shared" si="0"/>
        <v>7685.333333333333</v>
      </c>
      <c r="Q6" s="55"/>
      <c r="R6" s="55"/>
      <c r="S6" s="55"/>
    </row>
    <row r="7" spans="2:32" s="110" customFormat="1" ht="15" customHeight="1">
      <c r="Q7" s="111"/>
      <c r="R7" s="111"/>
      <c r="S7" s="111"/>
    </row>
    <row r="8" spans="2:32" ht="36" customHeight="1">
      <c r="B8" s="70" t="s">
        <v>28</v>
      </c>
      <c r="C8" s="71">
        <f t="shared" ref="C8:P8" si="1">C4</f>
        <v>5</v>
      </c>
      <c r="D8" s="71">
        <f t="shared" si="1"/>
        <v>6</v>
      </c>
      <c r="E8" s="71">
        <f t="shared" si="1"/>
        <v>7</v>
      </c>
      <c r="F8" s="71">
        <f t="shared" si="1"/>
        <v>8</v>
      </c>
      <c r="G8" s="71">
        <f t="shared" si="1"/>
        <v>9</v>
      </c>
      <c r="H8" s="71">
        <f t="shared" si="1"/>
        <v>10</v>
      </c>
      <c r="I8" s="71">
        <f t="shared" si="1"/>
        <v>11</v>
      </c>
      <c r="J8" s="71" t="str">
        <f t="shared" si="1"/>
        <v>11A</v>
      </c>
      <c r="K8" s="71">
        <f t="shared" si="1"/>
        <v>12</v>
      </c>
      <c r="L8" s="71">
        <f t="shared" si="1"/>
        <v>13</v>
      </c>
      <c r="M8" s="71">
        <f t="shared" si="1"/>
        <v>14</v>
      </c>
      <c r="N8" s="71">
        <f t="shared" si="1"/>
        <v>15</v>
      </c>
      <c r="O8" s="71">
        <f t="shared" si="1"/>
        <v>16</v>
      </c>
      <c r="P8" s="71">
        <f t="shared" si="1"/>
        <v>17</v>
      </c>
    </row>
    <row r="9" spans="2:32" ht="36" customHeight="1">
      <c r="B9" s="73" t="s">
        <v>2</v>
      </c>
      <c r="C9" s="74">
        <f t="shared" ref="C9:P9" si="2">C6</f>
        <v>2414</v>
      </c>
      <c r="D9" s="74">
        <f t="shared" si="2"/>
        <v>2462</v>
      </c>
      <c r="E9" s="74">
        <f t="shared" si="2"/>
        <v>2603.6666666666665</v>
      </c>
      <c r="F9" s="74">
        <f t="shared" si="2"/>
        <v>2964.6666666666665</v>
      </c>
      <c r="G9" s="74">
        <f t="shared" si="2"/>
        <v>3312.6666666666665</v>
      </c>
      <c r="H9" s="74">
        <f t="shared" si="2"/>
        <v>3617</v>
      </c>
      <c r="I9" s="74">
        <f t="shared" si="2"/>
        <v>4258</v>
      </c>
      <c r="J9" s="74">
        <f t="shared" si="2"/>
        <v>4628</v>
      </c>
      <c r="K9" s="74">
        <f t="shared" si="2"/>
        <v>4999</v>
      </c>
      <c r="L9" s="74">
        <f t="shared" si="2"/>
        <v>5515.333333333333</v>
      </c>
      <c r="M9" s="74">
        <f t="shared" si="2"/>
        <v>5939</v>
      </c>
      <c r="N9" s="74">
        <f t="shared" si="2"/>
        <v>6439.666666666667</v>
      </c>
      <c r="O9" s="74">
        <f t="shared" si="2"/>
        <v>6968</v>
      </c>
      <c r="P9" s="74">
        <f t="shared" si="2"/>
        <v>7685.333333333333</v>
      </c>
    </row>
    <row r="10" spans="2:32" ht="36" customHeight="1">
      <c r="B10" s="78" t="s">
        <v>3</v>
      </c>
      <c r="C10" s="79">
        <f t="shared" ref="C10:P10" si="3">((C14-C5)/3)+C9</f>
        <v>2644</v>
      </c>
      <c r="D10" s="79">
        <f t="shared" si="3"/>
        <v>2740</v>
      </c>
      <c r="E10" s="79">
        <f t="shared" si="3"/>
        <v>2952.333333333333</v>
      </c>
      <c r="F10" s="79">
        <f t="shared" si="3"/>
        <v>3348.333333333333</v>
      </c>
      <c r="G10" s="79">
        <f t="shared" si="3"/>
        <v>3760.333333333333</v>
      </c>
      <c r="H10" s="79">
        <f t="shared" si="3"/>
        <v>4144</v>
      </c>
      <c r="I10" s="79">
        <f t="shared" si="3"/>
        <v>4815</v>
      </c>
      <c r="J10" s="79">
        <f t="shared" si="3"/>
        <v>5182</v>
      </c>
      <c r="K10" s="79">
        <f t="shared" si="3"/>
        <v>5551</v>
      </c>
      <c r="L10" s="79">
        <f t="shared" si="3"/>
        <v>6065.6666666666661</v>
      </c>
      <c r="M10" s="79">
        <f t="shared" si="3"/>
        <v>6604</v>
      </c>
      <c r="N10" s="79">
        <f t="shared" si="3"/>
        <v>7208.3333333333339</v>
      </c>
      <c r="O10" s="79">
        <f t="shared" si="3"/>
        <v>7863</v>
      </c>
      <c r="P10" s="79">
        <f t="shared" si="3"/>
        <v>8650.6666666666661</v>
      </c>
    </row>
    <row r="11" spans="2:32" ht="15" customHeight="1"/>
    <row r="12" spans="2:32" ht="36" customHeight="1">
      <c r="B12" s="70" t="s">
        <v>29</v>
      </c>
      <c r="C12" s="71">
        <f t="shared" ref="C12:P12" si="4">C8</f>
        <v>5</v>
      </c>
      <c r="D12" s="71">
        <f t="shared" si="4"/>
        <v>6</v>
      </c>
      <c r="E12" s="71">
        <f t="shared" si="4"/>
        <v>7</v>
      </c>
      <c r="F12" s="71">
        <f t="shared" si="4"/>
        <v>8</v>
      </c>
      <c r="G12" s="71">
        <f t="shared" si="4"/>
        <v>9</v>
      </c>
      <c r="H12" s="71">
        <f t="shared" si="4"/>
        <v>10</v>
      </c>
      <c r="I12" s="71">
        <f t="shared" si="4"/>
        <v>11</v>
      </c>
      <c r="J12" s="71" t="str">
        <f t="shared" si="4"/>
        <v>11A</v>
      </c>
      <c r="K12" s="71">
        <f t="shared" si="4"/>
        <v>12</v>
      </c>
      <c r="L12" s="71">
        <f t="shared" si="4"/>
        <v>13</v>
      </c>
      <c r="M12" s="71">
        <f t="shared" si="4"/>
        <v>14</v>
      </c>
      <c r="N12" s="71">
        <f t="shared" si="4"/>
        <v>15</v>
      </c>
      <c r="O12" s="71">
        <f t="shared" si="4"/>
        <v>16</v>
      </c>
      <c r="P12" s="71">
        <f t="shared" si="4"/>
        <v>17</v>
      </c>
    </row>
    <row r="13" spans="2:32" ht="36" customHeight="1">
      <c r="B13" s="73" t="s">
        <v>2</v>
      </c>
      <c r="C13" s="74">
        <f t="shared" ref="C13:P13" si="5">C10</f>
        <v>2644</v>
      </c>
      <c r="D13" s="74">
        <f t="shared" si="5"/>
        <v>2740</v>
      </c>
      <c r="E13" s="74">
        <f t="shared" si="5"/>
        <v>2952.333333333333</v>
      </c>
      <c r="F13" s="74">
        <f t="shared" si="5"/>
        <v>3348.333333333333</v>
      </c>
      <c r="G13" s="74">
        <f t="shared" si="5"/>
        <v>3760.333333333333</v>
      </c>
      <c r="H13" s="74">
        <f t="shared" si="5"/>
        <v>4144</v>
      </c>
      <c r="I13" s="74">
        <f t="shared" si="5"/>
        <v>4815</v>
      </c>
      <c r="J13" s="74">
        <f t="shared" si="5"/>
        <v>5182</v>
      </c>
      <c r="K13" s="74">
        <f t="shared" si="5"/>
        <v>5551</v>
      </c>
      <c r="L13" s="74">
        <f t="shared" si="5"/>
        <v>6065.6666666666661</v>
      </c>
      <c r="M13" s="74">
        <f t="shared" si="5"/>
        <v>6604</v>
      </c>
      <c r="N13" s="74">
        <f t="shared" si="5"/>
        <v>7208.3333333333339</v>
      </c>
      <c r="O13" s="74">
        <f t="shared" si="5"/>
        <v>7863</v>
      </c>
      <c r="P13" s="74">
        <f t="shared" si="5"/>
        <v>8650.6666666666661</v>
      </c>
    </row>
    <row r="14" spans="2:32" ht="36" customHeight="1">
      <c r="B14" s="78" t="s">
        <v>3</v>
      </c>
      <c r="C14" s="79">
        <v>2874</v>
      </c>
      <c r="D14" s="79">
        <v>3018</v>
      </c>
      <c r="E14" s="79">
        <v>3301</v>
      </c>
      <c r="F14" s="79">
        <v>3732</v>
      </c>
      <c r="G14" s="79">
        <v>4208</v>
      </c>
      <c r="H14" s="79">
        <v>4671</v>
      </c>
      <c r="I14" s="79">
        <v>5372</v>
      </c>
      <c r="J14" s="79">
        <v>5736</v>
      </c>
      <c r="K14" s="79">
        <v>6103</v>
      </c>
      <c r="L14" s="79">
        <v>6616</v>
      </c>
      <c r="M14" s="79">
        <v>7269</v>
      </c>
      <c r="N14" s="79">
        <v>7977</v>
      </c>
      <c r="O14" s="79">
        <v>8758</v>
      </c>
      <c r="P14" s="79">
        <v>9616</v>
      </c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</row>
    <row r="16" spans="2:32">
      <c r="B16" s="81"/>
    </row>
    <row r="17" spans="2:16">
      <c r="B17" s="81" t="s">
        <v>63</v>
      </c>
    </row>
    <row r="18" spans="2:16" ht="17.25" thickBot="1"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</row>
    <row r="25" spans="2:16" ht="14.1" customHeight="1"/>
    <row r="26" spans="2:16" ht="14.1" hidden="1" customHeight="1">
      <c r="B26" s="83" t="s">
        <v>64</v>
      </c>
      <c r="C26" s="83" t="s">
        <v>2</v>
      </c>
      <c r="D26" s="83" t="s">
        <v>3</v>
      </c>
      <c r="E26" s="83"/>
      <c r="F26" s="83"/>
      <c r="G26" s="83"/>
      <c r="H26" s="83"/>
      <c r="I26" s="83"/>
      <c r="J26" s="83"/>
    </row>
    <row r="27" spans="2:16" ht="14.1" hidden="1" customHeight="1">
      <c r="B27" s="84">
        <f>C4</f>
        <v>5</v>
      </c>
      <c r="C27" s="85">
        <f t="shared" ref="C27:C41" si="6">HLOOKUP(B27,$B$4:$R$6,2,FALSE)</f>
        <v>2184</v>
      </c>
      <c r="D27" s="85">
        <f>C6</f>
        <v>2414</v>
      </c>
      <c r="F27" s="85"/>
      <c r="G27" s="85"/>
      <c r="H27" s="85"/>
      <c r="I27" s="86"/>
    </row>
    <row r="28" spans="2:16" ht="14.1" hidden="1" customHeight="1">
      <c r="B28" s="84">
        <f>D4</f>
        <v>6</v>
      </c>
      <c r="C28" s="85">
        <f t="shared" si="6"/>
        <v>2184</v>
      </c>
      <c r="D28" s="85">
        <f>D6</f>
        <v>2462</v>
      </c>
      <c r="F28" s="85"/>
      <c r="G28" s="85"/>
      <c r="H28" s="85"/>
      <c r="I28" s="86"/>
    </row>
    <row r="29" spans="2:16" ht="14.1" hidden="1" customHeight="1">
      <c r="B29" s="87">
        <f>E4</f>
        <v>7</v>
      </c>
      <c r="C29" s="85">
        <f t="shared" si="6"/>
        <v>2255</v>
      </c>
      <c r="D29" s="85">
        <f>E6</f>
        <v>2603.6666666666665</v>
      </c>
      <c r="F29" s="85"/>
      <c r="G29" s="85"/>
      <c r="H29" s="85"/>
      <c r="I29" s="86"/>
    </row>
    <row r="30" spans="2:16" ht="14.1" hidden="1" customHeight="1">
      <c r="B30" s="84">
        <f>F4</f>
        <v>8</v>
      </c>
      <c r="C30" s="85">
        <f t="shared" si="6"/>
        <v>2581</v>
      </c>
      <c r="D30" s="85">
        <f>F6</f>
        <v>2964.6666666666665</v>
      </c>
      <c r="F30" s="85"/>
      <c r="G30" s="85"/>
      <c r="H30" s="85"/>
      <c r="I30" s="86"/>
    </row>
    <row r="31" spans="2:16" ht="14.1" hidden="1" customHeight="1">
      <c r="B31" s="84">
        <f>G4</f>
        <v>9</v>
      </c>
      <c r="C31" s="85">
        <f t="shared" si="6"/>
        <v>2865</v>
      </c>
      <c r="D31" s="85">
        <f>G6</f>
        <v>3312.6666666666665</v>
      </c>
      <c r="F31" s="85"/>
      <c r="G31" s="85"/>
      <c r="H31" s="85"/>
      <c r="I31" s="86"/>
    </row>
    <row r="32" spans="2:16" ht="14.1" hidden="1" customHeight="1">
      <c r="B32" s="84">
        <f>H4</f>
        <v>10</v>
      </c>
      <c r="C32" s="85">
        <f t="shared" si="6"/>
        <v>3090</v>
      </c>
      <c r="D32" s="85">
        <f>H6</f>
        <v>3617</v>
      </c>
      <c r="F32" s="85"/>
      <c r="G32" s="85"/>
      <c r="H32" s="85"/>
      <c r="I32" s="86"/>
    </row>
    <row r="33" spans="2:10" ht="14.1" hidden="1" customHeight="1">
      <c r="B33" s="84" t="e">
        <f>#REF!</f>
        <v>#REF!</v>
      </c>
      <c r="C33" s="85" t="e">
        <f t="shared" si="6"/>
        <v>#REF!</v>
      </c>
      <c r="D33" s="85" t="e">
        <f>#REF!</f>
        <v>#REF!</v>
      </c>
      <c r="F33" s="85"/>
      <c r="G33" s="85"/>
      <c r="H33" s="85"/>
      <c r="I33" s="86"/>
    </row>
    <row r="34" spans="2:10" ht="14.1" hidden="1" customHeight="1">
      <c r="B34" s="84">
        <f>I4</f>
        <v>11</v>
      </c>
      <c r="C34" s="85">
        <f t="shared" si="6"/>
        <v>3701</v>
      </c>
      <c r="D34" s="85">
        <f>I6</f>
        <v>4258</v>
      </c>
      <c r="F34" s="85"/>
      <c r="G34" s="85"/>
      <c r="H34" s="85"/>
      <c r="I34" s="86"/>
    </row>
    <row r="35" spans="2:10" ht="14.1" hidden="1" customHeight="1">
      <c r="B35" s="84" t="str">
        <f>J4</f>
        <v>11A</v>
      </c>
      <c r="C35" s="85">
        <f t="shared" si="6"/>
        <v>4074</v>
      </c>
      <c r="D35" s="85">
        <f>J6</f>
        <v>4628</v>
      </c>
      <c r="F35" s="85"/>
      <c r="G35" s="85"/>
      <c r="H35" s="85"/>
      <c r="I35" s="86"/>
    </row>
    <row r="36" spans="2:10" ht="14.1" hidden="1" customHeight="1">
      <c r="B36" s="84">
        <f>K4</f>
        <v>12</v>
      </c>
      <c r="C36" s="85">
        <f t="shared" si="6"/>
        <v>4447</v>
      </c>
      <c r="D36" s="85">
        <f>K6</f>
        <v>4999</v>
      </c>
      <c r="F36" s="85"/>
      <c r="G36" s="85"/>
      <c r="H36" s="85"/>
      <c r="I36" s="86"/>
    </row>
    <row r="37" spans="2:10" ht="14.1" hidden="1" customHeight="1">
      <c r="B37" s="84">
        <f>L4</f>
        <v>13</v>
      </c>
      <c r="C37" s="85">
        <f t="shared" si="6"/>
        <v>4965</v>
      </c>
      <c r="D37" s="85">
        <f>L6</f>
        <v>5515.333333333333</v>
      </c>
      <c r="E37" s="88"/>
      <c r="F37" s="85"/>
      <c r="G37" s="85"/>
      <c r="H37" s="85"/>
      <c r="I37" s="86"/>
      <c r="J37" s="86"/>
    </row>
    <row r="38" spans="2:10" ht="14.1" hidden="1" customHeight="1">
      <c r="B38" s="84">
        <f>M4</f>
        <v>14</v>
      </c>
      <c r="C38" s="85">
        <f t="shared" si="6"/>
        <v>5274</v>
      </c>
      <c r="D38" s="85">
        <f>M6</f>
        <v>5939</v>
      </c>
      <c r="E38" s="88"/>
      <c r="F38" s="85"/>
      <c r="G38" s="85"/>
      <c r="H38" s="85"/>
      <c r="I38" s="86"/>
      <c r="J38" s="86"/>
    </row>
    <row r="39" spans="2:10" ht="14.1" hidden="1" customHeight="1">
      <c r="B39" s="84">
        <f>N4</f>
        <v>15</v>
      </c>
      <c r="C39" s="85">
        <f t="shared" si="6"/>
        <v>5671</v>
      </c>
      <c r="D39" s="85">
        <f>N6</f>
        <v>6439.666666666667</v>
      </c>
      <c r="E39" s="88"/>
      <c r="F39" s="85"/>
      <c r="G39" s="85"/>
      <c r="H39" s="85"/>
      <c r="I39" s="86"/>
      <c r="J39" s="86"/>
    </row>
    <row r="40" spans="2:10" ht="14.1" hidden="1" customHeight="1">
      <c r="B40" s="84">
        <f>O4</f>
        <v>16</v>
      </c>
      <c r="C40" s="85">
        <f t="shared" si="6"/>
        <v>6073</v>
      </c>
      <c r="D40" s="85">
        <f>O6</f>
        <v>6968</v>
      </c>
      <c r="E40" s="88"/>
      <c r="F40" s="85"/>
      <c r="G40" s="85"/>
      <c r="H40" s="85"/>
      <c r="I40" s="86"/>
      <c r="J40" s="86"/>
    </row>
    <row r="41" spans="2:10" ht="14.1" hidden="1" customHeight="1">
      <c r="B41" s="84">
        <f>P4</f>
        <v>17</v>
      </c>
      <c r="C41" s="85">
        <f t="shared" si="6"/>
        <v>6720</v>
      </c>
      <c r="D41" s="85">
        <f>P6</f>
        <v>7685.333333333333</v>
      </c>
      <c r="E41" s="88"/>
      <c r="F41" s="85"/>
      <c r="G41" s="85"/>
      <c r="H41" s="85"/>
      <c r="I41" s="86"/>
      <c r="J41" s="86"/>
    </row>
    <row r="42" spans="2:10" ht="14.1" hidden="1" customHeight="1">
      <c r="D42" s="88"/>
      <c r="E42" s="88"/>
      <c r="F42" s="85"/>
      <c r="G42" s="85"/>
      <c r="H42" s="85"/>
      <c r="I42" s="86"/>
      <c r="J42" s="86"/>
    </row>
    <row r="43" spans="2:10" ht="14.1" customHeight="1"/>
    <row r="44" spans="2:10">
      <c r="B44" s="89"/>
      <c r="C44" s="89"/>
      <c r="D44" s="89"/>
      <c r="E44" s="89"/>
    </row>
    <row r="45" spans="2:10">
      <c r="B45" s="89"/>
      <c r="C45" s="89"/>
      <c r="D45" s="89"/>
      <c r="E45" s="89"/>
    </row>
    <row r="46" spans="2:10">
      <c r="B46" s="89"/>
      <c r="C46" s="89"/>
      <c r="D46" s="89"/>
      <c r="E46" s="89"/>
    </row>
    <row r="47" spans="2:10" ht="20.25">
      <c r="B47" s="90"/>
      <c r="C47" s="89"/>
      <c r="D47" s="89"/>
      <c r="E47" s="89"/>
    </row>
    <row r="48" spans="2:10">
      <c r="B48" s="89"/>
      <c r="C48" s="89"/>
      <c r="D48" s="89"/>
      <c r="E48" s="89"/>
    </row>
    <row r="52" spans="3:3">
      <c r="C52" s="91"/>
    </row>
  </sheetData>
  <sheetProtection algorithmName="SHA-512" hashValue="3SBP3+GwxL4K4ykQ0IxdU//xd9SXHBQQJ26qv6qij6ZFOBvkMaLUF6kGd94OaPMmCMWaD3U+CTnPAWzuCYJeWA==" saltValue="5kwW985noyDTPNk3Cxw1Sw==" spinCount="100000" sheet="1" objects="1" scenarios="1"/>
  <mergeCells count="1">
    <mergeCell ref="B1:P1"/>
  </mergeCells>
  <printOptions horizontalCentered="1"/>
  <pageMargins left="0.39000000000000007" right="0.35000000000000003" top="0.51" bottom="0.55000000000000004" header="0.31" footer="0.31"/>
  <pageSetup paperSize="9" scale="77" fitToHeight="2" orientation="landscape"/>
  <headerFooter>
    <oddFooter>&amp;L&amp;P van &amp;N&amp;C&amp;G&amp;R&amp;8&amp;D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A66536003EFD40B8C65E6B40C3CEA3" ma:contentTypeVersion="2" ma:contentTypeDescription="Een nieuw document maken." ma:contentTypeScope="" ma:versionID="d0dd6fdd12d7a69e59ce4491e1b14e12">
  <xsd:schema xmlns:xsd="http://www.w3.org/2001/XMLSchema" xmlns:xs="http://www.w3.org/2001/XMLSchema" xmlns:p="http://schemas.microsoft.com/office/2006/metadata/properties" xmlns:ns2="44391e58-dac4-4350-9e84-42be915d5de7" targetNamespace="http://schemas.microsoft.com/office/2006/metadata/properties" ma:root="true" ma:fieldsID="5924e3334699e07519cd25870694fb74" ns2:_="">
    <xsd:import namespace="44391e58-dac4-4350-9e84-42be915d5d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91e58-dac4-4350-9e84-42be915d5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8C7AAD-3527-46B8-810E-A448BAE970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91e58-dac4-4350-9e84-42be915d5d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9FC164-E651-4AC5-8C0C-2BD38EFD8E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F326FC2-7605-4258-848C-D2B65B838B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7</vt:i4>
      </vt:variant>
    </vt:vector>
  </HeadingPairs>
  <TitlesOfParts>
    <vt:vector size="11" baseType="lpstr">
      <vt:lpstr>voorblad</vt:lpstr>
      <vt:lpstr>Opgave Opslag </vt:lpstr>
      <vt:lpstr>Richtlijntarieven</vt:lpstr>
      <vt:lpstr>Salaristabel</vt:lpstr>
      <vt:lpstr>'Opgave Opslag '!Afdrukbereik</vt:lpstr>
      <vt:lpstr>Richtlijntarieven!Afdrukbereik</vt:lpstr>
      <vt:lpstr>Salaristabel!Afdrukbereik</vt:lpstr>
      <vt:lpstr>voorblad!Afdrukbereik</vt:lpstr>
      <vt:lpstr>Richtlijntarieven!Afdruktitels</vt:lpstr>
      <vt:lpstr>'Opgave Opslag '!dept</vt:lpstr>
      <vt:lpstr>'Opgave Opslag '!level1_name</vt:lpstr>
    </vt:vector>
  </TitlesOfParts>
  <Manager/>
  <Company>TIGE Advies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Broker</dc:title>
  <dc:subject/>
  <dc:creator>Arjen Veenstra</dc:creator>
  <cp:keywords/>
  <dc:description/>
  <cp:lastModifiedBy>Liesbeth Staal</cp:lastModifiedBy>
  <cp:revision/>
  <dcterms:created xsi:type="dcterms:W3CDTF">2017-03-20T22:44:38Z</dcterms:created>
  <dcterms:modified xsi:type="dcterms:W3CDTF">2022-05-02T14:33:04Z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0x0101000FA66536003EFD40B8C65E6B40C3CEA3</vt:lpwstr>
  </property>
</Properties>
</file>