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no/Documents/3 projecten ZOE 2022/inkoop NO Brabant 2023/aanbesteding/NvI/"/>
    </mc:Choice>
  </mc:AlternateContent>
  <xr:revisionPtr revIDLastSave="0" documentId="8_{2A94E877-F35B-FA4E-8833-4F8CF864DCEA}" xr6:coauthVersionLast="47" xr6:coauthVersionMax="47" xr10:uidLastSave="{00000000-0000-0000-0000-000000000000}"/>
  <bookViews>
    <workbookView xWindow="14380" yWindow="1200" windowWidth="36820" windowHeight="22360" tabRatio="500" xr2:uid="{00000000-000D-0000-FFFF-FFFF00000000}"/>
  </bookViews>
  <sheets>
    <sheet name="inschrijfblad elektriciteit" sheetId="1" r:id="rId1"/>
    <sheet name="toelich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7" i="1" l="1"/>
  <c r="B46" i="1"/>
  <c r="G24" i="1"/>
  <c r="G34" i="1"/>
  <c r="D9" i="1"/>
  <c r="D10" i="1" s="1"/>
  <c r="C40" i="1" l="1"/>
  <c r="C41" i="1"/>
  <c r="G36" i="1"/>
  <c r="B53" i="1" s="1"/>
  <c r="G53" i="1" s="1"/>
  <c r="F47" i="1"/>
  <c r="E47" i="1"/>
  <c r="D47" i="1"/>
  <c r="C47" i="1"/>
  <c r="B52" i="1"/>
  <c r="G33" i="1"/>
  <c r="G32" i="1"/>
  <c r="G31" i="1"/>
  <c r="G30" i="1"/>
  <c r="G47" i="1" l="1"/>
  <c r="G52" i="1"/>
  <c r="F46" i="1" l="1"/>
  <c r="E46" i="1"/>
  <c r="D46" i="1"/>
  <c r="C46" i="1"/>
  <c r="G20" i="1"/>
  <c r="G23" i="1"/>
  <c r="G22" i="1"/>
  <c r="G21" i="1"/>
  <c r="F25" i="1"/>
  <c r="E25" i="1"/>
  <c r="C15" i="1" s="1"/>
  <c r="D25" i="1"/>
  <c r="C14" i="1" s="1"/>
  <c r="C25" i="1"/>
  <c r="C13" i="1" s="1"/>
  <c r="B25" i="1"/>
  <c r="C12" i="1" s="1"/>
  <c r="D12" i="1" s="1"/>
  <c r="E10" i="1"/>
  <c r="E9" i="1"/>
  <c r="D14" i="1" l="1"/>
  <c r="E14" i="1" s="1"/>
  <c r="F14" i="1"/>
  <c r="D13" i="1"/>
  <c r="E13" i="1" s="1"/>
  <c r="F13" i="1"/>
  <c r="D15" i="1"/>
  <c r="E15" i="1" s="1"/>
  <c r="F15" i="1"/>
  <c r="C16" i="1"/>
  <c r="G25" i="1"/>
  <c r="G46" i="1"/>
  <c r="D16" i="1" l="1"/>
  <c r="E16" i="1" s="1"/>
  <c r="F16" i="1"/>
  <c r="E12" i="1"/>
  <c r="E17" i="1" s="1"/>
  <c r="C42" i="1" s="1"/>
  <c r="F12" i="1"/>
  <c r="B42" i="1" l="1"/>
  <c r="G42" i="1" s="1"/>
</calcChain>
</file>

<file path=xl/sharedStrings.xml><?xml version="1.0" encoding="utf-8"?>
<sst xmlns="http://schemas.openxmlformats.org/spreadsheetml/2006/main" count="86" uniqueCount="71">
  <si>
    <t>Inschrijfstaat perceel 1 levering duurzame elektriciteit</t>
  </si>
  <si>
    <t>prijs per eenheid in € / kWh</t>
  </si>
  <si>
    <t>inkoopvolume in kWh</t>
  </si>
  <si>
    <t>kosten</t>
  </si>
  <si>
    <t>totale kosten</t>
  </si>
  <si>
    <t>de toeslagen op de groothandelsprijzen zijn in € per kWh</t>
  </si>
  <si>
    <t>Toeslag ET = Y*X1 + (1-Y)*X2</t>
  </si>
  <si>
    <t>Toeslagen zijn opslagen op groothandelstarieven ICE Endex om 17:00h</t>
  </si>
  <si>
    <t>Leveringstarieven worden op werkdagen vooraf vastgelegd uiterlijk 15:00h van dag publicatie ICE Endex</t>
  </si>
  <si>
    <t>deellevering 1.1 toeslag X1 tijdens hoogtariefuren</t>
  </si>
  <si>
    <t>deellevering 1.1  toeslag X2 tijdens laagtariefuren</t>
  </si>
  <si>
    <t>jaarverbruik</t>
  </si>
  <si>
    <t>GvO NL Wind</t>
  </si>
  <si>
    <t>GvO NL Zon</t>
  </si>
  <si>
    <t>GvO NL waterkracht</t>
  </si>
  <si>
    <t xml:space="preserve">GvO NL Biomassa </t>
  </si>
  <si>
    <t>totaal</t>
  </si>
  <si>
    <t>deellevering 1.2 GvO NL Wind</t>
  </si>
  <si>
    <t>deellevering 1.2 GvO NL Zon</t>
  </si>
  <si>
    <t>deellevering 1.2 GvO NL Waterkracht</t>
  </si>
  <si>
    <t>deellevering 1.2 GvO NL Biomassa</t>
  </si>
  <si>
    <t>deellevering 1.2 GvO NL overig</t>
  </si>
  <si>
    <t>GvO NL Overig</t>
  </si>
  <si>
    <t>eind 2023</t>
  </si>
  <si>
    <t>eind 2024</t>
  </si>
  <si>
    <t>eind 2025</t>
  </si>
  <si>
    <t>eind 2026</t>
  </si>
  <si>
    <t>eind 2027</t>
  </si>
  <si>
    <t>opslag</t>
  </si>
  <si>
    <t>kosten over jaar</t>
  </si>
  <si>
    <t>Kosten inschrijver</t>
  </si>
  <si>
    <t>score</t>
  </si>
  <si>
    <t>Aandeel regionale productie eind 2027</t>
  </si>
  <si>
    <t>Aandeel regionale productie eind 2030</t>
  </si>
  <si>
    <t>GvO NL Waterkracht</t>
  </si>
  <si>
    <t>GvO NL Biomassa</t>
  </si>
  <si>
    <t>GvO NL overig</t>
  </si>
  <si>
    <t>naam inschrijver</t>
  </si>
  <si>
    <t>Weging op prijs</t>
  </si>
  <si>
    <t>Weging op doelstellingen inschrijver op bron</t>
  </si>
  <si>
    <t>Weging op doelstellingen inschrijver regionale productie</t>
  </si>
  <si>
    <t>minimaal aantal punt</t>
  </si>
  <si>
    <t>maximaal aantal punt</t>
  </si>
  <si>
    <t>maximum score 10 punt</t>
  </si>
  <si>
    <t>maximum score 5 punt</t>
  </si>
  <si>
    <t>Minimale kosten (max 30 punten)</t>
  </si>
  <si>
    <t>Maximale kosten (minimaal 0 punt)</t>
  </si>
  <si>
    <t>eind 2027 (maximaal 10 punt)</t>
  </si>
  <si>
    <t>eind 2030 (max 5 punt)</t>
  </si>
  <si>
    <t>Toelichting op inschrijfblad elektriciteit</t>
  </si>
  <si>
    <t>zie toelichtingenblad</t>
  </si>
  <si>
    <t>Inschrijver wordt gevraagd alle gele velden in te vullen en te controleren dat bij de score in onderste tabel alleen getallen zijn vermeld</t>
  </si>
  <si>
    <t>,</t>
  </si>
  <si>
    <t>U dient alle gele velden in te vullen.</t>
  </si>
  <si>
    <t>Dit geldt niet indien u een bepaald type Garantie van Oorsprong niet aanbiedt</t>
  </si>
  <si>
    <t>opmerking</t>
  </si>
  <si>
    <t>Garanties van Oorsprong: per kalenderjaar dient u aan te geven welk percentage is afkomstig van de genoemde bronnen</t>
  </si>
  <si>
    <t>Per kalenderjaar dient u aan te geven per bron welk percentage GvO in de regio is geproduceerd</t>
  </si>
  <si>
    <t>Tabel 1: prijzen</t>
  </si>
  <si>
    <t>Tabel 2: bronnen van garanties van oorsprong</t>
  </si>
  <si>
    <t>Tabel 3: Aandeel regionale Garanties van Oorsprong (in %)</t>
  </si>
  <si>
    <t>eind  2030</t>
  </si>
  <si>
    <t>Het aandeel regionale bron per kalenderjaar betreft aandeel op het totaal volume</t>
  </si>
  <si>
    <t>alle gele velden invullen met een waarde van 0% tot en met 100%</t>
  </si>
  <si>
    <t>Het totaal Garanties van Oorsprong per kalenderjaar moet 100% zijn</t>
  </si>
  <si>
    <t>Bij het correct invullen van tabel 2 verdwijnen de opmerkingen "#deling door 0"</t>
  </si>
  <si>
    <t>De minimum gesommeerde opslag (opslag leverancier+GvO)  mag niet lager zijn dan€ 0,005 per kWh voor ieder kalenderjaar</t>
  </si>
  <si>
    <t>De maximaal gesommeerde opslag (opslag leverancier+GvO)  mag niet hoger zijn dan € 0,015 per kWh voor ieder kalenderjaar</t>
  </si>
  <si>
    <t>2023-2026</t>
  </si>
  <si>
    <t>Initiele leveringsperiode 01 jan 2023 - 31 dec 2026</t>
  </si>
  <si>
    <t>Weging verduurzaming op basis geprognoticeerde opgave 31 december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</si>
</sst>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* #,##0.000000_-;_-* #,##0.000000\-;_-* &quot;-&quot;??_-;_-@_-"/>
    <numFmt numFmtId="168" formatCode="_-&quot;€&quot;\ * #,##0_-;_-&quot;€&quot;\ * #,##0\-;_-&quot;€&quot;\ * &quot;-&quot;??_-;_-@_-"/>
    <numFmt numFmtId="169" formatCode="0.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67" fontId="0" fillId="2" borderId="0" xfId="1" applyNumberFormat="1" applyFont="1" applyFill="1" applyProtection="1">
      <protection locked="0"/>
    </xf>
    <xf numFmtId="0" fontId="0" fillId="3" borderId="0" xfId="0" applyFill="1"/>
    <xf numFmtId="9" fontId="0" fillId="3" borderId="0" xfId="21" applyFont="1" applyFill="1"/>
    <xf numFmtId="166" fontId="0" fillId="3" borderId="0" xfId="1" applyNumberFormat="1" applyFont="1" applyFill="1"/>
    <xf numFmtId="164" fontId="0" fillId="3" borderId="0" xfId="2" applyFont="1" applyFill="1"/>
    <xf numFmtId="164" fontId="0" fillId="3" borderId="0" xfId="0" applyNumberFormat="1" applyFill="1"/>
    <xf numFmtId="0" fontId="2" fillId="3" borderId="0" xfId="0" applyFont="1" applyFill="1" applyAlignment="1">
      <alignment horizontal="right"/>
    </xf>
    <xf numFmtId="9" fontId="0" fillId="3" borderId="0" xfId="0" applyNumberFormat="1" applyFill="1"/>
    <xf numFmtId="0" fontId="0" fillId="3" borderId="0" xfId="0" applyFill="1" applyAlignment="1">
      <alignment horizontal="right"/>
    </xf>
    <xf numFmtId="0" fontId="2" fillId="3" borderId="0" xfId="0" applyFont="1" applyFill="1"/>
    <xf numFmtId="168" fontId="0" fillId="3" borderId="0" xfId="2" applyNumberFormat="1" applyFont="1" applyFill="1"/>
    <xf numFmtId="168" fontId="0" fillId="3" borderId="0" xfId="0" applyNumberFormat="1" applyFill="1"/>
    <xf numFmtId="169" fontId="0" fillId="3" borderId="0" xfId="0" applyNumberFormat="1" applyFill="1"/>
    <xf numFmtId="0" fontId="0" fillId="0" borderId="0" xfId="0" applyFill="1"/>
    <xf numFmtId="0" fontId="0" fillId="2" borderId="0" xfId="0" applyFill="1" applyProtection="1">
      <protection locked="0"/>
    </xf>
    <xf numFmtId="9" fontId="0" fillId="2" borderId="0" xfId="21" applyFont="1" applyFill="1" applyProtection="1">
      <protection locked="0"/>
    </xf>
    <xf numFmtId="9" fontId="0" fillId="3" borderId="0" xfId="0" applyNumberFormat="1" applyFill="1" applyProtection="1">
      <protection locked="0"/>
    </xf>
    <xf numFmtId="0" fontId="5" fillId="3" borderId="0" xfId="0" applyFont="1" applyFill="1"/>
    <xf numFmtId="9" fontId="0" fillId="3" borderId="0" xfId="21" applyFont="1" applyFill="1" applyProtection="1"/>
    <xf numFmtId="0" fontId="0" fillId="3" borderId="0" xfId="0" applyFont="1" applyFill="1"/>
  </cellXfs>
  <cellStyles count="22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Komma" xfId="1" builtinId="3"/>
    <cellStyle name="Procent" xfId="21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workbookViewId="0">
      <selection activeCell="B11" sqref="B11"/>
    </sheetView>
  </sheetViews>
  <sheetFormatPr baseColWidth="10" defaultColWidth="11" defaultRowHeight="16" x14ac:dyDescent="0.2"/>
  <cols>
    <col min="1" max="1" width="54.5" bestFit="1" customWidth="1"/>
    <col min="2" max="2" width="16.5" customWidth="1"/>
    <col min="3" max="3" width="19.6640625" customWidth="1"/>
    <col min="4" max="4" width="21.33203125" customWidth="1"/>
    <col min="5" max="5" width="16.5" bestFit="1" customWidth="1"/>
    <col min="6" max="6" width="17" customWidth="1"/>
    <col min="7" max="7" width="25" customWidth="1"/>
  </cols>
  <sheetData>
    <row r="1" spans="1:7" x14ac:dyDescent="0.2">
      <c r="A1" s="1" t="s">
        <v>0</v>
      </c>
      <c r="B1" s="1" t="s">
        <v>37</v>
      </c>
      <c r="C1" s="16"/>
    </row>
    <row r="2" spans="1:7" x14ac:dyDescent="0.2">
      <c r="A2" s="1"/>
      <c r="C2" s="15"/>
    </row>
    <row r="3" spans="1:7" x14ac:dyDescent="0.2">
      <c r="A3" s="1" t="s">
        <v>51</v>
      </c>
      <c r="C3" s="15"/>
    </row>
    <row r="4" spans="1:7" x14ac:dyDescent="0.2">
      <c r="A4" s="1" t="s">
        <v>50</v>
      </c>
    </row>
    <row r="5" spans="1:7" x14ac:dyDescent="0.2">
      <c r="A5" s="1"/>
    </row>
    <row r="7" spans="1:7" x14ac:dyDescent="0.2">
      <c r="A7" s="11" t="s">
        <v>58</v>
      </c>
      <c r="B7" s="11" t="s">
        <v>1</v>
      </c>
      <c r="C7" s="3"/>
      <c r="D7" s="11" t="s">
        <v>2</v>
      </c>
      <c r="E7" s="11" t="s">
        <v>3</v>
      </c>
      <c r="F7" s="11" t="s">
        <v>55</v>
      </c>
      <c r="G7" s="3"/>
    </row>
    <row r="8" spans="1:7" x14ac:dyDescent="0.2">
      <c r="A8" s="3"/>
      <c r="B8" s="10" t="s">
        <v>68</v>
      </c>
      <c r="C8" s="3"/>
      <c r="D8" s="10" t="s">
        <v>11</v>
      </c>
      <c r="E8" s="3"/>
      <c r="F8" s="3"/>
      <c r="G8" s="3"/>
    </row>
    <row r="9" spans="1:7" x14ac:dyDescent="0.2">
      <c r="A9" s="3" t="s">
        <v>9</v>
      </c>
      <c r="B9" s="2"/>
      <c r="C9" s="5"/>
      <c r="D9" s="5">
        <f>0.39*58300000</f>
        <v>22737000</v>
      </c>
      <c r="E9" s="6">
        <f>B9*D9</f>
        <v>0</v>
      </c>
      <c r="F9" s="3"/>
      <c r="G9" s="3"/>
    </row>
    <row r="10" spans="1:7" x14ac:dyDescent="0.2">
      <c r="A10" s="3" t="s">
        <v>10</v>
      </c>
      <c r="B10" s="2"/>
      <c r="C10" s="5"/>
      <c r="D10" s="5">
        <f>58300000-D9</f>
        <v>35563000</v>
      </c>
      <c r="E10" s="6">
        <f>B10*D10</f>
        <v>0</v>
      </c>
      <c r="F10" s="3"/>
      <c r="G10" s="3"/>
    </row>
    <row r="11" spans="1:7" x14ac:dyDescent="0.2">
      <c r="A11" s="3"/>
      <c r="B11" s="3"/>
      <c r="C11" s="5"/>
      <c r="D11" s="5"/>
      <c r="E11" s="6"/>
      <c r="F11" s="3"/>
      <c r="G11" s="3"/>
    </row>
    <row r="12" spans="1:7" x14ac:dyDescent="0.2">
      <c r="A12" s="3" t="s">
        <v>17</v>
      </c>
      <c r="B12" s="2"/>
      <c r="C12" s="4">
        <f>+B25</f>
        <v>0</v>
      </c>
      <c r="D12" s="5">
        <f>C12*(SUM(D$9:D$11))</f>
        <v>0</v>
      </c>
      <c r="E12" s="6">
        <f>+D12*B12</f>
        <v>0</v>
      </c>
      <c r="F12" s="3" t="str">
        <f>IF(C12=0,"geen levering GvO NL Wind",IF(C12&gt;0,"bij levering GvO NL Wind moet een prijs worden ingevoerd "))</f>
        <v>geen levering GvO NL Wind</v>
      </c>
      <c r="G12" s="3"/>
    </row>
    <row r="13" spans="1:7" x14ac:dyDescent="0.2">
      <c r="A13" s="3" t="s">
        <v>18</v>
      </c>
      <c r="B13" s="2"/>
      <c r="C13" s="4">
        <f>+C25</f>
        <v>0</v>
      </c>
      <c r="D13" s="5">
        <f>C13*(SUM(D$9:D$11))</f>
        <v>0</v>
      </c>
      <c r="E13" s="6">
        <f>+D13*B13</f>
        <v>0</v>
      </c>
      <c r="F13" s="3" t="str">
        <f>IF(C13=0,"geen levering GvO NL Zon",IF(C13&gt;0,"bij levering GvO NL Zon moet een prijs worden ingevoerd "))</f>
        <v>geen levering GvO NL Zon</v>
      </c>
      <c r="G13" s="3"/>
    </row>
    <row r="14" spans="1:7" x14ac:dyDescent="0.2">
      <c r="A14" s="3" t="s">
        <v>19</v>
      </c>
      <c r="B14" s="2"/>
      <c r="C14" s="4">
        <f>+D25</f>
        <v>0</v>
      </c>
      <c r="D14" s="5">
        <f>C14*(SUM(D$9:D$11))</f>
        <v>0</v>
      </c>
      <c r="E14" s="6">
        <f>+D14*B14</f>
        <v>0</v>
      </c>
      <c r="F14" s="3" t="str">
        <f>IF(C14=0,"geen levering GvO NL Waterkracht",IF(C14&gt;0,"bij levering GvO NL Waterkracht moet een prijs worden ingevoerd "))</f>
        <v>geen levering GvO NL Waterkracht</v>
      </c>
      <c r="G14" s="3"/>
    </row>
    <row r="15" spans="1:7" x14ac:dyDescent="0.2">
      <c r="A15" s="3" t="s">
        <v>20</v>
      </c>
      <c r="B15" s="2"/>
      <c r="C15" s="4">
        <f>E25</f>
        <v>0</v>
      </c>
      <c r="D15" s="5">
        <f>C15*(SUM(D$9:D$11))</f>
        <v>0</v>
      </c>
      <c r="E15" s="6">
        <f>+D15*B15</f>
        <v>0</v>
      </c>
      <c r="F15" s="3" t="str">
        <f>IF(C15=0,"geen levering GvO NL Biomassa",IF(C15&gt;0,"bij levering GvO NL Biomassa moet een prijs worden ingevoerd "))</f>
        <v>geen levering GvO NL Biomassa</v>
      </c>
      <c r="G15" s="3"/>
    </row>
    <row r="16" spans="1:7" x14ac:dyDescent="0.2">
      <c r="A16" s="3" t="s">
        <v>21</v>
      </c>
      <c r="B16" s="2"/>
      <c r="C16" s="4">
        <f>+F25</f>
        <v>0</v>
      </c>
      <c r="D16" s="5">
        <f>C16*(SUM(D$9:D$11))</f>
        <v>0</v>
      </c>
      <c r="E16" s="6">
        <f>+D16*B16</f>
        <v>0</v>
      </c>
      <c r="F16" s="3" t="str">
        <f>IF(C16=0,"geen levering GvO NL Overig",IF(C16&gt;0,"bij levering GvO NL Overig moet een prijs worden ingevoerd "))</f>
        <v>geen levering GvO NL Overig</v>
      </c>
      <c r="G16" s="3"/>
    </row>
    <row r="17" spans="1:7" x14ac:dyDescent="0.2">
      <c r="A17" s="3" t="s">
        <v>4</v>
      </c>
      <c r="B17" s="3"/>
      <c r="C17" s="3"/>
      <c r="D17" s="3"/>
      <c r="E17" s="7">
        <f>SUM(E9:E15)</f>
        <v>0</v>
      </c>
      <c r="F17" s="3"/>
      <c r="G17" s="3"/>
    </row>
    <row r="18" spans="1:7" s="15" customFormat="1" x14ac:dyDescent="0.2"/>
    <row r="19" spans="1:7" x14ac:dyDescent="0.2">
      <c r="A19" s="11" t="s">
        <v>59</v>
      </c>
      <c r="B19" s="3" t="s">
        <v>12</v>
      </c>
      <c r="C19" s="4" t="s">
        <v>13</v>
      </c>
      <c r="D19" s="3" t="s">
        <v>14</v>
      </c>
      <c r="E19" s="3" t="s">
        <v>15</v>
      </c>
      <c r="F19" s="3" t="s">
        <v>22</v>
      </c>
      <c r="G19" s="3"/>
    </row>
    <row r="20" spans="1:7" x14ac:dyDescent="0.2">
      <c r="A20" s="11">
        <v>2023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4" t="str">
        <f t="shared" ref="G20:G25" si="0">IF(SUM(B20:F20)&lt;&gt;100%,"optelling leidt niet tot 100%",SUM(B20:F20))</f>
        <v>optelling leidt niet tot 100%</v>
      </c>
    </row>
    <row r="21" spans="1:7" x14ac:dyDescent="0.2">
      <c r="A21" s="11">
        <v>2024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4" t="str">
        <f t="shared" si="0"/>
        <v>optelling leidt niet tot 100%</v>
      </c>
    </row>
    <row r="22" spans="1:7" x14ac:dyDescent="0.2">
      <c r="A22" s="11">
        <v>2025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4" t="str">
        <f t="shared" si="0"/>
        <v>optelling leidt niet tot 100%</v>
      </c>
    </row>
    <row r="23" spans="1:7" x14ac:dyDescent="0.2">
      <c r="A23" s="11">
        <v>2026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4" t="str">
        <f t="shared" si="0"/>
        <v>optelling leidt niet tot 100%</v>
      </c>
    </row>
    <row r="24" spans="1:7" x14ac:dyDescent="0.2">
      <c r="A24" s="11">
        <v>2027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4" t="str">
        <f t="shared" si="0"/>
        <v>optelling leidt niet tot 100%</v>
      </c>
    </row>
    <row r="25" spans="1:7" x14ac:dyDescent="0.2">
      <c r="A25" s="8" t="s">
        <v>16</v>
      </c>
      <c r="B25" s="9">
        <f>AVERAGE(B20:B24)</f>
        <v>0</v>
      </c>
      <c r="C25" s="9">
        <f>AVERAGE(C20:C24)</f>
        <v>0</v>
      </c>
      <c r="D25" s="9">
        <f>AVERAGE(D20:D24)</f>
        <v>0</v>
      </c>
      <c r="E25" s="9">
        <f>AVERAGE(E20:E24)</f>
        <v>0</v>
      </c>
      <c r="F25" s="9">
        <f>AVERAGE(F20:F24)</f>
        <v>0</v>
      </c>
      <c r="G25" s="4" t="str">
        <f t="shared" si="0"/>
        <v>optelling leidt niet tot 100%</v>
      </c>
    </row>
    <row r="26" spans="1:7" x14ac:dyDescent="0.2">
      <c r="A26" s="8"/>
      <c r="B26" s="9"/>
      <c r="C26" s="9"/>
      <c r="D26" s="9"/>
      <c r="E26" s="9"/>
      <c r="F26" s="9"/>
      <c r="G26" s="4"/>
    </row>
    <row r="27" spans="1:7" x14ac:dyDescent="0.2">
      <c r="A27" s="11">
        <v>2030</v>
      </c>
      <c r="B27" s="17"/>
      <c r="C27" s="17"/>
      <c r="D27" s="17"/>
      <c r="E27" s="17"/>
      <c r="F27" s="17"/>
      <c r="G27" s="4"/>
    </row>
    <row r="29" spans="1:7" x14ac:dyDescent="0.2">
      <c r="A29" s="11" t="s">
        <v>60</v>
      </c>
      <c r="B29" s="3" t="s">
        <v>12</v>
      </c>
      <c r="C29" s="4" t="s">
        <v>13</v>
      </c>
      <c r="D29" s="3" t="s">
        <v>14</v>
      </c>
      <c r="E29" s="3" t="s">
        <v>15</v>
      </c>
      <c r="F29" s="3" t="s">
        <v>22</v>
      </c>
      <c r="G29" s="3" t="s">
        <v>16</v>
      </c>
    </row>
    <row r="30" spans="1:7" x14ac:dyDescent="0.2">
      <c r="A30" s="8" t="s">
        <v>23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4">
        <f>IF(SUM(B30:F30)&gt;100%,"optelling hoger dan 100%",SUM(B30:F30))</f>
        <v>0</v>
      </c>
    </row>
    <row r="31" spans="1:7" x14ac:dyDescent="0.2">
      <c r="A31" s="8" t="s">
        <v>24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4">
        <f>IF(SUM(B31:F31)&gt;100%,"optelling hoger dan 100%",SUM(B31:F31))</f>
        <v>0</v>
      </c>
    </row>
    <row r="32" spans="1:7" x14ac:dyDescent="0.2">
      <c r="A32" s="8" t="s">
        <v>25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4">
        <f>IF(SUM(B32:F32)&gt;100%,"optelling hoger dan 100%",SUM(B32:F32))</f>
        <v>0</v>
      </c>
    </row>
    <row r="33" spans="1:7" x14ac:dyDescent="0.2">
      <c r="A33" s="8" t="s">
        <v>26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4">
        <f>IF(SUM(B33:F33)&gt;100%,"optelling hoger dan 100%",SUM(B33:F33))</f>
        <v>0</v>
      </c>
    </row>
    <row r="34" spans="1:7" x14ac:dyDescent="0.2">
      <c r="A34" s="8" t="s">
        <v>27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4">
        <f>IF(SUM(B34:F34)&gt;100%,"optelling hoger dan 100%",SUM(B34:F34))</f>
        <v>0</v>
      </c>
    </row>
    <row r="35" spans="1:7" x14ac:dyDescent="0.2">
      <c r="A35" s="10"/>
      <c r="B35" s="10"/>
      <c r="C35" s="10"/>
      <c r="D35" s="10"/>
      <c r="E35" s="10"/>
      <c r="F35" s="10"/>
      <c r="G35" s="4"/>
    </row>
    <row r="36" spans="1:7" x14ac:dyDescent="0.2">
      <c r="A36" s="8" t="s">
        <v>61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4">
        <f>IF(SUM(B36:F36)&gt;100%,"optelling hoger dan 100%",SUM(B36:F36))</f>
        <v>0</v>
      </c>
    </row>
    <row r="39" spans="1:7" x14ac:dyDescent="0.2">
      <c r="A39" s="11" t="s">
        <v>38</v>
      </c>
      <c r="B39" s="3" t="s">
        <v>28</v>
      </c>
      <c r="C39" s="3" t="s">
        <v>29</v>
      </c>
      <c r="D39" s="3" t="s">
        <v>31</v>
      </c>
      <c r="E39" s="3"/>
      <c r="F39" s="3"/>
      <c r="G39" s="8" t="s">
        <v>31</v>
      </c>
    </row>
    <row r="40" spans="1:7" x14ac:dyDescent="0.2">
      <c r="A40" s="3" t="s">
        <v>45</v>
      </c>
      <c r="B40" s="3">
        <v>5.0000000000000001E-3</v>
      </c>
      <c r="C40" s="12">
        <f>B40*(SUM(D9:D10))</f>
        <v>291500</v>
      </c>
      <c r="D40" s="3">
        <v>30</v>
      </c>
      <c r="E40" s="3" t="s">
        <v>42</v>
      </c>
      <c r="F40" s="3"/>
      <c r="G40" s="3"/>
    </row>
    <row r="41" spans="1:7" x14ac:dyDescent="0.2">
      <c r="A41" s="3" t="s">
        <v>46</v>
      </c>
      <c r="B41" s="3">
        <v>1.4999999999999999E-2</v>
      </c>
      <c r="C41" s="12">
        <f>B41*(SUM(D9:D10))</f>
        <v>874500</v>
      </c>
      <c r="D41" s="3">
        <v>0</v>
      </c>
      <c r="E41" s="3" t="s">
        <v>41</v>
      </c>
      <c r="F41" s="3"/>
      <c r="G41" s="3"/>
    </row>
    <row r="42" spans="1:7" x14ac:dyDescent="0.2">
      <c r="A42" s="3" t="s">
        <v>30</v>
      </c>
      <c r="B42" s="3">
        <f>C42/(D9+D10)</f>
        <v>0</v>
      </c>
      <c r="C42" s="13">
        <f>E17</f>
        <v>0</v>
      </c>
      <c r="D42" s="3"/>
      <c r="E42" s="3"/>
      <c r="F42" s="3"/>
      <c r="G42" s="14" t="str">
        <f>IF(B42&lt;0.005,"ongeldig prijsvoorstel",IF(B42&gt;0.015,"ongeldig prijsvoorstel",ROUND(30*(C41-C42)/(C41-C40),1)))</f>
        <v>ongeldig prijsvoorstel</v>
      </c>
    </row>
    <row r="43" spans="1:7" x14ac:dyDescent="0.2">
      <c r="A43" s="3"/>
      <c r="B43" s="3"/>
      <c r="C43" s="3"/>
      <c r="D43" s="3"/>
      <c r="E43" s="3"/>
      <c r="F43" s="3"/>
      <c r="G43" s="3"/>
    </row>
    <row r="45" spans="1:7" x14ac:dyDescent="0.2">
      <c r="A45" s="11" t="s">
        <v>39</v>
      </c>
      <c r="B45" s="3" t="s">
        <v>12</v>
      </c>
      <c r="C45" s="3" t="s">
        <v>13</v>
      </c>
      <c r="D45" s="3" t="s">
        <v>34</v>
      </c>
      <c r="E45" s="3" t="s">
        <v>35</v>
      </c>
      <c r="F45" s="3" t="s">
        <v>36</v>
      </c>
      <c r="G45" s="8" t="s">
        <v>31</v>
      </c>
    </row>
    <row r="46" spans="1:7" x14ac:dyDescent="0.2">
      <c r="A46" s="3" t="s">
        <v>47</v>
      </c>
      <c r="B46" s="4">
        <f>+B24</f>
        <v>0</v>
      </c>
      <c r="C46" s="4">
        <f>+C24</f>
        <v>0</v>
      </c>
      <c r="D46" s="4">
        <f>+D24</f>
        <v>0</v>
      </c>
      <c r="E46" s="4">
        <f>+E24</f>
        <v>0</v>
      </c>
      <c r="F46" s="4">
        <f>+F24</f>
        <v>0</v>
      </c>
      <c r="G46" s="3" t="str">
        <f>IF(SUM(B46:F46)=100%,B46*10+C46*10+D46*10+E46*0+F46*10*F48,"totaal is niet 100%")</f>
        <v>totaal is niet 100%</v>
      </c>
    </row>
    <row r="47" spans="1:7" x14ac:dyDescent="0.2">
      <c r="A47" s="3" t="s">
        <v>48</v>
      </c>
      <c r="B47" s="20">
        <f>B27</f>
        <v>0</v>
      </c>
      <c r="C47" s="20">
        <f>C27</f>
        <v>0</v>
      </c>
      <c r="D47" s="20">
        <f>D27</f>
        <v>0</v>
      </c>
      <c r="E47" s="20">
        <f>E27</f>
        <v>0</v>
      </c>
      <c r="F47" s="20">
        <f>F27</f>
        <v>0</v>
      </c>
      <c r="G47" s="3" t="str">
        <f>IF(SUM(B47:F47)=100%,B47*5+C47*5+D47*5+E47*0+F47*5,"totaal is niet 100%")</f>
        <v>totaal is niet 100%</v>
      </c>
    </row>
    <row r="48" spans="1:7" x14ac:dyDescent="0.2">
      <c r="A48" s="3"/>
      <c r="B48" s="3"/>
      <c r="C48" s="3"/>
      <c r="D48" s="3"/>
      <c r="E48" s="3"/>
      <c r="F48" s="9"/>
      <c r="G48" s="3"/>
    </row>
    <row r="49" spans="1:7" x14ac:dyDescent="0.2">
      <c r="A49" s="15"/>
    </row>
    <row r="50" spans="1:7" x14ac:dyDescent="0.2">
      <c r="A50" s="15"/>
    </row>
    <row r="51" spans="1:7" x14ac:dyDescent="0.2">
      <c r="A51" s="11" t="s">
        <v>40</v>
      </c>
      <c r="B51" s="3"/>
      <c r="C51" s="3"/>
      <c r="D51" s="3"/>
      <c r="E51" s="3"/>
      <c r="F51" s="3"/>
      <c r="G51" s="8" t="s">
        <v>31</v>
      </c>
    </row>
    <row r="52" spans="1:7" x14ac:dyDescent="0.2">
      <c r="A52" s="3" t="s">
        <v>32</v>
      </c>
      <c r="B52" s="18">
        <f>G34</f>
        <v>0</v>
      </c>
      <c r="C52" s="3"/>
      <c r="D52" s="3" t="s">
        <v>43</v>
      </c>
      <c r="E52" s="3"/>
      <c r="F52" s="3"/>
      <c r="G52" s="3" t="str">
        <f>+IF(B52&lt;25%,"voldoet niet aan eisen",IF(B52&lt;40%,0,IF(B52&lt;80%,5,10)))</f>
        <v>voldoet niet aan eisen</v>
      </c>
    </row>
    <row r="53" spans="1:7" x14ac:dyDescent="0.2">
      <c r="A53" s="3" t="s">
        <v>33</v>
      </c>
      <c r="B53" s="20">
        <f>+G36</f>
        <v>0</v>
      </c>
      <c r="C53" s="3"/>
      <c r="D53" s="3" t="s">
        <v>44</v>
      </c>
      <c r="E53" s="3"/>
      <c r="F53" s="3"/>
      <c r="G53" s="3" t="str">
        <f>+IF(B53&lt;75%,"voldoet niet aan eisen",IF(B53&lt;85%,0,IF(B53&lt;100%,2,5)))</f>
        <v>voldoet niet aan eisen</v>
      </c>
    </row>
    <row r="54" spans="1:7" x14ac:dyDescent="0.2">
      <c r="B54" t="s">
        <v>52</v>
      </c>
    </row>
  </sheetData>
  <sheetProtection algorithmName="SHA-512" hashValue="tHNclRg/Ky1RQ1+zhSWiq78iM3TIFkSkJaiCQMugR2T2yRHM/VcDJEoVTvXno90bpP0cS8MUr35wCSvAOZgDjg==" saltValue="0BT0qawiEBL9aTDSW5RWbg==" spinCount="100000" sheet="1" objects="1" scenarios="1"/>
  <dataValidations count="2">
    <dataValidation type="decimal" showInputMessage="1" showErrorMessage="1" sqref="B20:F24" xr:uid="{74C8DC09-6DFD-FF4B-84F8-741CAD941280}">
      <formula1>0</formula1>
      <formula2>1</formula2>
    </dataValidation>
    <dataValidation type="decimal" allowBlank="1" showInputMessage="1" showErrorMessage="1" sqref="B47:F47 B27:F27 B53 B30:F34 B36:F36" xr:uid="{247F4684-1BFF-2B4F-BEEA-CFA027770D6A}">
      <formula1>0</formula1>
      <formula2>1</formula2>
    </dataValidation>
  </dataValidation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A90CB-50AD-684F-AC10-C41B71724CE4}">
  <dimension ref="A1:B24"/>
  <sheetViews>
    <sheetView workbookViewId="0">
      <selection activeCell="B24" sqref="B24"/>
    </sheetView>
  </sheetViews>
  <sheetFormatPr baseColWidth="10" defaultRowHeight="16" x14ac:dyDescent="0.2"/>
  <cols>
    <col min="1" max="1" width="10.83203125" style="3"/>
    <col min="2" max="2" width="106.6640625" style="3" bestFit="1" customWidth="1"/>
    <col min="3" max="16384" width="10.83203125" style="3"/>
  </cols>
  <sheetData>
    <row r="1" spans="1:2" ht="19" x14ac:dyDescent="0.25">
      <c r="A1" s="19" t="s">
        <v>49</v>
      </c>
    </row>
    <row r="2" spans="1:2" ht="19" x14ac:dyDescent="0.25">
      <c r="A2" s="19"/>
    </row>
    <row r="3" spans="1:2" x14ac:dyDescent="0.2">
      <c r="A3" s="11" t="s">
        <v>58</v>
      </c>
    </row>
    <row r="4" spans="1:2" x14ac:dyDescent="0.2">
      <c r="A4" s="3">
        <v>1</v>
      </c>
      <c r="B4" s="3" t="s">
        <v>53</v>
      </c>
    </row>
    <row r="5" spans="1:2" x14ac:dyDescent="0.2">
      <c r="A5" s="3">
        <v>2</v>
      </c>
      <c r="B5" s="3" t="s">
        <v>54</v>
      </c>
    </row>
    <row r="6" spans="1:2" x14ac:dyDescent="0.2">
      <c r="A6" s="3">
        <v>3</v>
      </c>
      <c r="B6" s="3" t="s">
        <v>66</v>
      </c>
    </row>
    <row r="7" spans="1:2" x14ac:dyDescent="0.2">
      <c r="A7" s="3">
        <v>4</v>
      </c>
      <c r="B7" s="3" t="s">
        <v>67</v>
      </c>
    </row>
    <row r="8" spans="1:2" x14ac:dyDescent="0.2">
      <c r="A8" s="3">
        <v>5</v>
      </c>
      <c r="B8" s="3" t="s">
        <v>5</v>
      </c>
    </row>
    <row r="9" spans="1:2" x14ac:dyDescent="0.2">
      <c r="A9" s="3">
        <v>6</v>
      </c>
      <c r="B9" s="3" t="s">
        <v>6</v>
      </c>
    </row>
    <row r="10" spans="1:2" x14ac:dyDescent="0.2">
      <c r="A10" s="3">
        <v>7</v>
      </c>
      <c r="B10" s="3" t="s">
        <v>7</v>
      </c>
    </row>
    <row r="11" spans="1:2" x14ac:dyDescent="0.2">
      <c r="A11" s="3">
        <v>8</v>
      </c>
      <c r="B11" s="3" t="s">
        <v>8</v>
      </c>
    </row>
    <row r="12" spans="1:2" x14ac:dyDescent="0.2">
      <c r="A12" s="3">
        <v>9</v>
      </c>
      <c r="B12" s="3" t="s">
        <v>69</v>
      </c>
    </row>
    <row r="14" spans="1:2" x14ac:dyDescent="0.2">
      <c r="A14" s="11" t="s">
        <v>59</v>
      </c>
    </row>
    <row r="15" spans="1:2" x14ac:dyDescent="0.2">
      <c r="A15" s="21">
        <v>10</v>
      </c>
      <c r="B15" s="3" t="s">
        <v>63</v>
      </c>
    </row>
    <row r="16" spans="1:2" x14ac:dyDescent="0.2">
      <c r="A16" s="3">
        <v>11</v>
      </c>
      <c r="B16" s="3" t="s">
        <v>56</v>
      </c>
    </row>
    <row r="17" spans="1:2" x14ac:dyDescent="0.2">
      <c r="A17" s="3">
        <v>12</v>
      </c>
      <c r="B17" s="3" t="s">
        <v>64</v>
      </c>
    </row>
    <row r="18" spans="1:2" x14ac:dyDescent="0.2">
      <c r="A18" s="3">
        <v>13</v>
      </c>
      <c r="B18" s="3" t="s">
        <v>65</v>
      </c>
    </row>
    <row r="19" spans="1:2" x14ac:dyDescent="0.2">
      <c r="A19" s="3">
        <v>14</v>
      </c>
      <c r="B19" s="3" t="s">
        <v>70</v>
      </c>
    </row>
    <row r="21" spans="1:2" x14ac:dyDescent="0.2">
      <c r="A21" s="11" t="s">
        <v>60</v>
      </c>
    </row>
    <row r="22" spans="1:2" x14ac:dyDescent="0.2">
      <c r="A22" s="21">
        <v>13</v>
      </c>
      <c r="B22" s="3" t="s">
        <v>63</v>
      </c>
    </row>
    <row r="23" spans="1:2" x14ac:dyDescent="0.2">
      <c r="A23" s="3">
        <v>14</v>
      </c>
      <c r="B23" s="3" t="s">
        <v>57</v>
      </c>
    </row>
    <row r="24" spans="1:2" x14ac:dyDescent="0.2">
      <c r="A24" s="3">
        <v>15</v>
      </c>
      <c r="B24" s="3" t="s">
        <v>62</v>
      </c>
    </row>
  </sheetData>
  <sheetProtection algorithmName="SHA-512" hashValue="Tn/7ga9Pcd1XXr3U/ReoK2Zqo+ZciihvA79KY+0iVEtv3grl06xBD/Q8l19YITAysBpkVI32Xj0iiQT+9B9/sg==" saltValue="GPg1i+cU8prXcWcL8goZ0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lassificatie xmlns="33854d53-22db-42af-bdf5-792a68b26508">Eneco intern</Classificati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neco Algemeen Document" ma:contentTypeID="0x010100CF5177C48AD0AC4797CA3D45F93849A5000C38C6732B4B1448979E5AED4728B061" ma:contentTypeVersion="25" ma:contentTypeDescription="" ma:contentTypeScope="" ma:versionID="37b66c86934098b2ffbee205ebbdad46">
  <xsd:schema xmlns:xsd="http://www.w3.org/2001/XMLSchema" xmlns:xs="http://www.w3.org/2001/XMLSchema" xmlns:p="http://schemas.microsoft.com/office/2006/metadata/properties" xmlns:ns1="http://schemas.microsoft.com/sharepoint/v3" xmlns:ns2="83a50a2b-1fa7-46b5-881b-c8a79f21e74e" xmlns:ns3="33854d53-22db-42af-bdf5-792a68b26508" xmlns:ns4="d1650f6b-cdf2-403f-b226-aac5f33b99ec" targetNamespace="http://schemas.microsoft.com/office/2006/metadata/properties" ma:root="true" ma:fieldsID="b4404c58c48e7c9a5e5944c9f63a0cba" ns1:_="" ns2:_="" ns3:_="" ns4:_="">
    <xsd:import namespace="http://schemas.microsoft.com/sharepoint/v3"/>
    <xsd:import namespace="83a50a2b-1fa7-46b5-881b-c8a79f21e74e"/>
    <xsd:import namespace="33854d53-22db-42af-bdf5-792a68b26508"/>
    <xsd:import namespace="d1650f6b-cdf2-403f-b226-aac5f33b99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Classificatie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Eigenschappen van het geïntegreerd beleid voor naleving" ma:description="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tie van de gebruikersinterface van het geïntegreerd beleid voor naleving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0a2b-1fa7-46b5-881b-c8a79f21e7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int-hash delen" ma:internalName="SharingHintHash" ma:readOnly="true">
      <xsd:simpleType>
        <xsd:restriction base="dms:Text"/>
      </xsd:simple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2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3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54d53-22db-42af-bdf5-792a68b26508" elementFormDefault="qualified">
    <xsd:import namespace="http://schemas.microsoft.com/office/2006/documentManagement/types"/>
    <xsd:import namespace="http://schemas.microsoft.com/office/infopath/2007/PartnerControls"/>
    <xsd:element name="Classificatie" ma:index="9" nillable="true" ma:displayName="Classificatie" ma:default="Eneco intern" ma:format="Dropdown" ma:internalName="Classificatie">
      <xsd:simpleType>
        <xsd:restriction base="dms:Choice">
          <xsd:enumeration value="Eneco intern"/>
          <xsd:enumeration value="Eneco vertrouwelijk"/>
          <xsd:enumeration value="Publiek"/>
          <xsd:enumeration value="Geheim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50f6b-cdf2-403f-b226-aac5f33b9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2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haredContentType xmlns="Microsoft.SharePoint.Taxonomy.ContentTypeSync" SourceId="a574edb5-dd3e-4c64-8a50-c03af3bfbb17" ContentTypeId="0x0101" PreviousValue="false"/>
</file>

<file path=customXml/itemProps1.xml><?xml version="1.0" encoding="utf-8"?>
<ds:datastoreItem xmlns:ds="http://schemas.openxmlformats.org/officeDocument/2006/customXml" ds:itemID="{8FC5CAF8-3667-4435-A0B3-64F69BACCD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107421-71BE-4597-B61A-0425D600EE06}">
  <ds:schemaRefs>
    <ds:schemaRef ds:uri="33854d53-22db-42af-bdf5-792a68b26508"/>
    <ds:schemaRef ds:uri="http://schemas.microsoft.com/office/2006/documentManagement/types"/>
    <ds:schemaRef ds:uri="http://purl.org/dc/terms/"/>
    <ds:schemaRef ds:uri="83a50a2b-1fa7-46b5-881b-c8a79f21e74e"/>
    <ds:schemaRef ds:uri="http://purl.org/dc/elements/1.1/"/>
    <ds:schemaRef ds:uri="d1650f6b-cdf2-403f-b226-aac5f33b99ec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07D7FA-6466-42CE-8F20-38FD69AA1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a50a2b-1fa7-46b5-881b-c8a79f21e74e"/>
    <ds:schemaRef ds:uri="33854d53-22db-42af-bdf5-792a68b26508"/>
    <ds:schemaRef ds:uri="d1650f6b-cdf2-403f-b226-aac5f33b99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F354AF9-25B4-44A8-BEFE-17B4A2F9359E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25515EE3-0395-4B27-AD8B-FED60C280FC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inschrijfblad elektriciteit</vt:lpstr>
      <vt:lpstr>toelichting</vt:lpstr>
    </vt:vector>
  </TitlesOfParts>
  <Company>Zicht op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onno toepoel</cp:lastModifiedBy>
  <dcterms:created xsi:type="dcterms:W3CDTF">2015-03-02T10:20:01Z</dcterms:created>
  <dcterms:modified xsi:type="dcterms:W3CDTF">2022-01-17T09:43:42Z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0x010100CF5177C48AD0AC4797CA3D45F93849A5000C38C6732B4B1448979E5AED4728B061</vt:lpwstr>
  </property>
</Properties>
</file>