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sn.tno.nl\data\sv\sv-092730\Kluis Procurement Team\Ties\0. Aanbestedingen\1. CREF\6. Mobiliteitsprovider\04 Nota van Inlichtingen\Gepubliceerd\"/>
    </mc:Choice>
  </mc:AlternateContent>
  <xr:revisionPtr revIDLastSave="0" documentId="8_{9669A277-52CE-47AF-92B4-1933B47AE848}" xr6:coauthVersionLast="47" xr6:coauthVersionMax="47" xr10:uidLastSave="{00000000-0000-0000-0000-000000000000}"/>
  <bookViews>
    <workbookView xWindow="-108" yWindow="-108" windowWidth="23256" windowHeight="12576" xr2:uid="{B53EF990-3779-461D-93EC-2C2C82B8610C}"/>
  </bookViews>
  <sheets>
    <sheet name="TP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2" i="9" l="1"/>
  <c r="E32" i="9" s="1"/>
  <c r="D7" i="9"/>
  <c r="D8" i="9"/>
  <c r="E8" i="9" s="1"/>
  <c r="D47" i="9"/>
  <c r="E47" i="9" s="1"/>
  <c r="D46" i="9"/>
  <c r="E46" i="9" s="1"/>
  <c r="D45" i="9"/>
  <c r="E45" i="9" s="1"/>
  <c r="B38" i="9"/>
  <c r="B39" i="9" s="1"/>
  <c r="D39" i="9" s="1"/>
  <c r="E39" i="9" s="1"/>
  <c r="D52" i="9"/>
  <c r="D51" i="9"/>
  <c r="E51" i="9" s="1"/>
  <c r="D34" i="9"/>
  <c r="E34" i="9" s="1"/>
  <c r="D33" i="9"/>
  <c r="E33" i="9" s="1"/>
  <c r="D28" i="9"/>
  <c r="E28" i="9" s="1"/>
  <c r="D27" i="9"/>
  <c r="E27" i="9" s="1"/>
  <c r="D26" i="9"/>
  <c r="E26" i="9" s="1"/>
  <c r="D25" i="9"/>
  <c r="E25" i="9" s="1"/>
  <c r="D24" i="9"/>
  <c r="E24" i="9" s="1"/>
  <c r="D23" i="9"/>
  <c r="E23" i="9" s="1"/>
  <c r="D22" i="9"/>
  <c r="E22" i="9" s="1"/>
  <c r="D21" i="9"/>
  <c r="E21" i="9" s="1"/>
  <c r="D20" i="9"/>
  <c r="E20" i="9" s="1"/>
  <c r="D16" i="9"/>
  <c r="E16" i="9" s="1"/>
  <c r="D12" i="9"/>
  <c r="E12" i="9" s="1"/>
  <c r="D38" i="9" l="1"/>
  <c r="E38" i="9" s="1"/>
  <c r="D48" i="9"/>
  <c r="E48" i="9" s="1"/>
  <c r="D53" i="9"/>
  <c r="E53" i="9" s="1"/>
  <c r="D13" i="9"/>
  <c r="E13" i="9" s="1"/>
  <c r="D9" i="9"/>
  <c r="E9" i="9" s="1"/>
  <c r="E40" i="9"/>
  <c r="D29" i="9"/>
  <c r="E29" i="9"/>
  <c r="D17" i="9"/>
  <c r="E17" i="9" s="1"/>
  <c r="D35" i="9"/>
  <c r="E35" i="9" s="1"/>
  <c r="E42" i="9" s="1"/>
  <c r="D40" i="9"/>
  <c r="E7" i="9"/>
  <c r="E52" i="9"/>
</calcChain>
</file>

<file path=xl/sharedStrings.xml><?xml version="1.0" encoding="utf-8"?>
<sst xmlns="http://schemas.openxmlformats.org/spreadsheetml/2006/main" count="77" uniqueCount="55">
  <si>
    <t>Prijzenblad: Kosten mobiliteitstool en -kaart incl. deelauto's, -fietsen en -scooters</t>
  </si>
  <si>
    <t xml:space="preserve">Inschrijver hoeft alleen de grijze velden in te vullen. Het formulier wordt verder automatisch gevuld. </t>
  </si>
  <si>
    <t>Contractperiode in jaren</t>
  </si>
  <si>
    <t>P1. Aanschaf mobiliteitskaart</t>
  </si>
  <si>
    <t>Aantal</t>
  </si>
  <si>
    <t>Eenmalige kosten</t>
  </si>
  <si>
    <t>Totale kosten</t>
  </si>
  <si>
    <t>Aanschaf mobiliteitskaart initieel (2023)</t>
  </si>
  <si>
    <t>Totale kosten mobiliteitskaart</t>
  </si>
  <si>
    <t>P2. Gebruik portal en app</t>
  </si>
  <si>
    <t>Tarief</t>
  </si>
  <si>
    <t>Totaal</t>
  </si>
  <si>
    <t>P3. Inrichtingskosten portal en app</t>
  </si>
  <si>
    <t>P4. Vervoersdiensten</t>
  </si>
  <si>
    <t>Bedrag per jaar</t>
  </si>
  <si>
    <t>Kortings % op standaard-tarief vervoerder</t>
  </si>
  <si>
    <t>Trein Spits 2e klasse</t>
  </si>
  <si>
    <t>Trein Dal 2e klasse</t>
  </si>
  <si>
    <t>Trein Spits 1e klasse</t>
  </si>
  <si>
    <t>Trein Dal 1e klasse</t>
  </si>
  <si>
    <t>Bus</t>
  </si>
  <si>
    <t>Tram</t>
  </si>
  <si>
    <t>Metro</t>
  </si>
  <si>
    <t>OV-Water</t>
  </si>
  <si>
    <t>OV-Fiets</t>
  </si>
  <si>
    <t>Totale kosten vervoersdiensten</t>
  </si>
  <si>
    <t xml:space="preserve">P5. Kosten deelauto's </t>
  </si>
  <si>
    <t>Tarief per eenheid</t>
  </si>
  <si>
    <t>Fee per maand per medewerker</t>
  </si>
  <si>
    <t>Fee per kilometer bij gemiddeld 60 km per rit en 1000 ritten (=60.000 km)</t>
  </si>
  <si>
    <t>Fee per uur gebaseerd op een gemiddeld gebruik van 4 uur per reservering en 1000 ritten (=4000 uur)</t>
  </si>
  <si>
    <t>Totale kosten deelauto's</t>
  </si>
  <si>
    <t>30 minuten gebruik incl. kilometers</t>
  </si>
  <si>
    <t>60 minuten gebruik inc. kilometers</t>
  </si>
  <si>
    <t>Totale kosten deelscooters</t>
  </si>
  <si>
    <t>Tarief per uur niet elektrisch</t>
  </si>
  <si>
    <t>Tarief per uur elektrisch</t>
  </si>
  <si>
    <t>Fee per gebruiker per jaar</t>
  </si>
  <si>
    <t>Kosten per parkeertransactie</t>
  </si>
  <si>
    <t>Kortingspercentage / opslag op parkeerkosten straatparkeren</t>
  </si>
  <si>
    <t>Totale kosten parkeren op straat</t>
  </si>
  <si>
    <t>Aanschaf mobiliteitskaart vanaf het tweede tot en met het vijfde contractjaar</t>
  </si>
  <si>
    <t>&gt;&gt;&gt;&gt;&gt;&gt;&gt;&gt;&gt;&gt;&gt;&gt;&gt;&gt;&gt;&gt;&gt;&gt;&gt;&gt;&gt;</t>
  </si>
  <si>
    <t>Fee/Opslag %</t>
  </si>
  <si>
    <t>Totaal contractperiode</t>
  </si>
  <si>
    <r>
      <t xml:space="preserve">Let op!: De TP is door TNO gemaximeerd op </t>
    </r>
    <r>
      <rPr>
        <b/>
        <sz val="11"/>
        <color theme="0"/>
        <rFont val="Calibri"/>
        <family val="2"/>
      </rPr>
      <t>€</t>
    </r>
    <r>
      <rPr>
        <b/>
        <sz val="11"/>
        <color theme="0"/>
        <rFont val="Calibri"/>
        <family val="2"/>
        <scheme val="minor"/>
      </rPr>
      <t>12.000.000 (5 jaar)</t>
    </r>
  </si>
  <si>
    <t>Inrichten mobiliteitstooling (portal en app) en het realiseren van koppelingen (inclusief nazorg)</t>
  </si>
  <si>
    <t>Totaal inrichtingskosten mobiliteitstooling</t>
  </si>
  <si>
    <t>Gebruik mobiliteitstooling (portal en/of app) - mobiliteitskaart per medewerker per jaar inclusief beheer</t>
  </si>
  <si>
    <t>Totale kosten gebruik mobiliteitstooling</t>
  </si>
  <si>
    <t>Totale kosten deelfiets</t>
  </si>
  <si>
    <t>P7. Optionele kosten: Parkeren op straat</t>
  </si>
  <si>
    <t>P8. Optionele kosten: Deelscooter</t>
  </si>
  <si>
    <t>P6. Kosten deelfiets (niet zijnde OV-fiets)</t>
  </si>
  <si>
    <t>Totale Prijs (TP) over een periode van 5 jaar (TP = P1 t/m P6)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</si>
</sst>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  <numFmt numFmtId="165" formatCode="_ [$€-2]\ * #,##0_ ;_ [$€-2]\ * \-#,##0_ ;_ [$€-2]\ * &quot;-&quot;??_ ;_ @_ "/>
    <numFmt numFmtId="166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color rgb="FF444444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b/>
      <sz val="14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59999389629810485"/>
      </left>
      <right style="thin">
        <color theme="4" tint="0.59999389629810485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44" fontId="6" fillId="0" borderId="0" xfId="2" applyFont="1" applyFill="1" applyBorder="1" applyAlignment="1">
      <alignment horizontal="left" vertical="center" wrapText="1"/>
    </xf>
    <xf numFmtId="2" fontId="6" fillId="0" borderId="0" xfId="2" applyNumberFormat="1" applyFont="1" applyFill="1" applyBorder="1" applyAlignment="1">
      <alignment horizontal="center" vertical="center" wrapText="1"/>
    </xf>
    <xf numFmtId="165" fontId="0" fillId="0" borderId="0" xfId="0" applyNumberFormat="1"/>
    <xf numFmtId="9" fontId="0" fillId="0" borderId="0" xfId="3" applyFont="1"/>
    <xf numFmtId="44" fontId="7" fillId="0" borderId="0" xfId="2" applyFont="1"/>
    <xf numFmtId="0" fontId="0" fillId="6" borderId="0" xfId="0" applyFill="1"/>
    <xf numFmtId="0" fontId="11" fillId="7" borderId="0" xfId="0" applyFont="1" applyFill="1"/>
    <xf numFmtId="44" fontId="0" fillId="0" borderId="0" xfId="0" applyNumberFormat="1"/>
    <xf numFmtId="44" fontId="3" fillId="4" borderId="3" xfId="2" applyFont="1" applyFill="1" applyBorder="1" applyAlignment="1" applyProtection="1">
      <alignment horizontal="left" vertical="center" wrapText="1"/>
    </xf>
    <xf numFmtId="44" fontId="9" fillId="4" borderId="3" xfId="2" applyFont="1" applyFill="1" applyBorder="1" applyAlignment="1" applyProtection="1">
      <alignment horizontal="left" vertical="center" wrapText="1"/>
    </xf>
    <xf numFmtId="44" fontId="6" fillId="5" borderId="3" xfId="2" applyFont="1" applyFill="1" applyBorder="1" applyAlignment="1" applyProtection="1">
      <alignment horizontal="left" vertical="center" wrapText="1"/>
    </xf>
    <xf numFmtId="44" fontId="8" fillId="5" borderId="3" xfId="2" applyFont="1" applyFill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left" vertical="center" wrapText="1"/>
    </xf>
    <xf numFmtId="44" fontId="8" fillId="0" borderId="3" xfId="2" applyFont="1" applyBorder="1" applyAlignment="1" applyProtection="1">
      <alignment horizontal="center" vertical="center" wrapText="1"/>
    </xf>
    <xf numFmtId="44" fontId="6" fillId="0" borderId="3" xfId="2" applyFont="1" applyFill="1" applyBorder="1" applyAlignment="1" applyProtection="1">
      <alignment horizontal="left" vertical="center" wrapText="1"/>
    </xf>
    <xf numFmtId="44" fontId="8" fillId="0" borderId="3" xfId="2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right" vertical="center" wrapText="1"/>
    </xf>
    <xf numFmtId="0" fontId="3" fillId="0" borderId="6" xfId="0" applyFont="1" applyBorder="1" applyAlignment="1" applyProtection="1">
      <alignment horizontal="right" vertical="center" wrapText="1"/>
    </xf>
    <xf numFmtId="0" fontId="9" fillId="0" borderId="6" xfId="0" applyFont="1" applyBorder="1" applyAlignment="1" applyProtection="1">
      <alignment horizontal="right" vertical="center" wrapText="1"/>
    </xf>
    <xf numFmtId="44" fontId="9" fillId="4" borderId="7" xfId="0" applyNumberFormat="1" applyFont="1" applyFill="1" applyBorder="1" applyAlignment="1" applyProtection="1">
      <alignment vertical="center" wrapText="1"/>
    </xf>
    <xf numFmtId="0" fontId="6" fillId="0" borderId="0" xfId="0" applyFont="1" applyAlignment="1" applyProtection="1">
      <alignment horizontal="left" vertical="center" wrapText="1"/>
    </xf>
    <xf numFmtId="0" fontId="6" fillId="0" borderId="0" xfId="0" applyFont="1" applyAlignment="1" applyProtection="1">
      <alignment horizontal="center" vertical="center" wrapText="1"/>
    </xf>
    <xf numFmtId="44" fontId="6" fillId="0" borderId="0" xfId="2" applyFont="1" applyFill="1" applyBorder="1" applyAlignment="1" applyProtection="1">
      <alignment horizontal="left" vertical="center" wrapText="1"/>
    </xf>
    <xf numFmtId="0" fontId="8" fillId="0" borderId="0" xfId="0" applyFont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44" fontId="3" fillId="2" borderId="3" xfId="2" applyFont="1" applyFill="1" applyBorder="1" applyAlignment="1" applyProtection="1">
      <alignment horizontal="center" vertical="center" wrapText="1"/>
    </xf>
    <xf numFmtId="44" fontId="3" fillId="2" borderId="3" xfId="2" applyFont="1" applyFill="1" applyBorder="1" applyAlignment="1" applyProtection="1">
      <alignment vertical="center" wrapText="1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44" fontId="3" fillId="2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10" fillId="6" borderId="3" xfId="0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center" vertical="center" wrapText="1"/>
    </xf>
    <xf numFmtId="165" fontId="6" fillId="0" borderId="3" xfId="0" applyNumberFormat="1" applyFont="1" applyBorder="1" applyAlignment="1" applyProtection="1">
      <alignment horizontal="center" vertical="center" wrapText="1"/>
    </xf>
    <xf numFmtId="44" fontId="6" fillId="0" borderId="4" xfId="2" applyFont="1" applyFill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right" vertical="center" wrapText="1"/>
    </xf>
    <xf numFmtId="0" fontId="3" fillId="0" borderId="3" xfId="0" applyFont="1" applyBorder="1" applyAlignment="1" applyProtection="1">
      <alignment vertical="center" wrapText="1"/>
    </xf>
    <xf numFmtId="0" fontId="2" fillId="2" borderId="1" xfId="0" applyFont="1" applyFill="1" applyBorder="1" applyProtection="1"/>
    <xf numFmtId="0" fontId="3" fillId="2" borderId="1" xfId="0" applyFont="1" applyFill="1" applyBorder="1" applyAlignment="1" applyProtection="1">
      <alignment horizontal="center"/>
    </xf>
    <xf numFmtId="44" fontId="3" fillId="2" borderId="1" xfId="2" applyFont="1" applyFill="1" applyBorder="1" applyAlignment="1" applyProtection="1"/>
    <xf numFmtId="0" fontId="3" fillId="2" borderId="1" xfId="0" applyFont="1" applyFill="1" applyBorder="1" applyProtection="1"/>
    <xf numFmtId="0" fontId="9" fillId="2" borderId="1" xfId="0" applyFont="1" applyFill="1" applyBorder="1" applyProtection="1"/>
    <xf numFmtId="0" fontId="13" fillId="2" borderId="2" xfId="0" applyFont="1" applyFill="1" applyBorder="1" applyProtection="1"/>
    <xf numFmtId="0" fontId="3" fillId="2" borderId="2" xfId="0" applyFont="1" applyFill="1" applyBorder="1" applyAlignment="1" applyProtection="1">
      <alignment horizontal="center"/>
    </xf>
    <xf numFmtId="44" fontId="3" fillId="2" borderId="2" xfId="2" applyFont="1" applyFill="1" applyBorder="1" applyAlignment="1" applyProtection="1"/>
    <xf numFmtId="0" fontId="4" fillId="2" borderId="2" xfId="0" applyFont="1" applyFill="1" applyBorder="1" applyProtection="1"/>
    <xf numFmtId="166" fontId="3" fillId="4" borderId="2" xfId="2" applyNumberFormat="1" applyFont="1" applyFill="1" applyBorder="1" applyAlignment="1" applyProtection="1"/>
    <xf numFmtId="0" fontId="3" fillId="0" borderId="2" xfId="0" applyFont="1" applyBorder="1" applyAlignment="1" applyProtection="1">
      <alignment horizontal="left" vertical="center" wrapText="1"/>
    </xf>
    <xf numFmtId="0" fontId="3" fillId="0" borderId="2" xfId="0" applyFont="1" applyBorder="1" applyAlignment="1" applyProtection="1">
      <alignment horizontal="center" vertical="center" wrapText="1"/>
    </xf>
    <xf numFmtId="164" fontId="5" fillId="0" borderId="2" xfId="2" applyNumberFormat="1" applyFont="1" applyFill="1" applyBorder="1" applyAlignment="1" applyProtection="1">
      <alignment horizontal="left" vertical="center" wrapText="1"/>
    </xf>
    <xf numFmtId="44" fontId="6" fillId="3" borderId="3" xfId="2" applyFont="1" applyFill="1" applyBorder="1" applyAlignment="1" applyProtection="1">
      <alignment horizontal="left" vertical="center" wrapText="1"/>
      <protection locked="0"/>
    </xf>
    <xf numFmtId="9" fontId="6" fillId="3" borderId="3" xfId="3" applyFont="1" applyFill="1" applyBorder="1" applyAlignment="1" applyProtection="1">
      <alignment horizontal="left" vertical="center" wrapText="1"/>
      <protection locked="0"/>
    </xf>
    <xf numFmtId="9" fontId="8" fillId="3" borderId="3" xfId="3" applyFont="1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Protection="1">
      <protection hidden="1"/>
    </xf>
    <xf numFmtId="0" fontId="9" fillId="2" borderId="2" xfId="0" applyFont="1" applyFill="1" applyBorder="1" applyProtection="1">
      <protection hidden="1"/>
    </xf>
    <xf numFmtId="43" fontId="3" fillId="0" borderId="2" xfId="1" applyFont="1" applyFill="1" applyBorder="1" applyAlignment="1" applyProtection="1">
      <alignment horizontal="center" vertical="center" wrapText="1"/>
      <protection hidden="1"/>
    </xf>
    <xf numFmtId="43" fontId="9" fillId="0" borderId="2" xfId="1" applyFont="1" applyBorder="1" applyAlignment="1" applyProtection="1">
      <alignment horizontal="center" vertical="center" wrapText="1"/>
      <protection hidden="1"/>
    </xf>
    <xf numFmtId="44" fontId="3" fillId="2" borderId="3" xfId="2" applyFont="1" applyFill="1" applyBorder="1" applyAlignment="1" applyProtection="1">
      <alignment vertical="center" wrapText="1"/>
      <protection hidden="1"/>
    </xf>
    <xf numFmtId="44" fontId="6" fillId="5" borderId="3" xfId="2" applyFont="1" applyFill="1" applyBorder="1" applyAlignment="1" applyProtection="1">
      <alignment horizontal="left" vertical="center" wrapText="1"/>
      <protection hidden="1"/>
    </xf>
    <xf numFmtId="44" fontId="8" fillId="5" borderId="3" xfId="2" applyFont="1" applyFill="1" applyBorder="1" applyAlignment="1" applyProtection="1">
      <alignment horizontal="left" vertical="center" wrapText="1"/>
      <protection hidden="1"/>
    </xf>
    <xf numFmtId="44" fontId="6" fillId="4" borderId="3" xfId="2" applyFont="1" applyFill="1" applyBorder="1" applyAlignment="1" applyProtection="1">
      <alignment horizontal="left" vertical="center" wrapText="1"/>
      <protection hidden="1"/>
    </xf>
    <xf numFmtId="44" fontId="8" fillId="4" borderId="3" xfId="2" applyFont="1" applyFill="1" applyBorder="1" applyAlignment="1" applyProtection="1">
      <alignment horizontal="left" vertical="center" wrapText="1"/>
      <protection hidden="1"/>
    </xf>
    <xf numFmtId="0" fontId="3" fillId="0" borderId="3" xfId="0" applyFont="1" applyBorder="1" applyAlignment="1" applyProtection="1">
      <alignment vertical="center" wrapText="1"/>
      <protection hidden="1"/>
    </xf>
    <xf numFmtId="0" fontId="9" fillId="0" borderId="3" xfId="0" applyFont="1" applyBorder="1" applyAlignment="1" applyProtection="1">
      <alignment vertical="center" wrapText="1"/>
      <protection hidden="1"/>
    </xf>
    <xf numFmtId="44" fontId="3" fillId="2" borderId="3" xfId="2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right" vertical="center" wrapText="1"/>
      <protection hidden="1"/>
    </xf>
    <xf numFmtId="0" fontId="9" fillId="0" borderId="0" xfId="0" applyFont="1" applyAlignment="1" applyProtection="1">
      <alignment horizontal="right" vertical="center" wrapText="1"/>
      <protection hidden="1"/>
    </xf>
    <xf numFmtId="44" fontId="6" fillId="0" borderId="4" xfId="2" applyFont="1" applyFill="1" applyBorder="1" applyAlignment="1" applyProtection="1">
      <alignment horizontal="center" vertical="center" wrapText="1"/>
      <protection hidden="1"/>
    </xf>
    <xf numFmtId="44" fontId="8" fillId="0" borderId="4" xfId="2" applyFont="1" applyBorder="1" applyAlignment="1" applyProtection="1">
      <alignment horizontal="center" vertical="center" wrapText="1"/>
      <protection hidden="1"/>
    </xf>
    <xf numFmtId="44" fontId="6" fillId="0" borderId="4" xfId="2" applyFont="1" applyBorder="1" applyAlignment="1" applyProtection="1">
      <alignment horizontal="center" vertical="center" wrapText="1"/>
      <protection hidden="1"/>
    </xf>
    <xf numFmtId="44" fontId="3" fillId="2" borderId="3" xfId="0" applyNumberFormat="1" applyFont="1" applyFill="1" applyBorder="1" applyAlignment="1" applyProtection="1">
      <alignment horizontal="center" vertical="center" wrapText="1"/>
      <protection hidden="1"/>
    </xf>
    <xf numFmtId="44" fontId="6" fillId="6" borderId="3" xfId="0" applyNumberFormat="1" applyFont="1" applyFill="1" applyBorder="1" applyAlignment="1" applyProtection="1">
      <alignment horizontal="center" vertical="center" wrapText="1"/>
      <protection hidden="1"/>
    </xf>
    <xf numFmtId="44" fontId="6" fillId="0" borderId="3" xfId="2" applyFont="1" applyFill="1" applyBorder="1" applyAlignment="1" applyProtection="1">
      <alignment horizontal="left" vertical="center" wrapText="1"/>
      <protection hidden="1"/>
    </xf>
    <xf numFmtId="44" fontId="8" fillId="0" borderId="3" xfId="2" applyFont="1" applyBorder="1" applyAlignment="1" applyProtection="1">
      <alignment horizontal="left" vertical="center" wrapText="1"/>
      <protection hidden="1"/>
    </xf>
    <xf numFmtId="0" fontId="3" fillId="0" borderId="6" xfId="0" applyFont="1" applyBorder="1" applyAlignment="1" applyProtection="1">
      <alignment horizontal="right" vertical="center" wrapText="1"/>
      <protection hidden="1"/>
    </xf>
    <xf numFmtId="0" fontId="9" fillId="0" borderId="6" xfId="0" applyFont="1" applyBorder="1" applyAlignment="1" applyProtection="1">
      <alignment horizontal="right" vertical="center" wrapText="1"/>
      <protection hidden="1"/>
    </xf>
    <xf numFmtId="0" fontId="3" fillId="0" borderId="5" xfId="0" applyFont="1" applyBorder="1" applyAlignment="1" applyProtection="1">
      <alignment horizontal="right" vertical="center" wrapText="1"/>
    </xf>
    <xf numFmtId="0" fontId="3" fillId="0" borderId="6" xfId="0" applyFont="1" applyBorder="1" applyAlignment="1" applyProtection="1">
      <alignment horizontal="right" vertical="center" wrapText="1"/>
    </xf>
    <xf numFmtId="0" fontId="3" fillId="0" borderId="7" xfId="0" applyFont="1" applyBorder="1" applyAlignment="1" applyProtection="1">
      <alignment horizontal="right" vertical="center" wrapText="1"/>
    </xf>
    <xf numFmtId="0" fontId="3" fillId="4" borderId="5" xfId="0" applyFont="1" applyFill="1" applyBorder="1" applyAlignment="1" applyProtection="1">
      <alignment horizontal="right" vertical="center" wrapText="1"/>
    </xf>
    <xf numFmtId="0" fontId="3" fillId="4" borderId="6" xfId="0" applyFont="1" applyFill="1" applyBorder="1" applyAlignment="1" applyProtection="1">
      <alignment horizontal="right" vertical="center" wrapText="1"/>
    </xf>
    <xf numFmtId="0" fontId="3" fillId="4" borderId="7" xfId="0" applyFont="1" applyFill="1" applyBorder="1" applyAlignment="1" applyProtection="1">
      <alignment horizontal="right" vertical="center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85085-2AB3-4D6C-9D6E-6E85C612AEB7}">
  <dimension ref="A1:H53"/>
  <sheetViews>
    <sheetView tabSelected="1" zoomScale="50" zoomScaleNormal="50" workbookViewId="0">
      <selection activeCell="G19" sqref="G19"/>
    </sheetView>
  </sheetViews>
  <sheetFormatPr defaultRowHeight="14.4" x14ac:dyDescent="0.3"/>
  <cols>
    <col min="1" max="1" width="137.88671875" bestFit="1" customWidth="1"/>
    <col min="2" max="2" width="27" bestFit="1" customWidth="1"/>
    <col min="3" max="3" width="14.44140625" customWidth="1"/>
    <col min="4" max="5" width="25" customWidth="1"/>
    <col min="6" max="6" width="21.44140625" customWidth="1"/>
    <col min="7" max="7" width="78.77734375" customWidth="1"/>
    <col min="8" max="8" width="23.109375" customWidth="1"/>
    <col min="16384" max="16384" width="9.109375" bestFit="1" customWidth="1"/>
  </cols>
  <sheetData>
    <row r="1" spans="1:5" ht="15.6" x14ac:dyDescent="0.3">
      <c r="A1" s="44" t="s">
        <v>0</v>
      </c>
      <c r="B1" s="45"/>
      <c r="C1" s="46"/>
      <c r="D1" s="47"/>
      <c r="E1" s="48"/>
    </row>
    <row r="2" spans="1:5" ht="17.399999999999999" x14ac:dyDescent="0.3">
      <c r="A2" s="49" t="s">
        <v>1</v>
      </c>
      <c r="B2" s="50"/>
      <c r="C2" s="51"/>
      <c r="D2" s="60"/>
      <c r="E2" s="61"/>
    </row>
    <row r="3" spans="1:5" x14ac:dyDescent="0.3">
      <c r="A3" s="52"/>
      <c r="B3" s="50"/>
      <c r="C3" s="51"/>
      <c r="D3" s="60"/>
      <c r="E3" s="61"/>
    </row>
    <row r="4" spans="1:5" x14ac:dyDescent="0.3">
      <c r="A4" s="52"/>
      <c r="B4" s="50" t="s">
        <v>2</v>
      </c>
      <c r="C4" s="53">
        <v>5</v>
      </c>
      <c r="D4" s="60"/>
      <c r="E4" s="61"/>
    </row>
    <row r="5" spans="1:5" x14ac:dyDescent="0.3">
      <c r="A5" s="54"/>
      <c r="B5" s="55"/>
      <c r="C5" s="56"/>
      <c r="D5" s="62"/>
      <c r="E5" s="63"/>
    </row>
    <row r="6" spans="1:5" ht="26.4" customHeight="1" x14ac:dyDescent="0.3">
      <c r="A6" s="28" t="s">
        <v>3</v>
      </c>
      <c r="B6" s="29" t="s">
        <v>4</v>
      </c>
      <c r="C6" s="29" t="s">
        <v>5</v>
      </c>
      <c r="D6" s="64" t="s">
        <v>6</v>
      </c>
      <c r="E6" s="64" t="s">
        <v>44</v>
      </c>
    </row>
    <row r="7" spans="1:5" x14ac:dyDescent="0.3">
      <c r="A7" s="17" t="s">
        <v>7</v>
      </c>
      <c r="B7" s="19">
        <v>3800</v>
      </c>
      <c r="C7" s="57"/>
      <c r="D7" s="65">
        <f>B7*C7</f>
        <v>0</v>
      </c>
      <c r="E7" s="66">
        <f>D7</f>
        <v>0</v>
      </c>
    </row>
    <row r="8" spans="1:5" x14ac:dyDescent="0.3">
      <c r="A8" s="17" t="s">
        <v>41</v>
      </c>
      <c r="B8" s="19">
        <v>1600</v>
      </c>
      <c r="C8" s="57"/>
      <c r="D8" s="65">
        <f>B8*C8</f>
        <v>0</v>
      </c>
      <c r="E8" s="66">
        <f>D8</f>
        <v>0</v>
      </c>
    </row>
    <row r="9" spans="1:5" x14ac:dyDescent="0.3">
      <c r="A9" s="83" t="s">
        <v>8</v>
      </c>
      <c r="B9" s="84"/>
      <c r="C9" s="85"/>
      <c r="D9" s="67">
        <f>SUM(D7:D8)</f>
        <v>0</v>
      </c>
      <c r="E9" s="68">
        <f>D9</f>
        <v>0</v>
      </c>
    </row>
    <row r="10" spans="1:5" x14ac:dyDescent="0.3">
      <c r="A10" s="43"/>
      <c r="B10" s="43"/>
      <c r="C10" s="43"/>
      <c r="D10" s="69"/>
      <c r="E10" s="70"/>
    </row>
    <row r="11" spans="1:5" ht="31.2" customHeight="1" x14ac:dyDescent="0.3">
      <c r="A11" s="28" t="s">
        <v>9</v>
      </c>
      <c r="B11" s="29" t="s">
        <v>4</v>
      </c>
      <c r="C11" s="34" t="s">
        <v>10</v>
      </c>
      <c r="D11" s="71" t="s">
        <v>11</v>
      </c>
      <c r="E11" s="64" t="s">
        <v>44</v>
      </c>
    </row>
    <row r="12" spans="1:5" x14ac:dyDescent="0.3">
      <c r="A12" s="17" t="s">
        <v>48</v>
      </c>
      <c r="B12" s="19">
        <v>3950</v>
      </c>
      <c r="C12" s="57"/>
      <c r="D12" s="65">
        <f>B12*C12</f>
        <v>0</v>
      </c>
      <c r="E12" s="66">
        <f>D12*$C$4</f>
        <v>0</v>
      </c>
    </row>
    <row r="13" spans="1:5" x14ac:dyDescent="0.3">
      <c r="A13" s="83" t="s">
        <v>49</v>
      </c>
      <c r="B13" s="84"/>
      <c r="C13" s="85"/>
      <c r="D13" s="67">
        <f>D12</f>
        <v>0</v>
      </c>
      <c r="E13" s="68">
        <f>D13*$C$4</f>
        <v>0</v>
      </c>
    </row>
    <row r="14" spans="1:5" x14ac:dyDescent="0.3">
      <c r="A14" s="42"/>
      <c r="B14" s="42"/>
      <c r="C14" s="42"/>
      <c r="D14" s="72"/>
      <c r="E14" s="73"/>
    </row>
    <row r="15" spans="1:5" ht="30.6" customHeight="1" x14ac:dyDescent="0.3">
      <c r="A15" s="28" t="s">
        <v>12</v>
      </c>
      <c r="B15" s="29" t="s">
        <v>4</v>
      </c>
      <c r="C15" s="34" t="s">
        <v>10</v>
      </c>
      <c r="D15" s="71" t="s">
        <v>11</v>
      </c>
      <c r="E15" s="64" t="s">
        <v>44</v>
      </c>
    </row>
    <row r="16" spans="1:5" x14ac:dyDescent="0.3">
      <c r="A16" s="17" t="s">
        <v>46</v>
      </c>
      <c r="B16" s="19">
        <v>1</v>
      </c>
      <c r="C16" s="57"/>
      <c r="D16" s="65">
        <f>B16*C16</f>
        <v>0</v>
      </c>
      <c r="E16" s="66">
        <f>D16</f>
        <v>0</v>
      </c>
    </row>
    <row r="17" spans="1:8" x14ac:dyDescent="0.3">
      <c r="A17" s="83" t="s">
        <v>47</v>
      </c>
      <c r="B17" s="84"/>
      <c r="C17" s="85"/>
      <c r="D17" s="67">
        <f>D16</f>
        <v>0</v>
      </c>
      <c r="E17" s="68">
        <f>D17</f>
        <v>0</v>
      </c>
    </row>
    <row r="18" spans="1:8" x14ac:dyDescent="0.3">
      <c r="A18" s="35"/>
      <c r="B18" s="36"/>
      <c r="C18" s="41"/>
      <c r="D18" s="74"/>
      <c r="E18" s="75"/>
    </row>
    <row r="19" spans="1:8" ht="73.8" customHeight="1" x14ac:dyDescent="0.3">
      <c r="A19" s="28" t="s">
        <v>13</v>
      </c>
      <c r="B19" s="29" t="s">
        <v>14</v>
      </c>
      <c r="C19" s="34" t="s">
        <v>15</v>
      </c>
      <c r="D19" s="71" t="s">
        <v>11</v>
      </c>
      <c r="E19" s="64" t="s">
        <v>44</v>
      </c>
    </row>
    <row r="20" spans="1:8" x14ac:dyDescent="0.3">
      <c r="A20" s="17" t="s">
        <v>16</v>
      </c>
      <c r="B20" s="40">
        <v>817200</v>
      </c>
      <c r="C20" s="58"/>
      <c r="D20" s="65">
        <f>B20-(B20*C20)</f>
        <v>817200</v>
      </c>
      <c r="E20" s="66">
        <f>D20*$C$4</f>
        <v>4086000</v>
      </c>
      <c r="H20" s="5"/>
    </row>
    <row r="21" spans="1:8" x14ac:dyDescent="0.3">
      <c r="A21" s="17" t="s">
        <v>17</v>
      </c>
      <c r="B21" s="40">
        <v>408600</v>
      </c>
      <c r="C21" s="58"/>
      <c r="D21" s="65">
        <f t="shared" ref="D21:D28" si="0">B21-(B21*C21)</f>
        <v>408600</v>
      </c>
      <c r="E21" s="66">
        <f t="shared" ref="E21:E28" si="1">D21*$C$4</f>
        <v>2043000</v>
      </c>
      <c r="H21" s="3"/>
    </row>
    <row r="22" spans="1:8" x14ac:dyDescent="0.3">
      <c r="A22" s="17" t="s">
        <v>18</v>
      </c>
      <c r="B22" s="40">
        <v>468500</v>
      </c>
      <c r="C22" s="58"/>
      <c r="D22" s="65">
        <f t="shared" si="0"/>
        <v>468500</v>
      </c>
      <c r="E22" s="66">
        <f t="shared" si="1"/>
        <v>2342500</v>
      </c>
    </row>
    <row r="23" spans="1:8" x14ac:dyDescent="0.3">
      <c r="A23" s="17" t="s">
        <v>19</v>
      </c>
      <c r="B23" s="40">
        <v>468500</v>
      </c>
      <c r="C23" s="58"/>
      <c r="D23" s="65">
        <f t="shared" si="0"/>
        <v>468500</v>
      </c>
      <c r="E23" s="66">
        <f t="shared" si="1"/>
        <v>2342500</v>
      </c>
    </row>
    <row r="24" spans="1:8" x14ac:dyDescent="0.3">
      <c r="A24" s="17" t="s">
        <v>20</v>
      </c>
      <c r="B24" s="40">
        <v>68100</v>
      </c>
      <c r="C24" s="58"/>
      <c r="D24" s="65">
        <f t="shared" si="0"/>
        <v>68100</v>
      </c>
      <c r="E24" s="66">
        <f t="shared" si="1"/>
        <v>340500</v>
      </c>
    </row>
    <row r="25" spans="1:8" x14ac:dyDescent="0.3">
      <c r="A25" s="17" t="s">
        <v>21</v>
      </c>
      <c r="B25" s="40">
        <v>27240</v>
      </c>
      <c r="C25" s="58"/>
      <c r="D25" s="65">
        <f t="shared" si="0"/>
        <v>27240</v>
      </c>
      <c r="E25" s="66">
        <f t="shared" si="1"/>
        <v>136200</v>
      </c>
      <c r="G25" s="4"/>
    </row>
    <row r="26" spans="1:8" x14ac:dyDescent="0.3">
      <c r="A26" s="17" t="s">
        <v>22</v>
      </c>
      <c r="B26" s="40">
        <v>27240</v>
      </c>
      <c r="C26" s="58"/>
      <c r="D26" s="65">
        <f t="shared" si="0"/>
        <v>27240</v>
      </c>
      <c r="E26" s="66">
        <f t="shared" si="1"/>
        <v>136200</v>
      </c>
    </row>
    <row r="27" spans="1:8" x14ac:dyDescent="0.3">
      <c r="A27" s="17" t="s">
        <v>23</v>
      </c>
      <c r="B27" s="40">
        <v>13620</v>
      </c>
      <c r="C27" s="58"/>
      <c r="D27" s="65">
        <f t="shared" si="0"/>
        <v>13620</v>
      </c>
      <c r="E27" s="66">
        <f t="shared" si="1"/>
        <v>68100</v>
      </c>
    </row>
    <row r="28" spans="1:8" x14ac:dyDescent="0.3">
      <c r="A28" s="17" t="s">
        <v>24</v>
      </c>
      <c r="B28" s="40">
        <v>120000</v>
      </c>
      <c r="C28" s="58"/>
      <c r="D28" s="65">
        <f t="shared" si="0"/>
        <v>120000</v>
      </c>
      <c r="E28" s="66">
        <f t="shared" si="1"/>
        <v>600000</v>
      </c>
    </row>
    <row r="29" spans="1:8" x14ac:dyDescent="0.3">
      <c r="A29" s="83" t="s">
        <v>25</v>
      </c>
      <c r="B29" s="84"/>
      <c r="C29" s="85"/>
      <c r="D29" s="67">
        <f>SUM(D20:D28)</f>
        <v>2419000</v>
      </c>
      <c r="E29" s="68">
        <f>SUM(E20:E28)</f>
        <v>12095000</v>
      </c>
      <c r="F29" s="8"/>
    </row>
    <row r="30" spans="1:8" x14ac:dyDescent="0.3">
      <c r="A30" s="38"/>
      <c r="B30" s="39"/>
      <c r="C30" s="38"/>
      <c r="D30" s="76"/>
      <c r="E30" s="75"/>
    </row>
    <row r="31" spans="1:8" ht="34.200000000000003" customHeight="1" x14ac:dyDescent="0.3">
      <c r="A31" s="32" t="s">
        <v>26</v>
      </c>
      <c r="B31" s="33" t="s">
        <v>4</v>
      </c>
      <c r="C31" s="30" t="s">
        <v>27</v>
      </c>
      <c r="D31" s="77" t="s">
        <v>11</v>
      </c>
      <c r="E31" s="64" t="s">
        <v>44</v>
      </c>
    </row>
    <row r="32" spans="1:8" s="6" customFormat="1" x14ac:dyDescent="0.3">
      <c r="A32" s="17" t="s">
        <v>28</v>
      </c>
      <c r="B32" s="37">
        <v>3950</v>
      </c>
      <c r="C32" s="57"/>
      <c r="D32" s="78">
        <f>(C32*B32)*12</f>
        <v>0</v>
      </c>
      <c r="E32" s="78">
        <f>D32*$C$4</f>
        <v>0</v>
      </c>
    </row>
    <row r="33" spans="1:7" s="6" customFormat="1" x14ac:dyDescent="0.3">
      <c r="A33" s="17" t="s">
        <v>29</v>
      </c>
      <c r="B33" s="37">
        <v>60000</v>
      </c>
      <c r="C33" s="57"/>
      <c r="D33" s="78">
        <f>C33*B33</f>
        <v>0</v>
      </c>
      <c r="E33" s="78">
        <f>D33*$C$4</f>
        <v>0</v>
      </c>
    </row>
    <row r="34" spans="1:7" s="6" customFormat="1" x14ac:dyDescent="0.3">
      <c r="A34" s="17" t="s">
        <v>30</v>
      </c>
      <c r="B34" s="37">
        <v>4000</v>
      </c>
      <c r="C34" s="57"/>
      <c r="D34" s="78">
        <f>B34*C34</f>
        <v>0</v>
      </c>
      <c r="E34" s="78">
        <f>D34*$C$4</f>
        <v>0</v>
      </c>
    </row>
    <row r="35" spans="1:7" x14ac:dyDescent="0.3">
      <c r="A35" s="83" t="s">
        <v>31</v>
      </c>
      <c r="B35" s="84"/>
      <c r="C35" s="85"/>
      <c r="D35" s="67">
        <f>D32+D33+D34</f>
        <v>0</v>
      </c>
      <c r="E35" s="68">
        <f>D35*$C$4</f>
        <v>0</v>
      </c>
    </row>
    <row r="36" spans="1:7" x14ac:dyDescent="0.3">
      <c r="A36" s="20"/>
      <c r="B36" s="21"/>
      <c r="C36" s="21"/>
      <c r="D36" s="81"/>
      <c r="E36" s="82"/>
    </row>
    <row r="37" spans="1:7" ht="26.4" x14ac:dyDescent="0.3">
      <c r="A37" s="32" t="s">
        <v>53</v>
      </c>
      <c r="B37" s="33" t="s">
        <v>4</v>
      </c>
      <c r="C37" s="30" t="s">
        <v>27</v>
      </c>
      <c r="D37" s="77" t="s">
        <v>11</v>
      </c>
      <c r="E37" s="64" t="s">
        <v>44</v>
      </c>
    </row>
    <row r="38" spans="1:7" x14ac:dyDescent="0.3">
      <c r="A38" s="17" t="s">
        <v>35</v>
      </c>
      <c r="B38" s="19">
        <f>3950/2</f>
        <v>1975</v>
      </c>
      <c r="C38" s="57"/>
      <c r="D38" s="79">
        <f>B38*C38</f>
        <v>0</v>
      </c>
      <c r="E38" s="80">
        <f>D38*$C$4</f>
        <v>0</v>
      </c>
    </row>
    <row r="39" spans="1:7" x14ac:dyDescent="0.3">
      <c r="A39" s="17" t="s">
        <v>36</v>
      </c>
      <c r="B39" s="19">
        <f>B38</f>
        <v>1975</v>
      </c>
      <c r="C39" s="57"/>
      <c r="D39" s="79">
        <f>B39*C39</f>
        <v>0</v>
      </c>
      <c r="E39" s="80">
        <f>D39*$C$4</f>
        <v>0</v>
      </c>
    </row>
    <row r="40" spans="1:7" x14ac:dyDescent="0.3">
      <c r="A40" s="83" t="s">
        <v>50</v>
      </c>
      <c r="B40" s="84"/>
      <c r="C40" s="85"/>
      <c r="D40" s="67">
        <f>D38</f>
        <v>0</v>
      </c>
      <c r="E40" s="68">
        <f>SUM(E38:E39)</f>
        <v>0</v>
      </c>
    </row>
    <row r="41" spans="1:7" x14ac:dyDescent="0.3">
      <c r="A41" s="20"/>
      <c r="B41" s="21"/>
      <c r="C41" s="21"/>
      <c r="D41" s="21"/>
      <c r="E41" s="22"/>
    </row>
    <row r="42" spans="1:7" x14ac:dyDescent="0.3">
      <c r="A42" s="86" t="s">
        <v>54</v>
      </c>
      <c r="B42" s="87"/>
      <c r="C42" s="87"/>
      <c r="D42" s="88"/>
      <c r="E42" s="23">
        <f>E40+E35+E29+E17+E13+E9</f>
        <v>12095000</v>
      </c>
      <c r="F42" t="s">
        <v>42</v>
      </c>
      <c r="G42" s="7" t="s">
        <v>45</v>
      </c>
    </row>
    <row r="43" spans="1:7" x14ac:dyDescent="0.3">
      <c r="A43" s="24"/>
      <c r="B43" s="25"/>
      <c r="C43" s="26"/>
      <c r="D43" s="25"/>
      <c r="E43" s="27"/>
      <c r="F43" s="1"/>
    </row>
    <row r="44" spans="1:7" ht="33" customHeight="1" x14ac:dyDescent="0.3">
      <c r="A44" s="28" t="s">
        <v>51</v>
      </c>
      <c r="B44" s="29" t="s">
        <v>4</v>
      </c>
      <c r="C44" s="30" t="s">
        <v>43</v>
      </c>
      <c r="D44" s="30" t="s">
        <v>11</v>
      </c>
      <c r="E44" s="31" t="s">
        <v>44</v>
      </c>
    </row>
    <row r="45" spans="1:7" x14ac:dyDescent="0.3">
      <c r="A45" s="17" t="s">
        <v>37</v>
      </c>
      <c r="B45" s="19">
        <v>3950</v>
      </c>
      <c r="C45" s="57">
        <v>0</v>
      </c>
      <c r="D45" s="15">
        <f>B45*C45</f>
        <v>0</v>
      </c>
      <c r="E45" s="16">
        <f>D45*$C$4</f>
        <v>0</v>
      </c>
      <c r="F45" s="2"/>
    </row>
    <row r="46" spans="1:7" x14ac:dyDescent="0.3">
      <c r="A46" s="17" t="s">
        <v>38</v>
      </c>
      <c r="B46" s="18">
        <v>26000</v>
      </c>
      <c r="C46" s="57">
        <v>0</v>
      </c>
      <c r="D46" s="15">
        <f>B46*C46</f>
        <v>0</v>
      </c>
      <c r="E46" s="16">
        <f>D46*$C$4</f>
        <v>0</v>
      </c>
    </row>
    <row r="47" spans="1:7" x14ac:dyDescent="0.3">
      <c r="A47" s="13" t="s">
        <v>39</v>
      </c>
      <c r="B47" s="14">
        <v>160000</v>
      </c>
      <c r="C47" s="59"/>
      <c r="D47" s="11">
        <f>B47*(1+C47)</f>
        <v>160000</v>
      </c>
      <c r="E47" s="12">
        <f>D47*$C$4</f>
        <v>800000</v>
      </c>
    </row>
    <row r="48" spans="1:7" x14ac:dyDescent="0.3">
      <c r="A48" s="83" t="s">
        <v>40</v>
      </c>
      <c r="B48" s="84"/>
      <c r="C48" s="85"/>
      <c r="D48" s="9">
        <f>D47</f>
        <v>160000</v>
      </c>
      <c r="E48" s="10">
        <f>D48*$C$4</f>
        <v>800000</v>
      </c>
    </row>
    <row r="50" spans="1:5" ht="26.4" x14ac:dyDescent="0.3">
      <c r="A50" s="32" t="s">
        <v>52</v>
      </c>
      <c r="B50" s="33" t="s">
        <v>4</v>
      </c>
      <c r="C50" s="30" t="s">
        <v>27</v>
      </c>
      <c r="D50" s="77" t="s">
        <v>11</v>
      </c>
      <c r="E50" s="64" t="s">
        <v>44</v>
      </c>
    </row>
    <row r="51" spans="1:5" x14ac:dyDescent="0.3">
      <c r="A51" s="17" t="s">
        <v>32</v>
      </c>
      <c r="B51" s="19">
        <v>500</v>
      </c>
      <c r="C51" s="57"/>
      <c r="D51" s="79">
        <f>B51*C51</f>
        <v>0</v>
      </c>
      <c r="E51" s="80">
        <f>D51*$C$4</f>
        <v>0</v>
      </c>
    </row>
    <row r="52" spans="1:5" x14ac:dyDescent="0.3">
      <c r="A52" s="17" t="s">
        <v>33</v>
      </c>
      <c r="B52" s="19">
        <v>200</v>
      </c>
      <c r="C52" s="57"/>
      <c r="D52" s="79">
        <f>B52*C52</f>
        <v>0</v>
      </c>
      <c r="E52" s="80">
        <f>D52*$C$4</f>
        <v>0</v>
      </c>
    </row>
    <row r="53" spans="1:5" x14ac:dyDescent="0.3">
      <c r="A53" s="83" t="s">
        <v>34</v>
      </c>
      <c r="B53" s="84"/>
      <c r="C53" s="85"/>
      <c r="D53" s="67">
        <f>D52+D51</f>
        <v>0</v>
      </c>
      <c r="E53" s="68">
        <f>D53*$C$4</f>
        <v>0</v>
      </c>
    </row>
  </sheetData>
  <sheetProtection algorithmName="SHA-512" hashValue="gkEMExf50JUqCYSyLQXogcHVsLrb9UQZX7JnSlOzkMz2XQmMD5PSURmaHO9tkW7RUzkj42QHTdGStXugQ4r3Pg==" saltValue="P0No+/cLn/IBLEkH3WLDXA==" spinCount="100000" sheet="1" objects="1" scenarios="1"/>
  <protectedRanges>
    <protectedRange sqref="C7:D8 D9 C12:D12 D13 C16:D16 D17 C45:D47 C20:D28" name="Bereik1"/>
    <protectedRange sqref="C38:C39 C51:C52" name="Bereik1_1"/>
  </protectedRanges>
  <mergeCells count="9">
    <mergeCell ref="A53:C53"/>
    <mergeCell ref="A42:D42"/>
    <mergeCell ref="A40:C40"/>
    <mergeCell ref="A48:C48"/>
    <mergeCell ref="A9:C9"/>
    <mergeCell ref="A13:C13"/>
    <mergeCell ref="A17:C17"/>
    <mergeCell ref="A29:C29"/>
    <mergeCell ref="A35:C35"/>
  </mergeCells>
  <dataValidations count="3">
    <dataValidation allowBlank="1" promptTitle="Blanco cel" prompt="Blanco cel _x000a_is niet toegestaan." sqref="C7:D8 C20:D28" xr:uid="{BDB319B7-55DB-4448-B535-6E57A57B7B7F}"/>
    <dataValidation allowBlank="1" sqref="C38:C39 C45:C47 D45:D46 C51:C52" xr:uid="{F6D06285-D068-4986-ABA7-FA5A4B5E231F}"/>
    <dataValidation allowBlank="1" promptTitle="Invoer" prompt="- blanco cel indien u de dienst niet levert_x000a_ " sqref="C16:D16 C12:D12 D9 D13 D17 D47" xr:uid="{E0388B46-7668-4F1E-A2E9-597D3C19FF3E}"/>
  </dataValidation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am Document" ma:contentTypeID="0x010100A35317DCC28344A7B82488658A034A5C01002577E223E6C78F45A5FDAEC5D6F31795" ma:contentTypeVersion="6" ma:contentTypeDescription=" " ma:contentTypeScope="" ma:versionID="a998a9135b635955c2aa31e83d4d85e2">
  <xsd:schema xmlns:xsd="http://www.w3.org/2001/XMLSchema" xmlns:xs="http://www.w3.org/2001/XMLSchema" xmlns:p="http://schemas.microsoft.com/office/2006/metadata/properties" xmlns:ns2="127a4b1f-3499-41cd-a38f-3d9485176f27" xmlns:ns3="2f6a910d-138e-42c1-8e8a-320c1b7cf3f7" xmlns:ns5="027578aa-308e-4a2f-a990-bba8c7572867" xmlns:ns6="http://schemas.microsoft.com/sharepoint/v4" targetNamespace="http://schemas.microsoft.com/office/2006/metadata/properties" ma:root="true" ma:fieldsID="b5e8c89e3da1ba87646eea59fe43c10c" ns2:_="" ns3:_="" ns5:_="" ns6:_="">
    <xsd:import namespace="127a4b1f-3499-41cd-a38f-3d9485176f27"/>
    <xsd:import namespace="2f6a910d-138e-42c1-8e8a-320c1b7cf3f7"/>
    <xsd:import namespace="027578aa-308e-4a2f-a990-bba8c757286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NOC_ClusterName" minOccurs="0"/>
                <xsd:element ref="ns3:TNOC_ClusterId" minOccurs="0"/>
                <xsd:element ref="ns2:h15fbb78f4cb41d290e72f301ea2865f" minOccurs="0"/>
                <xsd:element ref="ns2:TaxCatchAll" minOccurs="0"/>
                <xsd:element ref="ns2:TaxCatchAllLabel" minOccurs="0"/>
                <xsd:element ref="ns2:n2a7a23bcc2241cb9261f9a914c7c1bb" minOccurs="0"/>
                <xsd:element ref="ns2:lca20d149a844688b6abf34073d5c21d" minOccurs="0"/>
                <xsd:element ref="ns2:cf581d8792c646118aad2c2c4ecdfa8c" minOccurs="0"/>
                <xsd:element ref="ns2:bac4ab11065f4f6c809c820c57e320e5" minOccurs="0"/>
                <xsd:element ref="ns5:MediaServiceMetadata" minOccurs="0"/>
                <xsd:element ref="ns5:MediaServiceFastMetadata" minOccurs="0"/>
                <xsd:element ref="ns6:IconOverlay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7a4b1f-3499-41cd-a38f-3d9485176f2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15fbb78f4cb41d290e72f301ea2865f" ma:index="13" nillable="true" ma:taxonomy="true" ma:internalName="h15fbb78f4cb41d290e72f301ea2865f" ma:taxonomyFieldName="TNOC_ClusterType" ma:displayName="Cluster type" ma:default="1;#Project|fa11c4c9-105f-402c-bb40-9a56b4989397" ma:fieldId="{115fbb78-f4cb-41d2-90e7-2f301ea2865f}" ma:sspId="7378aa68-586f-4892-bb77-0985b40f41a6" ma:termSetId="e7feef8e-5ede-44cd-b7d5-7ed7dacef0b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77b163ba-1b57-428a-a38d-8912cf584149}" ma:internalName="TaxCatchAll" ma:showField="CatchAllData" ma:web="127a4b1f-3499-41cd-a38f-3d9485176f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77b163ba-1b57-428a-a38d-8912cf584149}" ma:internalName="TaxCatchAllLabel" ma:readOnly="true" ma:showField="CatchAllDataLabel" ma:web="127a4b1f-3499-41cd-a38f-3d9485176f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2a7a23bcc2241cb9261f9a914c7c1bb" ma:index="17" nillable="true" ma:taxonomy="true" ma:internalName="n2a7a23bcc2241cb9261f9a914c7c1bb" ma:taxonomyFieldName="TNOC_DocumentClassification" ma:displayName="Document classification" ma:default="5;#TNO Internal|1a23c89f-ef54-4907-86fd-8242403ff722" ma:fieldId="{72a7a23b-cc22-41cb-9261-f9a914c7c1bb}" ma:sspId="7378aa68-586f-4892-bb77-0985b40f41a6" ma:termSetId="ff8f31fd-7572-41dc-9fe4-bd4c6d280f3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a20d149a844688b6abf34073d5c21d" ma:index="19" nillable="true" ma:taxonomy="true" ma:internalName="lca20d149a844688b6abf34073d5c21d" ma:taxonomyFieldName="TNOC_DocumentType" ma:displayName="Document type" ma:fieldId="{5ca20d14-9a84-4688-b6ab-f34073d5c21d}" ma:sspId="7378aa68-586f-4892-bb77-0985b40f41a6" ma:termSetId="e8a13a9e-c4f3-4184-b8d9-8210abad494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f581d8792c646118aad2c2c4ecdfa8c" ma:index="22" nillable="true" ma:taxonomy="true" ma:internalName="cf581d8792c646118aad2c2c4ecdfa8c" ma:taxonomyFieldName="TNOC_DocumentSetType" ma:displayName="Document set type" ma:readOnly="false" ma:fieldId="{cf581d87-92c6-4611-8aad-2c2c4ecdfa8c}" ma:sspId="7378aa68-586f-4892-bb77-0985b40f41a6" ma:termSetId="a8d4306b-62bf-468f-9587-ff078c8643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ac4ab11065f4f6c809c820c57e320e5" ma:index="24" nillable="true" ma:taxonomy="true" ma:internalName="bac4ab11065f4f6c809c820c57e320e5" ma:taxonomyFieldName="TNOC_DocumentCategory" ma:displayName="Document category" ma:fieldId="{bac4ab11-065f-4f6c-809c-820c57e320e5}" ma:sspId="7378aa68-586f-4892-bb77-0985b40f41a6" ma:termSetId="94d42b6a-4155-4fa6-95e9-087bc306ce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a910d-138e-42c1-8e8a-320c1b7cf3f7" elementFormDefault="qualified">
    <xsd:import namespace="http://schemas.microsoft.com/office/2006/documentManagement/types"/>
    <xsd:import namespace="http://schemas.microsoft.com/office/infopath/2007/PartnerControls"/>
    <xsd:element name="TNOC_ClusterName" ma:index="11" nillable="true" ma:displayName="Cluster name" ma:default="Mobility tooling" ma:internalName="TNOC_ClusterName">
      <xsd:simpleType>
        <xsd:restriction base="dms:Text">
          <xsd:maxLength value="255"/>
        </xsd:restriction>
      </xsd:simpleType>
    </xsd:element>
    <xsd:element name="TNOC_ClusterId" ma:index="12" nillable="true" ma:displayName="Cluster ID" ma:default="060.00980" ma:internalName="TNOC_Clust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578aa-308e-4a2f-a990-bba8c75728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1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NOC_ClusterName xmlns="2f6a910d-138e-42c1-8e8a-320c1b7cf3f7">Mobility tooling</TNOC_ClusterName>
    <bac4ab11065f4f6c809c820c57e320e5 xmlns="127a4b1f-3499-41cd-a38f-3d9485176f27">
      <Terms xmlns="http://schemas.microsoft.com/office/infopath/2007/PartnerControls"/>
    </bac4ab11065f4f6c809c820c57e320e5>
    <TNOC_ClusterId xmlns="2f6a910d-138e-42c1-8e8a-320c1b7cf3f7">060.00980</TNOC_ClusterId>
    <h15fbb78f4cb41d290e72f301ea2865f xmlns="127a4b1f-3499-41cd-a38f-3d9485176f27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Project</TermName>
          <TermId xmlns="http://schemas.microsoft.com/office/infopath/2007/PartnerControls">fa11c4c9-105f-402c-bb40-9a56b4989397</TermId>
        </TermInfo>
      </Terms>
    </h15fbb78f4cb41d290e72f301ea2865f>
    <TaxCatchAll xmlns="127a4b1f-3499-41cd-a38f-3d9485176f27">
      <Value>5</Value>
      <Value>1</Value>
    </TaxCatchAll>
    <IconOverlay xmlns="http://schemas.microsoft.com/sharepoint/v4" xsi:nil="true"/>
    <n2a7a23bcc2241cb9261f9a914c7c1bb xmlns="127a4b1f-3499-41cd-a38f-3d9485176f27">
      <Terms xmlns="http://schemas.microsoft.com/office/infopath/2007/PartnerControls">
        <TermInfo xmlns="http://schemas.microsoft.com/office/infopath/2007/PartnerControls">
          <TermName xmlns="http://schemas.microsoft.com/office/infopath/2007/PartnerControls">TNO Internal</TermName>
          <TermId xmlns="http://schemas.microsoft.com/office/infopath/2007/PartnerControls">1a23c89f-ef54-4907-86fd-8242403ff722</TermId>
        </TermInfo>
      </Terms>
    </n2a7a23bcc2241cb9261f9a914c7c1bb>
    <lca20d149a844688b6abf34073d5c21d xmlns="127a4b1f-3499-41cd-a38f-3d9485176f27">
      <Terms xmlns="http://schemas.microsoft.com/office/infopath/2007/PartnerControls"/>
    </lca20d149a844688b6abf34073d5c21d>
    <cf581d8792c646118aad2c2c4ecdfa8c xmlns="127a4b1f-3499-41cd-a38f-3d9485176f27">
      <Terms xmlns="http://schemas.microsoft.com/office/infopath/2007/PartnerControls"/>
    </cf581d8792c646118aad2c2c4ecdfa8c>
    <_dlc_DocId xmlns="127a4b1f-3499-41cd-a38f-3d9485176f27">FVJZTSKSAN53-1877934319-150</_dlc_DocId>
    <_dlc_DocIdUrl xmlns="127a4b1f-3499-41cd-a38f-3d9485176f27">
      <Url>https://365tno.sharepoint.com/teams/P060.00980/_layouts/15/DocIdRedir.aspx?ID=FVJZTSKSAN53-1877934319-150</Url>
      <Description>FVJZTSKSAN53-1877934319-150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CA446A-A947-4F1D-A99B-87423BC932B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E1E9F1F-0BD9-460C-9D83-FE25992F4D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7a4b1f-3499-41cd-a38f-3d9485176f27"/>
    <ds:schemaRef ds:uri="2f6a910d-138e-42c1-8e8a-320c1b7cf3f7"/>
    <ds:schemaRef ds:uri="027578aa-308e-4a2f-a990-bba8c7572867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D66B41-FCB8-49B1-BE03-871A95D410BB}">
  <ds:schemaRefs>
    <ds:schemaRef ds:uri="http://schemas.microsoft.com/office/2006/documentManagement/types"/>
    <ds:schemaRef ds:uri="http://purl.org/dc/terms/"/>
    <ds:schemaRef ds:uri="http://purl.org/dc/elements/1.1/"/>
    <ds:schemaRef ds:uri="127a4b1f-3499-41cd-a38f-3d9485176f2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sharepoint/v4"/>
    <ds:schemaRef ds:uri="027578aa-308e-4a2f-a990-bba8c7572867"/>
    <ds:schemaRef ds:uri="2f6a910d-138e-42c1-8e8a-320c1b7cf3f7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68017B6-48C9-4CC9-8386-256EE1E5AD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T. Peeters</dc:creator>
  <cp:keywords/>
  <dc:description/>
  <cp:lastModifiedBy>Peeters, T. (Ties)</cp:lastModifiedBy>
  <cp:revision/>
  <dcterms:created xsi:type="dcterms:W3CDTF">2022-02-09T09:06:23Z</dcterms:created>
  <dcterms:modified xsi:type="dcterms:W3CDTF">2022-04-11T13:06:50Z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0x010100A35317DCC28344A7B82488658A034A5C01002577E223E6C78F45A5FDAEC5D6F31795</vt:lpwstr>
  </property>
  <property fmtid="{D5CDD505-2E9C-101B-9397-08002B2CF9AE}" pid="3" name="TNOC_DocumentClassification">
    <vt:lpwstr>5;#TNO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ClusterType">
    <vt:lpwstr>1;#Project|fa11c4c9-105f-402c-bb40-9a56b4989397</vt:lpwstr>
  </property>
  <property fmtid="{D5CDD505-2E9C-101B-9397-08002B2CF9AE}" pid="6" name="TNOC_DocumentCategory">
    <vt:lpwstr/>
  </property>
  <property fmtid="{D5CDD505-2E9C-101B-9397-08002B2CF9AE}" pid="7" name="TNOC_DocumentSetType">
    <vt:lpwstr/>
  </property>
  <property fmtid="{D5CDD505-2E9C-101B-9397-08002B2CF9AE}" pid="8" name="_dlc_DocIdItemGuid">
    <vt:lpwstr>286fda57-93f8-44e8-8b03-ccc81473a93b</vt:lpwstr>
  </property>
</Properties>
</file>