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koop_data\Aanbestedingen\2024-2027\Stukken\Te publiceren\"/>
    </mc:Choice>
  </mc:AlternateContent>
  <xr:revisionPtr revIDLastSave="0" documentId="13_ncr:1_{8D7255D4-9669-461A-ABCB-F72B5687E6E0}" xr6:coauthVersionLast="47" xr6:coauthVersionMax="47" xr10:uidLastSave="{00000000-0000-0000-0000-000000000000}"/>
  <bookViews>
    <workbookView xWindow="28680" yWindow="-120" windowWidth="29040" windowHeight="17640" xr2:uid="{65F1BE6A-995C-477C-BCB7-1EEE6CA18E03}"/>
  </bookViews>
  <sheets>
    <sheet name="Contractwaarde perceel 1 (E)" sheetId="3" r:id="rId1"/>
    <sheet name="Contractwaarde perceel 2 (G)" sheetId="7" r:id="rId2"/>
    <sheet name="Subgunning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3" l="1"/>
  <c r="F19" i="7"/>
  <c r="D8" i="7"/>
  <c r="D7" i="3"/>
  <c r="A27" i="3"/>
  <c r="A28" i="3"/>
  <c r="A29" i="3"/>
  <c r="A35" i="2" l="1"/>
  <c r="A8" i="2"/>
  <c r="E34" i="2"/>
  <c r="E33" i="2"/>
  <c r="E32" i="2"/>
  <c r="D34" i="2"/>
  <c r="D33" i="2"/>
  <c r="D32" i="2"/>
  <c r="D31" i="2"/>
  <c r="E9" i="2"/>
  <c r="E10" i="2"/>
  <c r="E11" i="2"/>
  <c r="E12" i="2"/>
  <c r="D12" i="2"/>
  <c r="D11" i="2"/>
  <c r="D10" i="2"/>
  <c r="D9" i="2"/>
  <c r="F26" i="7" l="1"/>
  <c r="F27" i="7"/>
  <c r="F28" i="7"/>
  <c r="F29" i="7"/>
  <c r="F30" i="7"/>
  <c r="F31" i="7"/>
  <c r="A36" i="7"/>
  <c r="A34" i="7"/>
  <c r="A35" i="7"/>
  <c r="A26" i="7"/>
  <c r="A27" i="7"/>
  <c r="A28" i="7"/>
  <c r="A29" i="7"/>
  <c r="A30" i="7"/>
  <c r="A31" i="7"/>
  <c r="A32" i="7"/>
  <c r="A33" i="7"/>
  <c r="A31" i="3"/>
  <c r="A32" i="3"/>
  <c r="A33" i="3"/>
  <c r="A34" i="3"/>
  <c r="A35" i="3"/>
  <c r="A36" i="3"/>
  <c r="A25" i="3"/>
  <c r="A26" i="3"/>
  <c r="A30" i="3"/>
  <c r="F26" i="3"/>
  <c r="F30" i="3"/>
  <c r="F31" i="3"/>
  <c r="F36" i="7"/>
  <c r="F33" i="3"/>
  <c r="F35" i="7" l="1"/>
  <c r="F34" i="7"/>
  <c r="F33" i="7"/>
  <c r="F32" i="7"/>
  <c r="F27" i="3"/>
  <c r="F32" i="3"/>
  <c r="F29" i="3"/>
  <c r="F28" i="3"/>
  <c r="F34" i="3" l="1"/>
  <c r="F36" i="3" l="1"/>
  <c r="F35" i="3"/>
  <c r="D44" i="2" l="1"/>
  <c r="C27" i="2" s="1"/>
  <c r="B23" i="7" s="1"/>
  <c r="D22" i="2"/>
  <c r="E16" i="2" s="1"/>
  <c r="G33" i="3" s="1"/>
  <c r="G29" i="3"/>
  <c r="E35" i="2" l="1"/>
  <c r="G30" i="7" s="1"/>
  <c r="E38" i="2"/>
  <c r="G33" i="7" s="1"/>
  <c r="E18" i="2"/>
  <c r="G35" i="3" s="1"/>
  <c r="E13" i="2"/>
  <c r="G30" i="3" s="1"/>
  <c r="G27" i="3"/>
  <c r="G28" i="3"/>
  <c r="E17" i="2"/>
  <c r="G34" i="3" s="1"/>
  <c r="E15" i="2"/>
  <c r="G32" i="3" s="1"/>
  <c r="G26" i="3"/>
  <c r="E19" i="2"/>
  <c r="G36" i="3" s="1"/>
  <c r="A16" i="2" l="1"/>
  <c r="A25" i="7" l="1"/>
  <c r="F25" i="3" l="1"/>
  <c r="F37" i="3" l="1"/>
  <c r="F39" i="3" s="1"/>
  <c r="E14" i="2"/>
  <c r="C5" i="2"/>
  <c r="B23" i="3"/>
  <c r="E8" i="2"/>
  <c r="G31" i="3" l="1"/>
  <c r="A13" i="2"/>
  <c r="E22" i="2"/>
  <c r="G25" i="3"/>
  <c r="G37" i="3" l="1"/>
  <c r="F25" i="7" l="1"/>
  <c r="F37" i="7" s="1"/>
  <c r="E41" i="2" l="1"/>
  <c r="G36" i="7" s="1"/>
  <c r="E39" i="2" l="1"/>
  <c r="G34" i="7" s="1"/>
  <c r="E40" i="2"/>
  <c r="G35" i="7" s="1"/>
  <c r="E31" i="2"/>
  <c r="G26" i="7" s="1"/>
  <c r="G27" i="7"/>
  <c r="G28" i="7"/>
  <c r="G29" i="7"/>
  <c r="F39" i="7"/>
  <c r="E37" i="2"/>
  <c r="G32" i="7" s="1"/>
  <c r="E30" i="2"/>
  <c r="E36" i="2"/>
  <c r="G31" i="7" s="1"/>
  <c r="A38" i="2" l="1"/>
  <c r="G25" i="7"/>
  <c r="G37" i="7" s="1"/>
  <c r="A30" i="2"/>
  <c r="E44" i="2"/>
</calcChain>
</file>

<file path=xl/sharedStrings.xml><?xml version="1.0" encoding="utf-8"?>
<sst xmlns="http://schemas.openxmlformats.org/spreadsheetml/2006/main" count="111" uniqueCount="60">
  <si>
    <t>MWh</t>
  </si>
  <si>
    <t>Subgunningscriteria</t>
  </si>
  <si>
    <t>Elektriciteit</t>
  </si>
  <si>
    <t>#</t>
  </si>
  <si>
    <t>Onderwerp</t>
  </si>
  <si>
    <t>Percentage</t>
  </si>
  <si>
    <t>Nieuwe entiteiten</t>
  </si>
  <si>
    <t>Kredietwaardigheid</t>
  </si>
  <si>
    <t>Gas</t>
  </si>
  <si>
    <t>Kleinverbruik bandbreedtevrij</t>
  </si>
  <si>
    <t>Web-interface inkoop</t>
  </si>
  <si>
    <t>Web-interface mutaties</t>
  </si>
  <si>
    <t>Totaal</t>
  </si>
  <si>
    <t>€/MWh</t>
  </si>
  <si>
    <t>Totale score</t>
  </si>
  <si>
    <t>Max. kostenvoordeel:</t>
  </si>
  <si>
    <t>Contractwaarde opslag:</t>
  </si>
  <si>
    <t>Endex2 (peak)</t>
  </si>
  <si>
    <t>Endex1 (off-peak)</t>
  </si>
  <si>
    <t>Biedingsformulier</t>
  </si>
  <si>
    <t>Naam Deelnemer</t>
  </si>
  <si>
    <t>Volume Peak</t>
  </si>
  <si>
    <t>Volume off-peak</t>
  </si>
  <si>
    <t>€/m³</t>
  </si>
  <si>
    <t>€/m³/h/yr</t>
  </si>
  <si>
    <t>Flexfee</t>
  </si>
  <si>
    <t>W2</t>
  </si>
  <si>
    <t>W1</t>
  </si>
  <si>
    <t>m³/h</t>
  </si>
  <si>
    <t>Contractcap. GXX</t>
  </si>
  <si>
    <t>m³</t>
  </si>
  <si>
    <t>Totaal subgunning</t>
  </si>
  <si>
    <t>2a</t>
  </si>
  <si>
    <t>Per onderdeel</t>
  </si>
  <si>
    <t>U1 (off-peak)</t>
  </si>
  <si>
    <t>U2 (peak)</t>
  </si>
  <si>
    <t>Rekenkundig voordeel</t>
  </si>
  <si>
    <t>Contractwaarde aanbesteding Elektriciteit 2024-2026</t>
  </si>
  <si>
    <t>Contractwaarde aanbesteding Gas 2024-2026</t>
  </si>
  <si>
    <t>2b</t>
  </si>
  <si>
    <t>2c</t>
  </si>
  <si>
    <t>2d</t>
  </si>
  <si>
    <t>Profiel bandbreedtevrij</t>
  </si>
  <si>
    <t>Ja</t>
  </si>
  <si>
    <t>Jaarvolume profiel</t>
  </si>
  <si>
    <t>Jaarvolume GXX</t>
  </si>
  <si>
    <t>100% EU Wind</t>
  </si>
  <si>
    <t>SDG-doel</t>
  </si>
  <si>
    <t>Ruimere totale bandbreedte</t>
  </si>
  <si>
    <t>Simplerinvoicing/Peppol</t>
  </si>
  <si>
    <t>Gecompenseerd aardgas</t>
  </si>
  <si>
    <t>Aantal jaren</t>
  </si>
  <si>
    <t>Nee</t>
  </si>
  <si>
    <t>Max. waardering</t>
  </si>
  <si>
    <t>Endex TTF-Cal</t>
  </si>
  <si>
    <t>Afslag EPEX*</t>
  </si>
  <si>
    <t>* De regiotoeslag cq. kosten GTS voor profielaansluitingen (G1, G2, G2C) dienen separaat te worden geoffreerd (zie Nota van Inlichtingen antwoord op vraag 55, 56 en 82).</t>
  </si>
  <si>
    <t>Regiotoeslag*</t>
  </si>
  <si>
    <t>* EPEX afslag voor teruglevering van maximaal 6 €/MWh, dient geoffreerd te worden als -6 (zie Nota van Inlichtingen antwoord op vraag 38, 39, 83 en 109)</t>
  </si>
  <si>
    <t>Volume teruglevering EPEX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</si>
</sst>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_ ;_ &quot;€&quot;\ * \-#,##0_ ;_ &quot;€&quot;\ * &quot;-&quot;??_ ;_ @_ 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3" fillId="0" borderId="0" xfId="0" applyFont="1"/>
    <xf numFmtId="9" fontId="0" fillId="0" borderId="0" xfId="3" applyFont="1"/>
    <xf numFmtId="0" fontId="0" fillId="0" borderId="0" xfId="0" applyAlignment="1">
      <alignment horizontal="right"/>
    </xf>
    <xf numFmtId="165" fontId="0" fillId="0" borderId="0" xfId="2" applyNumberFormat="1" applyFont="1"/>
    <xf numFmtId="0" fontId="0" fillId="0" borderId="0" xfId="0" applyFont="1" applyBorder="1" applyAlignment="1">
      <alignment vertical="center" wrapText="1"/>
    </xf>
    <xf numFmtId="164" fontId="0" fillId="0" borderId="0" xfId="1" applyNumberFormat="1" applyFont="1" applyAlignment="1">
      <alignment horizontal="left"/>
    </xf>
    <xf numFmtId="0" fontId="3" fillId="0" borderId="0" xfId="0" applyFont="1" applyFill="1" applyBorder="1" applyAlignment="1">
      <alignment vertical="center" wrapText="1"/>
    </xf>
    <xf numFmtId="9" fontId="3" fillId="0" borderId="0" xfId="3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0" fillId="0" borderId="0" xfId="2" applyNumberFormat="1" applyFont="1" applyAlignment="1">
      <alignment horizontal="right"/>
    </xf>
    <xf numFmtId="165" fontId="3" fillId="0" borderId="0" xfId="0" applyNumberFormat="1" applyFon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3" applyFont="1" applyAlignment="1">
      <alignment horizontal="center"/>
    </xf>
    <xf numFmtId="44" fontId="6" fillId="0" borderId="2" xfId="2" applyFont="1" applyBorder="1"/>
    <xf numFmtId="0" fontId="6" fillId="0" borderId="4" xfId="0" applyFont="1" applyBorder="1"/>
    <xf numFmtId="0" fontId="6" fillId="0" borderId="5" xfId="0" applyFont="1" applyBorder="1"/>
    <xf numFmtId="0" fontId="0" fillId="0" borderId="6" xfId="0" applyBorder="1"/>
    <xf numFmtId="0" fontId="0" fillId="0" borderId="7" xfId="0" applyBorder="1"/>
    <xf numFmtId="164" fontId="0" fillId="0" borderId="6" xfId="1" applyNumberFormat="1" applyFont="1" applyBorder="1"/>
    <xf numFmtId="165" fontId="0" fillId="0" borderId="6" xfId="2" applyNumberFormat="1" applyFont="1" applyBorder="1"/>
    <xf numFmtId="0" fontId="0" fillId="0" borderId="7" xfId="0" applyFill="1" applyBorder="1"/>
    <xf numFmtId="0" fontId="0" fillId="0" borderId="6" xfId="0" applyFill="1" applyBorder="1"/>
    <xf numFmtId="0" fontId="7" fillId="0" borderId="0" xfId="0" applyFont="1"/>
    <xf numFmtId="44" fontId="6" fillId="0" borderId="5" xfId="2" applyFont="1" applyBorder="1"/>
    <xf numFmtId="0" fontId="0" fillId="0" borderId="8" xfId="0" applyBorder="1"/>
    <xf numFmtId="0" fontId="0" fillId="0" borderId="9" xfId="0" applyBorder="1"/>
    <xf numFmtId="165" fontId="6" fillId="0" borderId="3" xfId="2" applyNumberFormat="1" applyFont="1" applyBorder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/>
    <xf numFmtId="166" fontId="0" fillId="0" borderId="0" xfId="3" applyNumberFormat="1" applyFont="1"/>
    <xf numFmtId="9" fontId="0" fillId="0" borderId="0" xfId="3" applyNumberFormat="1" applyFont="1"/>
    <xf numFmtId="0" fontId="0" fillId="0" borderId="0" xfId="0" applyFont="1" applyAlignment="1">
      <alignment vertical="center" wrapText="1"/>
    </xf>
    <xf numFmtId="0" fontId="3" fillId="0" borderId="5" xfId="0" applyFont="1" applyBorder="1"/>
    <xf numFmtId="0" fontId="3" fillId="0" borderId="4" xfId="0" applyFont="1" applyBorder="1"/>
    <xf numFmtId="165" fontId="3" fillId="0" borderId="1" xfId="2" applyNumberFormat="1" applyFont="1" applyBorder="1" applyAlignment="1">
      <alignment horizontal="left"/>
    </xf>
    <xf numFmtId="0" fontId="6" fillId="0" borderId="0" xfId="0" applyFont="1"/>
    <xf numFmtId="165" fontId="10" fillId="0" borderId="7" xfId="2" applyNumberFormat="1" applyFont="1" applyBorder="1"/>
    <xf numFmtId="165" fontId="6" fillId="0" borderId="1" xfId="2" applyNumberFormat="1" applyFont="1" applyBorder="1"/>
    <xf numFmtId="0" fontId="11" fillId="0" borderId="0" xfId="0" applyFont="1"/>
    <xf numFmtId="164" fontId="11" fillId="0" borderId="0" xfId="1" applyNumberFormat="1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0" fillId="0" borderId="0" xfId="2" applyNumberFormat="1" applyFont="1" applyBorder="1"/>
    <xf numFmtId="43" fontId="0" fillId="0" borderId="0" xfId="1" applyFont="1"/>
    <xf numFmtId="165" fontId="0" fillId="0" borderId="6" xfId="0" applyNumberFormat="1" applyBorder="1"/>
    <xf numFmtId="9" fontId="15" fillId="0" borderId="0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7" fillId="0" borderId="11" xfId="0" applyFont="1" applyBorder="1"/>
    <xf numFmtId="0" fontId="3" fillId="0" borderId="15" xfId="0" applyFont="1" applyBorder="1"/>
    <xf numFmtId="0" fontId="0" fillId="0" borderId="16" xfId="0" applyBorder="1"/>
    <xf numFmtId="0" fontId="0" fillId="0" borderId="15" xfId="0" applyBorder="1"/>
    <xf numFmtId="0" fontId="0" fillId="0" borderId="16" xfId="0" applyFill="1" applyBorder="1"/>
    <xf numFmtId="165" fontId="0" fillId="0" borderId="16" xfId="2" applyNumberFormat="1" applyFont="1" applyBorder="1"/>
    <xf numFmtId="164" fontId="0" fillId="0" borderId="16" xfId="0" applyNumberFormat="1" applyBorder="1"/>
    <xf numFmtId="0" fontId="0" fillId="0" borderId="0" xfId="0" applyBorder="1" applyAlignment="1">
      <alignment horizontal="right"/>
    </xf>
    <xf numFmtId="9" fontId="0" fillId="0" borderId="16" xfId="3" applyFont="1" applyBorder="1"/>
    <xf numFmtId="0" fontId="3" fillId="0" borderId="10" xfId="0" applyFont="1" applyBorder="1"/>
    <xf numFmtId="0" fontId="0" fillId="0" borderId="20" xfId="0" applyBorder="1"/>
    <xf numFmtId="44" fontId="0" fillId="0" borderId="16" xfId="2" applyFont="1" applyBorder="1"/>
    <xf numFmtId="166" fontId="0" fillId="0" borderId="0" xfId="3" applyNumberFormat="1" applyFont="1" applyAlignment="1">
      <alignment horizontal="center"/>
    </xf>
    <xf numFmtId="9" fontId="0" fillId="0" borderId="0" xfId="3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164" fontId="8" fillId="0" borderId="0" xfId="1" applyNumberFormat="1" applyFont="1"/>
    <xf numFmtId="165" fontId="8" fillId="0" borderId="0" xfId="2" applyNumberFormat="1" applyFont="1" applyBorder="1"/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0" xfId="0" applyFill="1" applyBorder="1"/>
    <xf numFmtId="165" fontId="10" fillId="0" borderId="0" xfId="2" applyNumberFormat="1" applyFont="1" applyBorder="1"/>
    <xf numFmtId="44" fontId="6" fillId="0" borderId="4" xfId="2" applyFont="1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vertical="center"/>
    </xf>
    <xf numFmtId="0" fontId="0" fillId="0" borderId="0" xfId="0" applyFont="1"/>
    <xf numFmtId="0" fontId="18" fillId="0" borderId="0" xfId="0" applyFont="1"/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 &quot;€&quot;\ * #,##0_ ;_ &quot;€&quot;\ * \-#,##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DA9996-58A3-4A64-9910-FF6AA02FACEC}" name="Tabel3" displayName="Tabel3" ref="A29:E44" totalsRowShown="0" dataDxfId="9" dataCellStyle="Valuta">
  <tableColumns count="5">
    <tableColumn id="1" xr3:uid="{7F835B35-B3C7-4718-A5ED-32FEAFF9ED16}" name="Per onderdeel" dataDxfId="8"/>
    <tableColumn id="2" xr3:uid="{1D2EB7A3-D2DD-483F-83ED-5EBB7DA84368}" name="#"/>
    <tableColumn id="3" xr3:uid="{CB1B167C-8254-44BD-A773-2CC7E2D6F486}" name="Onderwerp" dataDxfId="7"/>
    <tableColumn id="6" xr3:uid="{122E4320-BB0A-4F92-9314-F9AE7D5367BF}" name="Max. waardering" dataDxfId="6" dataCellStyle="Valuta"/>
    <tableColumn id="7" xr3:uid="{439C1833-2857-4557-A629-734FC9429187}" name="Percentage" dataDxfId="5" dataCellStyle="Pro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6D71A7-DFFF-495B-8C95-8B913B1A3672}" name="Tabel4" displayName="Tabel4" ref="A7:E22" totalsRowShown="0" dataDxfId="4" dataCellStyle="Valuta">
  <tableColumns count="5">
    <tableColumn id="1" xr3:uid="{040A36FA-2804-4147-81BF-76FE428BDB80}" name="Per onderdeel" dataDxfId="3" dataCellStyle="Procent"/>
    <tableColumn id="2" xr3:uid="{8DA41BCD-BC88-4417-8C8D-C4B88D272E36}" name="#"/>
    <tableColumn id="3" xr3:uid="{F874FA40-30A3-480A-830F-04F18ACFC0A8}" name="Onderwerp" dataDxfId="2"/>
    <tableColumn id="6" xr3:uid="{DFB6AB60-613A-4BD5-85F0-BEAE964FDBEF}" name="Max. waardering" dataDxfId="1" dataCellStyle="Valuta"/>
    <tableColumn id="7" xr3:uid="{6FF42647-46D4-45B1-852D-92FA69F2BFA5}" name="Percentage" dataDxfId="0" dataCellStyle="Pro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ADB4-5B31-490A-A6A7-97B8075048FA}">
  <dimension ref="A1:G42"/>
  <sheetViews>
    <sheetView tabSelected="1" zoomScaleNormal="100" workbookViewId="0">
      <selection activeCell="D24" sqref="D24"/>
    </sheetView>
  </sheetViews>
  <sheetFormatPr defaultRowHeight="15" x14ac:dyDescent="0.25"/>
  <cols>
    <col min="1" max="1" width="29.85546875" customWidth="1"/>
    <col min="2" max="2" width="17" bestFit="1" customWidth="1"/>
    <col min="3" max="5" width="15.7109375" customWidth="1"/>
    <col min="6" max="6" width="16.85546875" bestFit="1" customWidth="1"/>
    <col min="7" max="7" width="15.7109375" customWidth="1"/>
  </cols>
  <sheetData>
    <row r="1" spans="1:7" ht="18.75" x14ac:dyDescent="0.3">
      <c r="A1" s="33" t="s">
        <v>37</v>
      </c>
    </row>
    <row r="2" spans="1:7" x14ac:dyDescent="0.25">
      <c r="A2" s="3"/>
    </row>
    <row r="3" spans="1:7" x14ac:dyDescent="0.25">
      <c r="A3" s="3"/>
    </row>
    <row r="4" spans="1:7" x14ac:dyDescent="0.25">
      <c r="A4" s="3" t="s">
        <v>22</v>
      </c>
      <c r="B4" s="72">
        <v>50933</v>
      </c>
      <c r="C4" s="27" t="s">
        <v>0</v>
      </c>
      <c r="D4" s="27"/>
      <c r="E4" s="27"/>
    </row>
    <row r="5" spans="1:7" x14ac:dyDescent="0.25">
      <c r="A5" s="3" t="s">
        <v>21</v>
      </c>
      <c r="B5" s="72">
        <v>38058</v>
      </c>
      <c r="C5" s="27" t="s">
        <v>0</v>
      </c>
      <c r="D5" s="27"/>
      <c r="E5" s="27"/>
    </row>
    <row r="6" spans="1:7" x14ac:dyDescent="0.25">
      <c r="A6" s="94" t="s">
        <v>59</v>
      </c>
      <c r="B6" s="72">
        <v>1550</v>
      </c>
      <c r="C6" s="93" t="s">
        <v>0</v>
      </c>
      <c r="D6" s="46"/>
      <c r="E6" s="46"/>
      <c r="F6" s="32"/>
      <c r="G6" s="32"/>
    </row>
    <row r="7" spans="1:7" x14ac:dyDescent="0.25">
      <c r="A7" s="32"/>
      <c r="B7" s="47"/>
      <c r="C7" s="78"/>
      <c r="D7" s="32" t="str">
        <f>"= invullen"</f>
        <v>= invullen</v>
      </c>
      <c r="E7" s="32"/>
    </row>
    <row r="8" spans="1:7" ht="15.75" thickBot="1" x14ac:dyDescent="0.3"/>
    <row r="9" spans="1:7" x14ac:dyDescent="0.25">
      <c r="A9" s="66" t="s">
        <v>19</v>
      </c>
      <c r="B9" s="57" t="s">
        <v>20</v>
      </c>
      <c r="C9" s="86"/>
      <c r="D9" s="87"/>
      <c r="E9" s="87"/>
      <c r="F9" s="88"/>
      <c r="G9" s="74"/>
    </row>
    <row r="10" spans="1:7" x14ac:dyDescent="0.25">
      <c r="A10" s="58"/>
      <c r="B10" s="36" t="s">
        <v>51</v>
      </c>
      <c r="C10" s="22">
        <v>3</v>
      </c>
      <c r="D10" s="36"/>
      <c r="E10" s="36"/>
      <c r="F10" s="21"/>
      <c r="G10" s="59"/>
    </row>
    <row r="11" spans="1:7" x14ac:dyDescent="0.25">
      <c r="A11" s="58"/>
      <c r="B11" s="36"/>
      <c r="C11" s="83">
        <v>2024</v>
      </c>
      <c r="D11" s="84">
        <v>2025</v>
      </c>
      <c r="E11" s="84">
        <v>2026</v>
      </c>
      <c r="F11" s="21"/>
      <c r="G11" s="59"/>
    </row>
    <row r="12" spans="1:7" x14ac:dyDescent="0.25">
      <c r="A12" s="60"/>
      <c r="B12" s="36" t="s">
        <v>34</v>
      </c>
      <c r="C12" s="76"/>
      <c r="D12" s="79"/>
      <c r="E12" s="79"/>
      <c r="F12" s="21" t="s">
        <v>13</v>
      </c>
      <c r="G12" s="59"/>
    </row>
    <row r="13" spans="1:7" x14ac:dyDescent="0.25">
      <c r="A13" s="60"/>
      <c r="B13" s="36" t="s">
        <v>35</v>
      </c>
      <c r="C13" s="76"/>
      <c r="D13" s="79"/>
      <c r="E13" s="79"/>
      <c r="F13" s="21" t="s">
        <v>13</v>
      </c>
      <c r="G13" s="59"/>
    </row>
    <row r="14" spans="1:7" x14ac:dyDescent="0.25">
      <c r="A14" s="60"/>
      <c r="B14" s="36" t="s">
        <v>18</v>
      </c>
      <c r="C14" s="77"/>
      <c r="D14" s="78"/>
      <c r="E14" s="78"/>
      <c r="F14" s="21" t="s">
        <v>13</v>
      </c>
      <c r="G14" s="59"/>
    </row>
    <row r="15" spans="1:7" x14ac:dyDescent="0.25">
      <c r="A15" s="60"/>
      <c r="B15" s="36" t="s">
        <v>17</v>
      </c>
      <c r="C15" s="77"/>
      <c r="D15" s="78"/>
      <c r="E15" s="78"/>
      <c r="F15" s="21" t="s">
        <v>13</v>
      </c>
      <c r="G15" s="59"/>
    </row>
    <row r="16" spans="1:7" x14ac:dyDescent="0.25">
      <c r="A16" s="60"/>
      <c r="B16" s="80" t="s">
        <v>55</v>
      </c>
      <c r="C16" s="77"/>
      <c r="D16" s="78"/>
      <c r="E16" s="78"/>
      <c r="F16" s="21" t="s">
        <v>13</v>
      </c>
      <c r="G16" s="59"/>
    </row>
    <row r="17" spans="1:7" x14ac:dyDescent="0.25">
      <c r="A17" s="60"/>
      <c r="B17" s="36"/>
      <c r="C17" s="25"/>
      <c r="D17" s="80"/>
      <c r="E17" s="80"/>
      <c r="F17" s="26"/>
      <c r="G17" s="61"/>
    </row>
    <row r="18" spans="1:7" x14ac:dyDescent="0.25">
      <c r="A18" s="60" t="s">
        <v>16</v>
      </c>
      <c r="B18" s="36"/>
      <c r="C18" s="44"/>
      <c r="D18" s="81"/>
      <c r="E18" s="81"/>
      <c r="F18" s="24">
        <f>((C12*$B$4)+(C13*$B$5)+($B$6*-C16))+((D12*$B$4)+(D13*$B$5)+($B$6*-D16))+((E12*$B$4)+(E13*$B$5)+($B$6*-E16))</f>
        <v>0</v>
      </c>
      <c r="G18" s="62"/>
    </row>
    <row r="19" spans="1:7" x14ac:dyDescent="0.25">
      <c r="A19" s="60"/>
      <c r="B19" s="36"/>
      <c r="C19" s="22"/>
      <c r="D19" s="36"/>
      <c r="E19" s="36"/>
      <c r="F19" s="53"/>
      <c r="G19" s="59"/>
    </row>
    <row r="20" spans="1:7" x14ac:dyDescent="0.25">
      <c r="A20" s="60"/>
      <c r="B20" s="36"/>
      <c r="C20" s="22"/>
      <c r="D20" s="36"/>
      <c r="E20" s="36"/>
      <c r="F20" s="21"/>
      <c r="G20" s="59"/>
    </row>
    <row r="21" spans="1:7" x14ac:dyDescent="0.25">
      <c r="A21" s="60"/>
      <c r="B21" s="36"/>
      <c r="C21" s="22"/>
      <c r="D21" s="36"/>
      <c r="E21" s="36"/>
      <c r="F21" s="21"/>
      <c r="G21" s="59"/>
    </row>
    <row r="22" spans="1:7" x14ac:dyDescent="0.25">
      <c r="A22" s="58" t="s">
        <v>1</v>
      </c>
      <c r="B22" s="36"/>
      <c r="C22" s="22"/>
      <c r="D22" s="36"/>
      <c r="E22" s="36"/>
      <c r="F22" s="21"/>
      <c r="G22" s="59"/>
    </row>
    <row r="23" spans="1:7" x14ac:dyDescent="0.25">
      <c r="A23" s="60" t="s">
        <v>15</v>
      </c>
      <c r="B23" s="73">
        <f>Subgunning!D22</f>
        <v>200000</v>
      </c>
      <c r="C23" s="22"/>
      <c r="D23" s="36"/>
      <c r="E23" s="36"/>
      <c r="F23" s="21"/>
      <c r="G23" s="63"/>
    </row>
    <row r="24" spans="1:7" x14ac:dyDescent="0.25">
      <c r="A24" s="60"/>
      <c r="B24" s="36"/>
      <c r="C24" s="22"/>
      <c r="D24" s="36"/>
      <c r="E24" s="36"/>
      <c r="F24" s="21"/>
      <c r="G24" s="59"/>
    </row>
    <row r="25" spans="1:7" x14ac:dyDescent="0.25">
      <c r="A25" s="60" t="str">
        <f>Subgunning!C8</f>
        <v>100% EU Wind</v>
      </c>
      <c r="B25" s="64">
        <v>1</v>
      </c>
      <c r="C25" s="76"/>
      <c r="D25" s="36"/>
      <c r="E25" s="36"/>
      <c r="F25" s="23">
        <f>IF(C25="ja",Subgunning!$D8,0)</f>
        <v>0</v>
      </c>
      <c r="G25" s="65">
        <f>IF(C25="ja",Subgunning!$E8,0)</f>
        <v>0</v>
      </c>
    </row>
    <row r="26" spans="1:7" x14ac:dyDescent="0.25">
      <c r="A26" s="60" t="str">
        <f>Subgunning!C9</f>
        <v>SDG-doel</v>
      </c>
      <c r="B26" s="64" t="s">
        <v>32</v>
      </c>
      <c r="C26" s="76"/>
      <c r="D26" s="36"/>
      <c r="E26" s="36"/>
      <c r="F26" s="23">
        <f>IF(C26="ja",Subgunning!$D9,0)</f>
        <v>0</v>
      </c>
      <c r="G26" s="65">
        <f>IF(C26="ja",Subgunning!$E9,0)</f>
        <v>0</v>
      </c>
    </row>
    <row r="27" spans="1:7" x14ac:dyDescent="0.25">
      <c r="A27" s="60" t="str">
        <f>Subgunning!C10</f>
        <v>SDG-doel</v>
      </c>
      <c r="B27" s="64" t="s">
        <v>39</v>
      </c>
      <c r="C27" s="76"/>
      <c r="D27" s="36"/>
      <c r="E27" s="36"/>
      <c r="F27" s="23">
        <f>IF(C27="ja",Subgunning!$D10,0)</f>
        <v>0</v>
      </c>
      <c r="G27" s="65">
        <f>IF(C27="ja",Subgunning!$E10,0)</f>
        <v>0</v>
      </c>
    </row>
    <row r="28" spans="1:7" x14ac:dyDescent="0.25">
      <c r="A28" s="60" t="str">
        <f>Subgunning!C11</f>
        <v>SDG-doel</v>
      </c>
      <c r="B28" s="64" t="s">
        <v>40</v>
      </c>
      <c r="C28" s="76"/>
      <c r="D28" s="36"/>
      <c r="E28" s="36"/>
      <c r="F28" s="23">
        <f>IF(C28="ja",Subgunning!$D11,0)</f>
        <v>0</v>
      </c>
      <c r="G28" s="65">
        <f>IF(C28="ja",Subgunning!$E11,0)</f>
        <v>0</v>
      </c>
    </row>
    <row r="29" spans="1:7" x14ac:dyDescent="0.25">
      <c r="A29" s="60" t="str">
        <f>Subgunning!C12</f>
        <v>SDG-doel</v>
      </c>
      <c r="B29" s="64" t="s">
        <v>41</v>
      </c>
      <c r="C29" s="76"/>
      <c r="D29" s="36"/>
      <c r="E29" s="36"/>
      <c r="F29" s="23">
        <f>IF(C29="ja",Subgunning!$D12,0)</f>
        <v>0</v>
      </c>
      <c r="G29" s="65">
        <f>IF(C29="ja",Subgunning!$E12,0)</f>
        <v>0</v>
      </c>
    </row>
    <row r="30" spans="1:7" x14ac:dyDescent="0.25">
      <c r="A30" s="60" t="str">
        <f>Subgunning!C13</f>
        <v>Nieuwe entiteiten</v>
      </c>
      <c r="B30" s="36">
        <v>3</v>
      </c>
      <c r="C30" s="76"/>
      <c r="D30" s="36"/>
      <c r="E30" s="36"/>
      <c r="F30" s="23">
        <f>IF(C30="ja",Subgunning!$D13,0)</f>
        <v>0</v>
      </c>
      <c r="G30" s="65">
        <f>IF(C30="ja",Subgunning!$E13,0)</f>
        <v>0</v>
      </c>
    </row>
    <row r="31" spans="1:7" x14ac:dyDescent="0.25">
      <c r="A31" s="60" t="str">
        <f>Subgunning!C14</f>
        <v>Ruimere totale bandbreedte</v>
      </c>
      <c r="B31" s="36">
        <v>4</v>
      </c>
      <c r="C31" s="76"/>
      <c r="D31" s="36"/>
      <c r="E31" s="36"/>
      <c r="F31" s="23">
        <f>IF(C31="ja",Subgunning!$D14,0)</f>
        <v>0</v>
      </c>
      <c r="G31" s="65">
        <f>IF(C31="ja",Subgunning!$E14,0)</f>
        <v>0</v>
      </c>
    </row>
    <row r="32" spans="1:7" x14ac:dyDescent="0.25">
      <c r="A32" s="60" t="str">
        <f>Subgunning!C15</f>
        <v>Kleinverbruik bandbreedtevrij</v>
      </c>
      <c r="B32" s="36">
        <v>5</v>
      </c>
      <c r="C32" s="76"/>
      <c r="D32" s="36"/>
      <c r="E32" s="36"/>
      <c r="F32" s="23">
        <f>IF(C32="ja",Subgunning!$D15,0)</f>
        <v>0</v>
      </c>
      <c r="G32" s="65">
        <f>IF(C32="ja",Subgunning!$E15,0)</f>
        <v>0</v>
      </c>
    </row>
    <row r="33" spans="1:7" x14ac:dyDescent="0.25">
      <c r="A33" s="60" t="str">
        <f>Subgunning!C16</f>
        <v>Simplerinvoicing/Peppol</v>
      </c>
      <c r="B33" s="36">
        <v>6</v>
      </c>
      <c r="C33" s="76"/>
      <c r="D33" s="36"/>
      <c r="E33" s="36"/>
      <c r="F33" s="23">
        <f>IF(C33="ja",Subgunning!$D16,0)</f>
        <v>0</v>
      </c>
      <c r="G33" s="65">
        <f>IF(C33="ja",Subgunning!$E16,0)</f>
        <v>0</v>
      </c>
    </row>
    <row r="34" spans="1:7" x14ac:dyDescent="0.25">
      <c r="A34" s="60" t="str">
        <f>Subgunning!C17</f>
        <v>Kredietwaardigheid</v>
      </c>
      <c r="B34" s="36">
        <v>7</v>
      </c>
      <c r="C34" s="76"/>
      <c r="D34" s="36"/>
      <c r="E34" s="36"/>
      <c r="F34" s="23">
        <f>IF(C34="ja",Subgunning!$D17,0)</f>
        <v>0</v>
      </c>
      <c r="G34" s="65">
        <f>IF(C34="ja",Subgunning!$E17,0)</f>
        <v>0</v>
      </c>
    </row>
    <row r="35" spans="1:7" x14ac:dyDescent="0.25">
      <c r="A35" s="60" t="str">
        <f>Subgunning!C18</f>
        <v>Web-interface inkoop</v>
      </c>
      <c r="B35" s="36">
        <v>8</v>
      </c>
      <c r="C35" s="76"/>
      <c r="D35" s="36"/>
      <c r="E35" s="36"/>
      <c r="F35" s="23">
        <f>IF(C35="ja",Subgunning!$D18,0)</f>
        <v>0</v>
      </c>
      <c r="G35" s="65">
        <f>IF(C35="ja",Subgunning!$E18,0)</f>
        <v>0</v>
      </c>
    </row>
    <row r="36" spans="1:7" x14ac:dyDescent="0.25">
      <c r="A36" s="60" t="str">
        <f>Subgunning!C19</f>
        <v>Web-interface mutaties</v>
      </c>
      <c r="B36" s="36">
        <v>9</v>
      </c>
      <c r="C36" s="76"/>
      <c r="D36" s="36"/>
      <c r="E36" s="36"/>
      <c r="F36" s="23">
        <f>IF(C36="ja",Subgunning!$D19,0)</f>
        <v>0</v>
      </c>
      <c r="G36" s="65">
        <f>IF(C36="ja",Subgunning!$E19,0)</f>
        <v>0</v>
      </c>
    </row>
    <row r="37" spans="1:7" x14ac:dyDescent="0.25">
      <c r="A37" s="60" t="s">
        <v>31</v>
      </c>
      <c r="B37" s="36"/>
      <c r="C37" s="22"/>
      <c r="D37" s="36"/>
      <c r="E37" s="36"/>
      <c r="F37" s="23">
        <f>SUM(F25:F36)</f>
        <v>0</v>
      </c>
      <c r="G37" s="65">
        <f>SUM(G25:G36)</f>
        <v>0</v>
      </c>
    </row>
    <row r="38" spans="1:7" ht="15.75" thickBot="1" x14ac:dyDescent="0.3">
      <c r="A38" s="60"/>
      <c r="B38" s="36"/>
      <c r="C38" s="22"/>
      <c r="D38" s="36"/>
      <c r="E38" s="36"/>
      <c r="F38" s="21"/>
      <c r="G38" s="59"/>
    </row>
    <row r="39" spans="1:7" ht="16.5" thickBot="1" x14ac:dyDescent="0.3">
      <c r="A39" s="20" t="s">
        <v>14</v>
      </c>
      <c r="B39" s="19"/>
      <c r="C39" s="18"/>
      <c r="D39" s="82"/>
      <c r="E39" s="82"/>
      <c r="F39" s="31">
        <f>F18-F37</f>
        <v>0</v>
      </c>
      <c r="G39" s="45"/>
    </row>
    <row r="40" spans="1:7" x14ac:dyDescent="0.25">
      <c r="A40" s="92" t="s">
        <v>58</v>
      </c>
      <c r="B40" s="3"/>
      <c r="C40" s="3"/>
      <c r="D40" s="3"/>
      <c r="E40" s="3"/>
      <c r="F40" s="3"/>
    </row>
    <row r="41" spans="1:7" x14ac:dyDescent="0.25">
      <c r="A41" s="50"/>
      <c r="B41" s="3"/>
      <c r="C41" s="3"/>
      <c r="D41" s="3"/>
      <c r="E41" s="3"/>
      <c r="F41" s="3"/>
    </row>
    <row r="42" spans="1:7" x14ac:dyDescent="0.25">
      <c r="A42" s="49"/>
      <c r="B42" s="52"/>
    </row>
  </sheetData>
  <sheetProtection algorithmName="SHA-512" hashValue="O6gS2Gn482TJKP3FDWuF/1wDi2Krx7nsiv5DRdvu/Lz2szhfzjme+YvaRb4cRDC/IcCSuvNeNzcql0NOqUeqEQ==" saltValue="Y6BNMFeJMIDbyzkR3KBbOw==" spinCount="100000" sheet="1" objects="1" scenarios="1"/>
  <mergeCells count="1">
    <mergeCell ref="C9:F9"/>
  </mergeCells>
  <pageMargins left="0.70866141732283472" right="0.70866141732283472" top="0.74803149606299213" bottom="0.74803149606299213" header="0.31496062992125984" footer="0.31496062992125984"/>
  <pageSetup paperSize="9" scale="105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0164E5-5580-4622-AAED-F1FC41AD58BD}">
          <x14:formula1>
            <xm:f>Subgunning!$A$47:$A$48</xm:f>
          </x14:formula1>
          <xm:sqref>C25:C36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42C4-5A35-4607-9D30-46D80B599461}">
  <dimension ref="A1:G41"/>
  <sheetViews>
    <sheetView zoomScaleNormal="100" workbookViewId="0">
      <selection activeCell="I20" sqref="I20"/>
    </sheetView>
  </sheetViews>
  <sheetFormatPr defaultRowHeight="15" x14ac:dyDescent="0.25"/>
  <cols>
    <col min="1" max="1" width="28.5703125" customWidth="1"/>
    <col min="2" max="2" width="16.85546875" bestFit="1" customWidth="1"/>
    <col min="3" max="5" width="14.28515625" customWidth="1"/>
    <col min="6" max="6" width="17" customWidth="1"/>
    <col min="7" max="7" width="14.28515625" customWidth="1"/>
  </cols>
  <sheetData>
    <row r="1" spans="1:7" ht="18.75" x14ac:dyDescent="0.3">
      <c r="A1" s="33" t="s">
        <v>38</v>
      </c>
    </row>
    <row r="2" spans="1:7" x14ac:dyDescent="0.25">
      <c r="A2" s="3"/>
    </row>
    <row r="3" spans="1:7" x14ac:dyDescent="0.25">
      <c r="A3" s="3"/>
    </row>
    <row r="4" spans="1:7" x14ac:dyDescent="0.25">
      <c r="A4" s="3" t="s">
        <v>44</v>
      </c>
      <c r="B4" s="72">
        <v>6106650</v>
      </c>
      <c r="C4" s="27" t="s">
        <v>30</v>
      </c>
      <c r="D4" s="27"/>
      <c r="E4" s="27"/>
    </row>
    <row r="5" spans="1:7" x14ac:dyDescent="0.25">
      <c r="A5" s="3" t="s">
        <v>45</v>
      </c>
      <c r="B5" s="72">
        <v>8424215</v>
      </c>
      <c r="C5" s="27" t="s">
        <v>30</v>
      </c>
      <c r="D5" s="27"/>
      <c r="E5" s="27"/>
    </row>
    <row r="6" spans="1:7" x14ac:dyDescent="0.25">
      <c r="A6" s="3" t="s">
        <v>29</v>
      </c>
      <c r="B6" s="72">
        <v>3338</v>
      </c>
      <c r="C6" s="27" t="s">
        <v>28</v>
      </c>
      <c r="D6" s="27"/>
      <c r="E6" s="27"/>
    </row>
    <row r="7" spans="1:7" x14ac:dyDescent="0.25">
      <c r="A7" s="3"/>
      <c r="B7" s="72"/>
      <c r="C7" s="27"/>
      <c r="D7" s="27"/>
      <c r="E7" s="27"/>
    </row>
    <row r="8" spans="1:7" x14ac:dyDescent="0.25">
      <c r="A8" s="3"/>
      <c r="B8" s="72"/>
      <c r="C8" s="78"/>
      <c r="D8" s="32" t="str">
        <f>"= invullen"</f>
        <v>= invullen</v>
      </c>
    </row>
    <row r="9" spans="1:7" ht="15.75" thickBot="1" x14ac:dyDescent="0.3"/>
    <row r="10" spans="1:7" x14ac:dyDescent="0.25">
      <c r="A10" s="66" t="s">
        <v>19</v>
      </c>
      <c r="B10" s="57" t="s">
        <v>20</v>
      </c>
      <c r="C10" s="89"/>
      <c r="D10" s="90"/>
      <c r="E10" s="90"/>
      <c r="F10" s="91"/>
      <c r="G10" s="75"/>
    </row>
    <row r="11" spans="1:7" x14ac:dyDescent="0.25">
      <c r="A11" s="58"/>
      <c r="B11" s="36" t="s">
        <v>51</v>
      </c>
      <c r="C11" s="30">
        <v>3</v>
      </c>
      <c r="D11" s="85"/>
      <c r="E11" s="85"/>
      <c r="F11" s="29"/>
      <c r="G11" s="67"/>
    </row>
    <row r="12" spans="1:7" x14ac:dyDescent="0.25">
      <c r="A12" s="58"/>
      <c r="B12" s="36"/>
      <c r="C12" s="22">
        <v>2024</v>
      </c>
      <c r="D12" s="36">
        <v>2025</v>
      </c>
      <c r="E12" s="36">
        <v>2026</v>
      </c>
      <c r="F12" s="21"/>
      <c r="G12" s="59"/>
    </row>
    <row r="13" spans="1:7" x14ac:dyDescent="0.25">
      <c r="A13" s="60"/>
      <c r="B13" s="36" t="s">
        <v>27</v>
      </c>
      <c r="C13" s="76"/>
      <c r="D13" s="79"/>
      <c r="E13" s="79"/>
      <c r="F13" s="21" t="s">
        <v>23</v>
      </c>
      <c r="G13" s="59"/>
    </row>
    <row r="14" spans="1:7" x14ac:dyDescent="0.25">
      <c r="A14" s="60"/>
      <c r="B14" s="80" t="s">
        <v>57</v>
      </c>
      <c r="C14" s="76"/>
      <c r="D14" s="79"/>
      <c r="E14" s="79"/>
      <c r="F14" s="21" t="s">
        <v>23</v>
      </c>
      <c r="G14" s="59"/>
    </row>
    <row r="15" spans="1:7" x14ac:dyDescent="0.25">
      <c r="A15" s="60"/>
      <c r="B15" s="36" t="s">
        <v>26</v>
      </c>
      <c r="C15" s="76"/>
      <c r="D15" s="79"/>
      <c r="E15" s="79"/>
      <c r="F15" s="21" t="s">
        <v>23</v>
      </c>
      <c r="G15" s="59"/>
    </row>
    <row r="16" spans="1:7" x14ac:dyDescent="0.25">
      <c r="A16" s="60"/>
      <c r="B16" s="36" t="s">
        <v>25</v>
      </c>
      <c r="C16" s="76"/>
      <c r="D16" s="79"/>
      <c r="E16" s="79"/>
      <c r="F16" s="21" t="s">
        <v>24</v>
      </c>
      <c r="G16" s="59"/>
    </row>
    <row r="17" spans="1:7" x14ac:dyDescent="0.25">
      <c r="A17" s="60"/>
      <c r="B17" s="36" t="s">
        <v>54</v>
      </c>
      <c r="C17" s="76"/>
      <c r="D17" s="79"/>
      <c r="E17" s="79"/>
      <c r="F17" s="21" t="s">
        <v>23</v>
      </c>
      <c r="G17" s="59"/>
    </row>
    <row r="18" spans="1:7" x14ac:dyDescent="0.25">
      <c r="A18" s="60"/>
      <c r="B18" s="36"/>
      <c r="C18" s="25"/>
      <c r="D18" s="80"/>
      <c r="E18" s="80"/>
      <c r="F18" s="26"/>
      <c r="G18" s="61"/>
    </row>
    <row r="19" spans="1:7" x14ac:dyDescent="0.25">
      <c r="A19" s="60" t="s">
        <v>16</v>
      </c>
      <c r="B19" s="36"/>
      <c r="C19" s="22"/>
      <c r="D19" s="36"/>
      <c r="E19" s="36"/>
      <c r="F19" s="24">
        <f>(((C13+C14)*$B$4)+(C15*$B$5)+($B$6*C16))+(((D13+D14)*$B$4)+(D15*$B$5)+($B$6*D16))+(((E13+E14)*$B$4)+(E15*$B$5)+($B$6*E16))</f>
        <v>0</v>
      </c>
      <c r="G19" s="68"/>
    </row>
    <row r="20" spans="1:7" x14ac:dyDescent="0.25">
      <c r="A20" s="60"/>
      <c r="B20" s="36"/>
      <c r="C20" s="22"/>
      <c r="D20" s="36"/>
      <c r="E20" s="36"/>
      <c r="F20" s="21"/>
      <c r="G20" s="59"/>
    </row>
    <row r="21" spans="1:7" x14ac:dyDescent="0.25">
      <c r="A21" s="60"/>
      <c r="B21" s="36"/>
      <c r="C21" s="22"/>
      <c r="D21" s="36"/>
      <c r="E21" s="36"/>
      <c r="F21" s="21"/>
      <c r="G21" s="59"/>
    </row>
    <row r="22" spans="1:7" x14ac:dyDescent="0.25">
      <c r="A22" s="58" t="s">
        <v>1</v>
      </c>
      <c r="B22" s="51"/>
      <c r="C22" s="22"/>
      <c r="D22" s="36"/>
      <c r="E22" s="36"/>
      <c r="F22" s="21"/>
      <c r="G22" s="59"/>
    </row>
    <row r="23" spans="1:7" x14ac:dyDescent="0.25">
      <c r="A23" s="60" t="s">
        <v>15</v>
      </c>
      <c r="B23" s="73">
        <f>Subgunning!C27</f>
        <v>100000</v>
      </c>
      <c r="C23" s="22"/>
      <c r="D23" s="36"/>
      <c r="E23" s="36"/>
      <c r="F23" s="21"/>
      <c r="G23" s="59"/>
    </row>
    <row r="24" spans="1:7" x14ac:dyDescent="0.25">
      <c r="A24" s="60"/>
      <c r="B24" s="36"/>
      <c r="C24" s="22"/>
      <c r="D24" s="36"/>
      <c r="E24" s="36"/>
      <c r="F24" s="21"/>
      <c r="G24" s="59"/>
    </row>
    <row r="25" spans="1:7" x14ac:dyDescent="0.25">
      <c r="A25" s="60" t="str">
        <f>Subgunning!C30</f>
        <v>Gecompenseerd aardgas</v>
      </c>
      <c r="B25" s="36">
        <v>1</v>
      </c>
      <c r="C25" s="76"/>
      <c r="D25" s="36"/>
      <c r="E25" s="36"/>
      <c r="F25" s="23">
        <f>IF(C25="ja",Subgunning!$D30,0)</f>
        <v>0</v>
      </c>
      <c r="G25" s="65">
        <f>IF(C25="ja",Subgunning!$E30,0)</f>
        <v>0</v>
      </c>
    </row>
    <row r="26" spans="1:7" x14ac:dyDescent="0.25">
      <c r="A26" s="60" t="str">
        <f>Subgunning!C31</f>
        <v>SDG-doel</v>
      </c>
      <c r="B26" s="64" t="s">
        <v>32</v>
      </c>
      <c r="C26" s="76"/>
      <c r="D26" s="36"/>
      <c r="E26" s="36"/>
      <c r="F26" s="23">
        <f>IF(C26="ja",Subgunning!$D31,0)</f>
        <v>0</v>
      </c>
      <c r="G26" s="65">
        <f>IF(C26="ja",Subgunning!$E31,0)</f>
        <v>0</v>
      </c>
    </row>
    <row r="27" spans="1:7" x14ac:dyDescent="0.25">
      <c r="A27" s="60" t="str">
        <f>Subgunning!C32</f>
        <v>SDG-doel</v>
      </c>
      <c r="B27" s="64" t="s">
        <v>39</v>
      </c>
      <c r="C27" s="76"/>
      <c r="D27" s="36"/>
      <c r="E27" s="36"/>
      <c r="F27" s="23">
        <f>IF(C27="ja",Subgunning!$D32,0)</f>
        <v>0</v>
      </c>
      <c r="G27" s="65">
        <f>IF(C27="ja",Subgunning!$E32,0)</f>
        <v>0</v>
      </c>
    </row>
    <row r="28" spans="1:7" x14ac:dyDescent="0.25">
      <c r="A28" s="60" t="str">
        <f>Subgunning!C33</f>
        <v>SDG-doel</v>
      </c>
      <c r="B28" s="64" t="s">
        <v>40</v>
      </c>
      <c r="C28" s="76"/>
      <c r="D28" s="36"/>
      <c r="E28" s="36"/>
      <c r="F28" s="23">
        <f>IF(C28="ja",Subgunning!$D33,0)</f>
        <v>0</v>
      </c>
      <c r="G28" s="65">
        <f>IF(C28="ja",Subgunning!$E33,0)</f>
        <v>0</v>
      </c>
    </row>
    <row r="29" spans="1:7" x14ac:dyDescent="0.25">
      <c r="A29" s="60" t="str">
        <f>Subgunning!C34</f>
        <v>SDG-doel</v>
      </c>
      <c r="B29" s="64" t="s">
        <v>41</v>
      </c>
      <c r="C29" s="76"/>
      <c r="D29" s="36"/>
      <c r="E29" s="36"/>
      <c r="F29" s="23">
        <f>IF(C29="ja",Subgunning!$D34,0)</f>
        <v>0</v>
      </c>
      <c r="G29" s="65">
        <f>IF(C29="ja",Subgunning!$E34,0)</f>
        <v>0</v>
      </c>
    </row>
    <row r="30" spans="1:7" x14ac:dyDescent="0.25">
      <c r="A30" s="60" t="str">
        <f>Subgunning!C35</f>
        <v>Nieuwe entiteiten</v>
      </c>
      <c r="B30" s="36">
        <v>3</v>
      </c>
      <c r="C30" s="76"/>
      <c r="D30" s="36"/>
      <c r="E30" s="36"/>
      <c r="F30" s="23">
        <f>IF(C30="ja",Subgunning!$D35,0)</f>
        <v>0</v>
      </c>
      <c r="G30" s="65">
        <f>IF(C30="ja",Subgunning!$E35,0)</f>
        <v>0</v>
      </c>
    </row>
    <row r="31" spans="1:7" x14ac:dyDescent="0.25">
      <c r="A31" s="60" t="str">
        <f>Subgunning!C36</f>
        <v>Ruimere totale bandbreedte</v>
      </c>
      <c r="B31" s="36">
        <v>4</v>
      </c>
      <c r="C31" s="76"/>
      <c r="D31" s="36"/>
      <c r="E31" s="36"/>
      <c r="F31" s="23">
        <f>IF(C31="ja",Subgunning!$D36,0)</f>
        <v>0</v>
      </c>
      <c r="G31" s="65">
        <f>IF(C31="ja",Subgunning!$E36,0)</f>
        <v>0</v>
      </c>
    </row>
    <row r="32" spans="1:7" x14ac:dyDescent="0.25">
      <c r="A32" s="60" t="str">
        <f>Subgunning!C37</f>
        <v>Profiel bandbreedtevrij</v>
      </c>
      <c r="B32" s="36">
        <v>5</v>
      </c>
      <c r="C32" s="76"/>
      <c r="D32" s="36"/>
      <c r="E32" s="36"/>
      <c r="F32" s="23">
        <f>IF(C32="ja",Subgunning!$D37,0)</f>
        <v>0</v>
      </c>
      <c r="G32" s="65">
        <f>IF(C32="ja",Subgunning!$E37,0)</f>
        <v>0</v>
      </c>
    </row>
    <row r="33" spans="1:7" x14ac:dyDescent="0.25">
      <c r="A33" s="60" t="str">
        <f>Subgunning!C38</f>
        <v>Simplerinvoicing/Peppol</v>
      </c>
      <c r="B33" s="36">
        <v>6</v>
      </c>
      <c r="C33" s="76"/>
      <c r="D33" s="36"/>
      <c r="E33" s="36"/>
      <c r="F33" s="23">
        <f>IF(C33="ja",Subgunning!$D38,0)</f>
        <v>0</v>
      </c>
      <c r="G33" s="65">
        <f>IF(C33="ja",Subgunning!$E38,0)</f>
        <v>0</v>
      </c>
    </row>
    <row r="34" spans="1:7" x14ac:dyDescent="0.25">
      <c r="A34" s="60" t="str">
        <f>Subgunning!C39</f>
        <v>Kredietwaardigheid</v>
      </c>
      <c r="B34" s="36">
        <v>7</v>
      </c>
      <c r="C34" s="76"/>
      <c r="D34" s="36"/>
      <c r="E34" s="36"/>
      <c r="F34" s="23">
        <f>IF(C34="ja",Subgunning!$D39,0)</f>
        <v>0</v>
      </c>
      <c r="G34" s="65">
        <f>IF(C34="ja",Subgunning!$E39,0)</f>
        <v>0</v>
      </c>
    </row>
    <row r="35" spans="1:7" x14ac:dyDescent="0.25">
      <c r="A35" s="60" t="str">
        <f>Subgunning!C40</f>
        <v>Web-interface inkoop</v>
      </c>
      <c r="B35" s="36">
        <v>8</v>
      </c>
      <c r="C35" s="76"/>
      <c r="D35" s="36"/>
      <c r="E35" s="36"/>
      <c r="F35" s="23">
        <f>IF(C35="ja",Subgunning!$D40,0)</f>
        <v>0</v>
      </c>
      <c r="G35" s="65">
        <f>IF(C35="ja",Subgunning!$E40,0)</f>
        <v>0</v>
      </c>
    </row>
    <row r="36" spans="1:7" x14ac:dyDescent="0.25">
      <c r="A36" s="60" t="str">
        <f>Subgunning!C41</f>
        <v>Web-interface mutaties</v>
      </c>
      <c r="B36" s="36">
        <v>9</v>
      </c>
      <c r="C36" s="76"/>
      <c r="D36" s="36"/>
      <c r="E36" s="36"/>
      <c r="F36" s="23">
        <f>IF(C36="ja",Subgunning!$D41,0)</f>
        <v>0</v>
      </c>
      <c r="G36" s="65">
        <f>IF(C36="ja",Subgunning!$E41,0)</f>
        <v>0</v>
      </c>
    </row>
    <row r="37" spans="1:7" x14ac:dyDescent="0.25">
      <c r="A37" s="60" t="s">
        <v>31</v>
      </c>
      <c r="B37" s="36"/>
      <c r="C37" s="22"/>
      <c r="D37" s="36"/>
      <c r="E37" s="36"/>
      <c r="F37" s="23">
        <f>SUM(F25:F36)</f>
        <v>0</v>
      </c>
      <c r="G37" s="65">
        <f>SUM(G25:G36)</f>
        <v>0</v>
      </c>
    </row>
    <row r="38" spans="1:7" ht="15.75" thickBot="1" x14ac:dyDescent="0.3">
      <c r="A38" s="60"/>
      <c r="B38" s="36"/>
      <c r="C38" s="22"/>
      <c r="D38" s="36"/>
      <c r="E38" s="36"/>
      <c r="F38" s="21"/>
      <c r="G38" s="59"/>
    </row>
    <row r="39" spans="1:7" ht="16.5" thickBot="1" x14ac:dyDescent="0.3">
      <c r="A39" s="20" t="s">
        <v>14</v>
      </c>
      <c r="B39" s="19"/>
      <c r="C39" s="28"/>
      <c r="D39" s="82"/>
      <c r="E39" s="82"/>
      <c r="F39" s="45">
        <f>F19-F37</f>
        <v>0</v>
      </c>
      <c r="G39" s="45"/>
    </row>
    <row r="40" spans="1:7" x14ac:dyDescent="0.25">
      <c r="A40" s="92" t="s">
        <v>56</v>
      </c>
      <c r="F40" s="4"/>
      <c r="G40" s="4"/>
    </row>
    <row r="41" spans="1:7" x14ac:dyDescent="0.25">
      <c r="F41" s="6"/>
      <c r="G41" s="6"/>
    </row>
  </sheetData>
  <sheetProtection algorithmName="SHA-512" hashValue="0pbiq9IJjOsNVGptcqLcMR/Qrw3+94RIuR4Zf1DR3JFKPZM6uNdX0Ac5huxl9Wo0IcaZSQqLcP/QxQTcWJfi0g==" saltValue="EwmzaYKFpv+bH6CatwtGGA==" spinCount="100000" sheet="1" objects="1" scenarios="1"/>
  <mergeCells count="1">
    <mergeCell ref="C10:F10"/>
  </mergeCells>
  <pageMargins left="0.70866141732283472" right="0.70866141732283472" top="0.74803149606299213" bottom="0.74803149606299213" header="0.31496062992125984" footer="0.31496062992125984"/>
  <pageSetup scale="11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F128E0-D6F6-47B2-9BC6-F8CE937048A7}">
          <x14:formula1>
            <xm:f>Subgunning!$A$47:$A$48</xm:f>
          </x14:formula1>
          <xm:sqref>C25:C36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233D-AC2A-44B2-9689-5A3317F97A7F}">
  <dimension ref="A1:M48"/>
  <sheetViews>
    <sheetView zoomScaleNormal="100" workbookViewId="0">
      <selection activeCell="G27" sqref="G27"/>
    </sheetView>
  </sheetViews>
  <sheetFormatPr defaultRowHeight="15" x14ac:dyDescent="0.25"/>
  <cols>
    <col min="1" max="1" width="24.28515625" bestFit="1" customWidth="1"/>
    <col min="2" max="2" width="8.85546875" bestFit="1" customWidth="1"/>
    <col min="3" max="3" width="28.42578125" bestFit="1" customWidth="1"/>
    <col min="4" max="4" width="16" bestFit="1" customWidth="1"/>
    <col min="5" max="5" width="13.7109375" customWidth="1"/>
    <col min="6" max="6" width="16.140625" customWidth="1"/>
    <col min="7" max="7" width="13.140625" customWidth="1"/>
    <col min="8" max="8" width="43.7109375" bestFit="1" customWidth="1"/>
    <col min="9" max="9" width="14.5703125" bestFit="1" customWidth="1"/>
    <col min="12" max="12" width="12.7109375" customWidth="1"/>
    <col min="13" max="13" width="14.140625" customWidth="1"/>
  </cols>
  <sheetData>
    <row r="1" spans="1:12" ht="18.75" x14ac:dyDescent="0.3">
      <c r="A1" s="33" t="s">
        <v>1</v>
      </c>
    </row>
    <row r="3" spans="1:12" ht="15.75" x14ac:dyDescent="0.25">
      <c r="A3" s="43" t="s">
        <v>2</v>
      </c>
      <c r="C3" s="2"/>
      <c r="D3" s="4"/>
    </row>
    <row r="4" spans="1:12" ht="15.75" thickBot="1" x14ac:dyDescent="0.3">
      <c r="B4" s="5"/>
      <c r="C4" s="1"/>
      <c r="D4" s="2"/>
      <c r="L4" s="11"/>
    </row>
    <row r="5" spans="1:12" ht="15.75" thickBot="1" x14ac:dyDescent="0.3">
      <c r="A5" s="40" t="s">
        <v>36</v>
      </c>
      <c r="B5" s="41"/>
      <c r="C5" s="42">
        <f>D22</f>
        <v>200000</v>
      </c>
      <c r="F5" s="48"/>
      <c r="L5" s="11"/>
    </row>
    <row r="6" spans="1:12" x14ac:dyDescent="0.25">
      <c r="B6" s="5"/>
      <c r="L6" s="11"/>
    </row>
    <row r="7" spans="1:12" x14ac:dyDescent="0.25">
      <c r="A7" t="s">
        <v>33</v>
      </c>
      <c r="B7" s="5" t="s">
        <v>3</v>
      </c>
      <c r="C7" t="s">
        <v>4</v>
      </c>
      <c r="D7" t="s">
        <v>53</v>
      </c>
      <c r="E7" t="s">
        <v>5</v>
      </c>
      <c r="H7" s="11"/>
    </row>
    <row r="8" spans="1:12" x14ac:dyDescent="0.25">
      <c r="A8" s="71">
        <f>SUM(E8:E12)</f>
        <v>0.77500000000000013</v>
      </c>
      <c r="B8" s="5">
        <v>1</v>
      </c>
      <c r="C8" t="s">
        <v>46</v>
      </c>
      <c r="D8" s="6">
        <v>140000</v>
      </c>
      <c r="E8" s="38">
        <f>D8/$D$22</f>
        <v>0.7</v>
      </c>
      <c r="H8" s="34"/>
      <c r="I8" s="34"/>
    </row>
    <row r="9" spans="1:12" x14ac:dyDescent="0.25">
      <c r="A9" s="17"/>
      <c r="B9" s="5" t="s">
        <v>32</v>
      </c>
      <c r="C9" s="39" t="s">
        <v>47</v>
      </c>
      <c r="D9" s="6">
        <f>15000/4</f>
        <v>3750</v>
      </c>
      <c r="E9" s="37">
        <f>Tabel4[[#This Row],[Max. waardering]]/$D$22</f>
        <v>1.8749999999999999E-2</v>
      </c>
      <c r="H9" s="54"/>
      <c r="I9" s="55"/>
    </row>
    <row r="10" spans="1:12" x14ac:dyDescent="0.25">
      <c r="A10" s="17"/>
      <c r="B10" s="5" t="s">
        <v>39</v>
      </c>
      <c r="C10" s="39" t="s">
        <v>47</v>
      </c>
      <c r="D10" s="6">
        <f>15000/4</f>
        <v>3750</v>
      </c>
      <c r="E10" s="37">
        <f>Tabel4[[#This Row],[Max. waardering]]/$D$22</f>
        <v>1.8749999999999999E-2</v>
      </c>
      <c r="H10" s="54"/>
      <c r="I10" s="55"/>
    </row>
    <row r="11" spans="1:12" x14ac:dyDescent="0.25">
      <c r="A11" s="17"/>
      <c r="B11" s="5" t="s">
        <v>40</v>
      </c>
      <c r="C11" s="39" t="s">
        <v>47</v>
      </c>
      <c r="D11" s="6">
        <f>15000/4</f>
        <v>3750</v>
      </c>
      <c r="E11" s="37">
        <f>Tabel4[[#This Row],[Max. waardering]]/$D$22</f>
        <v>1.8749999999999999E-2</v>
      </c>
      <c r="H11" s="54"/>
      <c r="I11" s="55"/>
    </row>
    <row r="12" spans="1:12" x14ac:dyDescent="0.25">
      <c r="A12" s="16"/>
      <c r="B12" s="5" t="s">
        <v>41</v>
      </c>
      <c r="C12" s="39" t="s">
        <v>47</v>
      </c>
      <c r="D12" s="6">
        <f>15000/4</f>
        <v>3750</v>
      </c>
      <c r="E12" s="37">
        <f>Tabel4[[#This Row],[Max. waardering]]/$D$22</f>
        <v>1.8749999999999999E-2</v>
      </c>
      <c r="H12" s="54"/>
      <c r="I12" s="55"/>
    </row>
    <row r="13" spans="1:12" x14ac:dyDescent="0.25">
      <c r="A13" s="69">
        <f>SUM(E13:E15)</f>
        <v>0.125</v>
      </c>
      <c r="B13" s="32">
        <v>3</v>
      </c>
      <c r="C13" s="32" t="s">
        <v>6</v>
      </c>
      <c r="D13" s="6">
        <v>10000</v>
      </c>
      <c r="E13" s="37">
        <f>D13/$D$22</f>
        <v>0.05</v>
      </c>
      <c r="H13" s="35"/>
      <c r="I13" s="36"/>
    </row>
    <row r="14" spans="1:12" x14ac:dyDescent="0.25">
      <c r="A14" s="17"/>
      <c r="B14">
        <v>4</v>
      </c>
      <c r="C14" t="s">
        <v>48</v>
      </c>
      <c r="D14" s="6">
        <v>10000</v>
      </c>
      <c r="E14" s="37">
        <f>Tabel4[[#This Row],[Max. waardering]]/$D$22</f>
        <v>0.05</v>
      </c>
      <c r="H14" s="34"/>
      <c r="I14" s="34"/>
    </row>
    <row r="15" spans="1:12" x14ac:dyDescent="0.25">
      <c r="A15" s="17"/>
      <c r="B15">
        <v>5</v>
      </c>
      <c r="C15" s="7" t="s">
        <v>9</v>
      </c>
      <c r="D15" s="13">
        <v>5000</v>
      </c>
      <c r="E15" s="37">
        <f>D15/$D$22</f>
        <v>2.5000000000000001E-2</v>
      </c>
      <c r="H15" s="54"/>
      <c r="I15" s="55"/>
    </row>
    <row r="16" spans="1:12" x14ac:dyDescent="0.25">
      <c r="A16" s="70">
        <f>SUM(E16:E19)</f>
        <v>0.1</v>
      </c>
      <c r="B16">
        <v>6</v>
      </c>
      <c r="C16" t="s">
        <v>49</v>
      </c>
      <c r="D16" s="6">
        <v>5000</v>
      </c>
      <c r="E16" s="37">
        <f>D16/$D$22</f>
        <v>2.5000000000000001E-2</v>
      </c>
      <c r="H16" s="54"/>
      <c r="I16" s="55"/>
    </row>
    <row r="17" spans="1:13" x14ac:dyDescent="0.25">
      <c r="A17" s="17"/>
      <c r="B17">
        <v>7</v>
      </c>
      <c r="C17" t="s">
        <v>7</v>
      </c>
      <c r="D17" s="6">
        <v>5000</v>
      </c>
      <c r="E17" s="37">
        <f>D17/$D$22</f>
        <v>2.5000000000000001E-2</v>
      </c>
      <c r="H17" s="54"/>
      <c r="I17" s="55"/>
    </row>
    <row r="18" spans="1:13" x14ac:dyDescent="0.25">
      <c r="A18" s="17"/>
      <c r="B18">
        <v>8</v>
      </c>
      <c r="C18" s="7" t="s">
        <v>10</v>
      </c>
      <c r="D18" s="6">
        <v>5000</v>
      </c>
      <c r="E18" s="37">
        <f>D18/$D$22</f>
        <v>2.5000000000000001E-2</v>
      </c>
      <c r="H18" s="12"/>
    </row>
    <row r="19" spans="1:13" x14ac:dyDescent="0.25">
      <c r="A19" s="17"/>
      <c r="B19">
        <v>9</v>
      </c>
      <c r="C19" s="7" t="s">
        <v>11</v>
      </c>
      <c r="D19" s="6">
        <v>5000</v>
      </c>
      <c r="E19" s="37">
        <f>D19/$D$22</f>
        <v>2.5000000000000001E-2</v>
      </c>
    </row>
    <row r="20" spans="1:13" x14ac:dyDescent="0.25">
      <c r="A20" s="17"/>
      <c r="C20" s="7"/>
      <c r="D20" s="6"/>
      <c r="E20" s="37"/>
    </row>
    <row r="21" spans="1:13" x14ac:dyDescent="0.25">
      <c r="A21" s="17"/>
      <c r="C21" s="7"/>
      <c r="D21" s="6"/>
      <c r="E21" s="37"/>
    </row>
    <row r="22" spans="1:13" x14ac:dyDescent="0.25">
      <c r="C22" s="9" t="s">
        <v>12</v>
      </c>
      <c r="D22" s="14">
        <f>SUM(D8:D21)</f>
        <v>200000</v>
      </c>
      <c r="E22" s="10">
        <f>SUM(E8:E21)</f>
        <v>1.0000000000000002</v>
      </c>
    </row>
    <row r="25" spans="1:13" ht="15.75" x14ac:dyDescent="0.25">
      <c r="A25" s="43" t="s">
        <v>8</v>
      </c>
    </row>
    <row r="26" spans="1:13" ht="15.75" thickBot="1" x14ac:dyDescent="0.3">
      <c r="C26" s="8"/>
      <c r="I26" s="6"/>
      <c r="L26" s="11"/>
    </row>
    <row r="27" spans="1:13" ht="15.75" thickBot="1" x14ac:dyDescent="0.3">
      <c r="A27" s="40" t="s">
        <v>36</v>
      </c>
      <c r="B27" s="41"/>
      <c r="C27" s="42">
        <f>D44</f>
        <v>100000</v>
      </c>
      <c r="F27" s="48"/>
      <c r="I27" s="6"/>
      <c r="L27" s="34"/>
      <c r="M27" s="34"/>
    </row>
    <row r="28" spans="1:13" x14ac:dyDescent="0.25">
      <c r="C28" s="8"/>
      <c r="I28" s="6"/>
      <c r="L28" s="54"/>
      <c r="M28" s="55"/>
    </row>
    <row r="29" spans="1:13" x14ac:dyDescent="0.25">
      <c r="A29" t="s">
        <v>33</v>
      </c>
      <c r="B29" s="5" t="s">
        <v>3</v>
      </c>
      <c r="C29" t="s">
        <v>4</v>
      </c>
      <c r="D29" t="s">
        <v>53</v>
      </c>
      <c r="E29" t="s">
        <v>5</v>
      </c>
      <c r="H29" s="54"/>
      <c r="I29" s="55"/>
    </row>
    <row r="30" spans="1:13" x14ac:dyDescent="0.25">
      <c r="A30" s="16">
        <f>SUM(E30:E34)</f>
        <v>0.64999999999999991</v>
      </c>
      <c r="B30">
        <v>1</v>
      </c>
      <c r="C30" s="7" t="s">
        <v>50</v>
      </c>
      <c r="D30" s="6">
        <v>50000</v>
      </c>
      <c r="E30" s="37">
        <f t="shared" ref="E30:E38" si="0">D30/$D$44</f>
        <v>0.5</v>
      </c>
      <c r="H30" s="54"/>
      <c r="I30" s="55"/>
    </row>
    <row r="31" spans="1:13" x14ac:dyDescent="0.25">
      <c r="A31" s="17"/>
      <c r="B31" s="5" t="s">
        <v>32</v>
      </c>
      <c r="C31" s="39" t="s">
        <v>47</v>
      </c>
      <c r="D31" s="6">
        <f>15000/4</f>
        <v>3750</v>
      </c>
      <c r="E31" s="37">
        <f t="shared" si="0"/>
        <v>3.7499999999999999E-2</v>
      </c>
      <c r="H31" s="56"/>
      <c r="I31" s="55"/>
    </row>
    <row r="32" spans="1:13" x14ac:dyDescent="0.25">
      <c r="A32" s="17"/>
      <c r="B32" s="5" t="s">
        <v>39</v>
      </c>
      <c r="C32" s="39" t="s">
        <v>47</v>
      </c>
      <c r="D32" s="6">
        <f>15000/4</f>
        <v>3750</v>
      </c>
      <c r="E32" s="37">
        <f t="shared" si="0"/>
        <v>3.7499999999999999E-2</v>
      </c>
      <c r="H32" s="12"/>
    </row>
    <row r="33" spans="1:9" x14ac:dyDescent="0.25">
      <c r="A33" s="17"/>
      <c r="B33" s="5" t="s">
        <v>40</v>
      </c>
      <c r="C33" s="39" t="s">
        <v>47</v>
      </c>
      <c r="D33" s="6">
        <f>15000/4</f>
        <v>3750</v>
      </c>
      <c r="E33" s="37">
        <f t="shared" si="0"/>
        <v>3.7499999999999999E-2</v>
      </c>
      <c r="H33" s="34"/>
      <c r="I33" s="34"/>
    </row>
    <row r="34" spans="1:9" x14ac:dyDescent="0.25">
      <c r="A34" s="16"/>
      <c r="B34" s="5" t="s">
        <v>41</v>
      </c>
      <c r="C34" s="39" t="s">
        <v>47</v>
      </c>
      <c r="D34" s="6">
        <f>15000/4</f>
        <v>3750</v>
      </c>
      <c r="E34" s="37">
        <f t="shared" si="0"/>
        <v>3.7499999999999999E-2</v>
      </c>
      <c r="H34" s="54"/>
      <c r="I34" s="55"/>
    </row>
    <row r="35" spans="1:9" x14ac:dyDescent="0.25">
      <c r="A35" s="16">
        <f>SUM(E35:E37)</f>
        <v>0.15000000000000002</v>
      </c>
      <c r="B35">
        <v>3</v>
      </c>
      <c r="C35" s="32" t="s">
        <v>6</v>
      </c>
      <c r="D35" s="6">
        <v>5000</v>
      </c>
      <c r="E35" s="37">
        <f t="shared" si="0"/>
        <v>0.05</v>
      </c>
      <c r="H35" s="54"/>
      <c r="I35" s="55"/>
    </row>
    <row r="36" spans="1:9" x14ac:dyDescent="0.25">
      <c r="A36" s="32"/>
      <c r="B36" s="32">
        <v>4</v>
      </c>
      <c r="C36" t="s">
        <v>48</v>
      </c>
      <c r="D36" s="6">
        <v>5000</v>
      </c>
      <c r="E36" s="37">
        <f t="shared" si="0"/>
        <v>0.05</v>
      </c>
      <c r="H36" s="54"/>
      <c r="I36" s="55"/>
    </row>
    <row r="37" spans="1:9" x14ac:dyDescent="0.25">
      <c r="A37" s="16"/>
      <c r="B37">
        <v>6</v>
      </c>
      <c r="C37" s="7" t="s">
        <v>42</v>
      </c>
      <c r="D37" s="6">
        <v>5000</v>
      </c>
      <c r="E37" s="37">
        <f t="shared" si="0"/>
        <v>0.05</v>
      </c>
    </row>
    <row r="38" spans="1:9" x14ac:dyDescent="0.25">
      <c r="A38" s="16">
        <f>SUM(E38:E41)</f>
        <v>0.2</v>
      </c>
      <c r="B38">
        <v>7</v>
      </c>
      <c r="C38" t="s">
        <v>49</v>
      </c>
      <c r="D38" s="6">
        <v>5000</v>
      </c>
      <c r="E38" s="37">
        <f t="shared" si="0"/>
        <v>0.05</v>
      </c>
    </row>
    <row r="39" spans="1:9" x14ac:dyDescent="0.25">
      <c r="A39" s="16"/>
      <c r="B39">
        <v>8</v>
      </c>
      <c r="C39" s="7" t="s">
        <v>7</v>
      </c>
      <c r="D39" s="6">
        <v>5000</v>
      </c>
      <c r="E39" s="37">
        <f t="shared" ref="E39:E41" si="1">D39/$D$44</f>
        <v>0.05</v>
      </c>
    </row>
    <row r="40" spans="1:9" x14ac:dyDescent="0.25">
      <c r="A40" s="15"/>
      <c r="B40">
        <v>9</v>
      </c>
      <c r="C40" s="7" t="s">
        <v>10</v>
      </c>
      <c r="D40" s="6">
        <v>5000</v>
      </c>
      <c r="E40" s="37">
        <f t="shared" si="1"/>
        <v>0.05</v>
      </c>
    </row>
    <row r="41" spans="1:9" x14ac:dyDescent="0.25">
      <c r="A41" s="15"/>
      <c r="B41">
        <v>10</v>
      </c>
      <c r="C41" s="7" t="s">
        <v>11</v>
      </c>
      <c r="D41" s="6">
        <v>5000</v>
      </c>
      <c r="E41" s="37">
        <f t="shared" si="1"/>
        <v>0.05</v>
      </c>
    </row>
    <row r="42" spans="1:9" x14ac:dyDescent="0.25">
      <c r="A42" s="15"/>
      <c r="C42" s="7"/>
      <c r="D42" s="6"/>
      <c r="E42" s="38"/>
    </row>
    <row r="43" spans="1:9" x14ac:dyDescent="0.25">
      <c r="A43" s="15"/>
      <c r="C43" s="7"/>
      <c r="D43" s="6"/>
      <c r="E43" s="38"/>
    </row>
    <row r="44" spans="1:9" x14ac:dyDescent="0.25">
      <c r="C44" s="9" t="s">
        <v>12</v>
      </c>
      <c r="D44" s="14">
        <f>SUM(D30:D43)</f>
        <v>100000</v>
      </c>
      <c r="E44" s="10">
        <f>SUM(E30:E43)</f>
        <v>1.0000000000000002</v>
      </c>
    </row>
    <row r="45" spans="1:9" x14ac:dyDescent="0.25">
      <c r="A45" s="15"/>
      <c r="C45" s="39"/>
      <c r="D45" s="6"/>
      <c r="E45" s="6"/>
      <c r="F45" s="6"/>
      <c r="G45" s="4"/>
    </row>
    <row r="46" spans="1:9" x14ac:dyDescent="0.25">
      <c r="F46" s="14"/>
    </row>
    <row r="47" spans="1:9" x14ac:dyDescent="0.25">
      <c r="A47" t="s">
        <v>43</v>
      </c>
    </row>
    <row r="48" spans="1:9" x14ac:dyDescent="0.25">
      <c r="A48" t="s">
        <v>52</v>
      </c>
    </row>
  </sheetData>
  <sheetProtection algorithmName="SHA-512" hashValue="V0UWwptV+nlyuijqHvaM2BFtmzqnXU0SOc7EmDt1Hl3V3MXmSSpd1dTvDiq9aE4m+3bfdeYb7PUo+2s6jjkWig==" saltValue="48/VlT1LXKXn49tjstwE4w==" spinCount="100000" sheet="1" objects="1" scenarios="1"/>
  <phoneticPr fontId="16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Contractwaarde perceel 1 (E)</vt:lpstr>
      <vt:lpstr>Contractwaarde perceel 2 (G)</vt:lpstr>
      <vt:lpstr>Subgunning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Verleun</dc:creator>
  <cp:lastModifiedBy>Arjen Verleun</cp:lastModifiedBy>
  <cp:lastPrinted>2018-11-08T07:19:22Z</cp:lastPrinted>
  <dcterms:created xsi:type="dcterms:W3CDTF">2018-09-03T07:58:53Z</dcterms:created>
  <dcterms:modified xsi:type="dcterms:W3CDTF">2021-10-04T19:09:31Z</dcterms:modified>
</cp:coreProperties>
</file>