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studentdrenthecollege.sharepoint.com/sites/MAP-FD-Aanbestedingen/Gedeelde  documenten/2022/EA/Leer Management Systeem/Nota van Inlichtingen/"/>
    </mc:Choice>
  </mc:AlternateContent>
  <xr:revisionPtr revIDLastSave="0" documentId="8_{939F9B81-7D8C-4827-9910-A3A8B3DB0065}" xr6:coauthVersionLast="47" xr6:coauthVersionMax="47" xr10:uidLastSave="{00000000-0000-0000-0000-000000000000}"/>
  <workbookProtection workbookAlgorithmName="SHA-512" workbookHashValue="0e7DUxDtP5GQceis7pcyfK9Eh9K8o80BR8K22punQDbtOEd2F07h5gS5Ua+ZxC0sT96As2JQi14AO+hi3Sxn3A==" workbookSaltValue="+WtnLEFagi9jFu/4PzqDvg==" workbookSpinCount="100000" lockStructure="1"/>
  <bookViews>
    <workbookView xWindow="-120" yWindow="-120" windowWidth="29040" windowHeight="15840" firstSheet="3" activeTab="3" xr2:uid="{00000000-000D-0000-FFFF-FFFF00000000}"/>
  </bookViews>
  <sheets>
    <sheet name="Simulatie prijs" sheetId="3" state="hidden" r:id="rId1"/>
    <sheet name="Simulatie prijs TCV" sheetId="5" state="hidden" r:id="rId2"/>
    <sheet name="Simulatie prijs TCV incl opties" sheetId="6" state="hidden" r:id="rId3"/>
    <sheet name="Prijsmodel per gebruiker" sheetId="7" r:id="rId4"/>
    <sheet name="Blad1" sheetId="9" state="hidden" r:id="rId5"/>
  </sheets>
  <definedNames>
    <definedName name="_xlnm.Print_Area" localSheetId="3">'Prijsmodel per gebruiker'!$A$1:$F$51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2" i="7" l="1"/>
  <c r="E25" i="7" l="1"/>
  <c r="E23" i="7"/>
  <c r="E21" i="7"/>
  <c r="E19" i="7"/>
  <c r="E18" i="7"/>
  <c r="E16" i="7"/>
  <c r="E14" i="7"/>
  <c r="E13" i="7"/>
  <c r="E12" i="7"/>
  <c r="E11" i="7"/>
  <c r="E10" i="7"/>
  <c r="E9" i="7"/>
  <c r="E26" i="7"/>
  <c r="E27" i="7"/>
  <c r="E24" i="7" l="1"/>
  <c r="E22" i="7"/>
  <c r="E20" i="7"/>
  <c r="E15" i="7"/>
  <c r="F28" i="7" l="1"/>
  <c r="F35" i="7"/>
  <c r="F37" i="7" l="1"/>
  <c r="F36" i="7" l="1"/>
  <c r="F40" i="7" s="1"/>
  <c r="F38" i="7"/>
  <c r="V23" i="6" l="1"/>
  <c r="V24" i="6"/>
  <c r="V25" i="6"/>
  <c r="V26" i="6"/>
  <c r="V22" i="6"/>
  <c r="W20" i="6"/>
  <c r="X22" i="6" s="1"/>
  <c r="S23" i="6"/>
  <c r="S24" i="6"/>
  <c r="S25" i="6"/>
  <c r="S26" i="6"/>
  <c r="P23" i="6"/>
  <c r="P24" i="6"/>
  <c r="P25" i="6"/>
  <c r="P26" i="6"/>
  <c r="S22" i="6"/>
  <c r="T20" i="6"/>
  <c r="U23" i="6" s="1"/>
  <c r="P22" i="6"/>
  <c r="Q20" i="6"/>
  <c r="R25" i="6" s="1"/>
  <c r="M23" i="6"/>
  <c r="M24" i="6"/>
  <c r="M25" i="6"/>
  <c r="M26" i="6"/>
  <c r="M22" i="6"/>
  <c r="N20" i="6" s="1"/>
  <c r="G6" i="6"/>
  <c r="G7" i="6"/>
  <c r="G8" i="6"/>
  <c r="G9" i="6"/>
  <c r="G5" i="6"/>
  <c r="K9" i="6"/>
  <c r="J9" i="6"/>
  <c r="M9" i="6" s="1"/>
  <c r="J26" i="6"/>
  <c r="F26" i="6"/>
  <c r="H26" i="6" s="1"/>
  <c r="D26" i="6"/>
  <c r="B26" i="6"/>
  <c r="K8" i="6"/>
  <c r="J8" i="6"/>
  <c r="M8" i="6" s="1"/>
  <c r="O8" i="6" s="1"/>
  <c r="J25" i="6"/>
  <c r="F25" i="6"/>
  <c r="H25" i="6" s="1"/>
  <c r="D25" i="6"/>
  <c r="B25" i="6"/>
  <c r="K7" i="6"/>
  <c r="J7" i="6"/>
  <c r="M7" i="6" s="1"/>
  <c r="O7" i="6" s="1"/>
  <c r="J24" i="6"/>
  <c r="F24" i="6"/>
  <c r="H24" i="6" s="1"/>
  <c r="D24" i="6"/>
  <c r="B24" i="6"/>
  <c r="B22" i="6"/>
  <c r="B23" i="6"/>
  <c r="C20" i="6" s="1"/>
  <c r="K6" i="6"/>
  <c r="J6" i="6"/>
  <c r="J23" i="6"/>
  <c r="F23" i="6"/>
  <c r="H23" i="6" s="1"/>
  <c r="D23" i="6"/>
  <c r="K5" i="6"/>
  <c r="J5" i="6"/>
  <c r="I7" i="6" s="1"/>
  <c r="J22" i="6"/>
  <c r="K20" i="6" s="1"/>
  <c r="F22" i="6"/>
  <c r="H22" i="6" s="1"/>
  <c r="D22" i="6"/>
  <c r="E20" i="6" s="1"/>
  <c r="A10" i="6"/>
  <c r="K17" i="6" s="1"/>
  <c r="A5" i="6"/>
  <c r="F17" i="6" s="1"/>
  <c r="A4" i="6"/>
  <c r="C17" i="6" s="1"/>
  <c r="R26" i="6"/>
  <c r="I6" i="6"/>
  <c r="F19" i="5"/>
  <c r="H19" i="5"/>
  <c r="B17" i="5"/>
  <c r="B18" i="5"/>
  <c r="C15" i="5" s="1"/>
  <c r="B19" i="5"/>
  <c r="B20" i="5"/>
  <c r="B21" i="5"/>
  <c r="R21" i="5"/>
  <c r="Q21" i="5"/>
  <c r="T21" i="5" s="1"/>
  <c r="J21" i="5"/>
  <c r="F21" i="5"/>
  <c r="H21" i="5"/>
  <c r="F17" i="5"/>
  <c r="H17" i="5"/>
  <c r="F18" i="5"/>
  <c r="H18" i="5" s="1"/>
  <c r="F20" i="5"/>
  <c r="H20" i="5"/>
  <c r="D21" i="5"/>
  <c r="R20" i="5"/>
  <c r="Q20" i="5"/>
  <c r="J20" i="5"/>
  <c r="D20" i="5"/>
  <c r="R19" i="5"/>
  <c r="Q19" i="5"/>
  <c r="J19" i="5"/>
  <c r="D19" i="5"/>
  <c r="R18" i="5"/>
  <c r="Q18" i="5"/>
  <c r="J18" i="5"/>
  <c r="D18" i="5"/>
  <c r="R17" i="5"/>
  <c r="Q17" i="5"/>
  <c r="J17" i="5"/>
  <c r="K15" i="5" s="1"/>
  <c r="D17" i="5"/>
  <c r="E15" i="5" s="1"/>
  <c r="A5" i="5"/>
  <c r="K12" i="5" s="1"/>
  <c r="A4" i="5"/>
  <c r="F12" i="5" s="1"/>
  <c r="A3" i="5"/>
  <c r="C12" i="5" s="1"/>
  <c r="E17" i="3"/>
  <c r="F15" i="3" s="1"/>
  <c r="E18" i="3"/>
  <c r="E19" i="3"/>
  <c r="E20" i="3"/>
  <c r="E21" i="3"/>
  <c r="Q18" i="3"/>
  <c r="Q19" i="3"/>
  <c r="S19" i="3" s="1"/>
  <c r="Q20" i="3"/>
  <c r="Q21" i="3"/>
  <c r="Q17" i="3"/>
  <c r="G18" i="3"/>
  <c r="G19" i="3"/>
  <c r="G20" i="3"/>
  <c r="G21" i="3"/>
  <c r="G17" i="3"/>
  <c r="I18" i="3"/>
  <c r="I19" i="3"/>
  <c r="I20" i="3"/>
  <c r="I21" i="3"/>
  <c r="I17" i="3"/>
  <c r="J15" i="3" s="1"/>
  <c r="B18" i="3"/>
  <c r="B19" i="3"/>
  <c r="B20" i="3"/>
  <c r="B21" i="3"/>
  <c r="B17" i="3"/>
  <c r="P21" i="3"/>
  <c r="O21" i="3" s="1"/>
  <c r="T18" i="5"/>
  <c r="P18" i="5"/>
  <c r="P19" i="5"/>
  <c r="S21" i="3"/>
  <c r="P18" i="3"/>
  <c r="P19" i="3"/>
  <c r="P17" i="3"/>
  <c r="P20" i="3"/>
  <c r="O20" i="3" s="1"/>
  <c r="S20" i="3"/>
  <c r="S18" i="3"/>
  <c r="A4" i="3"/>
  <c r="F12" i="3" s="1"/>
  <c r="A5" i="3"/>
  <c r="J12" i="3" s="1"/>
  <c r="A3" i="3"/>
  <c r="C12" i="3" s="1"/>
  <c r="U22" i="6"/>
  <c r="U26" i="6"/>
  <c r="U25" i="6"/>
  <c r="U24" i="6"/>
  <c r="M5" i="6"/>
  <c r="O5" i="6" s="1"/>
  <c r="O17" i="3"/>
  <c r="S17" i="3"/>
  <c r="P20" i="5"/>
  <c r="I9" i="6"/>
  <c r="R24" i="6"/>
  <c r="I5" i="6"/>
  <c r="G17" i="5" l="1"/>
  <c r="H15" i="5" s="1"/>
  <c r="G18" i="5"/>
  <c r="G19" i="5"/>
  <c r="R19" i="3"/>
  <c r="R18" i="3"/>
  <c r="H18" i="3"/>
  <c r="H17" i="3"/>
  <c r="H20" i="3"/>
  <c r="H19" i="3"/>
  <c r="K21" i="3"/>
  <c r="K18" i="3"/>
  <c r="K20" i="3"/>
  <c r="K17" i="3"/>
  <c r="K19" i="3"/>
  <c r="X25" i="6"/>
  <c r="G20" i="5"/>
  <c r="M6" i="6"/>
  <c r="X23" i="6"/>
  <c r="R17" i="3"/>
  <c r="S15" i="3" s="1"/>
  <c r="X26" i="6"/>
  <c r="C15" i="3"/>
  <c r="X24" i="6"/>
  <c r="R22" i="6"/>
  <c r="T20" i="5"/>
  <c r="S17" i="5" s="1"/>
  <c r="T15" i="5" s="1"/>
  <c r="R23" i="6"/>
  <c r="O19" i="3"/>
  <c r="T17" i="5"/>
  <c r="S21" i="5" s="1"/>
  <c r="T19" i="5"/>
  <c r="G21" i="5"/>
  <c r="G23" i="6"/>
  <c r="L24" i="6"/>
  <c r="L25" i="6"/>
  <c r="L23" i="6"/>
  <c r="L22" i="6"/>
  <c r="L26" i="6"/>
  <c r="O6" i="6"/>
  <c r="L8" i="6"/>
  <c r="L7" i="6"/>
  <c r="L5" i="6"/>
  <c r="L6" i="6"/>
  <c r="G25" i="6"/>
  <c r="O24" i="6"/>
  <c r="O23" i="6"/>
  <c r="O25" i="6"/>
  <c r="O22" i="6"/>
  <c r="O26" i="6"/>
  <c r="D20" i="3"/>
  <c r="D21" i="3"/>
  <c r="D17" i="3"/>
  <c r="D18" i="3"/>
  <c r="L18" i="3" s="1"/>
  <c r="D19" i="3"/>
  <c r="L19" i="3" s="1"/>
  <c r="L20" i="5"/>
  <c r="L18" i="5"/>
  <c r="L21" i="5"/>
  <c r="L19" i="5"/>
  <c r="L17" i="5"/>
  <c r="G22" i="6"/>
  <c r="G24" i="6"/>
  <c r="G26" i="6"/>
  <c r="O9" i="6"/>
  <c r="L9" i="6"/>
  <c r="R21" i="3"/>
  <c r="R20" i="3"/>
  <c r="H21" i="3"/>
  <c r="O18" i="3"/>
  <c r="P21" i="5"/>
  <c r="P17" i="5"/>
  <c r="I8" i="6"/>
  <c r="S20" i="5" l="1"/>
  <c r="S19" i="5"/>
  <c r="L17" i="3"/>
  <c r="M20" i="5"/>
  <c r="M19" i="5"/>
  <c r="L20" i="3"/>
  <c r="M20" i="3" s="1"/>
  <c r="N9" i="6"/>
  <c r="I18" i="5"/>
  <c r="M18" i="5" s="1"/>
  <c r="N18" i="5" s="1"/>
  <c r="I20" i="5"/>
  <c r="I19" i="5"/>
  <c r="I17" i="5"/>
  <c r="M17" i="5" s="1"/>
  <c r="I21" i="5"/>
  <c r="M21" i="5" s="1"/>
  <c r="H20" i="6"/>
  <c r="I22" i="6" s="1"/>
  <c r="P5" i="6" s="1"/>
  <c r="S18" i="5"/>
  <c r="L21" i="3"/>
  <c r="M3" i="6"/>
  <c r="N7" i="6"/>
  <c r="N8" i="6"/>
  <c r="N5" i="6"/>
  <c r="N6" i="6"/>
  <c r="N19" i="5" l="1"/>
  <c r="N21" i="5"/>
  <c r="N17" i="5"/>
  <c r="N20" i="5"/>
  <c r="M17" i="3"/>
  <c r="M19" i="3"/>
  <c r="I26" i="6"/>
  <c r="P9" i="6" s="1"/>
  <c r="Q9" i="6" s="1"/>
  <c r="I25" i="6"/>
  <c r="P8" i="6" s="1"/>
  <c r="Q7" i="6" s="1"/>
  <c r="I24" i="6"/>
  <c r="P7" i="6" s="1"/>
  <c r="I23" i="6"/>
  <c r="P6" i="6" s="1"/>
  <c r="M21" i="3"/>
  <c r="M18" i="3"/>
  <c r="Q6" i="6" l="1"/>
  <c r="Q5" i="6"/>
  <c r="Q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Hogeschool Inholland</author>
  </authors>
  <commentList>
    <comment ref="C19" authorId="0" shapeId="0" xr:uid="{00000000-0006-0000-0000-000001000000}">
      <text>
        <r>
          <rPr>
            <b/>
            <sz val="9"/>
            <color indexed="81"/>
            <rFont val="Tahoma"/>
            <family val="2"/>
          </rPr>
          <t>Hogeschool Inholland:</t>
        </r>
        <r>
          <rPr>
            <sz val="9"/>
            <color indexed="81"/>
            <rFont val="Tahoma"/>
            <family val="2"/>
          </rPr>
          <t xml:space="preserve">
Vul hier maar eens 1 euro in.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Hogeschool Inholland</author>
  </authors>
  <commentList>
    <comment ref="C19" authorId="0" shapeId="0" xr:uid="{00000000-0006-0000-0100-000001000000}">
      <text>
        <r>
          <rPr>
            <b/>
            <sz val="9"/>
            <color indexed="81"/>
            <rFont val="Tahoma"/>
            <family val="2"/>
          </rPr>
          <t>Hogeschool Inholland:</t>
        </r>
        <r>
          <rPr>
            <sz val="9"/>
            <color indexed="81"/>
            <rFont val="Tahoma"/>
            <family val="2"/>
          </rPr>
          <t xml:space="preserve">
Vul hier maar eens 1 euro in.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Hogeschool Inholland</author>
  </authors>
  <commentList>
    <comment ref="C24" authorId="0" shapeId="0" xr:uid="{00000000-0006-0000-0200-000001000000}">
      <text>
        <r>
          <rPr>
            <b/>
            <sz val="9"/>
            <color indexed="81"/>
            <rFont val="Tahoma"/>
            <family val="2"/>
          </rPr>
          <t>Hogeschool Inholland:</t>
        </r>
        <r>
          <rPr>
            <sz val="9"/>
            <color indexed="81"/>
            <rFont val="Tahoma"/>
            <family val="2"/>
          </rPr>
          <t xml:space="preserve">
Vul hier maar eens 1 euro in. 
</t>
        </r>
      </text>
    </comment>
  </commentList>
</comments>
</file>

<file path=xl/sharedStrings.xml><?xml version="1.0" encoding="utf-8"?>
<sst xmlns="http://schemas.openxmlformats.org/spreadsheetml/2006/main" count="181" uniqueCount="88">
  <si>
    <t>Simulatie Prijs</t>
  </si>
  <si>
    <t>Weging</t>
  </si>
  <si>
    <t>Medewerker aantal Inholland</t>
  </si>
  <si>
    <t>Contract duur</t>
  </si>
  <si>
    <t>jaar</t>
  </si>
  <si>
    <t>Salarisruns per jaar</t>
  </si>
  <si>
    <t>maanden</t>
  </si>
  <si>
    <t xml:space="preserve">Verleninging </t>
  </si>
  <si>
    <t>Beste Score</t>
  </si>
  <si>
    <t>Laagste kosten</t>
  </si>
  <si>
    <t>TCV (excl uurtarief)</t>
  </si>
  <si>
    <t>Rang</t>
  </si>
  <si>
    <t>Score</t>
  </si>
  <si>
    <t>Totaal Score</t>
  </si>
  <si>
    <t>Contractduur</t>
  </si>
  <si>
    <t>Verlenging</t>
  </si>
  <si>
    <t>Rang Kosten</t>
  </si>
  <si>
    <t>Totaal</t>
  </si>
  <si>
    <t>Leverancier 1</t>
  </si>
  <si>
    <t>Leverancier 2</t>
  </si>
  <si>
    <t>Leverancier 3</t>
  </si>
  <si>
    <t>Leverancier 4</t>
  </si>
  <si>
    <t>Leverancier 5</t>
  </si>
  <si>
    <t>Totaal kost</t>
  </si>
  <si>
    <t>Uitslag prijs</t>
  </si>
  <si>
    <t xml:space="preserve">Laagste kosten </t>
  </si>
  <si>
    <t>Laagste kosten plus optioneel</t>
  </si>
  <si>
    <t>Rang Kosten incl verlening</t>
  </si>
  <si>
    <t>Totaal incl verlening</t>
  </si>
  <si>
    <t>Rang kosten plus optioneel</t>
  </si>
  <si>
    <t>Totaal plus verlening en optioneel</t>
  </si>
  <si>
    <t>Optioneel - Werving en Selectie</t>
  </si>
  <si>
    <t>Optioneel - Opleiding</t>
  </si>
  <si>
    <t>Optioneel - Verzuim</t>
  </si>
  <si>
    <t>Optioneel - FAQ/HR content management</t>
  </si>
  <si>
    <t>Prijs</t>
  </si>
  <si>
    <t>Opt W&amp;S</t>
  </si>
  <si>
    <t>Opt Opleiding</t>
  </si>
  <si>
    <t>Opt Verz</t>
  </si>
  <si>
    <t>Opt FAQ</t>
  </si>
  <si>
    <t>Uurtarief</t>
  </si>
  <si>
    <t>Kosten</t>
  </si>
  <si>
    <t>Nadeel van de optionele functionaliteiten apart wegen is dat ze net te zwaar meetellen?</t>
  </si>
  <si>
    <t>BIJLAGE 6. PRIJZENBLAD       -            ALLEEN DE BLAUWE CELLEN DIENEN DOOR INSCHRIJVER INGEVULD TE WORDEN</t>
  </si>
  <si>
    <t>naam inschrijver</t>
  </si>
  <si>
    <t>Prijsmodel</t>
  </si>
  <si>
    <t>Structurele kosten</t>
  </si>
  <si>
    <t xml:space="preserve">aantal medewerkers </t>
  </si>
  <si>
    <t>prijs per meetellend account per schooljaar</t>
  </si>
  <si>
    <t>Prijs totaal</t>
  </si>
  <si>
    <t>Verwacht gebruik, tijdens implementatie</t>
  </si>
  <si>
    <t>Schooljaar 2022-2023 - 1e kleine tranche; periode 3/4 (inrichting en introductie)</t>
  </si>
  <si>
    <t>Schooljaar 2022-2023 - 1e kleine tranche; periode 3/4 (inirchting- en introductie)</t>
  </si>
  <si>
    <t>Schooljaar 2023-2024 (vanaf 01-08-2023) 2e tranche</t>
  </si>
  <si>
    <t>Schooljaar 2024-2025 (vanaf 01-08-2024) 3e tranche</t>
  </si>
  <si>
    <t>Schooljaar 2025-2026 (vanaf 01-08-2025) 4e tranche</t>
  </si>
  <si>
    <t>Verwacht gebruik, na afronding implementatie</t>
  </si>
  <si>
    <t>schooljaar 2027-2028</t>
  </si>
  <si>
    <t>schooljaar 2028-2029</t>
  </si>
  <si>
    <t>schooljaar 2029-2030</t>
  </si>
  <si>
    <r>
      <t xml:space="preserve">Extra kosten tbv </t>
    </r>
    <r>
      <rPr>
        <b/>
        <sz val="11"/>
        <rFont val="Calibri"/>
        <family val="2"/>
        <scheme val="minor"/>
      </rPr>
      <t>plagiaatcontrole</t>
    </r>
    <r>
      <rPr>
        <sz val="11"/>
        <rFont val="Calibri"/>
        <family val="2"/>
        <scheme val="minor"/>
      </rPr>
      <t xml:space="preserve"> voor volledige contractperiode van 8 jaar 
(indien in eigen LMS aanwezig dan vult u het bedrag in cel B48 in, dit mag € 0 zijn indien dit reeds verwerkt is in uw opgave voor licentiekosten. Indien u de functionaliteit niet biedt, laat u de cel leeg en wordt het standaardbedrag uit cel C48 door ons meegenomen in de berekening)</t>
    </r>
  </si>
  <si>
    <t xml:space="preserve"> </t>
  </si>
  <si>
    <t>TOTAAL structurele kosten</t>
  </si>
  <si>
    <t>Eenmalige kosten</t>
  </si>
  <si>
    <t>Totale kosten PoC (het totale bedrag vermelden voor 40 uur werk aan PoC)</t>
  </si>
  <si>
    <t>Training en opleiding (inclusief instructiematerialen voor beheerders, docenten, studenten)</t>
  </si>
  <si>
    <t>Systeem integratie (koppelingen) / inrichting (Magister, SurfConext, Microsoft 365, AFAS, On Stage)</t>
  </si>
  <si>
    <t>Kosten uitrol (exclusief PoC) van 1 augustus 2022 tot en met 31 juli 2023</t>
  </si>
  <si>
    <t>Uurtarief t.b.v. consultancy uren tijdens uitrol in schooljaar 2023-2024 *)</t>
  </si>
  <si>
    <t>120 uur</t>
  </si>
  <si>
    <t>Uurtarief t.b.v. consultancy uren tijdens uitrol in schooljaar 2024-2025 *)</t>
  </si>
  <si>
    <t>Uurtarief t.b.v. consultancy uren tijdens uitrol in schooljaar 2025-2026 *)</t>
  </si>
  <si>
    <t>Uurtarief t.b.v. consultancy uren tijdens uitrol in schooljaar 2026-2027 *)</t>
  </si>
  <si>
    <t>*) Vul hier het uurtarief in. Dat is inclusief reistijd en reiskosten, maar excl. BTW (zie UtI par. 3.13)</t>
  </si>
  <si>
    <t>Totale contractprijs bruto excl. BTW</t>
  </si>
  <si>
    <t>HET BEDRAG UIT CEL F42 WORDT ALS REKENBEDRAG VOOR DE PRIJSBEOORDELING GENOMEN</t>
  </si>
  <si>
    <t>Totale contractprijs netto excl. BTW</t>
  </si>
  <si>
    <r>
      <t xml:space="preserve">Indien inschrijver de onderstaande aanvullende functionaliteit(en) </t>
    </r>
    <r>
      <rPr>
        <b/>
        <u/>
        <sz val="11"/>
        <color rgb="FFFF0000"/>
        <rFont val="Calibri"/>
        <family val="2"/>
        <scheme val="minor"/>
      </rPr>
      <t>niet</t>
    </r>
    <r>
      <rPr>
        <b/>
        <sz val="11"/>
        <color rgb="FFFF0000"/>
        <rFont val="Calibri"/>
        <family val="2"/>
        <scheme val="minor"/>
      </rPr>
      <t xml:space="preserve"> aanbiedt als onderdeel van zijn LMS dan neemt Drenthe College hier de standaardbedragen op, zoals hieronder genoemd bij 'standaardprijs excl. BTW'. 
Hier mag enkel een bedrag door inschrijver worden ingevuld, indien dit ook binnen uw LMS door inschrijver wordt aangeboden (geen functionaliteit van derden)</t>
    </r>
  </si>
  <si>
    <t>Aanvullende functionaliteiten </t>
  </si>
  <si>
    <t>inschrijfprijs excl. BTW</t>
  </si>
  <si>
    <t>standaardprijs excl. BTW</t>
  </si>
  <si>
    <t>ja</t>
  </si>
  <si>
    <t>nee</t>
  </si>
  <si>
    <r>
      <t xml:space="preserve">Aantal studenten </t>
    </r>
    <r>
      <rPr>
        <b/>
        <vertAlign val="superscript"/>
        <sz val="11"/>
        <color theme="1"/>
        <rFont val="Calibri"/>
        <family val="2"/>
        <scheme val="minor"/>
      </rPr>
      <t xml:space="preserve"> </t>
    </r>
  </si>
  <si>
    <r>
      <t xml:space="preserve">Extra tool voor het aanbieden van het alternatieve bestandsformat voor studenten met een beperking </t>
    </r>
    <r>
      <rPr>
        <b/>
        <sz val="11"/>
        <rFont val="Calibri"/>
        <family val="2"/>
        <scheme val="minor"/>
      </rPr>
      <t xml:space="preserve">Readspeaker </t>
    </r>
    <r>
      <rPr>
        <sz val="11"/>
        <rFont val="Calibri"/>
        <family val="2"/>
        <scheme val="minor"/>
      </rPr>
      <t>voor volledige contractperiode van 8 jaar 
(indien in eigen LMS aanwezig dan vult u in cel B49 het bedrag in, dit mag € 0 zijn indien dit reeds verwerkt is in uw opgave voor licentiekosten. Indien u de functionaliteit niet biedt, laat u de cel leeg en wordt het standaardbedrag uit cel C49 door ons meegenomen in de berekening)</t>
    </r>
  </si>
  <si>
    <t xml:space="preserve">Schooljaar 2026-2027 (vanaf 01-08-2026) </t>
  </si>
  <si>
    <t>Schooljaar 2026-2027 (vanaf 01-08-2026)</t>
  </si>
  <si>
    <t>Aanbestedende dienst zal de opgegeven kosten van de aanvullende functionaliteiten zelf toevoegen aan de totale contractprijs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</si>
</sst>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 #,##0.00;&quot;€&quot;\ \-#,##0.00"/>
    <numFmt numFmtId="42" formatCode="_ &quot;€&quot;\ * #,##0_ ;_ &quot;€&quot;\ * \-#,##0_ ;_ &quot;€&quot;\ * &quot;-&quot;_ ;_ @_ "/>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
    <numFmt numFmtId="167" formatCode="[$€-413]\ #,##0.00;[$€-413]\ \-#,##0.00"/>
  </numFmts>
  <fonts count="23" x14ac:knownFonts="1">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i/>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rgb="FFFFFFFF"/>
      <name val="Calibri"/>
      <family val="2"/>
      <scheme val="minor"/>
    </font>
    <font>
      <sz val="11"/>
      <color rgb="FFFF0000"/>
      <name val="Calibri"/>
      <family val="2"/>
      <scheme val="minor"/>
    </font>
    <font>
      <i/>
      <sz val="11"/>
      <color rgb="FFFF0000"/>
      <name val="Calibri"/>
      <family val="2"/>
      <scheme val="minor"/>
    </font>
    <font>
      <b/>
      <i/>
      <sz val="11"/>
      <color theme="1"/>
      <name val="Calibri"/>
      <family val="2"/>
      <scheme val="minor"/>
    </font>
    <font>
      <i/>
      <sz val="11"/>
      <name val="Calibri"/>
      <family val="2"/>
      <scheme val="minor"/>
    </font>
    <font>
      <sz val="11"/>
      <color rgb="FF000000"/>
      <name val="Calibri"/>
      <family val="2"/>
      <scheme val="minor"/>
    </font>
    <font>
      <sz val="8"/>
      <color theme="1"/>
      <name val="Calibri"/>
      <family val="2"/>
      <scheme val="minor"/>
    </font>
    <font>
      <sz val="10"/>
      <color theme="1"/>
      <name val="Symbol"/>
      <family val="1"/>
      <charset val="2"/>
    </font>
    <font>
      <sz val="11"/>
      <color theme="1"/>
      <name val="Calibri"/>
      <family val="2"/>
    </font>
    <font>
      <b/>
      <vertAlign val="superscript"/>
      <sz val="11"/>
      <color theme="1"/>
      <name val="Calibri"/>
      <family val="2"/>
      <scheme val="minor"/>
    </font>
    <font>
      <b/>
      <sz val="11"/>
      <name val="Calibri"/>
      <family val="2"/>
      <scheme val="minor"/>
    </font>
    <font>
      <b/>
      <u/>
      <sz val="11"/>
      <color rgb="FFFF0000"/>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s>
  <fills count="18">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167">
    <xf numFmtId="0" fontId="0" fillId="0" borderId="0" xfId="0"/>
    <xf numFmtId="0" fontId="0" fillId="0" borderId="1" xfId="0" applyBorder="1"/>
    <xf numFmtId="42" fontId="0" fillId="3" borderId="1" xfId="0" applyNumberFormat="1" applyFill="1" applyBorder="1"/>
    <xf numFmtId="0" fontId="1" fillId="3" borderId="1" xfId="0" applyFont="1" applyFill="1" applyBorder="1"/>
    <xf numFmtId="0" fontId="0" fillId="0" borderId="0" xfId="0" applyAlignment="1">
      <alignment horizontal="center"/>
    </xf>
    <xf numFmtId="164" fontId="0" fillId="3" borderId="1" xfId="0" applyNumberFormat="1" applyFill="1" applyBorder="1" applyAlignment="1">
      <alignment horizontal="center"/>
    </xf>
    <xf numFmtId="0" fontId="1" fillId="4" borderId="1" xfId="0" applyFont="1" applyFill="1" applyBorder="1"/>
    <xf numFmtId="164" fontId="0" fillId="4" borderId="1" xfId="0" applyNumberFormat="1" applyFill="1" applyBorder="1" applyAlignment="1">
      <alignment horizontal="center"/>
    </xf>
    <xf numFmtId="1" fontId="0" fillId="4" borderId="1" xfId="0" applyNumberFormat="1" applyFill="1" applyBorder="1" applyAlignment="1">
      <alignment horizontal="center"/>
    </xf>
    <xf numFmtId="44" fontId="4" fillId="3" borderId="1" xfId="0" applyNumberFormat="1" applyFont="1" applyFill="1" applyBorder="1"/>
    <xf numFmtId="42" fontId="0" fillId="3" borderId="0" xfId="0" applyNumberFormat="1" applyFill="1"/>
    <xf numFmtId="0" fontId="4" fillId="0" borderId="0" xfId="0" applyFont="1"/>
    <xf numFmtId="0" fontId="1" fillId="5" borderId="1" xfId="0" applyFont="1" applyFill="1" applyBorder="1"/>
    <xf numFmtId="0" fontId="1" fillId="6" borderId="1" xfId="0" applyFont="1" applyFill="1" applyBorder="1"/>
    <xf numFmtId="0" fontId="1" fillId="7" borderId="1" xfId="0" applyFont="1" applyFill="1" applyBorder="1"/>
    <xf numFmtId="44" fontId="0" fillId="7" borderId="1" xfId="0" applyNumberFormat="1" applyFill="1" applyBorder="1"/>
    <xf numFmtId="1" fontId="0" fillId="3" borderId="1" xfId="0" applyNumberFormat="1" applyFill="1" applyBorder="1" applyAlignment="1">
      <alignment horizontal="center"/>
    </xf>
    <xf numFmtId="1" fontId="0" fillId="5" borderId="1" xfId="0" applyNumberFormat="1" applyFill="1" applyBorder="1" applyAlignment="1">
      <alignment horizontal="center"/>
    </xf>
    <xf numFmtId="42" fontId="4" fillId="5" borderId="1" xfId="0" applyNumberFormat="1" applyFont="1" applyFill="1" applyBorder="1"/>
    <xf numFmtId="164" fontId="0" fillId="5" borderId="1" xfId="0" applyNumberFormat="1" applyFill="1" applyBorder="1" applyAlignment="1">
      <alignment horizontal="center"/>
    </xf>
    <xf numFmtId="42" fontId="0" fillId="5" borderId="1" xfId="0" applyNumberFormat="1" applyFill="1" applyBorder="1"/>
    <xf numFmtId="0" fontId="1" fillId="5" borderId="2" xfId="0" applyFont="1" applyFill="1" applyBorder="1"/>
    <xf numFmtId="164" fontId="0" fillId="5" borderId="2" xfId="0" applyNumberFormat="1" applyFill="1" applyBorder="1" applyAlignment="1">
      <alignment horizontal="center"/>
    </xf>
    <xf numFmtId="1" fontId="0" fillId="7" borderId="1" xfId="0" applyNumberFormat="1" applyFill="1" applyBorder="1" applyAlignment="1">
      <alignment horizontal="center"/>
    </xf>
    <xf numFmtId="0" fontId="1" fillId="0" borderId="0" xfId="0" applyFont="1"/>
    <xf numFmtId="1" fontId="0" fillId="0" borderId="0" xfId="0" applyNumberFormat="1" applyAlignment="1">
      <alignment horizontal="center"/>
    </xf>
    <xf numFmtId="42" fontId="0" fillId="0" borderId="0" xfId="0" applyNumberFormat="1"/>
    <xf numFmtId="0" fontId="1" fillId="3" borderId="2" xfId="0" applyFont="1" applyFill="1" applyBorder="1"/>
    <xf numFmtId="1" fontId="0" fillId="3" borderId="2" xfId="0" applyNumberFormat="1" applyFill="1" applyBorder="1" applyAlignment="1">
      <alignment horizontal="center"/>
    </xf>
    <xf numFmtId="42" fontId="0" fillId="9" borderId="1" xfId="0" applyNumberFormat="1" applyFill="1" applyBorder="1"/>
    <xf numFmtId="0" fontId="1" fillId="9" borderId="1" xfId="0" applyFont="1" applyFill="1" applyBorder="1"/>
    <xf numFmtId="164" fontId="0" fillId="9" borderId="1" xfId="0" applyNumberFormat="1" applyFill="1" applyBorder="1"/>
    <xf numFmtId="42" fontId="0" fillId="7" borderId="1" xfId="0" applyNumberFormat="1" applyFill="1" applyBorder="1"/>
    <xf numFmtId="1" fontId="0" fillId="6" borderId="1" xfId="0" applyNumberFormat="1" applyFill="1" applyBorder="1" applyAlignment="1">
      <alignment horizontal="center"/>
    </xf>
    <xf numFmtId="164" fontId="0" fillId="6" borderId="1" xfId="0" applyNumberFormat="1" applyFill="1" applyBorder="1"/>
    <xf numFmtId="0" fontId="4" fillId="0" borderId="1" xfId="0" applyFont="1" applyBorder="1"/>
    <xf numFmtId="0" fontId="0" fillId="0" borderId="0" xfId="0" applyAlignment="1">
      <alignment horizontal="center" vertical="center"/>
    </xf>
    <xf numFmtId="0" fontId="1" fillId="10" borderId="1" xfId="0" applyFont="1" applyFill="1" applyBorder="1"/>
    <xf numFmtId="0" fontId="1" fillId="11" borderId="1" xfId="0" applyFont="1" applyFill="1" applyBorder="1"/>
    <xf numFmtId="0" fontId="1" fillId="2" borderId="1" xfId="0" applyFont="1" applyFill="1" applyBorder="1"/>
    <xf numFmtId="0" fontId="1" fillId="8" borderId="1" xfId="0" applyFont="1" applyFill="1" applyBorder="1"/>
    <xf numFmtId="42" fontId="0" fillId="10" borderId="1" xfId="0" applyNumberFormat="1" applyFill="1" applyBorder="1"/>
    <xf numFmtId="42" fontId="0" fillId="11" borderId="1" xfId="0" applyNumberFormat="1" applyFill="1" applyBorder="1"/>
    <xf numFmtId="42" fontId="0" fillId="2" borderId="1" xfId="0" applyNumberFormat="1" applyFill="1" applyBorder="1"/>
    <xf numFmtId="42" fontId="0" fillId="8" borderId="1" xfId="0" applyNumberFormat="1" applyFill="1" applyBorder="1"/>
    <xf numFmtId="164" fontId="0" fillId="11" borderId="1" xfId="0" applyNumberFormat="1" applyFill="1" applyBorder="1"/>
    <xf numFmtId="164" fontId="0" fillId="10" borderId="1" xfId="0" applyNumberFormat="1" applyFill="1" applyBorder="1"/>
    <xf numFmtId="164" fontId="0" fillId="2" borderId="1" xfId="0" applyNumberFormat="1" applyFill="1" applyBorder="1"/>
    <xf numFmtId="164" fontId="0" fillId="8" borderId="1" xfId="0" applyNumberFormat="1" applyFill="1" applyBorder="1"/>
    <xf numFmtId="0" fontId="8" fillId="0" borderId="0" xfId="0" applyFont="1"/>
    <xf numFmtId="0" fontId="0" fillId="0" borderId="0" xfId="0" applyAlignment="1">
      <alignment wrapText="1"/>
    </xf>
    <xf numFmtId="0" fontId="1" fillId="7" borderId="1" xfId="0" applyFont="1" applyFill="1" applyBorder="1" applyAlignment="1">
      <alignment wrapText="1"/>
    </xf>
    <xf numFmtId="1" fontId="0" fillId="2" borderId="1" xfId="0" applyNumberFormat="1" applyFill="1" applyBorder="1" applyAlignment="1">
      <alignment horizontal="center"/>
    </xf>
    <xf numFmtId="1" fontId="0" fillId="10" borderId="1" xfId="0" applyNumberFormat="1" applyFill="1" applyBorder="1" applyAlignment="1">
      <alignment horizontal="center"/>
    </xf>
    <xf numFmtId="1" fontId="0" fillId="11" borderId="1" xfId="0" applyNumberFormat="1" applyFill="1" applyBorder="1" applyAlignment="1">
      <alignment horizontal="center"/>
    </xf>
    <xf numFmtId="1" fontId="0" fillId="8" borderId="1" xfId="0" applyNumberFormat="1" applyFill="1" applyBorder="1" applyAlignment="1">
      <alignment horizontal="center"/>
    </xf>
    <xf numFmtId="0" fontId="9" fillId="0" borderId="0" xfId="0" applyFont="1"/>
    <xf numFmtId="0" fontId="10" fillId="0" borderId="1" xfId="0" applyFont="1" applyBorder="1"/>
    <xf numFmtId="0" fontId="10" fillId="0" borderId="0" xfId="0" applyFont="1"/>
    <xf numFmtId="0" fontId="3" fillId="0" borderId="0" xfId="0" applyFont="1"/>
    <xf numFmtId="44" fontId="1" fillId="0" borderId="0" xfId="0" applyNumberFormat="1" applyFont="1"/>
    <xf numFmtId="44" fontId="0" fillId="0" borderId="0" xfId="2" applyFont="1"/>
    <xf numFmtId="164" fontId="0" fillId="0" borderId="0" xfId="0" applyNumberFormat="1"/>
    <xf numFmtId="9" fontId="0" fillId="0" borderId="0" xfId="0" applyNumberFormat="1" applyAlignment="1">
      <alignment horizontal="center"/>
    </xf>
    <xf numFmtId="44" fontId="0" fillId="0" borderId="0" xfId="0" applyNumberFormat="1"/>
    <xf numFmtId="0" fontId="0" fillId="13" borderId="0" xfId="0" applyFill="1"/>
    <xf numFmtId="0" fontId="13" fillId="0" borderId="0" xfId="0" applyFont="1"/>
    <xf numFmtId="43" fontId="0" fillId="0" borderId="0" xfId="1" applyFont="1"/>
    <xf numFmtId="9" fontId="0" fillId="0" borderId="0" xfId="0" applyNumberFormat="1"/>
    <xf numFmtId="43" fontId="0" fillId="0" borderId="0" xfId="0" applyNumberFormat="1"/>
    <xf numFmtId="0" fontId="0" fillId="0" borderId="2" xfId="0" applyBorder="1"/>
    <xf numFmtId="42" fontId="4" fillId="0" borderId="0" xfId="0" applyNumberFormat="1" applyFont="1"/>
    <xf numFmtId="0" fontId="1" fillId="0" borderId="0" xfId="0" applyFont="1" applyAlignment="1">
      <alignment wrapText="1"/>
    </xf>
    <xf numFmtId="0" fontId="11" fillId="0" borderId="0" xfId="0" applyFont="1"/>
    <xf numFmtId="165" fontId="0" fillId="0" borderId="1" xfId="1" applyNumberFormat="1" applyFont="1" applyBorder="1"/>
    <xf numFmtId="0" fontId="16" fillId="0" borderId="0" xfId="0" applyFont="1" applyAlignment="1">
      <alignment horizontal="left" vertical="center" indent="2"/>
    </xf>
    <xf numFmtId="0" fontId="0" fillId="14" borderId="2" xfId="0" applyFill="1" applyBorder="1"/>
    <xf numFmtId="44" fontId="0" fillId="14" borderId="1" xfId="0" applyNumberFormat="1" applyFill="1" applyBorder="1"/>
    <xf numFmtId="0" fontId="0" fillId="14" borderId="0" xfId="0" applyFill="1"/>
    <xf numFmtId="0" fontId="15" fillId="14" borderId="0" xfId="0" applyFont="1" applyFill="1" applyAlignment="1">
      <alignment horizontal="left" vertical="center" indent="2"/>
    </xf>
    <xf numFmtId="0" fontId="0" fillId="0" borderId="1" xfId="0" applyBorder="1" applyAlignment="1">
      <alignment wrapText="1"/>
    </xf>
    <xf numFmtId="0" fontId="4" fillId="0" borderId="5" xfId="0" applyFont="1" applyBorder="1"/>
    <xf numFmtId="9" fontId="0" fillId="0" borderId="6" xfId="0" applyNumberFormat="1" applyBorder="1" applyAlignment="1">
      <alignment horizontal="center"/>
    </xf>
    <xf numFmtId="0" fontId="4" fillId="0" borderId="3" xfId="0" applyFont="1" applyBorder="1"/>
    <xf numFmtId="0" fontId="0" fillId="0" borderId="7" xfId="0" applyBorder="1"/>
    <xf numFmtId="0" fontId="4" fillId="0" borderId="4" xfId="0" applyFont="1" applyBorder="1"/>
    <xf numFmtId="0" fontId="0" fillId="0" borderId="8" xfId="0" applyBorder="1"/>
    <xf numFmtId="0" fontId="1" fillId="0" borderId="1" xfId="0" applyFont="1" applyBorder="1" applyAlignment="1">
      <alignment horizontal="center" vertical="center" wrapText="1"/>
    </xf>
    <xf numFmtId="0" fontId="0" fillId="0" borderId="0" xfId="0" applyAlignment="1">
      <alignment horizontal="center" vertical="center" wrapText="1"/>
    </xf>
    <xf numFmtId="42" fontId="0" fillId="0" borderId="0" xfId="0" applyNumberFormat="1" applyAlignment="1">
      <alignment horizontal="center" vertical="center"/>
    </xf>
    <xf numFmtId="0" fontId="14" fillId="14" borderId="0" xfId="0" applyFont="1" applyFill="1"/>
    <xf numFmtId="0" fontId="4" fillId="0" borderId="9" xfId="0" applyFont="1" applyBorder="1"/>
    <xf numFmtId="0" fontId="4" fillId="0" borderId="10" xfId="0" applyFont="1" applyBorder="1"/>
    <xf numFmtId="0" fontId="0" fillId="0" borderId="5" xfId="0" applyBorder="1"/>
    <xf numFmtId="0" fontId="0" fillId="0" borderId="3" xfId="0" applyBorder="1"/>
    <xf numFmtId="0" fontId="0" fillId="0" borderId="4" xfId="0" applyBorder="1"/>
    <xf numFmtId="165" fontId="0" fillId="4" borderId="1" xfId="1" applyNumberFormat="1" applyFont="1" applyFill="1" applyBorder="1"/>
    <xf numFmtId="165" fontId="0" fillId="14" borderId="1" xfId="1" applyNumberFormat="1" applyFont="1" applyFill="1" applyBorder="1" applyAlignment="1">
      <alignment horizontal="left" vertical="center"/>
    </xf>
    <xf numFmtId="165" fontId="0" fillId="0" borderId="1" xfId="1" applyNumberFormat="1" applyFont="1" applyBorder="1" applyAlignment="1">
      <alignment horizontal="left" vertical="center"/>
    </xf>
    <xf numFmtId="0" fontId="0" fillId="0" borderId="0" xfId="0" applyAlignment="1">
      <alignment horizontal="left" vertical="center"/>
    </xf>
    <xf numFmtId="1" fontId="0" fillId="0" borderId="0" xfId="0" applyNumberFormat="1" applyAlignment="1">
      <alignment horizontal="left" vertical="center"/>
    </xf>
    <xf numFmtId="42" fontId="0" fillId="0" borderId="0" xfId="0" applyNumberFormat="1" applyAlignment="1">
      <alignment horizontal="left" vertical="center"/>
    </xf>
    <xf numFmtId="42" fontId="4" fillId="0" borderId="0" xfId="0" applyNumberFormat="1" applyFont="1" applyAlignment="1">
      <alignment horizontal="left" vertical="center"/>
    </xf>
    <xf numFmtId="164" fontId="0" fillId="0" borderId="0" xfId="0" applyNumberFormat="1" applyAlignment="1">
      <alignment horizontal="left" vertical="center"/>
    </xf>
    <xf numFmtId="0" fontId="1" fillId="14" borderId="0" xfId="0" applyFont="1" applyFill="1" applyAlignment="1">
      <alignment horizontal="center"/>
    </xf>
    <xf numFmtId="0" fontId="1" fillId="14" borderId="0" xfId="0" applyFont="1" applyFill="1" applyAlignment="1">
      <alignment horizontal="right"/>
    </xf>
    <xf numFmtId="166" fontId="5" fillId="15" borderId="1" xfId="2" applyNumberFormat="1" applyFont="1" applyFill="1" applyBorder="1"/>
    <xf numFmtId="7" fontId="5" fillId="12" borderId="1" xfId="2" applyNumberFormat="1" applyFont="1" applyFill="1" applyBorder="1"/>
    <xf numFmtId="167" fontId="0" fillId="14" borderId="1" xfId="0" applyNumberFormat="1" applyFill="1" applyBorder="1"/>
    <xf numFmtId="7" fontId="0" fillId="12" borderId="1" xfId="0" applyNumberFormat="1" applyFill="1" applyBorder="1"/>
    <xf numFmtId="7" fontId="0" fillId="15" borderId="1" xfId="2" applyNumberFormat="1" applyFont="1" applyFill="1" applyBorder="1"/>
    <xf numFmtId="7" fontId="5" fillId="15" borderId="1" xfId="2" applyNumberFormat="1" applyFont="1" applyFill="1" applyBorder="1"/>
    <xf numFmtId="0" fontId="3" fillId="0" borderId="1" xfId="0" applyFont="1" applyBorder="1" applyAlignment="1">
      <alignment horizontal="left" vertical="center" wrapText="1"/>
    </xf>
    <xf numFmtId="0" fontId="14" fillId="0" borderId="0" xfId="0" applyFont="1"/>
    <xf numFmtId="49" fontId="1" fillId="14" borderId="0" xfId="0" applyNumberFormat="1" applyFont="1" applyFill="1" applyAlignment="1">
      <alignment horizontal="center"/>
    </xf>
    <xf numFmtId="0" fontId="1" fillId="0" borderId="2" xfId="0" applyFont="1" applyBorder="1" applyAlignment="1">
      <alignment horizontal="center" vertical="center" wrapText="1"/>
    </xf>
    <xf numFmtId="165" fontId="0" fillId="14" borderId="1" xfId="1" applyNumberFormat="1" applyFont="1" applyFill="1" applyBorder="1" applyAlignment="1">
      <alignment horizontal="center"/>
    </xf>
    <xf numFmtId="0" fontId="0" fillId="4" borderId="1" xfId="0" applyFill="1" applyBorder="1" applyAlignment="1">
      <alignment horizontal="center"/>
    </xf>
    <xf numFmtId="165" fontId="0" fillId="4" borderId="1" xfId="1" applyNumberFormat="1" applyFont="1" applyFill="1" applyBorder="1" applyAlignment="1">
      <alignment horizontal="center"/>
    </xf>
    <xf numFmtId="165" fontId="5" fillId="14" borderId="1" xfId="1" applyNumberFormat="1" applyFont="1" applyFill="1" applyBorder="1" applyAlignment="1">
      <alignment horizontal="center"/>
    </xf>
    <xf numFmtId="165" fontId="0" fillId="0" borderId="1" xfId="1" applyNumberFormat="1" applyFont="1" applyBorder="1" applyAlignment="1">
      <alignment horizontal="center"/>
    </xf>
    <xf numFmtId="0" fontId="0" fillId="16" borderId="1" xfId="0" applyFill="1" applyBorder="1"/>
    <xf numFmtId="44" fontId="0" fillId="13" borderId="1" xfId="2" applyFont="1" applyFill="1" applyBorder="1" applyAlignment="1">
      <alignment wrapText="1"/>
    </xf>
    <xf numFmtId="165" fontId="0" fillId="0" borderId="11" xfId="1" applyNumberFormat="1" applyFont="1" applyBorder="1" applyAlignment="1">
      <alignment horizontal="left" vertical="center"/>
    </xf>
    <xf numFmtId="0" fontId="4" fillId="0" borderId="12" xfId="0" applyFont="1" applyBorder="1"/>
    <xf numFmtId="9" fontId="1" fillId="0" borderId="13" xfId="0" applyNumberFormat="1" applyFont="1" applyBorder="1" applyAlignment="1">
      <alignment horizontal="right"/>
    </xf>
    <xf numFmtId="0" fontId="21" fillId="17" borderId="2" xfId="0" applyFont="1" applyFill="1" applyBorder="1" applyAlignment="1">
      <alignment horizontal="center" vertical="center"/>
    </xf>
    <xf numFmtId="0" fontId="0" fillId="14" borderId="18" xfId="0" applyFill="1" applyBorder="1"/>
    <xf numFmtId="0" fontId="21" fillId="17" borderId="1" xfId="0" applyFont="1" applyFill="1" applyBorder="1" applyAlignment="1">
      <alignment horizontal="center" vertical="center"/>
    </xf>
    <xf numFmtId="0" fontId="0" fillId="0" borderId="9" xfId="0" applyBorder="1"/>
    <xf numFmtId="44" fontId="0" fillId="14" borderId="9" xfId="2" applyFont="1" applyFill="1" applyBorder="1"/>
    <xf numFmtId="0" fontId="10" fillId="0" borderId="12" xfId="0" applyFont="1" applyBorder="1"/>
    <xf numFmtId="0" fontId="1" fillId="4" borderId="2" xfId="0" applyFont="1" applyFill="1" applyBorder="1" applyAlignment="1">
      <alignment horizontal="left" vertical="center"/>
    </xf>
    <xf numFmtId="167" fontId="3" fillId="14" borderId="1" xfId="0" applyNumberFormat="1" applyFont="1" applyFill="1" applyBorder="1" applyAlignment="1">
      <alignment horizontal="right" vertical="center"/>
    </xf>
    <xf numFmtId="0" fontId="0" fillId="14" borderId="1" xfId="0" applyFill="1" applyBorder="1" applyAlignment="1">
      <alignment horizontal="right" wrapText="1"/>
    </xf>
    <xf numFmtId="0" fontId="0" fillId="14" borderId="1" xfId="0" applyFill="1" applyBorder="1" applyAlignment="1">
      <alignment horizontal="right"/>
    </xf>
    <xf numFmtId="0" fontId="3" fillId="14" borderId="1" xfId="0" applyFont="1" applyFill="1" applyBorder="1" applyAlignment="1">
      <alignment horizontal="left" vertical="center" wrapText="1"/>
    </xf>
    <xf numFmtId="0" fontId="1" fillId="14" borderId="1" xfId="0" applyFont="1" applyFill="1" applyBorder="1" applyAlignment="1">
      <alignment horizontal="center" wrapText="1"/>
    </xf>
    <xf numFmtId="42" fontId="0" fillId="14" borderId="0" xfId="0" applyNumberFormat="1" applyFill="1" applyAlignment="1">
      <alignment horizontal="center" vertical="center" wrapText="1"/>
    </xf>
    <xf numFmtId="167" fontId="3" fillId="14" borderId="11" xfId="0" applyNumberFormat="1" applyFont="1" applyFill="1" applyBorder="1" applyAlignment="1">
      <alignment horizontal="right" vertical="center"/>
    </xf>
    <xf numFmtId="0" fontId="12" fillId="0" borderId="0" xfId="0" applyFont="1" applyBorder="1" applyAlignment="1">
      <alignment horizontal="right"/>
    </xf>
    <xf numFmtId="0" fontId="18" fillId="0" borderId="0" xfId="0" applyFont="1" applyBorder="1" applyAlignment="1">
      <alignment horizontal="left"/>
    </xf>
    <xf numFmtId="44" fontId="0" fillId="0" borderId="0" xfId="0" applyNumberFormat="1" applyBorder="1"/>
    <xf numFmtId="44" fontId="0" fillId="14" borderId="9" xfId="0" applyNumberFormat="1" applyFill="1" applyBorder="1"/>
    <xf numFmtId="44" fontId="1" fillId="0" borderId="0" xfId="0" applyNumberFormat="1" applyFont="1" applyBorder="1"/>
    <xf numFmtId="9" fontId="0" fillId="14" borderId="0" xfId="0" applyNumberFormat="1" applyFill="1" applyBorder="1" applyAlignment="1">
      <alignment horizontal="center"/>
    </xf>
    <xf numFmtId="167" fontId="1" fillId="0" borderId="14" xfId="0" applyNumberFormat="1" applyFont="1" applyBorder="1"/>
    <xf numFmtId="165" fontId="0" fillId="0" borderId="1" xfId="1" applyNumberFormat="1" applyFont="1" applyFill="1" applyBorder="1" applyAlignment="1">
      <alignment horizontal="center"/>
    </xf>
    <xf numFmtId="0" fontId="0" fillId="0" borderId="1" xfId="0" applyBorder="1" applyAlignment="1">
      <alignment horizontal="center" vertical="center"/>
    </xf>
    <xf numFmtId="0" fontId="20" fillId="12" borderId="12"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5" xfId="0" applyFont="1" applyFill="1" applyBorder="1" applyAlignment="1">
      <alignment horizontal="center" vertical="center"/>
    </xf>
    <xf numFmtId="0" fontId="1" fillId="0" borderId="0" xfId="0" applyFont="1" applyAlignment="1">
      <alignment horizontal="center"/>
    </xf>
    <xf numFmtId="0" fontId="1" fillId="0" borderId="0" xfId="0" applyFont="1" applyBorder="1" applyAlignment="1">
      <alignment horizontal="left"/>
    </xf>
    <xf numFmtId="0" fontId="1" fillId="0" borderId="13" xfId="0" applyFont="1" applyBorder="1" applyAlignment="1">
      <alignment horizontal="left"/>
    </xf>
    <xf numFmtId="0" fontId="1" fillId="0" borderId="15" xfId="0" applyFont="1" applyBorder="1" applyAlignment="1">
      <alignment horizontal="left"/>
    </xf>
    <xf numFmtId="0" fontId="2" fillId="14" borderId="0" xfId="0" applyFont="1" applyFill="1" applyAlignment="1">
      <alignment horizontal="left" vertical="center" wrapText="1"/>
    </xf>
    <xf numFmtId="0" fontId="18" fillId="13" borderId="12" xfId="0" applyFont="1" applyFill="1" applyBorder="1" applyAlignment="1">
      <alignment horizontal="left"/>
    </xf>
    <xf numFmtId="0" fontId="18" fillId="13" borderId="13" xfId="0" applyFont="1" applyFill="1" applyBorder="1" applyAlignment="1">
      <alignment horizontal="left"/>
    </xf>
    <xf numFmtId="49" fontId="0" fillId="12" borderId="16" xfId="0" applyNumberFormat="1" applyFill="1" applyBorder="1" applyAlignment="1">
      <alignment horizontal="left" vertical="top"/>
    </xf>
    <xf numFmtId="49" fontId="0" fillId="12" borderId="17" xfId="0" applyNumberFormat="1" applyFill="1" applyBorder="1" applyAlignment="1">
      <alignment horizontal="left" vertical="top"/>
    </xf>
    <xf numFmtId="49" fontId="0" fillId="12" borderId="14" xfId="0" applyNumberFormat="1" applyFill="1" applyBorder="1" applyAlignment="1">
      <alignment horizontal="left" vertical="top"/>
    </xf>
    <xf numFmtId="167" fontId="1" fillId="0" borderId="15" xfId="0" applyNumberFormat="1" applyFont="1" applyBorder="1"/>
    <xf numFmtId="0" fontId="1" fillId="13" borderId="2" xfId="0" applyFont="1" applyFill="1" applyBorder="1" applyAlignment="1">
      <alignment horizontal="left"/>
    </xf>
    <xf numFmtId="0" fontId="1" fillId="13" borderId="19" xfId="0" applyFont="1" applyFill="1" applyBorder="1" applyAlignment="1">
      <alignment horizontal="left"/>
    </xf>
    <xf numFmtId="167" fontId="1" fillId="13" borderId="20" xfId="0" applyNumberFormat="1" applyFont="1" applyFill="1" applyBorder="1"/>
    <xf numFmtId="0" fontId="22" fillId="14" borderId="0" xfId="0" applyFont="1" applyFill="1"/>
  </cellXfs>
  <cellStyles count="3">
    <cellStyle name="Komma" xfId="1" builtinId="3"/>
    <cellStyle name="Standaard" xfId="0" builtinId="0"/>
    <cellStyle name="Valuta" xfId="2" builtinId="4"/>
  </cellStyles>
  <dxfs count="78">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
      <fill>
        <patternFill>
          <bgColor rgb="FF92D050"/>
        </patternFill>
      </fill>
    </dxf>
    <dxf>
      <fill>
        <patternFill>
          <bgColor theme="9" tint="0.39994506668294322"/>
        </patternFill>
      </fill>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185057</xdr:colOff>
      <xdr:row>12</xdr:row>
      <xdr:rowOff>65314</xdr:rowOff>
    </xdr:from>
    <xdr:to>
      <xdr:col>12</xdr:col>
      <xdr:colOff>424543</xdr:colOff>
      <xdr:row>14</xdr:row>
      <xdr:rowOff>70757</xdr:rowOff>
    </xdr:to>
    <xdr:sp macro="" textlink="">
      <xdr:nvSpPr>
        <xdr:cNvPr id="2" name="Pijl-omlaag 1">
          <a:extLst>
            <a:ext uri="{FF2B5EF4-FFF2-40B4-BE49-F238E27FC236}">
              <a16:creationId xmlns:a16="http://schemas.microsoft.com/office/drawing/2014/main" id="{00000000-0008-0000-0200-000002000000}"/>
            </a:ext>
          </a:extLst>
        </xdr:cNvPr>
        <xdr:cNvSpPr/>
      </xdr:nvSpPr>
      <xdr:spPr>
        <a:xfrm>
          <a:off x="11103428" y="2286000"/>
          <a:ext cx="239486" cy="375557"/>
        </a:xfrm>
        <a:prstGeom prst="down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nl-NL" sz="1100"/>
        </a:p>
      </xdr:txBody>
    </xdr:sp>
    <xdr:clientData/>
  </xdr:twoCellAnchor>
  <xdr:oneCellAnchor>
    <xdr:from>
      <xdr:col>11</xdr:col>
      <xdr:colOff>473529</xdr:colOff>
      <xdr:row>9</xdr:row>
      <xdr:rowOff>179615</xdr:rowOff>
    </xdr:from>
    <xdr:ext cx="1265026" cy="264560"/>
    <xdr:sp macro="" textlink="">
      <xdr:nvSpPr>
        <xdr:cNvPr id="3" name="Tekstvak 2">
          <a:extLst>
            <a:ext uri="{FF2B5EF4-FFF2-40B4-BE49-F238E27FC236}">
              <a16:creationId xmlns:a16="http://schemas.microsoft.com/office/drawing/2014/main" id="{00000000-0008-0000-0200-000003000000}"/>
            </a:ext>
          </a:extLst>
        </xdr:cNvPr>
        <xdr:cNvSpPr txBox="1"/>
      </xdr:nvSpPr>
      <xdr:spPr>
        <a:xfrm>
          <a:off x="10619015" y="1845129"/>
          <a:ext cx="1265026" cy="26456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wrap="none" rtlCol="0" anchor="t">
          <a:spAutoFit/>
        </a:bodyPr>
        <a:lstStyle/>
        <a:p>
          <a:r>
            <a:rPr lang="nl-NL" sz="1100"/>
            <a:t>Einduitslag op Prijs</a:t>
          </a:r>
        </a:p>
      </xdr:txBody>
    </xdr:sp>
    <xdr:clientData/>
  </xdr:oneCellAnchor>
  <xdr:twoCellAnchor>
    <xdr:from>
      <xdr:col>2</xdr:col>
      <xdr:colOff>359229</xdr:colOff>
      <xdr:row>21</xdr:row>
      <xdr:rowOff>119743</xdr:rowOff>
    </xdr:from>
    <xdr:to>
      <xdr:col>2</xdr:col>
      <xdr:colOff>587829</xdr:colOff>
      <xdr:row>23</xdr:row>
      <xdr:rowOff>119743</xdr:rowOff>
    </xdr:to>
    <xdr:sp macro="" textlink="">
      <xdr:nvSpPr>
        <xdr:cNvPr id="4" name="Pijl-omhoog 3">
          <a:extLst>
            <a:ext uri="{FF2B5EF4-FFF2-40B4-BE49-F238E27FC236}">
              <a16:creationId xmlns:a16="http://schemas.microsoft.com/office/drawing/2014/main" id="{00000000-0008-0000-0200-000004000000}"/>
            </a:ext>
          </a:extLst>
        </xdr:cNvPr>
        <xdr:cNvSpPr/>
      </xdr:nvSpPr>
      <xdr:spPr>
        <a:xfrm>
          <a:off x="3282043" y="4005943"/>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1</xdr:col>
      <xdr:colOff>887186</xdr:colOff>
      <xdr:row>24</xdr:row>
      <xdr:rowOff>54429</xdr:rowOff>
    </xdr:from>
    <xdr:ext cx="990599" cy="609013"/>
    <xdr:sp macro="" textlink="">
      <xdr:nvSpPr>
        <xdr:cNvPr id="5" name="Tekstvak 4">
          <a:extLst>
            <a:ext uri="{FF2B5EF4-FFF2-40B4-BE49-F238E27FC236}">
              <a16:creationId xmlns:a16="http://schemas.microsoft.com/office/drawing/2014/main" id="{00000000-0008-0000-0200-000005000000}"/>
            </a:ext>
          </a:extLst>
        </xdr:cNvPr>
        <xdr:cNvSpPr txBox="1"/>
      </xdr:nvSpPr>
      <xdr:spPr>
        <a:xfrm>
          <a:off x="2873829" y="4495800"/>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5</xdr:col>
      <xdr:colOff>310243</xdr:colOff>
      <xdr:row>21</xdr:row>
      <xdr:rowOff>119743</xdr:rowOff>
    </xdr:from>
    <xdr:to>
      <xdr:col>5</xdr:col>
      <xdr:colOff>538843</xdr:colOff>
      <xdr:row>23</xdr:row>
      <xdr:rowOff>119743</xdr:rowOff>
    </xdr:to>
    <xdr:sp macro="" textlink="">
      <xdr:nvSpPr>
        <xdr:cNvPr id="6" name="Pijl-omhoog 5">
          <a:extLst>
            <a:ext uri="{FF2B5EF4-FFF2-40B4-BE49-F238E27FC236}">
              <a16:creationId xmlns:a16="http://schemas.microsoft.com/office/drawing/2014/main" id="{00000000-0008-0000-0200-000006000000}"/>
            </a:ext>
          </a:extLst>
        </xdr:cNvPr>
        <xdr:cNvSpPr/>
      </xdr:nvSpPr>
      <xdr:spPr>
        <a:xfrm>
          <a:off x="5878286" y="4005943"/>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4</xdr:col>
      <xdr:colOff>707572</xdr:colOff>
      <xdr:row>24</xdr:row>
      <xdr:rowOff>54429</xdr:rowOff>
    </xdr:from>
    <xdr:ext cx="990599" cy="609013"/>
    <xdr:sp macro="" textlink="">
      <xdr:nvSpPr>
        <xdr:cNvPr id="7" name="Tekstvak 6">
          <a:extLst>
            <a:ext uri="{FF2B5EF4-FFF2-40B4-BE49-F238E27FC236}">
              <a16:creationId xmlns:a16="http://schemas.microsoft.com/office/drawing/2014/main" id="{00000000-0008-0000-0200-000007000000}"/>
            </a:ext>
          </a:extLst>
        </xdr:cNvPr>
        <xdr:cNvSpPr txBox="1"/>
      </xdr:nvSpPr>
      <xdr:spPr>
        <a:xfrm>
          <a:off x="5470072" y="4495800"/>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9</xdr:col>
      <xdr:colOff>326572</xdr:colOff>
      <xdr:row>21</xdr:row>
      <xdr:rowOff>130629</xdr:rowOff>
    </xdr:from>
    <xdr:to>
      <xdr:col>9</xdr:col>
      <xdr:colOff>555172</xdr:colOff>
      <xdr:row>23</xdr:row>
      <xdr:rowOff>130629</xdr:rowOff>
    </xdr:to>
    <xdr:sp macro="" textlink="">
      <xdr:nvSpPr>
        <xdr:cNvPr id="8" name="Pijl-omhoog 7">
          <a:extLst>
            <a:ext uri="{FF2B5EF4-FFF2-40B4-BE49-F238E27FC236}">
              <a16:creationId xmlns:a16="http://schemas.microsoft.com/office/drawing/2014/main" id="{00000000-0008-0000-0200-000008000000}"/>
            </a:ext>
          </a:extLst>
        </xdr:cNvPr>
        <xdr:cNvSpPr/>
      </xdr:nvSpPr>
      <xdr:spPr>
        <a:xfrm>
          <a:off x="9078686" y="4016829"/>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8</xdr:col>
      <xdr:colOff>783772</xdr:colOff>
      <xdr:row>24</xdr:row>
      <xdr:rowOff>65315</xdr:rowOff>
    </xdr:from>
    <xdr:ext cx="990599" cy="609013"/>
    <xdr:sp macro="" textlink="">
      <xdr:nvSpPr>
        <xdr:cNvPr id="9" name="Tekstvak 8">
          <a:extLst>
            <a:ext uri="{FF2B5EF4-FFF2-40B4-BE49-F238E27FC236}">
              <a16:creationId xmlns:a16="http://schemas.microsoft.com/office/drawing/2014/main" id="{00000000-0008-0000-0200-000009000000}"/>
            </a:ext>
          </a:extLst>
        </xdr:cNvPr>
        <xdr:cNvSpPr txBox="1"/>
      </xdr:nvSpPr>
      <xdr:spPr>
        <a:xfrm>
          <a:off x="8670472" y="4506686"/>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3</xdr:col>
      <xdr:colOff>538843</xdr:colOff>
      <xdr:row>1</xdr:row>
      <xdr:rowOff>92528</xdr:rowOff>
    </xdr:from>
    <xdr:ext cx="990599" cy="609013"/>
    <xdr:sp macro="" textlink="">
      <xdr:nvSpPr>
        <xdr:cNvPr id="11" name="Tekstvak 10">
          <a:extLst>
            <a:ext uri="{FF2B5EF4-FFF2-40B4-BE49-F238E27FC236}">
              <a16:creationId xmlns:a16="http://schemas.microsoft.com/office/drawing/2014/main" id="{00000000-0008-0000-0200-00000B000000}"/>
            </a:ext>
          </a:extLst>
        </xdr:cNvPr>
        <xdr:cNvSpPr txBox="1"/>
      </xdr:nvSpPr>
      <xdr:spPr>
        <a:xfrm>
          <a:off x="4370614" y="277585"/>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3</xdr:col>
      <xdr:colOff>522514</xdr:colOff>
      <xdr:row>6</xdr:row>
      <xdr:rowOff>54428</xdr:rowOff>
    </xdr:from>
    <xdr:ext cx="990599" cy="609013"/>
    <xdr:sp macro="" textlink="">
      <xdr:nvSpPr>
        <xdr:cNvPr id="12" name="Tekstvak 11">
          <a:extLst>
            <a:ext uri="{FF2B5EF4-FFF2-40B4-BE49-F238E27FC236}">
              <a16:creationId xmlns:a16="http://schemas.microsoft.com/office/drawing/2014/main" id="{00000000-0008-0000-0200-00000C000000}"/>
            </a:ext>
          </a:extLst>
        </xdr:cNvPr>
        <xdr:cNvSpPr txBox="1"/>
      </xdr:nvSpPr>
      <xdr:spPr>
        <a:xfrm>
          <a:off x="4354285" y="1164771"/>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2</xdr:col>
      <xdr:colOff>767443</xdr:colOff>
      <xdr:row>2</xdr:row>
      <xdr:rowOff>65314</xdr:rowOff>
    </xdr:from>
    <xdr:to>
      <xdr:col>3</xdr:col>
      <xdr:colOff>353786</xdr:colOff>
      <xdr:row>3</xdr:row>
      <xdr:rowOff>185057</xdr:rowOff>
    </xdr:to>
    <xdr:sp macro="" textlink="">
      <xdr:nvSpPr>
        <xdr:cNvPr id="13" name="Pijl-links 12">
          <a:extLst>
            <a:ext uri="{FF2B5EF4-FFF2-40B4-BE49-F238E27FC236}">
              <a16:creationId xmlns:a16="http://schemas.microsoft.com/office/drawing/2014/main" id="{00000000-0008-0000-0200-00000D000000}"/>
            </a:ext>
          </a:extLst>
        </xdr:cNvPr>
        <xdr:cNvSpPr/>
      </xdr:nvSpPr>
      <xdr:spPr>
        <a:xfrm>
          <a:off x="3690257" y="435428"/>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2</xdr:col>
      <xdr:colOff>751115</xdr:colOff>
      <xdr:row>7</xdr:row>
      <xdr:rowOff>5442</xdr:rowOff>
    </xdr:from>
    <xdr:to>
      <xdr:col>3</xdr:col>
      <xdr:colOff>337458</xdr:colOff>
      <xdr:row>8</xdr:row>
      <xdr:rowOff>125185</xdr:rowOff>
    </xdr:to>
    <xdr:sp macro="" textlink="">
      <xdr:nvSpPr>
        <xdr:cNvPr id="14" name="Pijl-links 13">
          <a:extLst>
            <a:ext uri="{FF2B5EF4-FFF2-40B4-BE49-F238E27FC236}">
              <a16:creationId xmlns:a16="http://schemas.microsoft.com/office/drawing/2014/main" id="{00000000-0008-0000-0200-00000E000000}"/>
            </a:ext>
          </a:extLst>
        </xdr:cNvPr>
        <xdr:cNvSpPr/>
      </xdr:nvSpPr>
      <xdr:spPr>
        <a:xfrm>
          <a:off x="3673929" y="1300842"/>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14</xdr:col>
      <xdr:colOff>92529</xdr:colOff>
      <xdr:row>22</xdr:row>
      <xdr:rowOff>38101</xdr:rowOff>
    </xdr:from>
    <xdr:to>
      <xdr:col>14</xdr:col>
      <xdr:colOff>321129</xdr:colOff>
      <xdr:row>24</xdr:row>
      <xdr:rowOff>38101</xdr:rowOff>
    </xdr:to>
    <xdr:sp macro="" textlink="">
      <xdr:nvSpPr>
        <xdr:cNvPr id="15" name="Pijl-omhoog 14">
          <a:extLst>
            <a:ext uri="{FF2B5EF4-FFF2-40B4-BE49-F238E27FC236}">
              <a16:creationId xmlns:a16="http://schemas.microsoft.com/office/drawing/2014/main" id="{00000000-0008-0000-0200-00000F000000}"/>
            </a:ext>
          </a:extLst>
        </xdr:cNvPr>
        <xdr:cNvSpPr/>
      </xdr:nvSpPr>
      <xdr:spPr>
        <a:xfrm>
          <a:off x="12317186" y="4109358"/>
          <a:ext cx="228600" cy="370114"/>
        </a:xfrm>
        <a:prstGeom prst="upArrow">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13</xdr:col>
      <xdr:colOff>337458</xdr:colOff>
      <xdr:row>24</xdr:row>
      <xdr:rowOff>157844</xdr:rowOff>
    </xdr:from>
    <xdr:ext cx="990599" cy="1125693"/>
    <xdr:sp macro="" textlink="">
      <xdr:nvSpPr>
        <xdr:cNvPr id="16" name="Tekstvak 15">
          <a:extLst>
            <a:ext uri="{FF2B5EF4-FFF2-40B4-BE49-F238E27FC236}">
              <a16:creationId xmlns:a16="http://schemas.microsoft.com/office/drawing/2014/main" id="{00000000-0008-0000-0200-000010000000}"/>
            </a:ext>
          </a:extLst>
        </xdr:cNvPr>
        <xdr:cNvSpPr txBox="1"/>
      </xdr:nvSpPr>
      <xdr:spPr>
        <a:xfrm>
          <a:off x="11908972" y="4599215"/>
          <a:ext cx="990599" cy="1125693"/>
        </a:xfrm>
        <a:prstGeom prst="rect">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Welke</a:t>
          </a:r>
          <a:r>
            <a:rPr lang="nl-NL" sz="1100" baseline="0"/>
            <a:t> leverancier  is het goedkoopste over de contractduur</a:t>
          </a:r>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288471</xdr:colOff>
      <xdr:row>11</xdr:row>
      <xdr:rowOff>70758</xdr:rowOff>
    </xdr:from>
    <xdr:to>
      <xdr:col>13</xdr:col>
      <xdr:colOff>527957</xdr:colOff>
      <xdr:row>13</xdr:row>
      <xdr:rowOff>76201</xdr:rowOff>
    </xdr:to>
    <xdr:sp macro="" textlink="">
      <xdr:nvSpPr>
        <xdr:cNvPr id="2" name="Pijl-omlaag 1">
          <a:extLst>
            <a:ext uri="{FF2B5EF4-FFF2-40B4-BE49-F238E27FC236}">
              <a16:creationId xmlns:a16="http://schemas.microsoft.com/office/drawing/2014/main" id="{00000000-0008-0000-0300-000002000000}"/>
            </a:ext>
          </a:extLst>
        </xdr:cNvPr>
        <xdr:cNvSpPr/>
      </xdr:nvSpPr>
      <xdr:spPr>
        <a:xfrm>
          <a:off x="12284528" y="2106387"/>
          <a:ext cx="239486" cy="375557"/>
        </a:xfrm>
        <a:prstGeom prst="down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nl-NL" sz="1100"/>
        </a:p>
      </xdr:txBody>
    </xdr:sp>
    <xdr:clientData/>
  </xdr:twoCellAnchor>
  <xdr:oneCellAnchor>
    <xdr:from>
      <xdr:col>12</xdr:col>
      <xdr:colOff>674916</xdr:colOff>
      <xdr:row>9</xdr:row>
      <xdr:rowOff>21773</xdr:rowOff>
    </xdr:from>
    <xdr:ext cx="1265026" cy="264560"/>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11821887" y="1687287"/>
          <a:ext cx="1265026" cy="26456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wrap="none" rtlCol="0" anchor="t">
          <a:spAutoFit/>
        </a:bodyPr>
        <a:lstStyle/>
        <a:p>
          <a:r>
            <a:rPr lang="nl-NL" sz="1100"/>
            <a:t>Einduitslag op Prijs</a:t>
          </a:r>
        </a:p>
      </xdr:txBody>
    </xdr:sp>
    <xdr:clientData/>
  </xdr:oneCellAnchor>
  <xdr:twoCellAnchor>
    <xdr:from>
      <xdr:col>2</xdr:col>
      <xdr:colOff>359229</xdr:colOff>
      <xdr:row>21</xdr:row>
      <xdr:rowOff>119743</xdr:rowOff>
    </xdr:from>
    <xdr:to>
      <xdr:col>2</xdr:col>
      <xdr:colOff>587829</xdr:colOff>
      <xdr:row>23</xdr:row>
      <xdr:rowOff>119743</xdr:rowOff>
    </xdr:to>
    <xdr:sp macro="" textlink="">
      <xdr:nvSpPr>
        <xdr:cNvPr id="4" name="Pijl-omhoog 3">
          <a:extLst>
            <a:ext uri="{FF2B5EF4-FFF2-40B4-BE49-F238E27FC236}">
              <a16:creationId xmlns:a16="http://schemas.microsoft.com/office/drawing/2014/main" id="{00000000-0008-0000-0300-000004000000}"/>
            </a:ext>
          </a:extLst>
        </xdr:cNvPr>
        <xdr:cNvSpPr/>
      </xdr:nvSpPr>
      <xdr:spPr>
        <a:xfrm>
          <a:off x="3282043" y="4005943"/>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1</xdr:col>
      <xdr:colOff>887186</xdr:colOff>
      <xdr:row>24</xdr:row>
      <xdr:rowOff>54429</xdr:rowOff>
    </xdr:from>
    <xdr:ext cx="990599" cy="609013"/>
    <xdr:sp macro="" textlink="">
      <xdr:nvSpPr>
        <xdr:cNvPr id="5" name="Tekstvak 4">
          <a:extLst>
            <a:ext uri="{FF2B5EF4-FFF2-40B4-BE49-F238E27FC236}">
              <a16:creationId xmlns:a16="http://schemas.microsoft.com/office/drawing/2014/main" id="{00000000-0008-0000-0300-000005000000}"/>
            </a:ext>
          </a:extLst>
        </xdr:cNvPr>
        <xdr:cNvSpPr txBox="1"/>
      </xdr:nvSpPr>
      <xdr:spPr>
        <a:xfrm>
          <a:off x="2873829" y="4495800"/>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4</xdr:col>
      <xdr:colOff>315686</xdr:colOff>
      <xdr:row>21</xdr:row>
      <xdr:rowOff>146957</xdr:rowOff>
    </xdr:from>
    <xdr:to>
      <xdr:col>4</xdr:col>
      <xdr:colOff>544286</xdr:colOff>
      <xdr:row>23</xdr:row>
      <xdr:rowOff>146957</xdr:rowOff>
    </xdr:to>
    <xdr:sp macro="" textlink="">
      <xdr:nvSpPr>
        <xdr:cNvPr id="6" name="Pijl-omhoog 5">
          <a:extLst>
            <a:ext uri="{FF2B5EF4-FFF2-40B4-BE49-F238E27FC236}">
              <a16:creationId xmlns:a16="http://schemas.microsoft.com/office/drawing/2014/main" id="{00000000-0008-0000-0300-000006000000}"/>
            </a:ext>
          </a:extLst>
        </xdr:cNvPr>
        <xdr:cNvSpPr/>
      </xdr:nvSpPr>
      <xdr:spPr>
        <a:xfrm>
          <a:off x="5078186" y="4033157"/>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3</xdr:col>
      <xdr:colOff>838201</xdr:colOff>
      <xdr:row>24</xdr:row>
      <xdr:rowOff>81643</xdr:rowOff>
    </xdr:from>
    <xdr:ext cx="990599" cy="609013"/>
    <xdr:sp macro="" textlink="">
      <xdr:nvSpPr>
        <xdr:cNvPr id="7" name="Tekstvak 6">
          <a:extLst>
            <a:ext uri="{FF2B5EF4-FFF2-40B4-BE49-F238E27FC236}">
              <a16:creationId xmlns:a16="http://schemas.microsoft.com/office/drawing/2014/main" id="{00000000-0008-0000-0300-000007000000}"/>
            </a:ext>
          </a:extLst>
        </xdr:cNvPr>
        <xdr:cNvSpPr txBox="1"/>
      </xdr:nvSpPr>
      <xdr:spPr>
        <a:xfrm>
          <a:off x="4669972" y="4523014"/>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10</xdr:col>
      <xdr:colOff>277585</xdr:colOff>
      <xdr:row>21</xdr:row>
      <xdr:rowOff>130629</xdr:rowOff>
    </xdr:from>
    <xdr:to>
      <xdr:col>10</xdr:col>
      <xdr:colOff>506185</xdr:colOff>
      <xdr:row>23</xdr:row>
      <xdr:rowOff>130629</xdr:rowOff>
    </xdr:to>
    <xdr:sp macro="" textlink="">
      <xdr:nvSpPr>
        <xdr:cNvPr id="8" name="Pijl-omhoog 7">
          <a:extLst>
            <a:ext uri="{FF2B5EF4-FFF2-40B4-BE49-F238E27FC236}">
              <a16:creationId xmlns:a16="http://schemas.microsoft.com/office/drawing/2014/main" id="{00000000-0008-0000-0300-000008000000}"/>
            </a:ext>
          </a:extLst>
        </xdr:cNvPr>
        <xdr:cNvSpPr/>
      </xdr:nvSpPr>
      <xdr:spPr>
        <a:xfrm>
          <a:off x="10183585" y="4016829"/>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9</xdr:col>
      <xdr:colOff>571500</xdr:colOff>
      <xdr:row>24</xdr:row>
      <xdr:rowOff>130630</xdr:rowOff>
    </xdr:from>
    <xdr:ext cx="990599" cy="609013"/>
    <xdr:sp macro="" textlink="">
      <xdr:nvSpPr>
        <xdr:cNvPr id="9" name="Tekstvak 8">
          <a:extLst>
            <a:ext uri="{FF2B5EF4-FFF2-40B4-BE49-F238E27FC236}">
              <a16:creationId xmlns:a16="http://schemas.microsoft.com/office/drawing/2014/main" id="{00000000-0008-0000-0300-000009000000}"/>
            </a:ext>
          </a:extLst>
        </xdr:cNvPr>
        <xdr:cNvSpPr txBox="1"/>
      </xdr:nvSpPr>
      <xdr:spPr>
        <a:xfrm>
          <a:off x="9737271" y="4572001"/>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4</xdr:col>
      <xdr:colOff>244929</xdr:colOff>
      <xdr:row>1</xdr:row>
      <xdr:rowOff>92528</xdr:rowOff>
    </xdr:from>
    <xdr:ext cx="990599" cy="609013"/>
    <xdr:sp macro="" textlink="">
      <xdr:nvSpPr>
        <xdr:cNvPr id="10" name="Tekstvak 9">
          <a:extLst>
            <a:ext uri="{FF2B5EF4-FFF2-40B4-BE49-F238E27FC236}">
              <a16:creationId xmlns:a16="http://schemas.microsoft.com/office/drawing/2014/main" id="{00000000-0008-0000-0300-00000A000000}"/>
            </a:ext>
          </a:extLst>
        </xdr:cNvPr>
        <xdr:cNvSpPr txBox="1"/>
      </xdr:nvSpPr>
      <xdr:spPr>
        <a:xfrm>
          <a:off x="5007429" y="277585"/>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4</xdr:col>
      <xdr:colOff>228600</xdr:colOff>
      <xdr:row>6</xdr:row>
      <xdr:rowOff>54428</xdr:rowOff>
    </xdr:from>
    <xdr:ext cx="990599" cy="609013"/>
    <xdr:sp macro="" textlink="">
      <xdr:nvSpPr>
        <xdr:cNvPr id="11" name="Tekstvak 10">
          <a:extLst>
            <a:ext uri="{FF2B5EF4-FFF2-40B4-BE49-F238E27FC236}">
              <a16:creationId xmlns:a16="http://schemas.microsoft.com/office/drawing/2014/main" id="{00000000-0008-0000-0300-00000B000000}"/>
            </a:ext>
          </a:extLst>
        </xdr:cNvPr>
        <xdr:cNvSpPr txBox="1"/>
      </xdr:nvSpPr>
      <xdr:spPr>
        <a:xfrm>
          <a:off x="4991100" y="1164771"/>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3</xdr:col>
      <xdr:colOff>495301</xdr:colOff>
      <xdr:row>2</xdr:row>
      <xdr:rowOff>65314</xdr:rowOff>
    </xdr:from>
    <xdr:to>
      <xdr:col>4</xdr:col>
      <xdr:colOff>59872</xdr:colOff>
      <xdr:row>3</xdr:row>
      <xdr:rowOff>185057</xdr:rowOff>
    </xdr:to>
    <xdr:sp macro="" textlink="">
      <xdr:nvSpPr>
        <xdr:cNvPr id="12" name="Pijl-links 11">
          <a:extLst>
            <a:ext uri="{FF2B5EF4-FFF2-40B4-BE49-F238E27FC236}">
              <a16:creationId xmlns:a16="http://schemas.microsoft.com/office/drawing/2014/main" id="{00000000-0008-0000-0300-00000C000000}"/>
            </a:ext>
          </a:extLst>
        </xdr:cNvPr>
        <xdr:cNvSpPr/>
      </xdr:nvSpPr>
      <xdr:spPr>
        <a:xfrm>
          <a:off x="4327072" y="435428"/>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478973</xdr:colOff>
      <xdr:row>7</xdr:row>
      <xdr:rowOff>5442</xdr:rowOff>
    </xdr:from>
    <xdr:to>
      <xdr:col>4</xdr:col>
      <xdr:colOff>43544</xdr:colOff>
      <xdr:row>8</xdr:row>
      <xdr:rowOff>125185</xdr:rowOff>
    </xdr:to>
    <xdr:sp macro="" textlink="">
      <xdr:nvSpPr>
        <xdr:cNvPr id="13" name="Pijl-links 12">
          <a:extLst>
            <a:ext uri="{FF2B5EF4-FFF2-40B4-BE49-F238E27FC236}">
              <a16:creationId xmlns:a16="http://schemas.microsoft.com/office/drawing/2014/main" id="{00000000-0008-0000-0300-00000D000000}"/>
            </a:ext>
          </a:extLst>
        </xdr:cNvPr>
        <xdr:cNvSpPr/>
      </xdr:nvSpPr>
      <xdr:spPr>
        <a:xfrm>
          <a:off x="4310744" y="1300842"/>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375558</xdr:colOff>
      <xdr:row>21</xdr:row>
      <xdr:rowOff>168729</xdr:rowOff>
    </xdr:from>
    <xdr:to>
      <xdr:col>16</xdr:col>
      <xdr:colOff>604158</xdr:colOff>
      <xdr:row>23</xdr:row>
      <xdr:rowOff>168729</xdr:rowOff>
    </xdr:to>
    <xdr:sp macro="" textlink="">
      <xdr:nvSpPr>
        <xdr:cNvPr id="14" name="Pijl-omhoog 13">
          <a:extLst>
            <a:ext uri="{FF2B5EF4-FFF2-40B4-BE49-F238E27FC236}">
              <a16:creationId xmlns:a16="http://schemas.microsoft.com/office/drawing/2014/main" id="{00000000-0008-0000-0300-00000E000000}"/>
            </a:ext>
          </a:extLst>
        </xdr:cNvPr>
        <xdr:cNvSpPr/>
      </xdr:nvSpPr>
      <xdr:spPr>
        <a:xfrm>
          <a:off x="14048015" y="4054929"/>
          <a:ext cx="228600" cy="370114"/>
        </a:xfrm>
        <a:prstGeom prst="upArrow">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15</xdr:col>
      <xdr:colOff>304801</xdr:colOff>
      <xdr:row>24</xdr:row>
      <xdr:rowOff>103415</xdr:rowOff>
    </xdr:from>
    <xdr:ext cx="990599" cy="1125693"/>
    <xdr:sp macro="" textlink="">
      <xdr:nvSpPr>
        <xdr:cNvPr id="15" name="Tekstvak 14">
          <a:extLst>
            <a:ext uri="{FF2B5EF4-FFF2-40B4-BE49-F238E27FC236}">
              <a16:creationId xmlns:a16="http://schemas.microsoft.com/office/drawing/2014/main" id="{00000000-0008-0000-0300-00000F000000}"/>
            </a:ext>
          </a:extLst>
        </xdr:cNvPr>
        <xdr:cNvSpPr txBox="1"/>
      </xdr:nvSpPr>
      <xdr:spPr>
        <a:xfrm>
          <a:off x="13639801" y="4544786"/>
          <a:ext cx="990599" cy="1125693"/>
        </a:xfrm>
        <a:prstGeom prst="rect">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Welke</a:t>
          </a:r>
          <a:r>
            <a:rPr lang="nl-NL" sz="1100" baseline="0"/>
            <a:t> leverancier  is het goedkoopste over de contractduur</a:t>
          </a:r>
          <a:endParaRPr lang="nl-NL" sz="1100"/>
        </a:p>
      </xdr:txBody>
    </xdr:sp>
    <xdr:clientData/>
  </xdr:oneCellAnchor>
  <xdr:twoCellAnchor>
    <xdr:from>
      <xdr:col>7</xdr:col>
      <xdr:colOff>348343</xdr:colOff>
      <xdr:row>21</xdr:row>
      <xdr:rowOff>157843</xdr:rowOff>
    </xdr:from>
    <xdr:to>
      <xdr:col>7</xdr:col>
      <xdr:colOff>576943</xdr:colOff>
      <xdr:row>23</xdr:row>
      <xdr:rowOff>157843</xdr:rowOff>
    </xdr:to>
    <xdr:sp macro="" textlink="">
      <xdr:nvSpPr>
        <xdr:cNvPr id="16" name="Pijl-omhoog 15">
          <a:extLst>
            <a:ext uri="{FF2B5EF4-FFF2-40B4-BE49-F238E27FC236}">
              <a16:creationId xmlns:a16="http://schemas.microsoft.com/office/drawing/2014/main" id="{00000000-0008-0000-0300-000010000000}"/>
            </a:ext>
          </a:extLst>
        </xdr:cNvPr>
        <xdr:cNvSpPr/>
      </xdr:nvSpPr>
      <xdr:spPr>
        <a:xfrm>
          <a:off x="7848600" y="4044043"/>
          <a:ext cx="228600" cy="370114"/>
        </a:xfrm>
        <a:prstGeom prst="upArrow">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6</xdr:col>
      <xdr:colOff>849086</xdr:colOff>
      <xdr:row>24</xdr:row>
      <xdr:rowOff>92529</xdr:rowOff>
    </xdr:from>
    <xdr:ext cx="990599" cy="1125693"/>
    <xdr:sp macro="" textlink="">
      <xdr:nvSpPr>
        <xdr:cNvPr id="17" name="Tekstvak 16">
          <a:extLst>
            <a:ext uri="{FF2B5EF4-FFF2-40B4-BE49-F238E27FC236}">
              <a16:creationId xmlns:a16="http://schemas.microsoft.com/office/drawing/2014/main" id="{00000000-0008-0000-0300-000011000000}"/>
            </a:ext>
          </a:extLst>
        </xdr:cNvPr>
        <xdr:cNvSpPr txBox="1"/>
      </xdr:nvSpPr>
      <xdr:spPr>
        <a:xfrm>
          <a:off x="7440386" y="4533900"/>
          <a:ext cx="990599" cy="1125693"/>
        </a:xfrm>
        <a:prstGeom prst="rect">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Welke</a:t>
          </a:r>
          <a:r>
            <a:rPr lang="nl-NL" sz="1100" baseline="0"/>
            <a:t> leverancier  is het goedkoopste over de contractduur</a:t>
          </a:r>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359229</xdr:colOff>
      <xdr:row>26</xdr:row>
      <xdr:rowOff>119743</xdr:rowOff>
    </xdr:from>
    <xdr:to>
      <xdr:col>2</xdr:col>
      <xdr:colOff>587829</xdr:colOff>
      <xdr:row>28</xdr:row>
      <xdr:rowOff>119743</xdr:rowOff>
    </xdr:to>
    <xdr:sp macro="" textlink="">
      <xdr:nvSpPr>
        <xdr:cNvPr id="4" name="Pijl-omhoog 3">
          <a:extLst>
            <a:ext uri="{FF2B5EF4-FFF2-40B4-BE49-F238E27FC236}">
              <a16:creationId xmlns:a16="http://schemas.microsoft.com/office/drawing/2014/main" id="{00000000-0008-0000-0400-000004000000}"/>
            </a:ext>
          </a:extLst>
        </xdr:cNvPr>
        <xdr:cNvSpPr/>
      </xdr:nvSpPr>
      <xdr:spPr>
        <a:xfrm>
          <a:off x="3282043" y="4005943"/>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1</xdr:col>
      <xdr:colOff>887186</xdr:colOff>
      <xdr:row>29</xdr:row>
      <xdr:rowOff>54429</xdr:rowOff>
    </xdr:from>
    <xdr:ext cx="990599" cy="609013"/>
    <xdr:sp macro="" textlink="">
      <xdr:nvSpPr>
        <xdr:cNvPr id="5" name="Tekstvak 4">
          <a:extLst>
            <a:ext uri="{FF2B5EF4-FFF2-40B4-BE49-F238E27FC236}">
              <a16:creationId xmlns:a16="http://schemas.microsoft.com/office/drawing/2014/main" id="{00000000-0008-0000-0400-000005000000}"/>
            </a:ext>
          </a:extLst>
        </xdr:cNvPr>
        <xdr:cNvSpPr txBox="1"/>
      </xdr:nvSpPr>
      <xdr:spPr>
        <a:xfrm>
          <a:off x="2873829" y="4495800"/>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4</xdr:col>
      <xdr:colOff>315686</xdr:colOff>
      <xdr:row>26</xdr:row>
      <xdr:rowOff>146957</xdr:rowOff>
    </xdr:from>
    <xdr:to>
      <xdr:col>4</xdr:col>
      <xdr:colOff>544286</xdr:colOff>
      <xdr:row>28</xdr:row>
      <xdr:rowOff>146957</xdr:rowOff>
    </xdr:to>
    <xdr:sp macro="" textlink="">
      <xdr:nvSpPr>
        <xdr:cNvPr id="6" name="Pijl-omhoog 5">
          <a:extLst>
            <a:ext uri="{FF2B5EF4-FFF2-40B4-BE49-F238E27FC236}">
              <a16:creationId xmlns:a16="http://schemas.microsoft.com/office/drawing/2014/main" id="{00000000-0008-0000-0400-000006000000}"/>
            </a:ext>
          </a:extLst>
        </xdr:cNvPr>
        <xdr:cNvSpPr/>
      </xdr:nvSpPr>
      <xdr:spPr>
        <a:xfrm>
          <a:off x="5078186" y="4033157"/>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3</xdr:col>
      <xdr:colOff>838201</xdr:colOff>
      <xdr:row>29</xdr:row>
      <xdr:rowOff>81643</xdr:rowOff>
    </xdr:from>
    <xdr:ext cx="990599" cy="609013"/>
    <xdr:sp macro="" textlink="">
      <xdr:nvSpPr>
        <xdr:cNvPr id="7" name="Tekstvak 6">
          <a:extLst>
            <a:ext uri="{FF2B5EF4-FFF2-40B4-BE49-F238E27FC236}">
              <a16:creationId xmlns:a16="http://schemas.microsoft.com/office/drawing/2014/main" id="{00000000-0008-0000-0400-000007000000}"/>
            </a:ext>
          </a:extLst>
        </xdr:cNvPr>
        <xdr:cNvSpPr txBox="1"/>
      </xdr:nvSpPr>
      <xdr:spPr>
        <a:xfrm>
          <a:off x="4669972" y="4523014"/>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10</xdr:col>
      <xdr:colOff>277585</xdr:colOff>
      <xdr:row>26</xdr:row>
      <xdr:rowOff>130629</xdr:rowOff>
    </xdr:from>
    <xdr:to>
      <xdr:col>10</xdr:col>
      <xdr:colOff>506185</xdr:colOff>
      <xdr:row>28</xdr:row>
      <xdr:rowOff>130629</xdr:rowOff>
    </xdr:to>
    <xdr:sp macro="" textlink="">
      <xdr:nvSpPr>
        <xdr:cNvPr id="8" name="Pijl-omhoog 7">
          <a:extLst>
            <a:ext uri="{FF2B5EF4-FFF2-40B4-BE49-F238E27FC236}">
              <a16:creationId xmlns:a16="http://schemas.microsoft.com/office/drawing/2014/main" id="{00000000-0008-0000-0400-000008000000}"/>
            </a:ext>
          </a:extLst>
        </xdr:cNvPr>
        <xdr:cNvSpPr/>
      </xdr:nvSpPr>
      <xdr:spPr>
        <a:xfrm>
          <a:off x="10014856" y="4016829"/>
          <a:ext cx="228600" cy="370114"/>
        </a:xfrm>
        <a:prstGeom prst="up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9</xdr:col>
      <xdr:colOff>571500</xdr:colOff>
      <xdr:row>29</xdr:row>
      <xdr:rowOff>130630</xdr:rowOff>
    </xdr:from>
    <xdr:ext cx="990599" cy="609013"/>
    <xdr:sp macro="" textlink="">
      <xdr:nvSpPr>
        <xdr:cNvPr id="9" name="Tekstvak 8">
          <a:extLst>
            <a:ext uri="{FF2B5EF4-FFF2-40B4-BE49-F238E27FC236}">
              <a16:creationId xmlns:a16="http://schemas.microsoft.com/office/drawing/2014/main" id="{00000000-0008-0000-0400-000009000000}"/>
            </a:ext>
          </a:extLst>
        </xdr:cNvPr>
        <xdr:cNvSpPr txBox="1"/>
      </xdr:nvSpPr>
      <xdr:spPr>
        <a:xfrm>
          <a:off x="9568543" y="4572001"/>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4</xdr:col>
      <xdr:colOff>244929</xdr:colOff>
      <xdr:row>2</xdr:row>
      <xdr:rowOff>92528</xdr:rowOff>
    </xdr:from>
    <xdr:ext cx="990599" cy="609013"/>
    <xdr:sp macro="" textlink="">
      <xdr:nvSpPr>
        <xdr:cNvPr id="10" name="Tekstvak 9">
          <a:extLst>
            <a:ext uri="{FF2B5EF4-FFF2-40B4-BE49-F238E27FC236}">
              <a16:creationId xmlns:a16="http://schemas.microsoft.com/office/drawing/2014/main" id="{00000000-0008-0000-0400-00000A000000}"/>
            </a:ext>
          </a:extLst>
        </xdr:cNvPr>
        <xdr:cNvSpPr txBox="1"/>
      </xdr:nvSpPr>
      <xdr:spPr>
        <a:xfrm>
          <a:off x="5007429" y="277585"/>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oneCellAnchor>
    <xdr:from>
      <xdr:col>4</xdr:col>
      <xdr:colOff>228600</xdr:colOff>
      <xdr:row>11</xdr:row>
      <xdr:rowOff>54428</xdr:rowOff>
    </xdr:from>
    <xdr:ext cx="990599" cy="609013"/>
    <xdr:sp macro="" textlink="">
      <xdr:nvSpPr>
        <xdr:cNvPr id="11" name="Tekstvak 10">
          <a:extLst>
            <a:ext uri="{FF2B5EF4-FFF2-40B4-BE49-F238E27FC236}">
              <a16:creationId xmlns:a16="http://schemas.microsoft.com/office/drawing/2014/main" id="{00000000-0008-0000-0400-00000B000000}"/>
            </a:ext>
          </a:extLst>
        </xdr:cNvPr>
        <xdr:cNvSpPr txBox="1"/>
      </xdr:nvSpPr>
      <xdr:spPr>
        <a:xfrm>
          <a:off x="4991100" y="1164771"/>
          <a:ext cx="990599" cy="609013"/>
        </a:xfrm>
        <a:prstGeom prst="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Aanpassen voor</a:t>
          </a:r>
          <a:r>
            <a:rPr lang="nl-NL" sz="1100" baseline="0"/>
            <a:t> Simumulatie</a:t>
          </a:r>
          <a:endParaRPr lang="nl-NL" sz="1100"/>
        </a:p>
      </xdr:txBody>
    </xdr:sp>
    <xdr:clientData/>
  </xdr:oneCellAnchor>
  <xdr:twoCellAnchor>
    <xdr:from>
      <xdr:col>3</xdr:col>
      <xdr:colOff>495301</xdr:colOff>
      <xdr:row>3</xdr:row>
      <xdr:rowOff>65314</xdr:rowOff>
    </xdr:from>
    <xdr:to>
      <xdr:col>4</xdr:col>
      <xdr:colOff>59872</xdr:colOff>
      <xdr:row>4</xdr:row>
      <xdr:rowOff>185057</xdr:rowOff>
    </xdr:to>
    <xdr:sp macro="" textlink="">
      <xdr:nvSpPr>
        <xdr:cNvPr id="12" name="Pijl-links 11">
          <a:extLst>
            <a:ext uri="{FF2B5EF4-FFF2-40B4-BE49-F238E27FC236}">
              <a16:creationId xmlns:a16="http://schemas.microsoft.com/office/drawing/2014/main" id="{00000000-0008-0000-0400-00000C000000}"/>
            </a:ext>
          </a:extLst>
        </xdr:cNvPr>
        <xdr:cNvSpPr/>
      </xdr:nvSpPr>
      <xdr:spPr>
        <a:xfrm>
          <a:off x="4327072" y="435428"/>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478973</xdr:colOff>
      <xdr:row>12</xdr:row>
      <xdr:rowOff>5442</xdr:rowOff>
    </xdr:from>
    <xdr:to>
      <xdr:col>4</xdr:col>
      <xdr:colOff>43544</xdr:colOff>
      <xdr:row>13</xdr:row>
      <xdr:rowOff>125185</xdr:rowOff>
    </xdr:to>
    <xdr:sp macro="" textlink="">
      <xdr:nvSpPr>
        <xdr:cNvPr id="13" name="Pijl-links 12">
          <a:extLst>
            <a:ext uri="{FF2B5EF4-FFF2-40B4-BE49-F238E27FC236}">
              <a16:creationId xmlns:a16="http://schemas.microsoft.com/office/drawing/2014/main" id="{00000000-0008-0000-0400-00000D000000}"/>
            </a:ext>
          </a:extLst>
        </xdr:cNvPr>
        <xdr:cNvSpPr/>
      </xdr:nvSpPr>
      <xdr:spPr>
        <a:xfrm>
          <a:off x="4310744" y="1300842"/>
          <a:ext cx="495300" cy="304800"/>
        </a:xfrm>
        <a:prstGeom prst="left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381001</xdr:colOff>
      <xdr:row>9</xdr:row>
      <xdr:rowOff>59872</xdr:rowOff>
    </xdr:from>
    <xdr:to>
      <xdr:col>9</xdr:col>
      <xdr:colOff>609601</xdr:colOff>
      <xdr:row>11</xdr:row>
      <xdr:rowOff>59872</xdr:rowOff>
    </xdr:to>
    <xdr:sp macro="" textlink="">
      <xdr:nvSpPr>
        <xdr:cNvPr id="14" name="Pijl-omhoog 13">
          <a:extLst>
            <a:ext uri="{FF2B5EF4-FFF2-40B4-BE49-F238E27FC236}">
              <a16:creationId xmlns:a16="http://schemas.microsoft.com/office/drawing/2014/main" id="{00000000-0008-0000-0400-00000E000000}"/>
            </a:ext>
          </a:extLst>
        </xdr:cNvPr>
        <xdr:cNvSpPr/>
      </xdr:nvSpPr>
      <xdr:spPr>
        <a:xfrm>
          <a:off x="9949544" y="1540329"/>
          <a:ext cx="228600" cy="370114"/>
        </a:xfrm>
        <a:prstGeom prst="upArrow">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7</xdr:col>
      <xdr:colOff>740229</xdr:colOff>
      <xdr:row>11</xdr:row>
      <xdr:rowOff>119744</xdr:rowOff>
    </xdr:from>
    <xdr:ext cx="2362200" cy="436786"/>
    <xdr:sp macro="" textlink="">
      <xdr:nvSpPr>
        <xdr:cNvPr id="15" name="Tekstvak 14">
          <a:extLst>
            <a:ext uri="{FF2B5EF4-FFF2-40B4-BE49-F238E27FC236}">
              <a16:creationId xmlns:a16="http://schemas.microsoft.com/office/drawing/2014/main" id="{00000000-0008-0000-0400-00000F000000}"/>
            </a:ext>
          </a:extLst>
        </xdr:cNvPr>
        <xdr:cNvSpPr txBox="1"/>
      </xdr:nvSpPr>
      <xdr:spPr>
        <a:xfrm>
          <a:off x="8811986" y="1970315"/>
          <a:ext cx="2362200" cy="436786"/>
        </a:xfrm>
        <a:prstGeom prst="rect">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Welke</a:t>
          </a:r>
          <a:r>
            <a:rPr lang="nl-NL" sz="1100" baseline="0"/>
            <a:t> leverancier  is het goedkoopste over de contractduur</a:t>
          </a:r>
          <a:endParaRPr lang="nl-NL" sz="1100"/>
        </a:p>
      </xdr:txBody>
    </xdr:sp>
    <xdr:clientData/>
  </xdr:oneCellAnchor>
  <xdr:twoCellAnchor>
    <xdr:from>
      <xdr:col>7</xdr:col>
      <xdr:colOff>348343</xdr:colOff>
      <xdr:row>26</xdr:row>
      <xdr:rowOff>157843</xdr:rowOff>
    </xdr:from>
    <xdr:to>
      <xdr:col>7</xdr:col>
      <xdr:colOff>576943</xdr:colOff>
      <xdr:row>28</xdr:row>
      <xdr:rowOff>157843</xdr:rowOff>
    </xdr:to>
    <xdr:sp macro="" textlink="">
      <xdr:nvSpPr>
        <xdr:cNvPr id="16" name="Pijl-omhoog 15">
          <a:extLst>
            <a:ext uri="{FF2B5EF4-FFF2-40B4-BE49-F238E27FC236}">
              <a16:creationId xmlns:a16="http://schemas.microsoft.com/office/drawing/2014/main" id="{00000000-0008-0000-0400-000010000000}"/>
            </a:ext>
          </a:extLst>
        </xdr:cNvPr>
        <xdr:cNvSpPr/>
      </xdr:nvSpPr>
      <xdr:spPr>
        <a:xfrm>
          <a:off x="7848600" y="4044043"/>
          <a:ext cx="228600" cy="370114"/>
        </a:xfrm>
        <a:prstGeom prst="upArrow">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nl-NL" sz="1100"/>
        </a:p>
      </xdr:txBody>
    </xdr:sp>
    <xdr:clientData/>
  </xdr:twoCellAnchor>
  <xdr:oneCellAnchor>
    <xdr:from>
      <xdr:col>6</xdr:col>
      <xdr:colOff>849086</xdr:colOff>
      <xdr:row>29</xdr:row>
      <xdr:rowOff>92529</xdr:rowOff>
    </xdr:from>
    <xdr:ext cx="990599" cy="1125693"/>
    <xdr:sp macro="" textlink="">
      <xdr:nvSpPr>
        <xdr:cNvPr id="17" name="Tekstvak 16">
          <a:extLst>
            <a:ext uri="{FF2B5EF4-FFF2-40B4-BE49-F238E27FC236}">
              <a16:creationId xmlns:a16="http://schemas.microsoft.com/office/drawing/2014/main" id="{00000000-0008-0000-0400-000011000000}"/>
            </a:ext>
          </a:extLst>
        </xdr:cNvPr>
        <xdr:cNvSpPr txBox="1"/>
      </xdr:nvSpPr>
      <xdr:spPr>
        <a:xfrm>
          <a:off x="7440386" y="4533900"/>
          <a:ext cx="990599" cy="1125693"/>
        </a:xfrm>
        <a:prstGeom prst="rect">
          <a:avLst/>
        </a:prstGeom>
        <a:solidFill>
          <a:schemeClr val="tx2">
            <a:lumMod val="60000"/>
            <a:lumOff val="4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wrap="square" rtlCol="0" anchor="t">
          <a:spAutoFit/>
        </a:bodyPr>
        <a:lstStyle/>
        <a:p>
          <a:pPr algn="ctr"/>
          <a:r>
            <a:rPr lang="nl-NL" sz="1100"/>
            <a:t>Welke</a:t>
          </a:r>
          <a:r>
            <a:rPr lang="nl-NL" sz="1100" baseline="0"/>
            <a:t> leverancier  is het goedkoopste over de contractduur</a:t>
          </a:r>
          <a:endParaRPr lang="nl-NL" sz="1100"/>
        </a:p>
      </xdr:txBody>
    </xdr:sp>
    <xdr:clientData/>
  </xdr:oneCellAnchor>
  <xdr:oneCellAnchor>
    <xdr:from>
      <xdr:col>14</xdr:col>
      <xdr:colOff>898072</xdr:colOff>
      <xdr:row>12</xdr:row>
      <xdr:rowOff>61233</xdr:rowOff>
    </xdr:from>
    <xdr:ext cx="1265026" cy="264560"/>
    <xdr:sp macro="" textlink="">
      <xdr:nvSpPr>
        <xdr:cNvPr id="19" name="Tekstvak 18">
          <a:extLst>
            <a:ext uri="{FF2B5EF4-FFF2-40B4-BE49-F238E27FC236}">
              <a16:creationId xmlns:a16="http://schemas.microsoft.com/office/drawing/2014/main" id="{00000000-0008-0000-0400-000013000000}"/>
            </a:ext>
          </a:extLst>
        </xdr:cNvPr>
        <xdr:cNvSpPr txBox="1"/>
      </xdr:nvSpPr>
      <xdr:spPr>
        <a:xfrm>
          <a:off x="15083518" y="2823483"/>
          <a:ext cx="1265026" cy="26456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wrap="none" rtlCol="0" anchor="t">
          <a:spAutoFit/>
        </a:bodyPr>
        <a:lstStyle/>
        <a:p>
          <a:r>
            <a:rPr lang="nl-NL" sz="1100"/>
            <a:t>Einduitslag op Prijs</a:t>
          </a:r>
        </a:p>
      </xdr:txBody>
    </xdr:sp>
    <xdr:clientData/>
  </xdr:oneCellAnchor>
  <xdr:twoCellAnchor>
    <xdr:from>
      <xdr:col>15</xdr:col>
      <xdr:colOff>312964</xdr:colOff>
      <xdr:row>9</xdr:row>
      <xdr:rowOff>122465</xdr:rowOff>
    </xdr:from>
    <xdr:to>
      <xdr:col>15</xdr:col>
      <xdr:colOff>639535</xdr:colOff>
      <xdr:row>11</xdr:row>
      <xdr:rowOff>68036</xdr:rowOff>
    </xdr:to>
    <xdr:sp macro="" textlink="">
      <xdr:nvSpPr>
        <xdr:cNvPr id="20" name="Pijl-omhoog 19">
          <a:extLst>
            <a:ext uri="{FF2B5EF4-FFF2-40B4-BE49-F238E27FC236}">
              <a16:creationId xmlns:a16="http://schemas.microsoft.com/office/drawing/2014/main" id="{00000000-0008-0000-0400-000014000000}"/>
            </a:ext>
          </a:extLst>
        </xdr:cNvPr>
        <xdr:cNvSpPr/>
      </xdr:nvSpPr>
      <xdr:spPr>
        <a:xfrm>
          <a:off x="15525750" y="2333626"/>
          <a:ext cx="326571" cy="312964"/>
        </a:xfrm>
        <a:prstGeom prst="up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workbookViewId="0">
      <selection activeCell="B36" sqref="B36"/>
    </sheetView>
  </sheetViews>
  <sheetFormatPr defaultRowHeight="15" x14ac:dyDescent="0.25"/>
  <cols>
    <col min="1" max="1" width="28.140625" bestFit="1" customWidth="1"/>
    <col min="2" max="2" width="13.28515625" customWidth="1"/>
    <col min="3" max="3" width="12.85546875" customWidth="1"/>
    <col min="4" max="4" width="13.140625" customWidth="1"/>
    <col min="5" max="5" width="11.42578125" customWidth="1"/>
    <col min="6" max="6" width="10.7109375" customWidth="1"/>
    <col min="7" max="7" width="12.85546875" customWidth="1"/>
    <col min="9" max="9" width="12.28515625" customWidth="1"/>
    <col min="10" max="10" width="10.42578125" customWidth="1"/>
    <col min="12" max="12" width="10.85546875" bestFit="1" customWidth="1"/>
    <col min="15" max="15" width="5.140625" customWidth="1"/>
    <col min="16" max="16" width="14.28515625" customWidth="1"/>
    <col min="17" max="17" width="14.7109375" customWidth="1"/>
    <col min="18" max="18" width="15.7109375" customWidth="1"/>
    <col min="19" max="19" width="13.85546875" bestFit="1" customWidth="1"/>
  </cols>
  <sheetData>
    <row r="1" spans="1:19" x14ac:dyDescent="0.25">
      <c r="A1" t="s">
        <v>0</v>
      </c>
    </row>
    <row r="2" spans="1:19" x14ac:dyDescent="0.25">
      <c r="B2" t="s">
        <v>1</v>
      </c>
    </row>
    <row r="3" spans="1:19" x14ac:dyDescent="0.25">
      <c r="A3" t="e">
        <f>#REF!</f>
        <v>#REF!</v>
      </c>
      <c r="B3" s="11">
        <v>25</v>
      </c>
    </row>
    <row r="4" spans="1:19" x14ac:dyDescent="0.25">
      <c r="A4" t="e">
        <f>#REF!</f>
        <v>#REF!</v>
      </c>
      <c r="B4" s="11">
        <v>65</v>
      </c>
    </row>
    <row r="5" spans="1:19" x14ac:dyDescent="0.25">
      <c r="A5" t="e">
        <f>#REF!</f>
        <v>#REF!</v>
      </c>
      <c r="B5" s="11">
        <v>10</v>
      </c>
    </row>
    <row r="7" spans="1:19" x14ac:dyDescent="0.25">
      <c r="A7" t="s">
        <v>2</v>
      </c>
      <c r="B7" s="11">
        <v>2100</v>
      </c>
    </row>
    <row r="8" spans="1:19" x14ac:dyDescent="0.25">
      <c r="A8" t="s">
        <v>3</v>
      </c>
      <c r="B8" s="11">
        <v>5</v>
      </c>
      <c r="C8" t="s">
        <v>4</v>
      </c>
    </row>
    <row r="9" spans="1:19" x14ac:dyDescent="0.25">
      <c r="A9" t="s">
        <v>5</v>
      </c>
      <c r="B9" s="11">
        <v>13</v>
      </c>
      <c r="C9" t="s">
        <v>6</v>
      </c>
    </row>
    <row r="10" spans="1:19" x14ac:dyDescent="0.25">
      <c r="A10" t="s">
        <v>7</v>
      </c>
      <c r="B10" s="11">
        <v>5</v>
      </c>
      <c r="C10" t="s">
        <v>4</v>
      </c>
    </row>
    <row r="12" spans="1:19" x14ac:dyDescent="0.25">
      <c r="C12" s="4" t="e">
        <f>A3</f>
        <v>#REF!</v>
      </c>
      <c r="F12" s="4" t="e">
        <f>A4</f>
        <v>#REF!</v>
      </c>
      <c r="G12" s="4"/>
      <c r="J12" s="4" t="e">
        <f>A5</f>
        <v>#REF!</v>
      </c>
    </row>
    <row r="14" spans="1:19" x14ac:dyDescent="0.25">
      <c r="C14" t="s">
        <v>8</v>
      </c>
      <c r="F14" t="s">
        <v>8</v>
      </c>
      <c r="J14" t="s">
        <v>8</v>
      </c>
      <c r="S14" t="s">
        <v>9</v>
      </c>
    </row>
    <row r="15" spans="1:19" x14ac:dyDescent="0.25">
      <c r="C15" s="20">
        <f>VLOOKUP(1,B$17:C$21,2,FALSE)</f>
        <v>150000</v>
      </c>
      <c r="F15" s="2">
        <f>VLOOKUP(1,E$17:F$21,2,FALSE)</f>
        <v>10</v>
      </c>
      <c r="G15" s="10"/>
      <c r="J15" s="20">
        <f>VLOOKUP(1,I$17:J$21,2,FALSE)</f>
        <v>100</v>
      </c>
      <c r="P15" t="s">
        <v>10</v>
      </c>
      <c r="S15" s="15">
        <f>VLOOKUP(1,R$17:S$21,2,FALSE)</f>
        <v>3130000</v>
      </c>
    </row>
    <row r="16" spans="1:19" x14ac:dyDescent="0.25">
      <c r="A16" s="1"/>
      <c r="B16" s="12" t="s">
        <v>11</v>
      </c>
      <c r="C16" s="12"/>
      <c r="D16" s="12" t="s">
        <v>12</v>
      </c>
      <c r="E16" s="3" t="s">
        <v>11</v>
      </c>
      <c r="F16" s="3"/>
      <c r="G16" s="3" t="s">
        <v>3</v>
      </c>
      <c r="H16" s="3" t="s">
        <v>12</v>
      </c>
      <c r="I16" s="12" t="s">
        <v>11</v>
      </c>
      <c r="J16" s="12"/>
      <c r="K16" s="21" t="s">
        <v>12</v>
      </c>
      <c r="L16" s="6" t="s">
        <v>13</v>
      </c>
      <c r="M16" s="6" t="s">
        <v>11</v>
      </c>
      <c r="N16" s="24"/>
      <c r="P16" s="14" t="s">
        <v>14</v>
      </c>
      <c r="Q16" s="14" t="s">
        <v>15</v>
      </c>
      <c r="R16" s="14" t="s">
        <v>16</v>
      </c>
      <c r="S16" s="14" t="s">
        <v>17</v>
      </c>
    </row>
    <row r="17" spans="1:19" x14ac:dyDescent="0.25">
      <c r="A17" s="1" t="s">
        <v>18</v>
      </c>
      <c r="B17" s="17">
        <f>RANK(C17,$C$17:$C$21,1)</f>
        <v>5</v>
      </c>
      <c r="C17" s="18">
        <v>400000</v>
      </c>
      <c r="D17" s="19">
        <f>$C$15/C17*$B$3</f>
        <v>9.375</v>
      </c>
      <c r="E17" s="16">
        <f>RANK(F17,$F$17:$F$21,1)</f>
        <v>1</v>
      </c>
      <c r="F17" s="9">
        <v>10</v>
      </c>
      <c r="G17" s="2">
        <f>F17*$B$8*$B$9*$B$7</f>
        <v>1365000</v>
      </c>
      <c r="H17" s="5">
        <f>$F$15/F17*$B$4</f>
        <v>65</v>
      </c>
      <c r="I17" s="17">
        <f>RANK(J17,$J$17:$J$21,1)</f>
        <v>1</v>
      </c>
      <c r="J17" s="18">
        <v>100</v>
      </c>
      <c r="K17" s="22">
        <f>$J$15/J17*$B$5</f>
        <v>10</v>
      </c>
      <c r="L17" s="7">
        <f>SUM(D17,H17,K17)</f>
        <v>84.375</v>
      </c>
      <c r="M17" s="8">
        <f>RANK(L17,$L$17:$L$21,0)</f>
        <v>2</v>
      </c>
      <c r="N17" s="25"/>
      <c r="O17" s="23">
        <f>RANK(P17,$P$17:$P$21,1)</f>
        <v>3</v>
      </c>
      <c r="P17" s="15">
        <f>C17+(F17*$B$7*$B$9*$B$8)</f>
        <v>1765000</v>
      </c>
      <c r="Q17" s="15">
        <f>(F17*$B$7*$B$9*$B$10)</f>
        <v>1365000</v>
      </c>
      <c r="R17" s="23">
        <f>RANK(S17,$S$17:$S$21,1)</f>
        <v>1</v>
      </c>
      <c r="S17" s="15">
        <f>P17+Q17</f>
        <v>3130000</v>
      </c>
    </row>
    <row r="18" spans="1:19" x14ac:dyDescent="0.25">
      <c r="A18" s="1" t="s">
        <v>19</v>
      </c>
      <c r="B18" s="17">
        <f>RANK(C18,$C$17:$C$21,1)</f>
        <v>4</v>
      </c>
      <c r="C18" s="18">
        <v>200000</v>
      </c>
      <c r="D18" s="19">
        <f>$C$15/C18*$B$3</f>
        <v>18.75</v>
      </c>
      <c r="E18" s="16">
        <f>RANK(F18,$F$17:$F$21,1)</f>
        <v>2</v>
      </c>
      <c r="F18" s="9">
        <v>11</v>
      </c>
      <c r="G18" s="2">
        <f>F18*$B$8*$B$9*$B$7</f>
        <v>1501500</v>
      </c>
      <c r="H18" s="5">
        <f>$F$15/F18*$B$4</f>
        <v>59.090909090909086</v>
      </c>
      <c r="I18" s="17">
        <f>RANK(J18,$J$17:$J$21,1)</f>
        <v>4</v>
      </c>
      <c r="J18" s="18">
        <v>150</v>
      </c>
      <c r="K18" s="22">
        <f>$J$15/J18*$B$5</f>
        <v>6.6666666666666661</v>
      </c>
      <c r="L18" s="7">
        <f>SUM(D18,H18,K18)</f>
        <v>84.507575757575765</v>
      </c>
      <c r="M18" s="8">
        <f>RANK(L18,$L$17:$L$21,0)</f>
        <v>1</v>
      </c>
      <c r="N18" s="25"/>
      <c r="O18" s="23">
        <f>RANK(P18,$P$17:$P$21,1)</f>
        <v>1</v>
      </c>
      <c r="P18" s="15">
        <f>C18+(F18*$B$7*$B$9*$B$8)</f>
        <v>1701500</v>
      </c>
      <c r="Q18" s="15">
        <f>(F18*$B$7*$B$9*$B$10)</f>
        <v>1501500</v>
      </c>
      <c r="R18" s="23">
        <f>RANK(S18,$S$17:$S$21,1)</f>
        <v>2</v>
      </c>
      <c r="S18" s="15">
        <f>P18+Q18</f>
        <v>3203000</v>
      </c>
    </row>
    <row r="19" spans="1:19" x14ac:dyDescent="0.25">
      <c r="A19" s="1" t="s">
        <v>20</v>
      </c>
      <c r="B19" s="17">
        <f>RANK(C19,$C$17:$C$21,1)</f>
        <v>1</v>
      </c>
      <c r="C19" s="18">
        <v>150000</v>
      </c>
      <c r="D19" s="19">
        <f>$C$15/C19*$B$3</f>
        <v>25</v>
      </c>
      <c r="E19" s="16">
        <f>RANK(F19,$F$17:$F$21,1)</f>
        <v>5</v>
      </c>
      <c r="F19" s="9">
        <v>15</v>
      </c>
      <c r="G19" s="2">
        <f>F19*$B$8*$B$9*$B$7</f>
        <v>2047500</v>
      </c>
      <c r="H19" s="5">
        <f>$F$15/F19*$B$4</f>
        <v>43.333333333333329</v>
      </c>
      <c r="I19" s="17">
        <f>RANK(J19,$J$17:$J$21,1)</f>
        <v>3</v>
      </c>
      <c r="J19" s="18">
        <v>120</v>
      </c>
      <c r="K19" s="22">
        <f>$J$15/J19*$B$5</f>
        <v>8.3333333333333339</v>
      </c>
      <c r="L19" s="7">
        <f>SUM(D19,H19,K19)</f>
        <v>76.666666666666657</v>
      </c>
      <c r="M19" s="8">
        <f>RANK(L19,$L$17:$L$21,0)</f>
        <v>5</v>
      </c>
      <c r="N19" s="25"/>
      <c r="O19" s="23">
        <f>RANK(P19,$P$17:$P$21,1)</f>
        <v>5</v>
      </c>
      <c r="P19" s="15">
        <f>C19+(F19*$B$7*$B$9*$B$8)</f>
        <v>2197500</v>
      </c>
      <c r="Q19" s="15">
        <f>(F19*$B$7*$B$9*$B$10)</f>
        <v>2047500</v>
      </c>
      <c r="R19" s="23">
        <f>RANK(S19,$S$17:$S$21,1)</f>
        <v>5</v>
      </c>
      <c r="S19" s="15">
        <f>P19+Q19</f>
        <v>4245000</v>
      </c>
    </row>
    <row r="20" spans="1:19" x14ac:dyDescent="0.25">
      <c r="A20" s="1" t="s">
        <v>21</v>
      </c>
      <c r="B20" s="17">
        <f>RANK(C20,$C$17:$C$21,1)</f>
        <v>3</v>
      </c>
      <c r="C20" s="18">
        <v>180000</v>
      </c>
      <c r="D20" s="19">
        <f>$C$15/C20*$B$3</f>
        <v>20.833333333333336</v>
      </c>
      <c r="E20" s="16">
        <f>RANK(F20,$F$17:$F$21,1)</f>
        <v>3</v>
      </c>
      <c r="F20" s="9">
        <v>11.5</v>
      </c>
      <c r="G20" s="2">
        <f>F20*$B$8*$B$9*$B$7</f>
        <v>1569750</v>
      </c>
      <c r="H20" s="5">
        <f>$F$15/F20*$B$4</f>
        <v>56.521739130434781</v>
      </c>
      <c r="I20" s="17">
        <f>RANK(J20,$J$17:$J$21,1)</f>
        <v>4</v>
      </c>
      <c r="J20" s="18">
        <v>150</v>
      </c>
      <c r="K20" s="22">
        <f>$J$15/J20*$B$5</f>
        <v>6.6666666666666661</v>
      </c>
      <c r="L20" s="7">
        <f>SUM(D20,H20,K20)</f>
        <v>84.021739130434796</v>
      </c>
      <c r="M20" s="8">
        <f>RANK(L20,$L$17:$L$21,0)</f>
        <v>3</v>
      </c>
      <c r="N20" s="25"/>
      <c r="O20" s="23">
        <f>RANK(P20,$P$17:$P$21,1)</f>
        <v>2</v>
      </c>
      <c r="P20" s="15">
        <f>C20+(F20*$B$7*$B$9*$B$8)</f>
        <v>1749750</v>
      </c>
      <c r="Q20" s="15">
        <f>(F20*$B$7*$B$9*$B$10)</f>
        <v>1569750</v>
      </c>
      <c r="R20" s="23">
        <f>RANK(S20,$S$17:$S$21,1)</f>
        <v>3</v>
      </c>
      <c r="S20" s="15">
        <f>P20+Q20</f>
        <v>3319500</v>
      </c>
    </row>
    <row r="21" spans="1:19" x14ac:dyDescent="0.25">
      <c r="A21" s="1" t="s">
        <v>22</v>
      </c>
      <c r="B21" s="17">
        <f>RANK(C21,$C$17:$C$21,1)</f>
        <v>2</v>
      </c>
      <c r="C21" s="18">
        <v>165000</v>
      </c>
      <c r="D21" s="19">
        <f>$C$15/C21*$B$3</f>
        <v>22.727272727272727</v>
      </c>
      <c r="E21" s="16">
        <f>RANK(F21,$F$17:$F$21,1)</f>
        <v>4</v>
      </c>
      <c r="F21" s="9">
        <v>14</v>
      </c>
      <c r="G21" s="2">
        <f>F21*$B$8*$B$9*$B$7</f>
        <v>1911000</v>
      </c>
      <c r="H21" s="5">
        <f>$F$15/F21*$B$4</f>
        <v>46.428571428571431</v>
      </c>
      <c r="I21" s="17">
        <f>RANK(J21,$J$17:$J$21,1)</f>
        <v>2</v>
      </c>
      <c r="J21" s="18">
        <v>110</v>
      </c>
      <c r="K21" s="22">
        <f>$J$15/J21*$B$5</f>
        <v>9.0909090909090899</v>
      </c>
      <c r="L21" s="7">
        <f>SUM(D21,H21,K21)</f>
        <v>78.246753246753258</v>
      </c>
      <c r="M21" s="8">
        <f>RANK(L21,$L$17:$L$21,0)</f>
        <v>4</v>
      </c>
      <c r="N21" s="25"/>
      <c r="O21" s="23">
        <f>RANK(P21,$P$17:$P$21,1)</f>
        <v>4</v>
      </c>
      <c r="P21" s="15">
        <f>C21+(F21*$B$7*$B$9*$B$8)</f>
        <v>2076000</v>
      </c>
      <c r="Q21" s="15">
        <f>(F21*$B$7*$B$9*$B$10)</f>
        <v>1911000</v>
      </c>
      <c r="R21" s="23">
        <f>RANK(S21,$S$17:$S$21,1)</f>
        <v>4</v>
      </c>
      <c r="S21" s="15">
        <f>P21+Q21</f>
        <v>3987000</v>
      </c>
    </row>
  </sheetData>
  <conditionalFormatting sqref="M17:N21">
    <cfRule type="cellIs" dxfId="77" priority="16" operator="equal">
      <formula>3</formula>
    </cfRule>
    <cfRule type="cellIs" dxfId="76" priority="17" operator="equal">
      <formula>2</formula>
    </cfRule>
    <cfRule type="cellIs" dxfId="75" priority="18" operator="equal">
      <formula>1</formula>
    </cfRule>
  </conditionalFormatting>
  <conditionalFormatting sqref="E17:E21">
    <cfRule type="cellIs" dxfId="74" priority="13" operator="equal">
      <formula>3</formula>
    </cfRule>
    <cfRule type="cellIs" dxfId="73" priority="14" operator="equal">
      <formula>2</formula>
    </cfRule>
    <cfRule type="cellIs" dxfId="72" priority="15" operator="equal">
      <formula>1</formula>
    </cfRule>
  </conditionalFormatting>
  <conditionalFormatting sqref="I17:I21">
    <cfRule type="cellIs" dxfId="71" priority="10" operator="equal">
      <formula>3</formula>
    </cfRule>
    <cfRule type="cellIs" dxfId="70" priority="11" operator="equal">
      <formula>2</formula>
    </cfRule>
    <cfRule type="cellIs" dxfId="69" priority="12" operator="equal">
      <formula>1</formula>
    </cfRule>
  </conditionalFormatting>
  <conditionalFormatting sqref="R17:R21">
    <cfRule type="cellIs" dxfId="68" priority="7" operator="equal">
      <formula>3</formula>
    </cfRule>
    <cfRule type="cellIs" dxfId="67" priority="8" operator="equal">
      <formula>2</formula>
    </cfRule>
    <cfRule type="cellIs" dxfId="66" priority="9" operator="equal">
      <formula>1</formula>
    </cfRule>
  </conditionalFormatting>
  <conditionalFormatting sqref="B17:B21">
    <cfRule type="cellIs" dxfId="65" priority="4" operator="equal">
      <formula>3</formula>
    </cfRule>
    <cfRule type="cellIs" dxfId="64" priority="5" operator="equal">
      <formula>2</formula>
    </cfRule>
    <cfRule type="cellIs" dxfId="63" priority="6" operator="equal">
      <formula>1</formula>
    </cfRule>
  </conditionalFormatting>
  <conditionalFormatting sqref="O17:O21">
    <cfRule type="cellIs" dxfId="62" priority="1" operator="equal">
      <formula>3</formula>
    </cfRule>
    <cfRule type="cellIs" dxfId="61" priority="2" operator="equal">
      <formula>2</formula>
    </cfRule>
    <cfRule type="cellIs" dxfId="60" priority="3" operator="equal">
      <formula>1</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
  <sheetViews>
    <sheetView workbookViewId="0">
      <selection activeCell="B35" sqref="B35"/>
    </sheetView>
  </sheetViews>
  <sheetFormatPr defaultRowHeight="15" x14ac:dyDescent="0.25"/>
  <cols>
    <col min="1" max="1" width="28.140625" bestFit="1" customWidth="1"/>
    <col min="2" max="2" width="13.28515625" customWidth="1"/>
    <col min="3" max="3" width="12.85546875" customWidth="1"/>
    <col min="4" max="4" width="13.140625" customWidth="1"/>
    <col min="5" max="5" width="11.42578125" customWidth="1"/>
    <col min="6" max="6" width="14.42578125" customWidth="1"/>
    <col min="7" max="7" width="12.85546875" customWidth="1"/>
    <col min="8" max="8" width="11.28515625" bestFit="1" customWidth="1"/>
    <col min="9" max="9" width="9.85546875" customWidth="1"/>
    <col min="10" max="10" width="10.42578125" customWidth="1"/>
    <col min="11" max="11" width="10.7109375" customWidth="1"/>
    <col min="13" max="13" width="12" customWidth="1"/>
    <col min="14" max="14" width="12.7109375" customWidth="1"/>
    <col min="15" max="15" width="6.140625" customWidth="1"/>
    <col min="16" max="16" width="4.7109375" customWidth="1"/>
    <col min="17" max="20" width="13.85546875" bestFit="1" customWidth="1"/>
  </cols>
  <sheetData>
    <row r="1" spans="1:20" x14ac:dyDescent="0.25">
      <c r="A1" t="s">
        <v>0</v>
      </c>
    </row>
    <row r="2" spans="1:20" x14ac:dyDescent="0.25">
      <c r="B2" t="s">
        <v>1</v>
      </c>
    </row>
    <row r="3" spans="1:20" x14ac:dyDescent="0.25">
      <c r="A3" t="e">
        <f>#REF!</f>
        <v>#REF!</v>
      </c>
      <c r="B3" s="11"/>
      <c r="C3" s="148">
        <v>95</v>
      </c>
    </row>
    <row r="4" spans="1:20" x14ac:dyDescent="0.25">
      <c r="A4" t="e">
        <f>#REF!</f>
        <v>#REF!</v>
      </c>
      <c r="B4" s="11"/>
      <c r="C4" s="148"/>
    </row>
    <row r="5" spans="1:20" x14ac:dyDescent="0.25">
      <c r="A5" t="e">
        <f>#REF!</f>
        <v>#REF!</v>
      </c>
      <c r="B5" s="35">
        <v>5</v>
      </c>
    </row>
    <row r="7" spans="1:20" x14ac:dyDescent="0.25">
      <c r="A7" t="s">
        <v>2</v>
      </c>
      <c r="B7" s="11">
        <v>2100</v>
      </c>
    </row>
    <row r="8" spans="1:20" x14ac:dyDescent="0.25">
      <c r="A8" t="s">
        <v>3</v>
      </c>
      <c r="B8" s="11">
        <v>5</v>
      </c>
      <c r="C8" t="s">
        <v>4</v>
      </c>
    </row>
    <row r="9" spans="1:20" x14ac:dyDescent="0.25">
      <c r="A9" t="s">
        <v>5</v>
      </c>
      <c r="B9" s="11">
        <v>13</v>
      </c>
      <c r="C9" t="s">
        <v>6</v>
      </c>
    </row>
    <row r="10" spans="1:20" x14ac:dyDescent="0.25">
      <c r="A10" t="s">
        <v>7</v>
      </c>
      <c r="B10" s="11">
        <v>5</v>
      </c>
      <c r="C10" t="s">
        <v>4</v>
      </c>
    </row>
    <row r="12" spans="1:20" x14ac:dyDescent="0.25">
      <c r="C12" s="4" t="e">
        <f>A3</f>
        <v>#REF!</v>
      </c>
      <c r="F12" s="4" t="e">
        <f>A4</f>
        <v>#REF!</v>
      </c>
      <c r="G12" s="4"/>
      <c r="K12" s="4" t="e">
        <f>A5</f>
        <v>#REF!</v>
      </c>
    </row>
    <row r="14" spans="1:20" x14ac:dyDescent="0.25">
      <c r="C14" t="s">
        <v>8</v>
      </c>
      <c r="E14" t="s">
        <v>8</v>
      </c>
      <c r="K14" t="s">
        <v>8</v>
      </c>
      <c r="S14" t="s">
        <v>9</v>
      </c>
    </row>
    <row r="15" spans="1:20" x14ac:dyDescent="0.25">
      <c r="C15" s="20">
        <f>VLOOKUP(1,B$17:C$21,2,FALSE)</f>
        <v>150000</v>
      </c>
      <c r="E15" s="2">
        <f>VLOOKUP(1,D$17:E$21,2,FALSE)</f>
        <v>10</v>
      </c>
      <c r="F15" s="26"/>
      <c r="H15" s="29">
        <f>VLOOKUP(1,G$17:H$21,2,FALSE)</f>
        <v>1701500</v>
      </c>
      <c r="K15" s="20">
        <f>VLOOKUP(1,J$17:K$21,2,FALSE)</f>
        <v>100</v>
      </c>
      <c r="Q15" t="s">
        <v>10</v>
      </c>
      <c r="T15" s="15">
        <f>VLOOKUP(1,S$17:T$21,2,FALSE)</f>
        <v>3130000</v>
      </c>
    </row>
    <row r="16" spans="1:20" x14ac:dyDescent="0.25">
      <c r="A16" s="1"/>
      <c r="B16" s="12" t="s">
        <v>11</v>
      </c>
      <c r="C16" s="12"/>
      <c r="D16" s="3" t="s">
        <v>11</v>
      </c>
      <c r="E16" s="3"/>
      <c r="F16" s="3" t="s">
        <v>3</v>
      </c>
      <c r="G16" s="27" t="s">
        <v>11</v>
      </c>
      <c r="H16" s="30" t="s">
        <v>23</v>
      </c>
      <c r="I16" s="30" t="s">
        <v>12</v>
      </c>
      <c r="J16" s="12" t="s">
        <v>11</v>
      </c>
      <c r="K16" s="12"/>
      <c r="L16" s="21"/>
      <c r="M16" s="13" t="s">
        <v>13</v>
      </c>
      <c r="N16" s="13" t="s">
        <v>24</v>
      </c>
      <c r="Q16" s="14" t="s">
        <v>14</v>
      </c>
      <c r="R16" s="14" t="s">
        <v>15</v>
      </c>
      <c r="S16" s="14" t="s">
        <v>16</v>
      </c>
      <c r="T16" s="14" t="s">
        <v>17</v>
      </c>
    </row>
    <row r="17" spans="1:20" x14ac:dyDescent="0.25">
      <c r="A17" s="1" t="s">
        <v>18</v>
      </c>
      <c r="B17" s="17">
        <f>RANK(C17,$C$17:$C$21,1)</f>
        <v>5</v>
      </c>
      <c r="C17" s="18">
        <v>400000</v>
      </c>
      <c r="D17" s="16">
        <f>RANK(E17,$E$17:$E$21,1)</f>
        <v>1</v>
      </c>
      <c r="E17" s="9">
        <v>10</v>
      </c>
      <c r="F17" s="2">
        <f>E17*$B$8*$B$9*$B$7</f>
        <v>1365000</v>
      </c>
      <c r="G17" s="28">
        <f>RANK(H17,$H$17:$H$21,1)</f>
        <v>3</v>
      </c>
      <c r="H17" s="29">
        <f>C17+F17</f>
        <v>1765000</v>
      </c>
      <c r="I17" s="31">
        <f>$H$15/H17*$C$3</f>
        <v>91.582152974504254</v>
      </c>
      <c r="J17" s="17">
        <f>RANK(K17,$K$17:$K$21,1)</f>
        <v>1</v>
      </c>
      <c r="K17" s="18">
        <v>100</v>
      </c>
      <c r="L17" s="22">
        <f>$K$15/K17*$B$5</f>
        <v>5</v>
      </c>
      <c r="M17" s="34">
        <f>I17+L17</f>
        <v>96.582152974504254</v>
      </c>
      <c r="N17" s="33">
        <f>RANK(M17,$M$17:$M$21,0)</f>
        <v>2</v>
      </c>
      <c r="P17" s="23">
        <f>RANK(Q17,$Q$17:$Q$21,1)</f>
        <v>3</v>
      </c>
      <c r="Q17" s="32">
        <f>C17+(E17*$B$7*$B$9*$B$8)</f>
        <v>1765000</v>
      </c>
      <c r="R17" s="32">
        <f>(E17*$B$7*$B$9*$B$10)</f>
        <v>1365000</v>
      </c>
      <c r="S17" s="23">
        <f>RANK(T17,$T$17:$T$21,1)</f>
        <v>1</v>
      </c>
      <c r="T17" s="32">
        <f>Q17+R17</f>
        <v>3130000</v>
      </c>
    </row>
    <row r="18" spans="1:20" x14ac:dyDescent="0.25">
      <c r="A18" s="1" t="s">
        <v>19</v>
      </c>
      <c r="B18" s="17">
        <f>RANK(C18,$C$17:$C$21,1)</f>
        <v>4</v>
      </c>
      <c r="C18" s="18">
        <v>200000</v>
      </c>
      <c r="D18" s="16">
        <f>RANK(E18,$E$17:$E$21,1)</f>
        <v>2</v>
      </c>
      <c r="E18" s="9">
        <v>11</v>
      </c>
      <c r="F18" s="2">
        <f>E18*$B$8*$B$9*$B$7</f>
        <v>1501500</v>
      </c>
      <c r="G18" s="28">
        <f>RANK(H18,$H$17:$H$21,1)</f>
        <v>1</v>
      </c>
      <c r="H18" s="29">
        <f>C18+F18</f>
        <v>1701500</v>
      </c>
      <c r="I18" s="31">
        <f>$H$15/H18*$C$3</f>
        <v>95</v>
      </c>
      <c r="J18" s="17">
        <f>RANK(K18,$K$17:$K$21,1)</f>
        <v>4</v>
      </c>
      <c r="K18" s="18">
        <v>150</v>
      </c>
      <c r="L18" s="22">
        <f>$K$15/K18*$B$5</f>
        <v>3.333333333333333</v>
      </c>
      <c r="M18" s="34">
        <f>I18+L18</f>
        <v>98.333333333333329</v>
      </c>
      <c r="N18" s="33">
        <f>RANK(M18,$M$17:$M$21,0)</f>
        <v>1</v>
      </c>
      <c r="P18" s="23">
        <f>RANK(Q18,$Q$17:$Q$21,1)</f>
        <v>1</v>
      </c>
      <c r="Q18" s="32">
        <f>C18+(E18*$B$7*$B$9*$B$8)</f>
        <v>1701500</v>
      </c>
      <c r="R18" s="32">
        <f>(E18*$B$7*$B$9*$B$10)</f>
        <v>1501500</v>
      </c>
      <c r="S18" s="23">
        <f>RANK(T18,$T$17:$T$21,1)</f>
        <v>2</v>
      </c>
      <c r="T18" s="32">
        <f>Q18+R18</f>
        <v>3203000</v>
      </c>
    </row>
    <row r="19" spans="1:20" x14ac:dyDescent="0.25">
      <c r="A19" s="1" t="s">
        <v>20</v>
      </c>
      <c r="B19" s="17">
        <f>RANK(C19,$C$17:$C$21,1)</f>
        <v>1</v>
      </c>
      <c r="C19" s="18">
        <v>150000</v>
      </c>
      <c r="D19" s="16">
        <f>RANK(E19,$E$17:$E$21,1)</f>
        <v>5</v>
      </c>
      <c r="E19" s="9">
        <v>15</v>
      </c>
      <c r="F19" s="2">
        <f>E19*$B$8*$B$9*$B$7</f>
        <v>2047500</v>
      </c>
      <c r="G19" s="28">
        <f>RANK(H19,$H$17:$H$21,1)</f>
        <v>5</v>
      </c>
      <c r="H19" s="29">
        <f>C19+F19</f>
        <v>2197500</v>
      </c>
      <c r="I19" s="31">
        <f>$H$15/H19*$C$3</f>
        <v>73.557451649601816</v>
      </c>
      <c r="J19" s="17">
        <f>RANK(K19,$K$17:$K$21,1)</f>
        <v>3</v>
      </c>
      <c r="K19" s="18">
        <v>120</v>
      </c>
      <c r="L19" s="22">
        <f>$K$15/K19*$B$5</f>
        <v>4.166666666666667</v>
      </c>
      <c r="M19" s="34">
        <f>I19+L19</f>
        <v>77.724118316268488</v>
      </c>
      <c r="N19" s="33">
        <f>RANK(M19,$M$17:$M$21,0)</f>
        <v>5</v>
      </c>
      <c r="P19" s="23">
        <f>RANK(Q19,$Q$17:$Q$21,1)</f>
        <v>5</v>
      </c>
      <c r="Q19" s="32">
        <f>C19+(E19*$B$7*$B$9*$B$8)</f>
        <v>2197500</v>
      </c>
      <c r="R19" s="32">
        <f>(E19*$B$7*$B$9*$B$10)</f>
        <v>2047500</v>
      </c>
      <c r="S19" s="23">
        <f>RANK(T19,$T$17:$T$21,1)</f>
        <v>5</v>
      </c>
      <c r="T19" s="32">
        <f>Q19+R19</f>
        <v>4245000</v>
      </c>
    </row>
    <row r="20" spans="1:20" x14ac:dyDescent="0.25">
      <c r="A20" s="1" t="s">
        <v>21</v>
      </c>
      <c r="B20" s="17">
        <f>RANK(C20,$C$17:$C$21,1)</f>
        <v>3</v>
      </c>
      <c r="C20" s="18">
        <v>180000</v>
      </c>
      <c r="D20" s="16">
        <f>RANK(E20,$E$17:$E$21,1)</f>
        <v>3</v>
      </c>
      <c r="E20" s="9">
        <v>11.5</v>
      </c>
      <c r="F20" s="2">
        <f>E20*$B$8*$B$9*$B$7</f>
        <v>1569750</v>
      </c>
      <c r="G20" s="28">
        <f>RANK(H20,$H$17:$H$21,1)</f>
        <v>2</v>
      </c>
      <c r="H20" s="29">
        <f>C20+F20</f>
        <v>1749750</v>
      </c>
      <c r="I20" s="31">
        <f>$H$15/H20*$C$3</f>
        <v>92.380340048578361</v>
      </c>
      <c r="J20" s="17">
        <f>RANK(K20,$K$17:$K$21,1)</f>
        <v>4</v>
      </c>
      <c r="K20" s="18">
        <v>150</v>
      </c>
      <c r="L20" s="22">
        <f>$K$15/K20*$B$5</f>
        <v>3.333333333333333</v>
      </c>
      <c r="M20" s="34">
        <f>I20+L20</f>
        <v>95.71367338191169</v>
      </c>
      <c r="N20" s="33">
        <f>RANK(M20,$M$17:$M$21,0)</f>
        <v>3</v>
      </c>
      <c r="P20" s="23">
        <f>RANK(Q20,$Q$17:$Q$21,1)</f>
        <v>2</v>
      </c>
      <c r="Q20" s="32">
        <f>C20+(E20*$B$7*$B$9*$B$8)</f>
        <v>1749750</v>
      </c>
      <c r="R20" s="32">
        <f>(E20*$B$7*$B$9*$B$10)</f>
        <v>1569750</v>
      </c>
      <c r="S20" s="23">
        <f>RANK(T20,$T$17:$T$21,1)</f>
        <v>3</v>
      </c>
      <c r="T20" s="32">
        <f>Q20+R20</f>
        <v>3319500</v>
      </c>
    </row>
    <row r="21" spans="1:20" x14ac:dyDescent="0.25">
      <c r="A21" s="1" t="s">
        <v>22</v>
      </c>
      <c r="B21" s="17">
        <f>RANK(C21,$C$17:$C$21,1)</f>
        <v>2</v>
      </c>
      <c r="C21" s="18">
        <v>165000</v>
      </c>
      <c r="D21" s="16">
        <f>RANK(E21,$E$17:$E$21,1)</f>
        <v>4</v>
      </c>
      <c r="E21" s="9">
        <v>14</v>
      </c>
      <c r="F21" s="2">
        <f>E21*$B$8*$B$9*$B$7</f>
        <v>1911000</v>
      </c>
      <c r="G21" s="28">
        <f>RANK(H21,$H$17:$H$21,1)</f>
        <v>4</v>
      </c>
      <c r="H21" s="29">
        <f>C21+F21</f>
        <v>2076000</v>
      </c>
      <c r="I21" s="31">
        <f>$H$15/H21*$C$3</f>
        <v>77.86247591522158</v>
      </c>
      <c r="J21" s="17">
        <f>RANK(K21,$K$17:$K$21,1)</f>
        <v>2</v>
      </c>
      <c r="K21" s="18">
        <v>110</v>
      </c>
      <c r="L21" s="22">
        <f>$K$15/K21*$B$5</f>
        <v>4.545454545454545</v>
      </c>
      <c r="M21" s="34">
        <f>I21+L21</f>
        <v>82.407930460676127</v>
      </c>
      <c r="N21" s="33">
        <f>RANK(M21,$M$17:$M$21,0)</f>
        <v>4</v>
      </c>
      <c r="P21" s="23">
        <f>RANK(Q21,$Q$17:$Q$21,1)</f>
        <v>4</v>
      </c>
      <c r="Q21" s="32">
        <f>C21+(E21*$B$7*$B$9*$B$8)</f>
        <v>2076000</v>
      </c>
      <c r="R21" s="32">
        <f>(E21*$B$7*$B$9*$B$10)</f>
        <v>1911000</v>
      </c>
      <c r="S21" s="23">
        <f>RANK(T21,$T$17:$T$21,1)</f>
        <v>4</v>
      </c>
      <c r="T21" s="32">
        <f>Q21+R21</f>
        <v>3987000</v>
      </c>
    </row>
  </sheetData>
  <mergeCells count="1">
    <mergeCell ref="C3:C4"/>
  </mergeCells>
  <conditionalFormatting sqref="D17:D21">
    <cfRule type="cellIs" dxfId="59" priority="19" operator="equal">
      <formula>3</formula>
    </cfRule>
    <cfRule type="cellIs" dxfId="58" priority="20" operator="equal">
      <formula>2</formula>
    </cfRule>
    <cfRule type="cellIs" dxfId="57" priority="21" operator="equal">
      <formula>1</formula>
    </cfRule>
  </conditionalFormatting>
  <conditionalFormatting sqref="J17:J21">
    <cfRule type="cellIs" dxfId="56" priority="16" operator="equal">
      <formula>3</formula>
    </cfRule>
    <cfRule type="cellIs" dxfId="55" priority="17" operator="equal">
      <formula>2</formula>
    </cfRule>
    <cfRule type="cellIs" dxfId="54" priority="18" operator="equal">
      <formula>1</formula>
    </cfRule>
  </conditionalFormatting>
  <conditionalFormatting sqref="S17:S21">
    <cfRule type="cellIs" dxfId="53" priority="13" operator="equal">
      <formula>3</formula>
    </cfRule>
    <cfRule type="cellIs" dxfId="52" priority="14" operator="equal">
      <formula>2</formula>
    </cfRule>
    <cfRule type="cellIs" dxfId="51" priority="15" operator="equal">
      <formula>1</formula>
    </cfRule>
  </conditionalFormatting>
  <conditionalFormatting sqref="B17:B21">
    <cfRule type="cellIs" dxfId="50" priority="10" operator="equal">
      <formula>3</formula>
    </cfRule>
    <cfRule type="cellIs" dxfId="49" priority="11" operator="equal">
      <formula>2</formula>
    </cfRule>
    <cfRule type="cellIs" dxfId="48" priority="12" operator="equal">
      <formula>1</formula>
    </cfRule>
  </conditionalFormatting>
  <conditionalFormatting sqref="P17:P21">
    <cfRule type="cellIs" dxfId="47" priority="7" operator="equal">
      <formula>3</formula>
    </cfRule>
    <cfRule type="cellIs" dxfId="46" priority="8" operator="equal">
      <formula>2</formula>
    </cfRule>
    <cfRule type="cellIs" dxfId="45" priority="9" operator="equal">
      <formula>1</formula>
    </cfRule>
  </conditionalFormatting>
  <conditionalFormatting sqref="G17:G21">
    <cfRule type="cellIs" dxfId="44" priority="4" operator="equal">
      <formula>3</formula>
    </cfRule>
    <cfRule type="cellIs" dxfId="43" priority="5" operator="equal">
      <formula>2</formula>
    </cfRule>
    <cfRule type="cellIs" dxfId="42" priority="6" operator="equal">
      <formula>1</formula>
    </cfRule>
  </conditionalFormatting>
  <conditionalFormatting sqref="N17:N21">
    <cfRule type="cellIs" dxfId="41" priority="1" operator="equal">
      <formula>3</formula>
    </cfRule>
    <cfRule type="cellIs" dxfId="40" priority="2" operator="equal">
      <formula>2</formula>
    </cfRule>
    <cfRule type="cellIs" dxfId="39" priority="3" operator="equal">
      <formula>1</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5"/>
  <sheetViews>
    <sheetView topLeftCell="A2" zoomScale="90" zoomScaleNormal="80" workbookViewId="0">
      <selection activeCell="J5" sqref="J5"/>
    </sheetView>
  </sheetViews>
  <sheetFormatPr defaultRowHeight="15" x14ac:dyDescent="0.25"/>
  <cols>
    <col min="1" max="1" width="36.140625" customWidth="1"/>
    <col min="2" max="2" width="13.28515625" customWidth="1"/>
    <col min="3" max="3" width="12.85546875" customWidth="1"/>
    <col min="4" max="4" width="13.140625" customWidth="1"/>
    <col min="5" max="5" width="11.42578125" customWidth="1"/>
    <col min="6" max="6" width="14.42578125" customWidth="1"/>
    <col min="7" max="7" width="12.85546875" customWidth="1"/>
    <col min="8" max="8" width="14.7109375" customWidth="1"/>
    <col min="9" max="9" width="9.85546875" customWidth="1"/>
    <col min="10" max="10" width="15.42578125" customWidth="1"/>
    <col min="11" max="11" width="12.5703125" customWidth="1"/>
    <col min="12" max="12" width="11.85546875" customWidth="1"/>
    <col min="13" max="13" width="13" customWidth="1"/>
    <col min="14" max="14" width="12.7109375" customWidth="1"/>
    <col min="15" max="15" width="14.5703125" customWidth="1"/>
    <col min="16" max="16" width="12.28515625" bestFit="1" customWidth="1"/>
    <col min="17" max="20" width="13.85546875" bestFit="1" customWidth="1"/>
  </cols>
  <sheetData>
    <row r="2" spans="1:17" ht="30" x14ac:dyDescent="0.25">
      <c r="A2" t="s">
        <v>0</v>
      </c>
      <c r="M2" s="50" t="s">
        <v>25</v>
      </c>
      <c r="O2" s="50" t="s">
        <v>26</v>
      </c>
    </row>
    <row r="3" spans="1:17" ht="30" x14ac:dyDescent="0.25">
      <c r="B3" t="s">
        <v>1</v>
      </c>
      <c r="C3" t="s">
        <v>1</v>
      </c>
      <c r="J3" s="50" t="s">
        <v>10</v>
      </c>
      <c r="M3" s="32">
        <f>VLOOKUP(1,L$5:M$9,2,FALSE)</f>
        <v>1639200</v>
      </c>
      <c r="O3" s="32"/>
    </row>
    <row r="4" spans="1:17" ht="45" x14ac:dyDescent="0.25">
      <c r="A4" t="e">
        <f>#REF!</f>
        <v>#REF!</v>
      </c>
      <c r="B4" s="11"/>
      <c r="C4" s="148">
        <v>90</v>
      </c>
      <c r="J4" s="14" t="s">
        <v>14</v>
      </c>
      <c r="K4" s="14" t="s">
        <v>15</v>
      </c>
      <c r="L4" s="51" t="s">
        <v>27</v>
      </c>
      <c r="M4" s="51" t="s">
        <v>28</v>
      </c>
      <c r="N4" s="51" t="s">
        <v>29</v>
      </c>
      <c r="O4" s="51" t="s">
        <v>30</v>
      </c>
      <c r="P4" s="13" t="s">
        <v>13</v>
      </c>
      <c r="Q4" s="13" t="s">
        <v>24</v>
      </c>
    </row>
    <row r="5" spans="1:17" x14ac:dyDescent="0.25">
      <c r="A5" t="e">
        <f>#REF!</f>
        <v>#REF!</v>
      </c>
      <c r="B5" s="11"/>
      <c r="C5" s="148"/>
      <c r="G5" t="str">
        <f>A22</f>
        <v>Leverancier 1</v>
      </c>
      <c r="I5" s="23">
        <f>RANK(J5,$J$5:$J$9,1)</f>
        <v>4</v>
      </c>
      <c r="J5" s="32">
        <f>C22+(E22*$B$12*$B$14*$B$13)</f>
        <v>1082500</v>
      </c>
      <c r="K5" s="32">
        <f>(E22*$B$12*$B$14*$B$15)</f>
        <v>682500</v>
      </c>
      <c r="L5" s="23">
        <f>RANK(M5,$M$5:$M$9,1)</f>
        <v>3</v>
      </c>
      <c r="M5" s="32">
        <f>J5+K5</f>
        <v>1765000</v>
      </c>
      <c r="N5" s="23">
        <f>RANK(O5,$O$5:$O$9,1)</f>
        <v>3</v>
      </c>
      <c r="O5" s="32">
        <f>M5+N22+Q22+T22+W22</f>
        <v>1797000</v>
      </c>
      <c r="P5" s="34">
        <f>I22+L22+O22+R22+U22+X22</f>
        <v>82.801385681293297</v>
      </c>
      <c r="Q5" s="33">
        <f>RANK(P5,$P$5:$P$9,0)</f>
        <v>4</v>
      </c>
    </row>
    <row r="6" spans="1:17" x14ac:dyDescent="0.25">
      <c r="A6" t="s">
        <v>31</v>
      </c>
      <c r="B6" s="35">
        <v>2</v>
      </c>
      <c r="C6" s="36"/>
      <c r="G6" t="str">
        <f>A23</f>
        <v>Leverancier 2</v>
      </c>
      <c r="I6" s="23">
        <f>RANK(J6,$J$5:$J$9,1)</f>
        <v>3</v>
      </c>
      <c r="J6" s="32">
        <f>C23+(E23*$B$12*$B$14*$B$13)</f>
        <v>1019000</v>
      </c>
      <c r="K6" s="32">
        <f>(E23*$B$12*$B$14*$B$15)</f>
        <v>819000</v>
      </c>
      <c r="L6" s="23">
        <f>RANK(M6,$M$5:$M$9,1)</f>
        <v>4</v>
      </c>
      <c r="M6" s="32">
        <f>J6+K6</f>
        <v>1838000</v>
      </c>
      <c r="N6" s="23">
        <f>RANK(O6,$O$5:$O$9,1)</f>
        <v>4</v>
      </c>
      <c r="O6" s="32">
        <f>M6+N23+Q23+T23+W23</f>
        <v>1891000</v>
      </c>
      <c r="P6" s="34">
        <f>I23+L23+O23+R23+U23+X23</f>
        <v>85.058505070330384</v>
      </c>
      <c r="Q6" s="33">
        <f>RANK(P6,$P$5:$P$9,0)</f>
        <v>3</v>
      </c>
    </row>
    <row r="7" spans="1:17" x14ac:dyDescent="0.25">
      <c r="A7" t="s">
        <v>32</v>
      </c>
      <c r="B7" s="35">
        <v>2</v>
      </c>
      <c r="C7" s="36"/>
      <c r="G7" t="str">
        <f>A24</f>
        <v>Leverancier 3</v>
      </c>
      <c r="I7" s="23">
        <f>RANK(J7,$J$5:$J$9,1)</f>
        <v>5</v>
      </c>
      <c r="J7" s="32">
        <f>C24+(E24*$B$12*$B$14*$B$13)</f>
        <v>1378500</v>
      </c>
      <c r="K7" s="32">
        <f>(E24*$B$12*$B$14*$B$15)</f>
        <v>1228500</v>
      </c>
      <c r="L7" s="23">
        <f>RANK(M7,$M$5:$M$9,1)</f>
        <v>5</v>
      </c>
      <c r="M7" s="32">
        <f>J7+K7</f>
        <v>2607000</v>
      </c>
      <c r="N7" s="23">
        <f>RANK(O7,$O$5:$O$9,1)</f>
        <v>5</v>
      </c>
      <c r="O7" s="32">
        <f>M7+N24+Q24+T24+W24</f>
        <v>2695000</v>
      </c>
      <c r="P7" s="34">
        <f>I24+L24+O24+R24+U24+X24</f>
        <v>64.281079996157828</v>
      </c>
      <c r="Q7" s="33">
        <f>RANK(P7,$P$5:$P$9,0)</f>
        <v>5</v>
      </c>
    </row>
    <row r="8" spans="1:17" x14ac:dyDescent="0.25">
      <c r="A8" t="s">
        <v>33</v>
      </c>
      <c r="B8" s="35">
        <v>2</v>
      </c>
      <c r="C8" s="36"/>
      <c r="G8" t="str">
        <f>A25</f>
        <v>Leverancier 4</v>
      </c>
      <c r="I8" s="23">
        <f>RANK(J8,$J$5:$J$9,1)</f>
        <v>2</v>
      </c>
      <c r="J8" s="32">
        <f>C25+(E25*$B$12*$B$14*$B$13)</f>
        <v>930750</v>
      </c>
      <c r="K8" s="32">
        <f>(E25*$B$12*$B$14*$B$15)</f>
        <v>750750</v>
      </c>
      <c r="L8" s="23">
        <f>RANK(M8,$M$5:$M$9,1)</f>
        <v>2</v>
      </c>
      <c r="M8" s="32">
        <f>J8+K8</f>
        <v>1681500</v>
      </c>
      <c r="N8" s="23">
        <f>RANK(O8,$O$5:$O$9,1)</f>
        <v>2</v>
      </c>
      <c r="O8" s="32">
        <f>M8+N25+Q25+T25+W25</f>
        <v>1720500</v>
      </c>
      <c r="P8" s="34">
        <f>I25+L25+O25+R25+U25+X25</f>
        <v>93.534415409999625</v>
      </c>
      <c r="Q8" s="33">
        <f>RANK(P8,$P$5:$P$9,0)</f>
        <v>2</v>
      </c>
    </row>
    <row r="9" spans="1:17" x14ac:dyDescent="0.25">
      <c r="A9" t="s">
        <v>34</v>
      </c>
      <c r="B9" s="35">
        <v>2</v>
      </c>
      <c r="C9" s="36"/>
      <c r="G9" t="str">
        <f>A26</f>
        <v>Leverancier 5</v>
      </c>
      <c r="I9" s="23">
        <f>RANK(J9,$J$5:$J$9,1)</f>
        <v>1</v>
      </c>
      <c r="J9" s="32">
        <f>C26+(E26*$B$12*$B$14*$B$13)</f>
        <v>902100</v>
      </c>
      <c r="K9" s="32">
        <f>(E26*$B$12*$B$14*$B$15)</f>
        <v>737100</v>
      </c>
      <c r="L9" s="23">
        <f>RANK(M9,$M$5:$M$9,1)</f>
        <v>1</v>
      </c>
      <c r="M9" s="32">
        <f>J9+K9</f>
        <v>1639200</v>
      </c>
      <c r="N9" s="23">
        <f>RANK(O9,$O$5:$O$9,1)</f>
        <v>1</v>
      </c>
      <c r="O9" s="32">
        <f>M9+N26+Q26+T26+W26</f>
        <v>1679200</v>
      </c>
      <c r="P9" s="34">
        <f>I26+L26+O26+R26+U26+X26</f>
        <v>96.018181818181816</v>
      </c>
      <c r="Q9" s="33">
        <f>RANK(P9,$P$5:$P$9,0)</f>
        <v>1</v>
      </c>
    </row>
    <row r="10" spans="1:17" x14ac:dyDescent="0.25">
      <c r="A10" s="56" t="e">
        <f>#REF!</f>
        <v>#REF!</v>
      </c>
      <c r="B10" s="57">
        <v>2</v>
      </c>
    </row>
    <row r="11" spans="1:17" x14ac:dyDescent="0.25">
      <c r="N11" s="49" t="s">
        <v>35</v>
      </c>
    </row>
    <row r="12" spans="1:17" x14ac:dyDescent="0.25">
      <c r="A12" t="s">
        <v>2</v>
      </c>
      <c r="B12" s="11">
        <v>2100</v>
      </c>
    </row>
    <row r="13" spans="1:17" x14ac:dyDescent="0.25">
      <c r="A13" t="s">
        <v>3</v>
      </c>
      <c r="B13" s="11">
        <v>5</v>
      </c>
      <c r="C13" t="s">
        <v>4</v>
      </c>
    </row>
    <row r="14" spans="1:17" x14ac:dyDescent="0.25">
      <c r="A14" t="s">
        <v>5</v>
      </c>
      <c r="B14" s="11">
        <v>13</v>
      </c>
      <c r="C14" t="s">
        <v>6</v>
      </c>
    </row>
    <row r="15" spans="1:17" x14ac:dyDescent="0.25">
      <c r="A15" t="s">
        <v>7</v>
      </c>
      <c r="B15" s="11">
        <v>5</v>
      </c>
      <c r="C15" t="s">
        <v>4</v>
      </c>
    </row>
    <row r="17" spans="1:24" x14ac:dyDescent="0.25">
      <c r="C17" s="4" t="e">
        <f>A4</f>
        <v>#REF!</v>
      </c>
      <c r="F17" s="4" t="e">
        <f>A5</f>
        <v>#REF!</v>
      </c>
      <c r="G17" s="4"/>
      <c r="K17" s="4" t="e">
        <f>A10</f>
        <v>#REF!</v>
      </c>
    </row>
    <row r="19" spans="1:24" x14ac:dyDescent="0.25">
      <c r="C19" t="s">
        <v>8</v>
      </c>
      <c r="E19" t="s">
        <v>8</v>
      </c>
      <c r="K19" t="s">
        <v>8</v>
      </c>
      <c r="N19" t="s">
        <v>36</v>
      </c>
      <c r="Q19" t="s">
        <v>37</v>
      </c>
      <c r="T19" t="s">
        <v>38</v>
      </c>
      <c r="W19" t="s">
        <v>39</v>
      </c>
    </row>
    <row r="20" spans="1:24" x14ac:dyDescent="0.25">
      <c r="C20" s="20">
        <f>VLOOKUP(1,B$22:C$26,2,FALSE)</f>
        <v>150000</v>
      </c>
      <c r="E20" s="2">
        <f>VLOOKUP(1,D$22:E$26,2,FALSE)</f>
        <v>5</v>
      </c>
      <c r="F20" s="26"/>
      <c r="H20" s="29">
        <f>VLOOKUP(1,G$22:H$26,2,FALSE)</f>
        <v>902100</v>
      </c>
      <c r="K20" s="20">
        <f>VLOOKUP(1,J$22:K$26,2,FALSE)</f>
        <v>100</v>
      </c>
      <c r="N20" s="41">
        <f>VLOOKUP(1,M$22:N$26,2,FALSE)</f>
        <v>5000</v>
      </c>
      <c r="Q20" s="42">
        <f>VLOOKUP(1,P$22:Q$26,2,FALSE)</f>
        <v>4000</v>
      </c>
      <c r="T20" s="43">
        <f>VLOOKUP(1,S$22:T$26,2,FALSE)</f>
        <v>5000</v>
      </c>
      <c r="W20" s="44">
        <f>VLOOKUP(1,V$22:W$26,2,FALSE)</f>
        <v>7000</v>
      </c>
    </row>
    <row r="21" spans="1:24" x14ac:dyDescent="0.25">
      <c r="A21" s="1"/>
      <c r="B21" s="12" t="s">
        <v>11</v>
      </c>
      <c r="C21" s="12"/>
      <c r="D21" s="3" t="s">
        <v>11</v>
      </c>
      <c r="E21" s="3"/>
      <c r="F21" s="3" t="s">
        <v>3</v>
      </c>
      <c r="G21" s="27" t="s">
        <v>11</v>
      </c>
      <c r="H21" s="30" t="s">
        <v>23</v>
      </c>
      <c r="I21" s="30" t="s">
        <v>12</v>
      </c>
      <c r="J21" s="12" t="s">
        <v>11</v>
      </c>
      <c r="K21" s="12" t="s">
        <v>40</v>
      </c>
      <c r="L21" s="12" t="s">
        <v>12</v>
      </c>
      <c r="M21" s="37" t="s">
        <v>11</v>
      </c>
      <c r="N21" s="37" t="s">
        <v>41</v>
      </c>
      <c r="O21" s="37" t="s">
        <v>12</v>
      </c>
      <c r="P21" s="38" t="s">
        <v>11</v>
      </c>
      <c r="Q21" s="38" t="s">
        <v>41</v>
      </c>
      <c r="R21" s="38" t="s">
        <v>12</v>
      </c>
      <c r="S21" s="39" t="s">
        <v>11</v>
      </c>
      <c r="T21" s="39" t="s">
        <v>41</v>
      </c>
      <c r="U21" s="39" t="s">
        <v>12</v>
      </c>
      <c r="V21" s="40" t="s">
        <v>11</v>
      </c>
      <c r="W21" s="40" t="s">
        <v>41</v>
      </c>
      <c r="X21" s="40" t="s">
        <v>12</v>
      </c>
    </row>
    <row r="22" spans="1:24" x14ac:dyDescent="0.25">
      <c r="A22" s="1" t="s">
        <v>18</v>
      </c>
      <c r="B22" s="17">
        <f>RANK(C22,$C$22:$C$26,1)</f>
        <v>5</v>
      </c>
      <c r="C22" s="18">
        <v>400000</v>
      </c>
      <c r="D22" s="16">
        <f>RANK(E22,$E$22:$E$26,1)</f>
        <v>1</v>
      </c>
      <c r="E22" s="9">
        <v>5</v>
      </c>
      <c r="F22" s="2">
        <f>E22*$B$13*$B$14*$B$12</f>
        <v>682500</v>
      </c>
      <c r="G22" s="28">
        <f>RANK(H22,$H$22:$H$26,1)</f>
        <v>4</v>
      </c>
      <c r="H22" s="29">
        <f>C22+F22</f>
        <v>1082500</v>
      </c>
      <c r="I22" s="31">
        <f>$H$20/H22*$C$4</f>
        <v>75.0013856812933</v>
      </c>
      <c r="J22" s="17">
        <f>RANK(K22,$K$22:$K$26,1)</f>
        <v>1</v>
      </c>
      <c r="K22" s="18">
        <v>100</v>
      </c>
      <c r="L22" s="19">
        <f>$K$20/K22*$B$10</f>
        <v>2</v>
      </c>
      <c r="M22" s="53">
        <f>RANK(N22,$N$22:$N$26,1)</f>
        <v>2</v>
      </c>
      <c r="N22" s="41">
        <v>10000</v>
      </c>
      <c r="O22" s="46">
        <f>$N$20/N22*B6</f>
        <v>1</v>
      </c>
      <c r="P22" s="54">
        <f>RANK(Q22,$Q$22:$Q$26,1)</f>
        <v>3</v>
      </c>
      <c r="Q22" s="42">
        <v>10000</v>
      </c>
      <c r="R22" s="45">
        <f>$Q$20/Q22*$B$7</f>
        <v>0.8</v>
      </c>
      <c r="S22" s="52">
        <f>RANK(T22,$T$22:$T$26,1)</f>
        <v>1</v>
      </c>
      <c r="T22" s="43">
        <v>5000</v>
      </c>
      <c r="U22" s="47">
        <f>$T$20/T22*$B$8</f>
        <v>2</v>
      </c>
      <c r="V22" s="55">
        <f>RANK(W22,$W$22:$W$26,1)</f>
        <v>1</v>
      </c>
      <c r="W22" s="44">
        <v>7000</v>
      </c>
      <c r="X22" s="48">
        <f>$W$20/W22*$B$9</f>
        <v>2</v>
      </c>
    </row>
    <row r="23" spans="1:24" x14ac:dyDescent="0.25">
      <c r="A23" s="1" t="s">
        <v>19</v>
      </c>
      <c r="B23" s="17">
        <f>RANK(C23,$C$22:$C$26,1)</f>
        <v>4</v>
      </c>
      <c r="C23" s="18">
        <v>200000</v>
      </c>
      <c r="D23" s="16">
        <f>RANK(E23,$E$22:$E$26,1)</f>
        <v>4</v>
      </c>
      <c r="E23" s="9">
        <v>6</v>
      </c>
      <c r="F23" s="2">
        <f>E23*$B$13*$B$14*$B$12</f>
        <v>819000</v>
      </c>
      <c r="G23" s="28">
        <f>RANK(H23,$H$22:$H$26,1)</f>
        <v>3</v>
      </c>
      <c r="H23" s="29">
        <f>C23+F23</f>
        <v>1019000</v>
      </c>
      <c r="I23" s="31">
        <f>$H$20/H23*$C$4</f>
        <v>79.675171736997058</v>
      </c>
      <c r="J23" s="17">
        <f>RANK(K23,$K$22:$K$26,1)</f>
        <v>4</v>
      </c>
      <c r="K23" s="18">
        <v>150</v>
      </c>
      <c r="L23" s="19">
        <f>$K$20/K23*$B$10</f>
        <v>1.3333333333333333</v>
      </c>
      <c r="M23" s="53">
        <f>RANK(N23,$N$22:$N$26,1)</f>
        <v>4</v>
      </c>
      <c r="N23" s="41">
        <v>20000</v>
      </c>
      <c r="O23" s="46">
        <f>$N$20/N23*B7</f>
        <v>0.5</v>
      </c>
      <c r="P23" s="54">
        <f>RANK(Q23,$Q$22:$Q$26,1)</f>
        <v>2</v>
      </c>
      <c r="Q23" s="42">
        <v>5000</v>
      </c>
      <c r="R23" s="45">
        <f>$Q$20/Q23*$B$7</f>
        <v>1.6</v>
      </c>
      <c r="S23" s="52">
        <f>RANK(T23,$T$22:$T$26,1)</f>
        <v>2</v>
      </c>
      <c r="T23" s="43">
        <v>8000</v>
      </c>
      <c r="U23" s="47">
        <f>$T$20/T23*$B$8</f>
        <v>1.25</v>
      </c>
      <c r="V23" s="55">
        <f>RANK(W23,$W$22:$W$26,1)</f>
        <v>4</v>
      </c>
      <c r="W23" s="44">
        <v>20000</v>
      </c>
      <c r="X23" s="48">
        <f>$W$20/W23*$B$9</f>
        <v>0.7</v>
      </c>
    </row>
    <row r="24" spans="1:24" x14ac:dyDescent="0.25">
      <c r="A24" s="1" t="s">
        <v>20</v>
      </c>
      <c r="B24" s="17">
        <f>RANK(C24,$C$22:$C$26,1)</f>
        <v>1</v>
      </c>
      <c r="C24" s="18">
        <v>150000</v>
      </c>
      <c r="D24" s="16">
        <f>RANK(E24,$E$22:$E$26,1)</f>
        <v>5</v>
      </c>
      <c r="E24" s="9">
        <v>9</v>
      </c>
      <c r="F24" s="2">
        <f>E24*$B$13*$B$14*$B$12</f>
        <v>1228500</v>
      </c>
      <c r="G24" s="28">
        <f>RANK(H24,$H$22:$H$26,1)</f>
        <v>5</v>
      </c>
      <c r="H24" s="29">
        <f>C24+F24</f>
        <v>1378500</v>
      </c>
      <c r="I24" s="31">
        <f>$H$20/H24*$C$4</f>
        <v>58.896626768226341</v>
      </c>
      <c r="J24" s="17">
        <f>RANK(K24,$K$22:$K$26,1)</f>
        <v>3</v>
      </c>
      <c r="K24" s="18">
        <v>120</v>
      </c>
      <c r="L24" s="19">
        <f>$K$20/K24*$B$10</f>
        <v>1.6666666666666667</v>
      </c>
      <c r="M24" s="53">
        <f>RANK(N24,$N$22:$N$26,1)</f>
        <v>5</v>
      </c>
      <c r="N24" s="41">
        <v>50000</v>
      </c>
      <c r="O24" s="46">
        <f>$N$20/N24*B8</f>
        <v>0.2</v>
      </c>
      <c r="P24" s="54">
        <f>RANK(Q24,$Q$22:$Q$26,1)</f>
        <v>1</v>
      </c>
      <c r="Q24" s="42">
        <v>4000</v>
      </c>
      <c r="R24" s="45">
        <f>$Q$20/Q24*$B$7</f>
        <v>2</v>
      </c>
      <c r="S24" s="52">
        <f>RANK(T24,$T$22:$T$26,1)</f>
        <v>5</v>
      </c>
      <c r="T24" s="43">
        <v>11000</v>
      </c>
      <c r="U24" s="47">
        <f>$T$20/T24*$B$8</f>
        <v>0.90909090909090906</v>
      </c>
      <c r="V24" s="55">
        <f>RANK(W24,$W$22:$W$26,1)</f>
        <v>5</v>
      </c>
      <c r="W24" s="44">
        <v>23000</v>
      </c>
      <c r="X24" s="48">
        <f>$W$20/W24*$B$9</f>
        <v>0.60869565217391308</v>
      </c>
    </row>
    <row r="25" spans="1:24" x14ac:dyDescent="0.25">
      <c r="A25" s="1" t="s">
        <v>21</v>
      </c>
      <c r="B25" s="17">
        <f>RANK(C25,$C$22:$C$26,1)</f>
        <v>3</v>
      </c>
      <c r="C25" s="18">
        <v>180000</v>
      </c>
      <c r="D25" s="16">
        <f>RANK(E25,$E$22:$E$26,1)</f>
        <v>3</v>
      </c>
      <c r="E25" s="9">
        <v>5.5</v>
      </c>
      <c r="F25" s="2">
        <f>E25*$B$13*$B$14*$B$12</f>
        <v>750750</v>
      </c>
      <c r="G25" s="28">
        <f>RANK(H25,$H$22:$H$26,1)</f>
        <v>2</v>
      </c>
      <c r="H25" s="29">
        <f>C25+F25</f>
        <v>930750</v>
      </c>
      <c r="I25" s="31">
        <f>$H$20/H25*$C$4</f>
        <v>87.229653505237721</v>
      </c>
      <c r="J25" s="17">
        <f>RANK(K25,$K$22:$K$26,1)</f>
        <v>4</v>
      </c>
      <c r="K25" s="18">
        <v>150</v>
      </c>
      <c r="L25" s="19">
        <f>$K$20/K25*$B$10</f>
        <v>1.3333333333333333</v>
      </c>
      <c r="M25" s="53">
        <f>RANK(N25,$N$22:$N$26,1)</f>
        <v>1</v>
      </c>
      <c r="N25" s="41">
        <v>5000</v>
      </c>
      <c r="O25" s="46">
        <f>$N$20/N25*B9</f>
        <v>2</v>
      </c>
      <c r="P25" s="54">
        <f>RANK(Q25,$Q$22:$Q$26,1)</f>
        <v>5</v>
      </c>
      <c r="Q25" s="42">
        <v>14000</v>
      </c>
      <c r="R25" s="45">
        <f>$Q$20/Q25*$B$7</f>
        <v>0.5714285714285714</v>
      </c>
      <c r="S25" s="52">
        <f>RANK(T25,$T$22:$T$26,1)</f>
        <v>3</v>
      </c>
      <c r="T25" s="43">
        <v>10000</v>
      </c>
      <c r="U25" s="47">
        <f>$T$20/T25*$B$8</f>
        <v>1</v>
      </c>
      <c r="V25" s="55">
        <f>RANK(W25,$W$22:$W$26,1)</f>
        <v>2</v>
      </c>
      <c r="W25" s="44">
        <v>10000</v>
      </c>
      <c r="X25" s="48">
        <f>$W$20/W25*$B$9</f>
        <v>1.4</v>
      </c>
    </row>
    <row r="26" spans="1:24" x14ac:dyDescent="0.25">
      <c r="A26" s="1" t="s">
        <v>22</v>
      </c>
      <c r="B26" s="17">
        <f>RANK(C26,$C$22:$C$26,1)</f>
        <v>2</v>
      </c>
      <c r="C26" s="18">
        <v>165000</v>
      </c>
      <c r="D26" s="16">
        <f>RANK(E26,$E$22:$E$26,1)</f>
        <v>2</v>
      </c>
      <c r="E26" s="9">
        <v>5.4</v>
      </c>
      <c r="F26" s="2">
        <f>E26*$B$13*$B$14*$B$12</f>
        <v>737100</v>
      </c>
      <c r="G26" s="28">
        <f>RANK(H26,$H$22:$H$26,1)</f>
        <v>1</v>
      </c>
      <c r="H26" s="29">
        <f>C26+F26</f>
        <v>902100</v>
      </c>
      <c r="I26" s="31">
        <f>$H$20/H26*$C$4</f>
        <v>90</v>
      </c>
      <c r="J26" s="17">
        <f>RANK(K26,$K$22:$K$26,1)</f>
        <v>2</v>
      </c>
      <c r="K26" s="18">
        <v>110</v>
      </c>
      <c r="L26" s="19">
        <f>$K$20/K26*$B$10</f>
        <v>1.8181818181818181</v>
      </c>
      <c r="M26" s="53">
        <f>RANK(N26,$N$22:$N$26,1)</f>
        <v>2</v>
      </c>
      <c r="N26" s="41">
        <v>10000</v>
      </c>
      <c r="O26" s="46">
        <f>$N$20/N26*B10</f>
        <v>1</v>
      </c>
      <c r="P26" s="54">
        <f>RANK(Q26,$Q$22:$Q$26,1)</f>
        <v>3</v>
      </c>
      <c r="Q26" s="42">
        <v>10000</v>
      </c>
      <c r="R26" s="45">
        <f>$Q$20/Q26*$B$7</f>
        <v>0.8</v>
      </c>
      <c r="S26" s="52">
        <f>RANK(T26,$T$22:$T$26,1)</f>
        <v>3</v>
      </c>
      <c r="T26" s="43">
        <v>10000</v>
      </c>
      <c r="U26" s="47">
        <f>$T$20/T26*$B$8</f>
        <v>1</v>
      </c>
      <c r="V26" s="55">
        <f>RANK(W26,$W$22:$W$26,1)</f>
        <v>2</v>
      </c>
      <c r="W26" s="44">
        <v>10000</v>
      </c>
      <c r="X26" s="48">
        <f>$W$20/W26*$B$9</f>
        <v>1.4</v>
      </c>
    </row>
    <row r="28" spans="1:24" x14ac:dyDescent="0.25">
      <c r="M28" s="24" t="s">
        <v>42</v>
      </c>
    </row>
    <row r="35" spans="16:16" x14ac:dyDescent="0.25">
      <c r="P35" s="49" t="s">
        <v>35</v>
      </c>
    </row>
  </sheetData>
  <mergeCells count="1">
    <mergeCell ref="C4:C5"/>
  </mergeCells>
  <conditionalFormatting sqref="D22:D26">
    <cfRule type="cellIs" dxfId="38" priority="34" operator="equal">
      <formula>3</formula>
    </cfRule>
    <cfRule type="cellIs" dxfId="37" priority="35" operator="equal">
      <formula>2</formula>
    </cfRule>
    <cfRule type="cellIs" dxfId="36" priority="36" operator="equal">
      <formula>1</formula>
    </cfRule>
  </conditionalFormatting>
  <conditionalFormatting sqref="J22:J26">
    <cfRule type="cellIs" dxfId="35" priority="31" operator="equal">
      <formula>3</formula>
    </cfRule>
    <cfRule type="cellIs" dxfId="34" priority="32" operator="equal">
      <formula>2</formula>
    </cfRule>
    <cfRule type="cellIs" dxfId="33" priority="33" operator="equal">
      <formula>1</formula>
    </cfRule>
  </conditionalFormatting>
  <conditionalFormatting sqref="L5:L9">
    <cfRule type="cellIs" dxfId="32" priority="28" operator="equal">
      <formula>3</formula>
    </cfRule>
    <cfRule type="cellIs" dxfId="31" priority="29" operator="equal">
      <formula>2</formula>
    </cfRule>
    <cfRule type="cellIs" dxfId="30" priority="30" operator="equal">
      <formula>1</formula>
    </cfRule>
  </conditionalFormatting>
  <conditionalFormatting sqref="B22:B26">
    <cfRule type="cellIs" dxfId="29" priority="25" operator="equal">
      <formula>3</formula>
    </cfRule>
    <cfRule type="cellIs" dxfId="28" priority="26" operator="equal">
      <formula>2</formula>
    </cfRule>
    <cfRule type="cellIs" dxfId="27" priority="27" operator="equal">
      <formula>1</formula>
    </cfRule>
  </conditionalFormatting>
  <conditionalFormatting sqref="I5:I9">
    <cfRule type="cellIs" dxfId="26" priority="22" operator="equal">
      <formula>3</formula>
    </cfRule>
    <cfRule type="cellIs" dxfId="25" priority="23" operator="equal">
      <formula>2</formula>
    </cfRule>
    <cfRule type="cellIs" dxfId="24" priority="24" operator="equal">
      <formula>1</formula>
    </cfRule>
  </conditionalFormatting>
  <conditionalFormatting sqref="G22:G26">
    <cfRule type="cellIs" dxfId="23" priority="19" operator="equal">
      <formula>3</formula>
    </cfRule>
    <cfRule type="cellIs" dxfId="22" priority="20" operator="equal">
      <formula>2</formula>
    </cfRule>
    <cfRule type="cellIs" dxfId="21" priority="21" operator="equal">
      <formula>1</formula>
    </cfRule>
  </conditionalFormatting>
  <conditionalFormatting sqref="Q5:Q9">
    <cfRule type="cellIs" dxfId="20" priority="16" operator="equal">
      <formula>3</formula>
    </cfRule>
    <cfRule type="cellIs" dxfId="19" priority="17" operator="equal">
      <formula>2</formula>
    </cfRule>
    <cfRule type="cellIs" dxfId="18" priority="18" operator="equal">
      <formula>1</formula>
    </cfRule>
  </conditionalFormatting>
  <conditionalFormatting sqref="N5:N9">
    <cfRule type="cellIs" dxfId="17" priority="13" operator="equal">
      <formula>3</formula>
    </cfRule>
    <cfRule type="cellIs" dxfId="16" priority="14" operator="equal">
      <formula>2</formula>
    </cfRule>
    <cfRule type="cellIs" dxfId="15" priority="15" operator="equal">
      <formula>1</formula>
    </cfRule>
  </conditionalFormatting>
  <conditionalFormatting sqref="M22:M26">
    <cfRule type="cellIs" dxfId="14" priority="10" operator="equal">
      <formula>3</formula>
    </cfRule>
    <cfRule type="cellIs" dxfId="13" priority="11" operator="equal">
      <formula>2</formula>
    </cfRule>
    <cfRule type="cellIs" dxfId="12" priority="12" operator="equal">
      <formula>1</formula>
    </cfRule>
  </conditionalFormatting>
  <conditionalFormatting sqref="P22:P26">
    <cfRule type="cellIs" dxfId="11" priority="7" operator="equal">
      <formula>3</formula>
    </cfRule>
    <cfRule type="cellIs" dxfId="10" priority="8" operator="equal">
      <formula>2</formula>
    </cfRule>
    <cfRule type="cellIs" dxfId="9" priority="9" operator="equal">
      <formula>1</formula>
    </cfRule>
  </conditionalFormatting>
  <conditionalFormatting sqref="S22:S26">
    <cfRule type="cellIs" dxfId="8" priority="4" operator="equal">
      <formula>3</formula>
    </cfRule>
    <cfRule type="cellIs" dxfId="7" priority="5" operator="equal">
      <formula>2</formula>
    </cfRule>
    <cfRule type="cellIs" dxfId="6" priority="6" operator="equal">
      <formula>1</formula>
    </cfRule>
  </conditionalFormatting>
  <conditionalFormatting sqref="V22:V26">
    <cfRule type="cellIs" dxfId="5" priority="1" operator="equal">
      <formula>3</formula>
    </cfRule>
    <cfRule type="cellIs" dxfId="4" priority="2" operator="equal">
      <formula>2</formula>
    </cfRule>
    <cfRule type="cellIs" dxfId="3" priority="3" operator="equal">
      <formula>1</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53"/>
  <sheetViews>
    <sheetView tabSelected="1" zoomScale="140" zoomScaleNormal="140" workbookViewId="0">
      <selection activeCell="A44" sqref="A44"/>
    </sheetView>
  </sheetViews>
  <sheetFormatPr defaultColWidth="9.140625" defaultRowHeight="15" x14ac:dyDescent="0.25"/>
  <cols>
    <col min="1" max="1" width="84" customWidth="1"/>
    <col min="2" max="2" width="12.7109375" customWidth="1"/>
    <col min="3" max="3" width="13.28515625" customWidth="1"/>
    <col min="4" max="4" width="18.28515625" customWidth="1"/>
    <col min="5" max="5" width="13.7109375" customWidth="1"/>
    <col min="6" max="6" width="18.5703125" customWidth="1"/>
    <col min="7" max="7" width="21.85546875" customWidth="1"/>
    <col min="8" max="8" width="16.85546875" customWidth="1"/>
    <col min="9" max="9" width="17.140625" customWidth="1"/>
    <col min="10" max="10" width="17" customWidth="1"/>
    <col min="11" max="11" width="12.7109375" customWidth="1"/>
    <col min="12" max="12" width="20.140625" customWidth="1"/>
    <col min="13" max="13" width="12.28515625" bestFit="1" customWidth="1"/>
    <col min="14" max="17" width="13.85546875" bestFit="1" customWidth="1"/>
  </cols>
  <sheetData>
    <row r="1" spans="1:13" ht="24" customHeight="1" thickBot="1" x14ac:dyDescent="0.3">
      <c r="A1" s="149" t="s">
        <v>43</v>
      </c>
      <c r="B1" s="150"/>
      <c r="C1" s="150"/>
      <c r="D1" s="150"/>
      <c r="E1" s="150"/>
      <c r="F1" s="151"/>
    </row>
    <row r="2" spans="1:13" s="78" customFormat="1" ht="15.75" thickBot="1" x14ac:dyDescent="0.3">
      <c r="A2" s="104"/>
      <c r="B2" s="104"/>
      <c r="C2" s="104"/>
      <c r="D2" s="104"/>
      <c r="E2" s="104"/>
      <c r="F2" s="104"/>
    </row>
    <row r="3" spans="1:13" ht="15.75" thickBot="1" x14ac:dyDescent="0.3">
      <c r="A3" s="105" t="s">
        <v>44</v>
      </c>
      <c r="B3" s="159"/>
      <c r="C3" s="160"/>
      <c r="D3" s="160"/>
      <c r="E3" s="161"/>
      <c r="F3" s="114"/>
    </row>
    <row r="5" spans="1:13" x14ac:dyDescent="0.25">
      <c r="A5" s="152" t="s">
        <v>45</v>
      </c>
      <c r="B5" s="152"/>
      <c r="C5" s="152"/>
      <c r="D5" s="152"/>
      <c r="E5" s="152"/>
      <c r="F5" s="152"/>
    </row>
    <row r="6" spans="1:13" x14ac:dyDescent="0.25">
      <c r="G6" s="50"/>
      <c r="J6" s="26"/>
      <c r="L6" s="26"/>
    </row>
    <row r="7" spans="1:13" s="36" customFormat="1" ht="44.45" customHeight="1" x14ac:dyDescent="0.25">
      <c r="A7" s="126" t="s">
        <v>46</v>
      </c>
      <c r="B7" s="115" t="s">
        <v>47</v>
      </c>
      <c r="C7" s="87" t="s">
        <v>83</v>
      </c>
      <c r="D7" s="87" t="s">
        <v>48</v>
      </c>
      <c r="E7" s="87" t="s">
        <v>49</v>
      </c>
      <c r="F7" s="88"/>
      <c r="I7" s="89"/>
      <c r="K7" s="89"/>
    </row>
    <row r="8" spans="1:13" s="36" customFormat="1" x14ac:dyDescent="0.25">
      <c r="A8" s="132" t="s">
        <v>50</v>
      </c>
      <c r="B8" s="115"/>
      <c r="C8" s="87"/>
      <c r="D8" s="87"/>
      <c r="E8" s="87"/>
      <c r="F8" s="88"/>
      <c r="I8" s="89"/>
      <c r="K8" s="89"/>
    </row>
    <row r="9" spans="1:13" x14ac:dyDescent="0.25">
      <c r="A9" s="76" t="s">
        <v>51</v>
      </c>
      <c r="B9" s="116">
        <v>250</v>
      </c>
      <c r="C9" s="117"/>
      <c r="D9" s="107">
        <v>0</v>
      </c>
      <c r="E9" s="108">
        <f>B9*D9</f>
        <v>0</v>
      </c>
      <c r="F9" s="50"/>
      <c r="I9" s="26"/>
      <c r="K9" s="26"/>
    </row>
    <row r="10" spans="1:13" x14ac:dyDescent="0.25">
      <c r="A10" s="76" t="s">
        <v>52</v>
      </c>
      <c r="B10" s="118"/>
      <c r="C10" s="119">
        <v>750</v>
      </c>
      <c r="D10" s="107">
        <v>0</v>
      </c>
      <c r="E10" s="108">
        <f>C10*D10</f>
        <v>0</v>
      </c>
      <c r="F10" s="50"/>
      <c r="I10" s="26"/>
      <c r="K10" s="26"/>
    </row>
    <row r="11" spans="1:13" ht="14.45" customHeight="1" x14ac:dyDescent="0.25">
      <c r="A11" s="70" t="s">
        <v>53</v>
      </c>
      <c r="B11" s="120">
        <v>400</v>
      </c>
      <c r="C11" s="117"/>
      <c r="D11" s="107">
        <v>0</v>
      </c>
      <c r="E11" s="108">
        <f>B11*D11</f>
        <v>0</v>
      </c>
      <c r="F11" s="24"/>
      <c r="G11" s="73"/>
      <c r="H11" s="72"/>
      <c r="I11" s="72"/>
      <c r="J11" s="72"/>
      <c r="K11" s="72"/>
      <c r="L11" s="24"/>
      <c r="M11" s="24"/>
    </row>
    <row r="12" spans="1:13" ht="14.45" customHeight="1" x14ac:dyDescent="0.25">
      <c r="A12" s="70" t="s">
        <v>53</v>
      </c>
      <c r="B12" s="118"/>
      <c r="C12" s="120">
        <v>2500</v>
      </c>
      <c r="D12" s="107">
        <v>0</v>
      </c>
      <c r="E12" s="108">
        <f>C12*D12</f>
        <v>0</v>
      </c>
      <c r="F12" s="24"/>
      <c r="G12" s="73"/>
      <c r="H12" s="72"/>
      <c r="I12" s="72"/>
      <c r="J12" s="72"/>
      <c r="K12" s="72"/>
      <c r="L12" s="24"/>
      <c r="M12" s="24"/>
    </row>
    <row r="13" spans="1:13" ht="14.45" customHeight="1" x14ac:dyDescent="0.25">
      <c r="A13" s="70" t="s">
        <v>54</v>
      </c>
      <c r="B13" s="120">
        <v>500</v>
      </c>
      <c r="C13" s="117"/>
      <c r="D13" s="107">
        <v>0</v>
      </c>
      <c r="E13" s="108">
        <f>B13*D13</f>
        <v>0</v>
      </c>
      <c r="F13" s="26"/>
      <c r="G13" s="71"/>
      <c r="H13" s="25"/>
      <c r="I13" s="26"/>
      <c r="J13" s="25"/>
      <c r="K13" s="26"/>
      <c r="L13" s="62"/>
      <c r="M13" s="25"/>
    </row>
    <row r="14" spans="1:13" ht="14.45" customHeight="1" x14ac:dyDescent="0.25">
      <c r="A14" s="70" t="s">
        <v>54</v>
      </c>
      <c r="B14" s="118"/>
      <c r="C14" s="120">
        <v>5000</v>
      </c>
      <c r="D14" s="107">
        <v>0</v>
      </c>
      <c r="E14" s="108">
        <f>C14*D14</f>
        <v>0</v>
      </c>
      <c r="F14" s="26"/>
      <c r="G14" s="71"/>
      <c r="H14" s="25"/>
      <c r="I14" s="26"/>
      <c r="J14" s="25"/>
      <c r="K14" s="26"/>
      <c r="L14" s="62"/>
      <c r="M14" s="25"/>
    </row>
    <row r="15" spans="1:13" ht="14.45" customHeight="1" x14ac:dyDescent="0.25">
      <c r="A15" s="70" t="s">
        <v>55</v>
      </c>
      <c r="B15" s="120">
        <v>700</v>
      </c>
      <c r="C15" s="117"/>
      <c r="D15" s="107">
        <v>0</v>
      </c>
      <c r="E15" s="108">
        <f t="shared" ref="E10:E25" si="0">B15*D15</f>
        <v>0</v>
      </c>
      <c r="F15" s="26"/>
      <c r="G15" s="71"/>
      <c r="H15" s="25"/>
      <c r="I15" s="26"/>
      <c r="J15" s="25"/>
      <c r="K15" s="26"/>
      <c r="L15" s="62"/>
      <c r="M15" s="25"/>
    </row>
    <row r="16" spans="1:13" ht="14.45" customHeight="1" x14ac:dyDescent="0.25">
      <c r="A16" s="70" t="s">
        <v>55</v>
      </c>
      <c r="B16" s="118"/>
      <c r="C16" s="120">
        <v>7000</v>
      </c>
      <c r="D16" s="107">
        <v>0</v>
      </c>
      <c r="E16" s="108">
        <f>C16*D16</f>
        <v>0</v>
      </c>
      <c r="F16" s="26"/>
      <c r="G16" s="71"/>
      <c r="H16" s="25"/>
      <c r="I16" s="26"/>
      <c r="J16" s="25"/>
      <c r="K16" s="26"/>
      <c r="L16" s="62"/>
      <c r="M16" s="25"/>
    </row>
    <row r="17" spans="1:14" ht="14.45" customHeight="1" x14ac:dyDescent="0.25">
      <c r="A17" s="132" t="s">
        <v>56</v>
      </c>
      <c r="B17" s="147"/>
      <c r="C17" s="120"/>
      <c r="D17" s="107"/>
      <c r="E17" s="108"/>
      <c r="F17" s="26"/>
      <c r="G17" s="71"/>
      <c r="H17" s="25"/>
      <c r="I17" s="26"/>
      <c r="J17" s="25"/>
      <c r="K17" s="26"/>
      <c r="L17" s="62"/>
      <c r="M17" s="25"/>
    </row>
    <row r="18" spans="1:14" ht="16.149999999999999" customHeight="1" x14ac:dyDescent="0.25">
      <c r="A18" s="70" t="s">
        <v>85</v>
      </c>
      <c r="B18" s="120">
        <v>700</v>
      </c>
      <c r="C18" s="118"/>
      <c r="D18" s="107">
        <v>0</v>
      </c>
      <c r="E18" s="108">
        <f>B18*D18</f>
        <v>0</v>
      </c>
      <c r="F18" s="26"/>
      <c r="G18" s="71"/>
      <c r="H18" s="25"/>
      <c r="I18" s="26"/>
      <c r="J18" s="25"/>
      <c r="K18" s="26"/>
      <c r="L18" s="62"/>
      <c r="M18" s="25"/>
    </row>
    <row r="19" spans="1:14" x14ac:dyDescent="0.25">
      <c r="A19" s="70" t="s">
        <v>86</v>
      </c>
      <c r="B19" s="118"/>
      <c r="C19" s="120">
        <v>7000</v>
      </c>
      <c r="D19" s="107">
        <v>0</v>
      </c>
      <c r="E19" s="108">
        <f>C19*D19</f>
        <v>0</v>
      </c>
      <c r="F19" s="26"/>
      <c r="G19" s="71"/>
      <c r="H19" s="25"/>
      <c r="I19" s="26"/>
      <c r="J19" s="25"/>
      <c r="K19" s="26"/>
      <c r="L19" s="62"/>
      <c r="M19" s="25"/>
    </row>
    <row r="20" spans="1:14" ht="14.45" customHeight="1" x14ac:dyDescent="0.25">
      <c r="A20" s="70" t="s">
        <v>57</v>
      </c>
      <c r="B20" s="74">
        <v>700</v>
      </c>
      <c r="C20" s="96"/>
      <c r="D20" s="107">
        <v>0</v>
      </c>
      <c r="E20" s="108">
        <f t="shared" si="0"/>
        <v>0</v>
      </c>
      <c r="F20" s="26"/>
      <c r="G20" s="71"/>
      <c r="H20" s="25"/>
      <c r="I20" s="26"/>
      <c r="J20" s="25"/>
      <c r="K20" s="26"/>
      <c r="L20" s="62"/>
      <c r="M20" s="25"/>
    </row>
    <row r="21" spans="1:14" ht="14.45" customHeight="1" x14ac:dyDescent="0.25">
      <c r="A21" s="70" t="s">
        <v>57</v>
      </c>
      <c r="B21" s="96"/>
      <c r="C21" s="74">
        <v>7000</v>
      </c>
      <c r="D21" s="107">
        <v>0</v>
      </c>
      <c r="E21" s="108">
        <f>C21*D21</f>
        <v>0</v>
      </c>
      <c r="F21" s="26"/>
      <c r="G21" s="71"/>
      <c r="H21" s="25"/>
      <c r="I21" s="26"/>
      <c r="J21" s="25"/>
      <c r="K21" s="26"/>
      <c r="L21" s="62"/>
      <c r="M21" s="25"/>
    </row>
    <row r="22" spans="1:14" ht="14.45" customHeight="1" x14ac:dyDescent="0.25">
      <c r="A22" s="70" t="s">
        <v>58</v>
      </c>
      <c r="B22" s="74">
        <v>700</v>
      </c>
      <c r="C22" s="96"/>
      <c r="D22" s="107">
        <v>0</v>
      </c>
      <c r="E22" s="108">
        <f t="shared" si="0"/>
        <v>0</v>
      </c>
      <c r="F22" s="26"/>
      <c r="G22" s="71"/>
      <c r="H22" s="25"/>
      <c r="I22" s="26"/>
      <c r="J22" s="25"/>
      <c r="K22" s="26"/>
      <c r="L22" s="62"/>
      <c r="M22" s="25"/>
    </row>
    <row r="23" spans="1:14" ht="14.45" customHeight="1" x14ac:dyDescent="0.25">
      <c r="A23" s="70" t="s">
        <v>58</v>
      </c>
      <c r="B23" s="96"/>
      <c r="C23" s="74">
        <v>7000</v>
      </c>
      <c r="D23" s="107">
        <v>0</v>
      </c>
      <c r="E23" s="108">
        <f>C23*D23</f>
        <v>0</v>
      </c>
      <c r="F23" s="26"/>
      <c r="G23" s="71"/>
      <c r="H23" s="25"/>
      <c r="I23" s="26"/>
      <c r="J23" s="25"/>
      <c r="K23" s="26"/>
      <c r="L23" s="62"/>
      <c r="M23" s="25"/>
    </row>
    <row r="24" spans="1:14" ht="14.45" customHeight="1" x14ac:dyDescent="0.25">
      <c r="A24" s="70" t="s">
        <v>59</v>
      </c>
      <c r="B24" s="74">
        <v>700</v>
      </c>
      <c r="C24" s="96"/>
      <c r="D24" s="107">
        <v>0</v>
      </c>
      <c r="E24" s="108">
        <f t="shared" si="0"/>
        <v>0</v>
      </c>
      <c r="F24" s="26"/>
      <c r="G24" s="71"/>
      <c r="H24" s="25"/>
      <c r="I24" s="26"/>
      <c r="J24" s="25"/>
      <c r="K24" s="26"/>
      <c r="L24" s="62"/>
      <c r="M24" s="25"/>
    </row>
    <row r="25" spans="1:14" ht="14.45" customHeight="1" x14ac:dyDescent="0.25">
      <c r="A25" s="70" t="s">
        <v>59</v>
      </c>
      <c r="B25" s="96"/>
      <c r="C25" s="74">
        <v>7000</v>
      </c>
      <c r="D25" s="107">
        <v>0</v>
      </c>
      <c r="E25" s="108">
        <f>C25*D25</f>
        <v>0</v>
      </c>
      <c r="F25" s="26"/>
      <c r="G25" s="71"/>
      <c r="H25" s="25"/>
      <c r="I25" s="26"/>
      <c r="J25" s="25"/>
      <c r="K25" s="26"/>
      <c r="L25" s="62"/>
      <c r="M25" s="25"/>
    </row>
    <row r="26" spans="1:14" s="99" customFormat="1" ht="75" x14ac:dyDescent="0.25">
      <c r="A26" s="112" t="s">
        <v>60</v>
      </c>
      <c r="B26" s="97"/>
      <c r="C26" s="98"/>
      <c r="D26" s="98"/>
      <c r="E26" s="133">
        <f>B48</f>
        <v>0</v>
      </c>
      <c r="F26" s="101"/>
      <c r="G26" s="102"/>
      <c r="H26" s="100"/>
      <c r="I26" s="101"/>
      <c r="J26" s="100"/>
      <c r="K26" s="101"/>
      <c r="L26" s="103"/>
      <c r="M26" s="100"/>
    </row>
    <row r="27" spans="1:14" s="99" customFormat="1" ht="72" customHeight="1" thickBot="1" x14ac:dyDescent="0.3">
      <c r="A27" s="136" t="s">
        <v>84</v>
      </c>
      <c r="B27" s="97"/>
      <c r="C27" s="98"/>
      <c r="D27" s="123"/>
      <c r="E27" s="139">
        <f>B49</f>
        <v>0</v>
      </c>
      <c r="F27" s="138" t="s">
        <v>61</v>
      </c>
      <c r="G27" s="102"/>
      <c r="H27" s="100"/>
      <c r="I27" s="101"/>
      <c r="J27" s="100"/>
      <c r="K27" s="101"/>
      <c r="L27" s="103"/>
      <c r="M27" s="100"/>
    </row>
    <row r="28" spans="1:14" ht="14.45" customHeight="1" thickBot="1" x14ac:dyDescent="0.3">
      <c r="C28" s="11"/>
      <c r="D28" s="124"/>
      <c r="E28" s="125" t="s">
        <v>62</v>
      </c>
      <c r="F28" s="146">
        <f>SUM(E9:E27)</f>
        <v>0</v>
      </c>
      <c r="G28" s="26"/>
      <c r="H28" s="71"/>
      <c r="I28" s="25"/>
      <c r="J28" s="26"/>
      <c r="K28" s="25"/>
      <c r="L28" s="26"/>
      <c r="M28" s="62"/>
      <c r="N28" s="25"/>
    </row>
    <row r="29" spans="1:14" ht="14.45" customHeight="1" x14ac:dyDescent="0.25">
      <c r="C29" s="11"/>
      <c r="D29" s="11"/>
      <c r="F29" s="60"/>
      <c r="G29" s="26"/>
      <c r="H29" s="71"/>
      <c r="I29" s="25"/>
      <c r="J29" s="26"/>
      <c r="K29" s="25"/>
      <c r="L29" s="26"/>
      <c r="M29" s="62"/>
      <c r="N29" s="25"/>
    </row>
    <row r="30" spans="1:14" ht="33.6" customHeight="1" x14ac:dyDescent="0.25">
      <c r="A30" s="128" t="s">
        <v>63</v>
      </c>
      <c r="B30" s="24"/>
      <c r="C30" s="11"/>
      <c r="D30" s="11"/>
      <c r="E30" s="63"/>
      <c r="F30" s="64"/>
      <c r="G30" s="26"/>
      <c r="H30" s="71"/>
      <c r="I30" s="25"/>
      <c r="J30" s="26"/>
      <c r="K30" s="25"/>
      <c r="L30" s="26"/>
      <c r="M30" s="62"/>
      <c r="N30" s="25"/>
    </row>
    <row r="31" spans="1:14" ht="14.45" customHeight="1" x14ac:dyDescent="0.25">
      <c r="A31" s="121" t="s">
        <v>64</v>
      </c>
      <c r="B31" s="93"/>
      <c r="C31" s="81"/>
      <c r="D31" s="91"/>
      <c r="E31" s="82"/>
      <c r="F31" s="109">
        <v>0</v>
      </c>
      <c r="G31" s="26"/>
      <c r="H31" s="71"/>
      <c r="I31" s="25"/>
      <c r="J31" s="26"/>
      <c r="K31" s="25"/>
      <c r="L31" s="26"/>
      <c r="M31" s="62"/>
      <c r="N31" s="25"/>
    </row>
    <row r="32" spans="1:14" ht="14.45" customHeight="1" x14ac:dyDescent="0.25">
      <c r="A32" s="121" t="s">
        <v>65</v>
      </c>
      <c r="B32" s="94"/>
      <c r="C32" s="83"/>
      <c r="D32" s="11"/>
      <c r="E32" s="84"/>
      <c r="F32" s="109">
        <v>0</v>
      </c>
      <c r="G32" s="26"/>
      <c r="H32" s="71"/>
      <c r="I32" s="25"/>
      <c r="J32" s="26"/>
      <c r="K32" s="25"/>
      <c r="L32" s="26"/>
      <c r="M32" s="62"/>
      <c r="N32" s="25"/>
    </row>
    <row r="33" spans="1:67" ht="14.45" customHeight="1" x14ac:dyDescent="0.25">
      <c r="A33" s="121" t="s">
        <v>66</v>
      </c>
      <c r="B33" s="94"/>
      <c r="C33" s="83"/>
      <c r="D33" s="11"/>
      <c r="E33" s="84"/>
      <c r="F33" s="109">
        <v>0</v>
      </c>
      <c r="G33" s="26"/>
      <c r="H33" s="71"/>
      <c r="I33" s="25"/>
      <c r="J33" s="26"/>
      <c r="K33" s="25"/>
      <c r="L33" s="26"/>
      <c r="M33" s="62"/>
      <c r="N33" s="25"/>
    </row>
    <row r="34" spans="1:67" ht="14.45" customHeight="1" x14ac:dyDescent="0.25">
      <c r="A34" s="121" t="s">
        <v>67</v>
      </c>
      <c r="B34" s="95"/>
      <c r="C34" s="85"/>
      <c r="D34" s="92"/>
      <c r="E34" s="86"/>
      <c r="F34" s="109">
        <v>0</v>
      </c>
      <c r="G34" s="26"/>
      <c r="H34" s="71"/>
      <c r="I34" s="25"/>
      <c r="J34" s="26"/>
      <c r="K34" s="25"/>
      <c r="L34" s="26"/>
      <c r="M34" s="62"/>
      <c r="N34" s="25"/>
    </row>
    <row r="35" spans="1:67" ht="14.45" customHeight="1" x14ac:dyDescent="0.25">
      <c r="A35" s="121" t="s">
        <v>68</v>
      </c>
      <c r="B35" s="1"/>
      <c r="C35" s="134" t="s">
        <v>69</v>
      </c>
      <c r="D35" s="80"/>
      <c r="E35" s="110">
        <v>0</v>
      </c>
      <c r="F35" s="77">
        <f>E35*120</f>
        <v>0</v>
      </c>
      <c r="G35" s="26"/>
      <c r="H35" s="71"/>
      <c r="I35" s="25"/>
      <c r="J35" s="26"/>
      <c r="K35" s="25"/>
      <c r="L35" s="26"/>
      <c r="M35" s="62"/>
      <c r="N35" s="25"/>
    </row>
    <row r="36" spans="1:67" ht="14.45" customHeight="1" x14ac:dyDescent="0.25">
      <c r="A36" s="121" t="s">
        <v>70</v>
      </c>
      <c r="B36" s="1"/>
      <c r="C36" s="134" t="s">
        <v>69</v>
      </c>
      <c r="D36" s="80"/>
      <c r="E36" s="110">
        <v>0</v>
      </c>
      <c r="F36" s="77">
        <f t="shared" ref="F36:F38" si="1">E36*120</f>
        <v>0</v>
      </c>
      <c r="G36" s="26"/>
      <c r="H36" s="71"/>
      <c r="I36" s="25"/>
      <c r="J36" s="26"/>
      <c r="K36" s="25"/>
      <c r="L36" s="26"/>
      <c r="M36" s="62"/>
      <c r="N36" s="25"/>
    </row>
    <row r="37" spans="1:67" ht="14.45" customHeight="1" x14ac:dyDescent="0.25">
      <c r="A37" s="121" t="s">
        <v>71</v>
      </c>
      <c r="B37" s="1"/>
      <c r="C37" s="134" t="s">
        <v>69</v>
      </c>
      <c r="D37" s="80"/>
      <c r="E37" s="110">
        <v>0</v>
      </c>
      <c r="F37" s="77">
        <f t="shared" si="1"/>
        <v>0</v>
      </c>
      <c r="G37" s="26"/>
      <c r="H37" s="71"/>
      <c r="I37" s="25"/>
      <c r="J37" s="26"/>
      <c r="K37" s="25"/>
      <c r="L37" s="26"/>
      <c r="M37" s="62"/>
      <c r="N37" s="25"/>
    </row>
    <row r="38" spans="1:67" ht="14.45" customHeight="1" x14ac:dyDescent="0.25">
      <c r="A38" s="121" t="s">
        <v>72</v>
      </c>
      <c r="B38" s="1"/>
      <c r="C38" s="135" t="s">
        <v>69</v>
      </c>
      <c r="D38" s="1"/>
      <c r="E38" s="110">
        <v>0</v>
      </c>
      <c r="F38" s="77">
        <f t="shared" si="1"/>
        <v>0</v>
      </c>
      <c r="G38" s="26"/>
      <c r="H38" s="71"/>
      <c r="I38" s="25"/>
      <c r="J38" s="26"/>
      <c r="K38" s="25"/>
      <c r="L38" s="26"/>
      <c r="M38" s="62"/>
      <c r="N38" s="25"/>
    </row>
    <row r="39" spans="1:67" ht="14.45" customHeight="1" thickBot="1" x14ac:dyDescent="0.3">
      <c r="A39" s="127" t="s">
        <v>73</v>
      </c>
      <c r="C39" s="129"/>
      <c r="D39" s="129"/>
      <c r="E39" s="130"/>
      <c r="F39" s="143"/>
      <c r="G39" s="26"/>
      <c r="H39" s="71"/>
      <c r="I39" s="25"/>
      <c r="J39" s="26"/>
      <c r="K39" s="25"/>
      <c r="L39" s="26"/>
      <c r="M39" s="62"/>
      <c r="N39" s="25"/>
    </row>
    <row r="40" spans="1:67" ht="14.45" customHeight="1" thickBot="1" x14ac:dyDescent="0.3">
      <c r="C40" s="131"/>
      <c r="D40" s="154" t="s">
        <v>74</v>
      </c>
      <c r="E40" s="155"/>
      <c r="F40" s="162">
        <f>SUM(F28,F31:F38)</f>
        <v>0</v>
      </c>
    </row>
    <row r="41" spans="1:67" ht="14.45" customHeight="1" thickBot="1" x14ac:dyDescent="0.3">
      <c r="B41" s="56"/>
      <c r="C41" s="140"/>
      <c r="D41" s="141"/>
      <c r="E41" s="145"/>
      <c r="F41" s="142"/>
    </row>
    <row r="42" spans="1:67" ht="14.45" customHeight="1" thickBot="1" x14ac:dyDescent="0.3">
      <c r="A42" s="157" t="s">
        <v>75</v>
      </c>
      <c r="B42" s="158"/>
      <c r="C42" s="158"/>
      <c r="D42" s="163" t="s">
        <v>76</v>
      </c>
      <c r="E42" s="164"/>
      <c r="F42" s="165">
        <f>F40</f>
        <v>0</v>
      </c>
    </row>
    <row r="43" spans="1:67" x14ac:dyDescent="0.25">
      <c r="A43" s="166" t="s">
        <v>87</v>
      </c>
      <c r="B43" s="90"/>
      <c r="C43" s="58"/>
      <c r="D43" s="153"/>
      <c r="E43" s="153"/>
      <c r="F43" s="144"/>
    </row>
    <row r="44" spans="1:67" x14ac:dyDescent="0.25">
      <c r="A44" s="113"/>
      <c r="C44" s="58"/>
      <c r="D44" s="58"/>
      <c r="F44" s="64"/>
    </row>
    <row r="45" spans="1:67" x14ac:dyDescent="0.25">
      <c r="A45" s="59"/>
      <c r="B45" s="59"/>
      <c r="C45" s="58"/>
      <c r="D45" s="58"/>
      <c r="F45" s="64"/>
    </row>
    <row r="46" spans="1:67" s="65" customFormat="1" ht="53.25" customHeight="1" x14ac:dyDescent="0.25">
      <c r="A46" s="156" t="s">
        <v>77</v>
      </c>
      <c r="B46" s="156"/>
      <c r="C46" s="156"/>
      <c r="D46" s="156"/>
      <c r="E46" s="156"/>
      <c r="F46" s="156"/>
      <c r="G46" s="7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row>
    <row r="47" spans="1:67" s="65" customFormat="1" ht="39.6" customHeight="1" x14ac:dyDescent="0.25">
      <c r="A47" s="128" t="s">
        <v>78</v>
      </c>
      <c r="B47" s="137" t="s">
        <v>79</v>
      </c>
      <c r="C47" s="137" t="s">
        <v>80</v>
      </c>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row>
    <row r="48" spans="1:67" s="65" customFormat="1" ht="75" x14ac:dyDescent="0.25">
      <c r="A48" s="112" t="s">
        <v>60</v>
      </c>
      <c r="B48" s="106"/>
      <c r="C48" s="122">
        <v>30000</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row>
    <row r="49" spans="1:66" s="65" customFormat="1" ht="90" x14ac:dyDescent="0.25">
      <c r="A49" s="136" t="s">
        <v>84</v>
      </c>
      <c r="B49" s="111"/>
      <c r="C49" s="122">
        <v>10000</v>
      </c>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row>
    <row r="50" spans="1:66" x14ac:dyDescent="0.25">
      <c r="A50" s="59"/>
      <c r="B50" s="59"/>
      <c r="C50" s="58"/>
      <c r="D50" s="58"/>
      <c r="E50" s="78"/>
      <c r="F50" s="64"/>
      <c r="G50" s="75"/>
    </row>
    <row r="52" spans="1:66" x14ac:dyDescent="0.25">
      <c r="C52" s="61"/>
      <c r="D52" s="61"/>
    </row>
    <row r="53" spans="1:66" x14ac:dyDescent="0.25">
      <c r="M53" s="49"/>
    </row>
  </sheetData>
  <protectedRanges>
    <protectedRange algorithmName="SHA-512" hashValue="/3kfvMuRfowRNnL31HvyrbkKh6zxurq1xmqV7EPnlwcdeMgj6WtCX7O+hgWRKT+IiuKe/SQWnfp70Un8rDDZ/w==" saltValue="e67U+f5SYoJxYDQZvqCeMQ==" spinCount="100000" sqref="B48:B49" name="aanvullende functionaliteit"/>
    <protectedRange sqref="D9:D25" name="prijs"/>
    <protectedRange sqref="F31:F34" name="eenmalige kosten"/>
    <protectedRange sqref="E35:E38" name="consultancy"/>
    <protectedRange sqref="E41" name="korting totaal"/>
    <protectedRange sqref="B3" name="naam inschrijver"/>
  </protectedRanges>
  <mergeCells count="8">
    <mergeCell ref="A46:F46"/>
    <mergeCell ref="A42:C42"/>
    <mergeCell ref="B3:E3"/>
    <mergeCell ref="A1:F1"/>
    <mergeCell ref="A5:F5"/>
    <mergeCell ref="D42:E42"/>
    <mergeCell ref="D43:E43"/>
    <mergeCell ref="D40:E40"/>
  </mergeCells>
  <conditionalFormatting sqref="I28:I39 N28:N39 K28:K39 H13:H27 M13:M27 J13:J27">
    <cfRule type="cellIs" dxfId="2" priority="31" operator="equal">
      <formula>3</formula>
    </cfRule>
    <cfRule type="cellIs" dxfId="1" priority="32" operator="equal">
      <formula>2</formula>
    </cfRule>
    <cfRule type="cellIs" dxfId="0" priority="33" operator="equal">
      <formula>1</formula>
    </cfRule>
  </conditionalFormatting>
  <pageMargins left="0.70866141732283472" right="0.70866141732283472" top="0.74803149606299213" bottom="0.74803149606299213" header="0.31496062992125984" footer="0.31496062992125984"/>
  <pageSetup paperSize="9" scale="81" fitToHeight="0" orientation="landscape"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0"/>
  <sheetViews>
    <sheetView workbookViewId="0">
      <selection activeCell="B4" sqref="B4"/>
    </sheetView>
  </sheetViews>
  <sheetFormatPr defaultRowHeight="15" x14ac:dyDescent="0.25"/>
  <cols>
    <col min="1" max="1" width="30.7109375" customWidth="1"/>
    <col min="2" max="2" width="12.42578125" bestFit="1" customWidth="1"/>
  </cols>
  <sheetData>
    <row r="2" spans="1:4" x14ac:dyDescent="0.25">
      <c r="B2" t="s">
        <v>81</v>
      </c>
    </row>
    <row r="3" spans="1:4" x14ac:dyDescent="0.25">
      <c r="B3" t="s">
        <v>82</v>
      </c>
    </row>
    <row r="4" spans="1:4" x14ac:dyDescent="0.25">
      <c r="A4" s="66"/>
    </row>
    <row r="9" spans="1:4" x14ac:dyDescent="0.25">
      <c r="B9" s="67"/>
      <c r="C9" s="68"/>
      <c r="D9" s="69"/>
    </row>
    <row r="10" spans="1:4" x14ac:dyDescent="0.25">
      <c r="B10" s="67"/>
      <c r="C10" s="68"/>
      <c r="D10" s="69"/>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64fd79-2a2e-4a60-b958-388bee250acc">
      <UserInfo>
        <DisplayName>Bakel, Karin van</DisplayName>
        <AccountId>3</AccountId>
        <AccountType/>
      </UserInfo>
      <UserInfo>
        <DisplayName>Molenaar, Frank</DisplayName>
        <AccountId>80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D836CF480F5C4BB3C71D2D6F71B475" ma:contentTypeVersion="13" ma:contentTypeDescription="Een nieuw document maken." ma:contentTypeScope="" ma:versionID="e0ab052f6431e00045c121b998a4b6c5">
  <xsd:schema xmlns:xsd="http://www.w3.org/2001/XMLSchema" xmlns:xs="http://www.w3.org/2001/XMLSchema" xmlns:p="http://schemas.microsoft.com/office/2006/metadata/properties" xmlns:ns2="0f64fd79-2a2e-4a60-b958-388bee250acc" xmlns:ns3="eed2133f-f499-4ef0-970b-1b757bd417ca" targetNamespace="http://schemas.microsoft.com/office/2006/metadata/properties" ma:root="true" ma:fieldsID="6072adf33ce60a008739c2bd0c5732f0" ns2:_="" ns3:_="">
    <xsd:import namespace="0f64fd79-2a2e-4a60-b958-388bee250acc"/>
    <xsd:import namespace="eed2133f-f499-4ef0-970b-1b757bd417c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4fd79-2a2e-4a60-b958-388bee250acc"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d2133f-f499-4ef0-970b-1b757bd417c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6E143F-C32B-440B-84AA-36B95D6DE8AC}">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eed2133f-f499-4ef0-970b-1b757bd417ca"/>
    <ds:schemaRef ds:uri="http://schemas.microsoft.com/office/2006/documentManagement/types"/>
    <ds:schemaRef ds:uri="http://purl.org/dc/dcmitype/"/>
    <ds:schemaRef ds:uri="0f64fd79-2a2e-4a60-b958-388bee250acc"/>
    <ds:schemaRef ds:uri="http://purl.org/dc/terms/"/>
  </ds:schemaRefs>
</ds:datastoreItem>
</file>

<file path=customXml/itemProps2.xml><?xml version="1.0" encoding="utf-8"?>
<ds:datastoreItem xmlns:ds="http://schemas.openxmlformats.org/officeDocument/2006/customXml" ds:itemID="{25905A15-74BA-412D-8B6C-6043240DF86A}">
  <ds:schemaRefs>
    <ds:schemaRef ds:uri="http://schemas.microsoft.com/sharepoint/v3/contenttype/forms"/>
  </ds:schemaRefs>
</ds:datastoreItem>
</file>

<file path=customXml/itemProps3.xml><?xml version="1.0" encoding="utf-8"?>
<ds:datastoreItem xmlns:ds="http://schemas.openxmlformats.org/officeDocument/2006/customXml" ds:itemID="{157DD6BE-7BA1-4373-881B-BB91D7008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4fd79-2a2e-4a60-b958-388bee250acc"/>
    <ds:schemaRef ds:uri="eed2133f-f499-4ef0-970b-1b757bd41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Simulatie prijs</vt:lpstr>
      <vt:lpstr>Simulatie prijs TCV</vt:lpstr>
      <vt:lpstr>Simulatie prijs TCV incl opties</vt:lpstr>
      <vt:lpstr>Prijsmodel per gebruiker</vt:lpstr>
      <vt:lpstr>Blad1</vt:lpstr>
      <vt:lpstr>'Prijsmodel per gebruiker'!Afdrukbereik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Rietveld, M.J. (Marjon)</dc:creator>
  <cp:keywords/>
  <dc:description/>
  <cp:lastModifiedBy>Griemink, Romy</cp:lastModifiedBy>
  <cp:revision/>
  <cp:lastPrinted>2022-03-21T13:50:06Z</cp:lastPrinted>
  <dcterms:created xsi:type="dcterms:W3CDTF">2015-06-30T08:14:05Z</dcterms:created>
  <dcterms:modified xsi:type="dcterms:W3CDTF">2022-03-21T13:51:33Z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0x0101003DD836CF480F5C4BB3C71D2D6F71B475</vt:lpwstr>
  </property>
</Properties>
</file>