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vanveen/Documents/"/>
    </mc:Choice>
  </mc:AlternateContent>
  <xr:revisionPtr revIDLastSave="0" documentId="8_{DDD4131B-6730-CB4D-AEEC-6A32F8EA741D}" xr6:coauthVersionLast="47" xr6:coauthVersionMax="47" xr10:uidLastSave="{00000000-0000-0000-0000-000000000000}"/>
  <bookViews>
    <workbookView xWindow="0" yWindow="0" windowWidth="28800" windowHeight="16900" tabRatio="500" xr2:uid="{00000000-000D-0000-FFFF-FFFF00000000}"/>
  </bookViews>
  <sheets>
    <sheet name="Invoer Instructie" sheetId="12" r:id="rId1"/>
    <sheet name="Score Totaal" sheetId="7" r:id="rId2"/>
    <sheet name="Prijs Totaal - Score" sheetId="4" r:id="rId3"/>
    <sheet name="P1 - Lease" sheetId="5" r:id="rId4"/>
    <sheet name="P2 - Overige kosten" sheetId="3" r:id="rId5"/>
    <sheet name="Kwaliteit" sheetId="10" r:id="rId6"/>
    <sheet name="Blad1" sheetId="11" state="hidden" r:id="rId7"/>
  </sheets>
  <definedNames>
    <definedName name="_xlnm._FilterDatabase" localSheetId="3" hidden="1">'P1 - Lease'!$K$6:$AK$54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4" i="5" l="1"/>
  <c r="X53" i="5"/>
  <c r="X52" i="5"/>
  <c r="X39" i="5"/>
  <c r="X38" i="5"/>
  <c r="X37" i="5"/>
  <c r="X36" i="5"/>
  <c r="X35" i="5"/>
  <c r="X34" i="5"/>
  <c r="X33" i="5"/>
  <c r="X32" i="5"/>
  <c r="X31" i="5"/>
  <c r="AM54" i="5" l="1"/>
  <c r="AM53" i="5"/>
  <c r="AM52" i="5"/>
  <c r="X51" i="5"/>
  <c r="AM51" i="5" s="1"/>
  <c r="X50" i="5"/>
  <c r="AM50" i="5" s="1"/>
  <c r="X49" i="5"/>
  <c r="AM49" i="5" s="1"/>
  <c r="X48" i="5"/>
  <c r="AM48" i="5" s="1"/>
  <c r="X47" i="5"/>
  <c r="AM47" i="5" s="1"/>
  <c r="X46" i="5"/>
  <c r="AM46" i="5" s="1"/>
  <c r="X45" i="5"/>
  <c r="AM45" i="5" s="1"/>
  <c r="X44" i="5"/>
  <c r="AM44" i="5" s="1"/>
  <c r="X43" i="5"/>
  <c r="AM43" i="5" s="1"/>
  <c r="X42" i="5"/>
  <c r="AM42" i="5" s="1"/>
  <c r="X41" i="5"/>
  <c r="AM41" i="5" s="1"/>
  <c r="X40" i="5"/>
  <c r="AM40" i="5" s="1"/>
  <c r="H6" i="4" s="1"/>
  <c r="I6" i="4" s="1"/>
  <c r="AM39" i="5"/>
  <c r="AM38" i="5"/>
  <c r="AM37" i="5"/>
  <c r="AM36" i="5"/>
  <c r="AM35" i="5"/>
  <c r="AM34" i="5"/>
  <c r="AM33" i="5"/>
  <c r="AM32" i="5"/>
  <c r="AM31" i="5"/>
  <c r="X30" i="5"/>
  <c r="AM30" i="5" s="1"/>
  <c r="X29" i="5"/>
  <c r="AM29" i="5" s="1"/>
  <c r="X28" i="5"/>
  <c r="AM28" i="5" s="1"/>
  <c r="X27" i="5"/>
  <c r="AM27" i="5" s="1"/>
  <c r="X26" i="5"/>
  <c r="AM26" i="5" s="1"/>
  <c r="X25" i="5"/>
  <c r="AM25" i="5" s="1"/>
  <c r="X24" i="5"/>
  <c r="AM24" i="5" s="1"/>
  <c r="X23" i="5"/>
  <c r="AM23" i="5" s="1"/>
  <c r="X22" i="5"/>
  <c r="AM22" i="5" s="1"/>
  <c r="X21" i="5"/>
  <c r="AM21" i="5" s="1"/>
  <c r="X20" i="5"/>
  <c r="AM20" i="5" s="1"/>
  <c r="X19" i="5"/>
  <c r="AM19" i="5" s="1"/>
  <c r="X18" i="5"/>
  <c r="AM18" i="5" s="1"/>
  <c r="X17" i="5"/>
  <c r="AM17" i="5" s="1"/>
  <c r="X16" i="5"/>
  <c r="AM16" i="5" s="1"/>
  <c r="H10" i="4" s="1"/>
  <c r="I10" i="4" s="1"/>
  <c r="X15" i="5"/>
  <c r="AM15" i="5" s="1"/>
  <c r="X14" i="5"/>
  <c r="AM14" i="5" s="1"/>
  <c r="X13" i="5"/>
  <c r="AM13" i="5" s="1"/>
  <c r="X12" i="5"/>
  <c r="AM12" i="5" s="1"/>
  <c r="X11" i="5"/>
  <c r="AM11" i="5" s="1"/>
  <c r="X10" i="5"/>
  <c r="AM10" i="5" s="1"/>
  <c r="X9" i="5"/>
  <c r="AM9" i="5" s="1"/>
  <c r="X8" i="5"/>
  <c r="AM8" i="5" s="1"/>
  <c r="X7" i="5"/>
  <c r="AM7" i="5" s="1"/>
  <c r="H9" i="4" l="1"/>
  <c r="I9" i="4" s="1"/>
  <c r="H8" i="4"/>
  <c r="I8" i="4" s="1"/>
  <c r="H5" i="4"/>
  <c r="I5" i="4" s="1"/>
  <c r="H7" i="4"/>
  <c r="I7" i="4" s="1"/>
  <c r="I11" i="4" l="1"/>
  <c r="D16" i="4" s="1"/>
  <c r="D38" i="10"/>
  <c r="E38" i="10" s="1"/>
  <c r="D34" i="10"/>
  <c r="D12" i="10"/>
  <c r="E12" i="10" s="1"/>
  <c r="D8" i="10"/>
  <c r="E8" i="10" s="1"/>
  <c r="D18" i="4"/>
  <c r="H18" i="4" s="1"/>
  <c r="D13" i="7" s="1"/>
  <c r="G13" i="7" s="1"/>
  <c r="F19" i="7" l="1"/>
  <c r="E19" i="7" s="1"/>
  <c r="G17" i="7"/>
  <c r="F17" i="7"/>
  <c r="E17" i="7" s="1"/>
  <c r="F16" i="7"/>
  <c r="E16" i="7" s="1"/>
  <c r="E34" i="10"/>
  <c r="H16" i="4"/>
  <c r="G19" i="7" l="1"/>
  <c r="G16" i="7"/>
  <c r="F18" i="7"/>
  <c r="F20" i="4"/>
  <c r="D12" i="7"/>
  <c r="G12" i="7" s="1"/>
  <c r="G18" i="7" l="1"/>
  <c r="I21" i="7" s="1"/>
  <c r="E18" i="7"/>
  <c r="I14" i="7"/>
  <c r="I22" i="7" l="1"/>
</calcChain>
</file>

<file path=xl/sharedStrings.xml><?xml version="1.0" encoding="utf-8"?>
<sst xmlns="http://schemas.openxmlformats.org/spreadsheetml/2006/main" count="569" uniqueCount="230">
  <si>
    <t>Merk</t>
  </si>
  <si>
    <t>Model</t>
  </si>
  <si>
    <t>Uitvoering</t>
  </si>
  <si>
    <t>Carrosserie</t>
  </si>
  <si>
    <t>Brandstof</t>
  </si>
  <si>
    <t>Looptijd</t>
  </si>
  <si>
    <t>Jaarkilometrage</t>
  </si>
  <si>
    <t>Restwaarde ex. BTW, incl. BPM</t>
  </si>
  <si>
    <t>Restwaarde incl. BTW, incl. BPM</t>
  </si>
  <si>
    <t>Reparatie- en onderhoudskosten</t>
  </si>
  <si>
    <t>Overige kosten</t>
  </si>
  <si>
    <t>Leaseprijs totaal exclusief brandstof</t>
  </si>
  <si>
    <t>Banden</t>
  </si>
  <si>
    <t>Vervangend vervoer inzet per direct bij reparaties &gt; 24 uur.</t>
  </si>
  <si>
    <t>Extra bedrag voor winterbanden</t>
  </si>
  <si>
    <t>Gewogen bedrag</t>
  </si>
  <si>
    <t>Rentebasis aantal jaars IRS (bijv. '3-jaars')</t>
  </si>
  <si>
    <t>Renteopslag (%)</t>
  </si>
  <si>
    <t>Rentedatum (niet wijzigen)</t>
  </si>
  <si>
    <t>Rentebasis (%)</t>
  </si>
  <si>
    <t>Rentebedrag</t>
  </si>
  <si>
    <t>Benzine</t>
  </si>
  <si>
    <t>Renault</t>
  </si>
  <si>
    <t>Twingo</t>
  </si>
  <si>
    <t>Volkswagen</t>
  </si>
  <si>
    <t>Caddy</t>
  </si>
  <si>
    <t>5-drs HB</t>
  </si>
  <si>
    <t>5-drs MPV</t>
  </si>
  <si>
    <t>Rekenrente% (basis + opslag)</t>
  </si>
  <si>
    <t>Afschrijving</t>
  </si>
  <si>
    <t>Investeringswaarde ex. BTW, incl. BPM*</t>
  </si>
  <si>
    <t>Zoë</t>
  </si>
  <si>
    <t>Elektrisch</t>
  </si>
  <si>
    <t>e-Up!</t>
  </si>
  <si>
    <t>Peugeot</t>
  </si>
  <si>
    <t>Opel</t>
  </si>
  <si>
    <t>Combo</t>
  </si>
  <si>
    <t>R110 Life (batterijkoop) 5D 79kW</t>
  </si>
  <si>
    <t>Weeg factor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</si>
  <si>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</si>
  <si>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</si>
  <si>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</si>
  <si>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</si>
  <si>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</si>
  <si>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</si>
  <si>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</si>
  <si>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</si>
  <si>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</si>
  <si>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</si>
  <si>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</si>
  <si>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</si>
  <si>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</si>
  <si>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</si>
  <si>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</si>
  <si>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6A</t>
  </si>
  <si>
    <t>6B</t>
  </si>
  <si>
    <t>6C</t>
  </si>
  <si>
    <t>7A</t>
  </si>
  <si>
    <t>7B</t>
  </si>
  <si>
    <t>7C</t>
  </si>
  <si>
    <t>8A</t>
  </si>
  <si>
    <t>8B</t>
  </si>
  <si>
    <t>8C</t>
  </si>
  <si>
    <t>9A</t>
  </si>
  <si>
    <t>9B</t>
  </si>
  <si>
    <t>9C</t>
  </si>
  <si>
    <t>10A</t>
  </si>
  <si>
    <t>10B</t>
  </si>
  <si>
    <t>10C</t>
  </si>
  <si>
    <t>11A</t>
  </si>
  <si>
    <t>11B</t>
  </si>
  <si>
    <t>11C</t>
  </si>
  <si>
    <t>12A</t>
  </si>
  <si>
    <t>12B</t>
  </si>
  <si>
    <t>12C</t>
  </si>
  <si>
    <t>13A</t>
  </si>
  <si>
    <t>13B</t>
  </si>
  <si>
    <t>13C</t>
  </si>
  <si>
    <t>14A</t>
  </si>
  <si>
    <t>14B</t>
  </si>
  <si>
    <t>14C</t>
  </si>
  <si>
    <t>15A</t>
  </si>
  <si>
    <t>15B</t>
  </si>
  <si>
    <t>15C</t>
  </si>
  <si>
    <t>16A</t>
  </si>
  <si>
    <t>16B</t>
  </si>
  <si>
    <t>16C</t>
  </si>
  <si>
    <t>LET OP:</t>
  </si>
  <si>
    <t>Aanbestedende dienst is NIET vrijgesteld van BPM en wordt door de belastingdienst aangeslagen voor het HOGE MRB tarief</t>
  </si>
  <si>
    <t>Korting% auto + fabrieksopties (in procenten)</t>
  </si>
  <si>
    <t>Administratie-kosten</t>
  </si>
  <si>
    <t>Management fee</t>
  </si>
  <si>
    <t>MRB</t>
  </si>
  <si>
    <t>Pech-hulpverlening</t>
  </si>
  <si>
    <t>Omschrijving</t>
  </si>
  <si>
    <t>Bedrag</t>
  </si>
  <si>
    <r>
      <t xml:space="preserve">U dient de lichtgroen gearceerde cellen in te vullen. 
</t>
    </r>
    <r>
      <rPr>
        <b/>
        <sz val="12"/>
        <color rgb="FFFF0000"/>
        <rFont val="Calibri (Hoofdtekst)"/>
      </rPr>
      <t>Voor een volledige offerte dient u alle cellen in te vullen!</t>
    </r>
  </si>
  <si>
    <t>P1 - Gemiddelde leaseprijs nieuwe voertuigen, exclusief verzekering</t>
  </si>
  <si>
    <t>P2 - Totaal bedrag overige kosten</t>
  </si>
  <si>
    <t>Reiniging</t>
  </si>
  <si>
    <t>Prijs per auto (€)</t>
  </si>
  <si>
    <t>Ozonbehandeling</t>
  </si>
  <si>
    <t>Doorsturen 1e bekeuring</t>
  </si>
  <si>
    <t>Doorsturen aanmaning</t>
  </si>
  <si>
    <t>Prijs per handeling (€)</t>
  </si>
  <si>
    <t>Prijs per vervanging (€)</t>
  </si>
  <si>
    <t>Calculeren innameschades</t>
  </si>
  <si>
    <t>Prijs per bekeuring ((€)</t>
  </si>
  <si>
    <t>Score Aanbieder A</t>
  </si>
  <si>
    <t>Aanbieder A</t>
  </si>
  <si>
    <t>Gunningscriterium</t>
  </si>
  <si>
    <t>Prijs</t>
  </si>
  <si>
    <t>Waarde Kwaliteit</t>
  </si>
  <si>
    <t>Score</t>
  </si>
  <si>
    <t>Waarde</t>
  </si>
  <si>
    <t>Score Waarde</t>
  </si>
  <si>
    <t>P1</t>
  </si>
  <si>
    <t>Prijs: Leasetarieven</t>
  </si>
  <si>
    <t>P2</t>
  </si>
  <si>
    <t>Prijs: Overige kosten</t>
  </si>
  <si>
    <t>K1</t>
  </si>
  <si>
    <t>K2</t>
  </si>
  <si>
    <t>K3</t>
  </si>
  <si>
    <t>Kwaliteit</t>
  </si>
  <si>
    <t>Factor</t>
  </si>
  <si>
    <t>Totaal Score</t>
  </si>
  <si>
    <t>Overzicht rijdende leasevoertuigen</t>
  </si>
  <si>
    <t>Ja</t>
  </si>
  <si>
    <t>Overzicht bestelde leasevoertuigen</t>
  </si>
  <si>
    <t>Overzicht uitlopende voertuigen</t>
  </si>
  <si>
    <t>Overzicht ingenomen voertuigen</t>
  </si>
  <si>
    <t>Overzicht rijdende huurvoertuigen</t>
  </si>
  <si>
    <t>Specificatie per leasevoertuig (auto, opties, accessoires, looptijd, kilometrage)</t>
  </si>
  <si>
    <t>Schadeoverzicht over het wagenpark</t>
  </si>
  <si>
    <t>Schadeoverzicht per voertuig</t>
  </si>
  <si>
    <t>Actuele APK-data actueel rijdend wagenpark</t>
  </si>
  <si>
    <t>Signalering aanstaand onderhoud actueel rijdend wagenpark</t>
  </si>
  <si>
    <t>Overzicht kilometerafwijkingen</t>
  </si>
  <si>
    <t>Bekeuringenoverzicht</t>
  </si>
  <si>
    <t>Kosten per kostensoort per maand</t>
  </si>
  <si>
    <t>Gemiddelde leasekosten per voertuig per maand</t>
  </si>
  <si>
    <t>Factuurnummers-, data en eindbedragen</t>
  </si>
  <si>
    <t>Factuurspecificatie in Excel format</t>
  </si>
  <si>
    <t>Factuur in PDF format</t>
  </si>
  <si>
    <t>Volledige werking op Windows 10 i.c.m. Edge</t>
  </si>
  <si>
    <t>Volledige werking op Windows 10 i.c.m. Chrome</t>
  </si>
  <si>
    <t>nvt</t>
  </si>
  <si>
    <t>Kwaliteit: Operationele ontzorging</t>
  </si>
  <si>
    <t>Meting Prijs</t>
  </si>
  <si>
    <t>e-208</t>
  </si>
  <si>
    <t>Corsa-e</t>
  </si>
  <si>
    <t>Kangoo</t>
  </si>
  <si>
    <t>Aantal</t>
  </si>
  <si>
    <t>Aandeel</t>
  </si>
  <si>
    <t>Score (Fictieve Prijs)</t>
  </si>
  <si>
    <t>Ja/Nee</t>
  </si>
  <si>
    <t>Kwaliteit van de applicatie, gebruikersgemak en innovatieve onderdelen</t>
  </si>
  <si>
    <t>Nee</t>
  </si>
  <si>
    <t>Score Totaal:</t>
  </si>
  <si>
    <t>De berekening van de totaal score dient slechts ter indicatie van de score van uw aanbieding. U mag en kunt hier geen wijzigingen aanbrengen.</t>
  </si>
  <si>
    <t>Prijs Totaal - Score:</t>
  </si>
  <si>
    <t>De totale Score met betrekking tot de prijs (P1 en P2) wordt hier berekend op basis van de prijzen die door u zijn opgegeven in de tabbladen "P1 - Lease" en "P2 - Overige kosten". U mag en kunt hier geen wijzigingen aanbrengen.</t>
  </si>
  <si>
    <t>P1 - Lease:</t>
  </si>
  <si>
    <t>In te voeren leasetarieven op basis van de gevraagde componenten. De ingevoerde leasetarieven bepalen de P1 component van de prijs score. U dient hier enkel de waardes van de lichtgroen gearceerde cellen in te voeren.</t>
  </si>
  <si>
    <t>P1 - Overige kosten:</t>
  </si>
  <si>
    <t>In te voeren tarieven voor de overige kosten. De ingevoerde kosten bepalen de P2 component van de prijs score. U dient hier enkel de waardes van de lichtgroen gearceerde cellen in te voeren.</t>
  </si>
  <si>
    <t>Kwaliteit:</t>
  </si>
  <si>
    <r>
      <t xml:space="preserve">Onderstaande Score (Fictieve Prijs) is slechts indicatief en ter bevordering van de transparantie. Hieruit kunnen </t>
    </r>
    <r>
      <rPr>
        <b/>
        <u/>
        <sz val="14"/>
        <color rgb="FFFF0000"/>
        <rFont val="Calibri (Hoofdtekst)"/>
      </rPr>
      <t>geen</t>
    </r>
    <r>
      <rPr>
        <b/>
        <sz val="14"/>
        <color rgb="FFFF0000"/>
        <rFont val="Calibri"/>
        <family val="2"/>
        <scheme val="minor"/>
      </rPr>
      <t xml:space="preserve"> rechten worden ontleend.</t>
    </r>
  </si>
  <si>
    <t>LEES DE INVOER INSTRUCTIE: de door u ingevoerde waarden dienen NIET als basis voor de beoordeling</t>
  </si>
  <si>
    <t>Kia</t>
  </si>
  <si>
    <r>
      <t xml:space="preserve">Dit tabblad is toegevoegd om de transparantie te vergroten. Door de waardes van de groen gearceerde cellen in te voeren (gevalideerde waardes) kunt u een inschatting maken van de score op kwaliteit. Wij wijzen u erop dat de werkelijke score op kwaliteit wordt bepaald door het beoordelingsteam binnen deze aanbesteding en dat </t>
    </r>
    <r>
      <rPr>
        <sz val="12"/>
        <color rgb="FFFF0000"/>
        <rFont val="Arial"/>
        <family val="2"/>
      </rPr>
      <t xml:space="preserve">de door u ingevoerde waarden </t>
    </r>
    <r>
      <rPr>
        <u/>
        <sz val="12"/>
        <color rgb="FFFF0000"/>
        <rFont val="Arial"/>
        <family val="2"/>
      </rPr>
      <t>niet</t>
    </r>
    <r>
      <rPr>
        <sz val="12"/>
        <color rgb="FFFF0000"/>
        <rFont val="Arial"/>
        <family val="2"/>
      </rPr>
      <t xml:space="preserve"> zullen dienen als basis voor de beoordeling. </t>
    </r>
  </si>
  <si>
    <t>Turn-key Oplevering (25%)</t>
  </si>
  <si>
    <t>Proces uitvoering turn-key oplevering</t>
  </si>
  <si>
    <t>Proces uitvoering operationeel beheer</t>
  </si>
  <si>
    <t>Administratiekosten bij vervangen kentekenbewijs</t>
  </si>
  <si>
    <t>Administratiekosten bij vervangen kentekenplaten</t>
  </si>
  <si>
    <t>Administratiekosten bij vervangen missende reservesleutel</t>
  </si>
  <si>
    <t>Kosten Rijklaarmaken</t>
  </si>
  <si>
    <t>In te vullen</t>
  </si>
  <si>
    <t>Dacia</t>
  </si>
  <si>
    <t>Spring</t>
  </si>
  <si>
    <t>Electric 45 Comfort Plus</t>
  </si>
  <si>
    <t>60 mnd</t>
  </si>
  <si>
    <t>Active Pack 50kWh 136</t>
  </si>
  <si>
    <t>37kWh e-up! Style</t>
  </si>
  <si>
    <t>22kWh R80 Collection auto</t>
  </si>
  <si>
    <t>50kWh Edition 11kW 3 fase</t>
  </si>
  <si>
    <t>Soul</t>
  </si>
  <si>
    <t>64kWh DynamicLine</t>
  </si>
  <si>
    <t>50 kWh 7 zits Active Pack</t>
  </si>
  <si>
    <t>Rifter Long</t>
  </si>
  <si>
    <t>Rifter</t>
  </si>
  <si>
    <t>50 kWh Active Pack</t>
  </si>
  <si>
    <t>Combo-E</t>
  </si>
  <si>
    <t>50 kWh Edition L2H1</t>
  </si>
  <si>
    <t>GB Klein</t>
  </si>
  <si>
    <t>Catalogusprijs (incl. BTW/incl. BPM)</t>
  </si>
  <si>
    <t>Code</t>
  </si>
  <si>
    <t>GB-G</t>
  </si>
  <si>
    <t>GB-E</t>
  </si>
  <si>
    <t>PK-E</t>
  </si>
  <si>
    <t>PM-E</t>
  </si>
  <si>
    <t>MPV</t>
  </si>
  <si>
    <t>MPV-E</t>
  </si>
  <si>
    <t>Weging</t>
  </si>
  <si>
    <t>TCe 100 Luxe</t>
  </si>
  <si>
    <t>Cargo 1.5 TSI EU6 84 kW (114 pk) Comfort</t>
  </si>
  <si>
    <t>Long Premium - 50 KWH</t>
  </si>
  <si>
    <t xml:space="preserve">e-Partner </t>
  </si>
  <si>
    <t>L2H1 1.2 Turbo Start/Stop 6 Versnellingen</t>
  </si>
  <si>
    <t>Volgnr.</t>
  </si>
  <si>
    <t>Jogger</t>
  </si>
  <si>
    <t>TCe 110 Comfort 7-zits</t>
  </si>
  <si>
    <t>TCe 150 4x4 Comfort</t>
  </si>
  <si>
    <t>Duster</t>
  </si>
  <si>
    <t>Gemiddeld</t>
  </si>
  <si>
    <t>Gewogen</t>
  </si>
  <si>
    <t>5-drs SUV</t>
  </si>
  <si>
    <t>U dient de lichtgroen gearceerde cellen in te vullen.</t>
  </si>
  <si>
    <t>Casco Verzekering</t>
  </si>
  <si>
    <t>WA Verzekering</t>
  </si>
  <si>
    <t>SVI</t>
  </si>
  <si>
    <t>P1 - Weging leasetarieven Prijs Score</t>
  </si>
  <si>
    <t>Operationele ontzorging (30%)</t>
  </si>
  <si>
    <t>Rapportagetool Kwaliteit (22,5%)</t>
  </si>
  <si>
    <t>Rapportagetool aanwezige elementen(22,5%)</t>
  </si>
  <si>
    <t>Kwaliteit: Turn-key oplevering</t>
  </si>
  <si>
    <t>Kwaliteit: Rapportagetool aanwezige elementen</t>
  </si>
  <si>
    <t>Totaal overige kosten</t>
  </si>
  <si>
    <t xml:space="preserve"> Prijs Totaal -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</si>
</sst>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_ [$€-413]\ * #,##0.00_ ;_ [$€-413]\ * \-#,##0.00_ ;_ [$€-413]\ * &quot;-&quot;??_ ;_ @_ "/>
    <numFmt numFmtId="168" formatCode="_-&quot;€&quot;\ * #,##0_-;_-&quot;€&quot;\ * #,##0\-;_-&quot;€&quot;\ * &quot;-&quot;??_-;_-@_-"/>
    <numFmt numFmtId="169" formatCode="0.0%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12"/>
      <color rgb="FFFF0000"/>
      <name val="Helvetica"/>
      <family val="2"/>
    </font>
    <font>
      <b/>
      <sz val="12"/>
      <color rgb="FFFF0000"/>
      <name val="Calibri (Hoofdtekst)"/>
    </font>
    <font>
      <sz val="12"/>
      <color theme="0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FF000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i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 (Hoofdtekst)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u/>
      <sz val="12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/>
      <top/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9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left"/>
    </xf>
    <xf numFmtId="0" fontId="0" fillId="2" borderId="3" xfId="0" applyFill="1" applyBorder="1" applyAlignment="1">
      <alignment horizont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164" fontId="10" fillId="0" borderId="1" xfId="1" applyFont="1" applyBorder="1"/>
    <xf numFmtId="164" fontId="10" fillId="0" borderId="0" xfId="1" applyFont="1" applyBorder="1"/>
    <xf numFmtId="9" fontId="10" fillId="0" borderId="1" xfId="0" applyNumberFormat="1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164" fontId="10" fillId="0" borderId="1" xfId="0" applyNumberFormat="1" applyFont="1" applyBorder="1"/>
    <xf numFmtId="164" fontId="10" fillId="0" borderId="0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10" fillId="0" borderId="0" xfId="0" applyNumberFormat="1" applyFont="1"/>
    <xf numFmtId="0" fontId="10" fillId="0" borderId="0" xfId="0" applyFont="1" applyFill="1" applyBorder="1"/>
    <xf numFmtId="0" fontId="12" fillId="4" borderId="14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2" fillId="4" borderId="26" xfId="0" applyFont="1" applyFill="1" applyBorder="1" applyAlignment="1">
      <alignment wrapText="1"/>
    </xf>
    <xf numFmtId="167" fontId="12" fillId="4" borderId="26" xfId="0" applyNumberFormat="1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5" borderId="27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21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7" fontId="10" fillId="0" borderId="34" xfId="0" applyNumberFormat="1" applyFont="1" applyBorder="1"/>
    <xf numFmtId="166" fontId="10" fillId="0" borderId="22" xfId="4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/>
    <xf numFmtId="0" fontId="10" fillId="0" borderId="24" xfId="0" applyFont="1" applyBorder="1" applyAlignment="1">
      <alignment horizontal="center"/>
    </xf>
    <xf numFmtId="167" fontId="10" fillId="0" borderId="35" xfId="0" applyNumberFormat="1" applyFont="1" applyBorder="1"/>
    <xf numFmtId="166" fontId="10" fillId="0" borderId="25" xfId="4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7" fontId="10" fillId="0" borderId="36" xfId="0" applyNumberFormat="1" applyFont="1" applyBorder="1"/>
    <xf numFmtId="166" fontId="10" fillId="0" borderId="20" xfId="4" applyNumberFormat="1" applyFont="1" applyBorder="1" applyAlignment="1">
      <alignment horizontal="center"/>
    </xf>
    <xf numFmtId="0" fontId="14" fillId="0" borderId="0" xfId="0" applyFont="1" applyAlignment="1">
      <alignment horizontal="left" indent="1"/>
    </xf>
    <xf numFmtId="0" fontId="0" fillId="0" borderId="37" xfId="0" applyBorder="1"/>
    <xf numFmtId="0" fontId="0" fillId="0" borderId="0" xfId="0" applyAlignment="1">
      <alignment horizontal="center"/>
    </xf>
    <xf numFmtId="166" fontId="0" fillId="0" borderId="0" xfId="91" applyNumberFormat="1" applyFont="1"/>
    <xf numFmtId="168" fontId="0" fillId="0" borderId="0" xfId="92" applyNumberFormat="1" applyFont="1"/>
    <xf numFmtId="168" fontId="0" fillId="0" borderId="0" xfId="0" applyNumberFormat="1"/>
    <xf numFmtId="167" fontId="16" fillId="5" borderId="37" xfId="0" applyNumberFormat="1" applyFont="1" applyFill="1" applyBorder="1"/>
    <xf numFmtId="0" fontId="16" fillId="5" borderId="37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/>
    <xf numFmtId="167" fontId="0" fillId="0" borderId="38" xfId="0" applyNumberFormat="1" applyBorder="1"/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0" fillId="0" borderId="39" xfId="0" applyBorder="1"/>
    <xf numFmtId="167" fontId="0" fillId="0" borderId="39" xfId="0" applyNumberFormat="1" applyBorder="1"/>
    <xf numFmtId="9" fontId="0" fillId="0" borderId="39" xfId="0" applyNumberFormat="1" applyBorder="1" applyAlignment="1">
      <alignment horizontal="center"/>
    </xf>
    <xf numFmtId="167" fontId="0" fillId="0" borderId="39" xfId="0" applyNumberFormat="1" applyBorder="1" applyAlignment="1">
      <alignment horizontal="center"/>
    </xf>
    <xf numFmtId="167" fontId="18" fillId="0" borderId="37" xfId="0" applyNumberFormat="1" applyFont="1" applyBorder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6" borderId="40" xfId="0" applyFont="1" applyFill="1" applyBorder="1"/>
    <xf numFmtId="0" fontId="16" fillId="6" borderId="41" xfId="0" applyFont="1" applyFill="1" applyBorder="1"/>
    <xf numFmtId="0" fontId="16" fillId="6" borderId="42" xfId="0" applyFont="1" applyFill="1" applyBorder="1" applyAlignment="1">
      <alignment horizontal="center"/>
    </xf>
    <xf numFmtId="0" fontId="0" fillId="7" borderId="40" xfId="0" applyFill="1" applyBorder="1"/>
    <xf numFmtId="0" fontId="0" fillId="7" borderId="42" xfId="0" applyFill="1" applyBorder="1"/>
    <xf numFmtId="0" fontId="0" fillId="0" borderId="43" xfId="0" applyBorder="1" applyAlignment="1">
      <alignment horizontal="center"/>
    </xf>
    <xf numFmtId="0" fontId="0" fillId="0" borderId="40" xfId="0" applyBorder="1"/>
    <xf numFmtId="0" fontId="0" fillId="0" borderId="42" xfId="0" applyBorder="1"/>
    <xf numFmtId="0" fontId="0" fillId="0" borderId="44" xfId="0" applyBorder="1" applyAlignment="1">
      <alignment horizontal="center"/>
    </xf>
    <xf numFmtId="0" fontId="16" fillId="6" borderId="41" xfId="0" applyFont="1" applyFill="1" applyBorder="1" applyAlignment="1">
      <alignment horizontal="right"/>
    </xf>
    <xf numFmtId="2" fontId="16" fillId="6" borderId="42" xfId="0" applyNumberFormat="1" applyFont="1" applyFill="1" applyBorder="1" applyAlignment="1">
      <alignment horizontal="center"/>
    </xf>
    <xf numFmtId="169" fontId="16" fillId="6" borderId="0" xfId="90" applyNumberFormat="1" applyFont="1" applyFill="1" applyBorder="1" applyAlignment="1">
      <alignment horizontal="center"/>
    </xf>
    <xf numFmtId="167" fontId="0" fillId="0" borderId="0" xfId="0" applyNumberFormat="1" applyBorder="1"/>
    <xf numFmtId="0" fontId="0" fillId="0" borderId="38" xfId="0" applyBorder="1" applyAlignment="1">
      <alignment horizontal="center"/>
    </xf>
    <xf numFmtId="0" fontId="19" fillId="0" borderId="0" xfId="0" applyFont="1"/>
    <xf numFmtId="169" fontId="0" fillId="0" borderId="0" xfId="0" applyNumberFormat="1" applyAlignment="1">
      <alignment horizontal="center"/>
    </xf>
    <xf numFmtId="167" fontId="17" fillId="0" borderId="0" xfId="0" applyNumberFormat="1" applyFont="1" applyBorder="1"/>
    <xf numFmtId="0" fontId="0" fillId="0" borderId="38" xfId="0" applyBorder="1" applyAlignment="1">
      <alignment horizontal="left"/>
    </xf>
    <xf numFmtId="167" fontId="0" fillId="0" borderId="37" xfId="0" applyNumberForma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37" xfId="0" applyBorder="1" applyAlignment="1">
      <alignment horizontal="right"/>
    </xf>
    <xf numFmtId="9" fontId="20" fillId="6" borderId="0" xfId="0" applyNumberFormat="1" applyFont="1" applyFill="1" applyAlignment="1">
      <alignment horizontal="center"/>
    </xf>
    <xf numFmtId="169" fontId="20" fillId="6" borderId="0" xfId="0" applyNumberFormat="1" applyFont="1" applyFill="1" applyAlignment="1">
      <alignment horizontal="center"/>
    </xf>
    <xf numFmtId="0" fontId="0" fillId="2" borderId="42" xfId="0" applyFill="1" applyBorder="1" applyAlignment="1" applyProtection="1">
      <alignment horizontal="center"/>
      <protection locked="0"/>
    </xf>
    <xf numFmtId="0" fontId="15" fillId="0" borderId="39" xfId="0" applyFont="1" applyBorder="1"/>
    <xf numFmtId="0" fontId="15" fillId="0" borderId="0" xfId="0" applyFont="1"/>
    <xf numFmtId="164" fontId="5" fillId="2" borderId="1" xfId="1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10" fillId="2" borderId="19" xfId="0" applyFont="1" applyFill="1" applyBorder="1" applyProtection="1">
      <protection locked="0"/>
    </xf>
    <xf numFmtId="0" fontId="10" fillId="2" borderId="20" xfId="0" applyFont="1" applyFill="1" applyBorder="1" applyProtection="1">
      <protection locked="0"/>
    </xf>
    <xf numFmtId="0" fontId="10" fillId="2" borderId="28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17" xfId="0" applyFont="1" applyFill="1" applyBorder="1" applyProtection="1">
      <protection locked="0"/>
    </xf>
    <xf numFmtId="0" fontId="10" fillId="2" borderId="23" xfId="0" applyFont="1" applyFill="1" applyBorder="1" applyProtection="1">
      <protection locked="0"/>
    </xf>
    <xf numFmtId="0" fontId="10" fillId="2" borderId="24" xfId="0" applyFont="1" applyFill="1" applyBorder="1" applyProtection="1">
      <protection locked="0"/>
    </xf>
    <xf numFmtId="0" fontId="10" fillId="2" borderId="25" xfId="0" applyFont="1" applyFill="1" applyBorder="1" applyProtection="1">
      <protection locked="0"/>
    </xf>
    <xf numFmtId="0" fontId="10" fillId="2" borderId="29" xfId="0" applyFont="1" applyFill="1" applyBorder="1" applyProtection="1">
      <protection locked="0"/>
    </xf>
    <xf numFmtId="0" fontId="0" fillId="0" borderId="0" xfId="0" applyFill="1" applyBorder="1" applyAlignment="1">
      <alignment vertical="top" wrapText="1"/>
    </xf>
    <xf numFmtId="0" fontId="24" fillId="5" borderId="1" xfId="0" applyFont="1" applyFill="1" applyBorder="1"/>
    <xf numFmtId="0" fontId="24" fillId="8" borderId="1" xfId="0" applyFont="1" applyFill="1" applyBorder="1"/>
    <xf numFmtId="0" fontId="9" fillId="3" borderId="1" xfId="0" applyFont="1" applyFill="1" applyBorder="1"/>
    <xf numFmtId="0" fontId="12" fillId="4" borderId="27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27" fillId="10" borderId="52" xfId="0" applyFont="1" applyFill="1" applyBorder="1" applyAlignment="1">
      <alignment horizontal="center" vertical="center" wrapText="1"/>
    </xf>
    <xf numFmtId="10" fontId="28" fillId="11" borderId="51" xfId="90" applyNumberFormat="1" applyFont="1" applyFill="1" applyBorder="1" applyAlignment="1">
      <alignment horizontal="center" vertical="center" wrapText="1"/>
    </xf>
    <xf numFmtId="10" fontId="27" fillId="10" borderId="52" xfId="0" applyNumberFormat="1" applyFont="1" applyFill="1" applyBorder="1" applyAlignment="1">
      <alignment horizontal="center" wrapText="1"/>
    </xf>
    <xf numFmtId="10" fontId="28" fillId="0" borderId="51" xfId="9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wrapText="1"/>
    </xf>
    <xf numFmtId="167" fontId="21" fillId="0" borderId="37" xfId="0" applyNumberFormat="1" applyFont="1" applyFill="1" applyBorder="1"/>
    <xf numFmtId="0" fontId="27" fillId="10" borderId="50" xfId="0" applyFont="1" applyFill="1" applyBorder="1" applyAlignment="1">
      <alignment horizontal="right" indent="1"/>
    </xf>
    <xf numFmtId="0" fontId="28" fillId="11" borderId="54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10" fontId="28" fillId="11" borderId="53" xfId="90" applyNumberFormat="1" applyFont="1" applyFill="1" applyBorder="1" applyAlignment="1">
      <alignment horizontal="center" vertical="center" wrapText="1"/>
    </xf>
    <xf numFmtId="0" fontId="27" fillId="10" borderId="50" xfId="0" applyFont="1" applyFill="1" applyBorder="1" applyAlignment="1">
      <alignment horizontal="center" vertical="center"/>
    </xf>
    <xf numFmtId="10" fontId="28" fillId="11" borderId="55" xfId="90" applyNumberFormat="1" applyFont="1" applyFill="1" applyBorder="1" applyAlignment="1">
      <alignment horizontal="center" vertical="center" wrapText="1"/>
    </xf>
    <xf numFmtId="10" fontId="28" fillId="0" borderId="54" xfId="90" applyNumberFormat="1" applyFont="1" applyBorder="1" applyAlignment="1">
      <alignment horizontal="center" vertical="center" wrapText="1"/>
    </xf>
    <xf numFmtId="10" fontId="28" fillId="11" borderId="54" xfId="90" applyNumberFormat="1" applyFont="1" applyFill="1" applyBorder="1" applyAlignment="1">
      <alignment horizontal="center" vertical="center" wrapText="1"/>
    </xf>
    <xf numFmtId="167" fontId="28" fillId="11" borderId="51" xfId="90" applyNumberFormat="1" applyFont="1" applyFill="1" applyBorder="1" applyAlignment="1">
      <alignment vertical="center" wrapText="1"/>
    </xf>
    <xf numFmtId="167" fontId="28" fillId="0" borderId="51" xfId="90" applyNumberFormat="1" applyFont="1" applyBorder="1" applyAlignment="1">
      <alignment vertical="center" wrapText="1"/>
    </xf>
    <xf numFmtId="167" fontId="27" fillId="10" borderId="52" xfId="0" applyNumberFormat="1" applyFont="1" applyFill="1" applyBorder="1" applyAlignment="1">
      <alignment wrapText="1"/>
    </xf>
    <xf numFmtId="0" fontId="29" fillId="3" borderId="56" xfId="0" applyFont="1" applyFill="1" applyBorder="1" applyAlignment="1">
      <alignment horizontal="center" vertical="center"/>
    </xf>
    <xf numFmtId="167" fontId="18" fillId="0" borderId="39" xfId="0" applyNumberFormat="1" applyFont="1" applyBorder="1"/>
    <xf numFmtId="167" fontId="6" fillId="0" borderId="1" xfId="1" applyNumberFormat="1" applyFont="1" applyFill="1" applyBorder="1" applyProtection="1">
      <protection locked="0"/>
    </xf>
    <xf numFmtId="167" fontId="25" fillId="0" borderId="19" xfId="4" applyNumberFormat="1" applyFont="1" applyFill="1" applyBorder="1" applyProtection="1"/>
    <xf numFmtId="167" fontId="25" fillId="0" borderId="2" xfId="4" applyNumberFormat="1" applyFont="1" applyFill="1" applyBorder="1" applyProtection="1"/>
    <xf numFmtId="167" fontId="25" fillId="0" borderId="24" xfId="4" applyNumberFormat="1" applyFont="1" applyFill="1" applyBorder="1" applyProtection="1"/>
    <xf numFmtId="167" fontId="25" fillId="0" borderId="30" xfId="0" applyNumberFormat="1" applyFont="1" applyFill="1" applyBorder="1" applyProtection="1">
      <protection locked="0"/>
    </xf>
    <xf numFmtId="167" fontId="25" fillId="0" borderId="33" xfId="0" applyNumberFormat="1" applyFont="1" applyFill="1" applyBorder="1" applyProtection="1"/>
    <xf numFmtId="167" fontId="25" fillId="0" borderId="7" xfId="0" applyNumberFormat="1" applyFont="1" applyFill="1" applyBorder="1" applyProtection="1"/>
    <xf numFmtId="167" fontId="25" fillId="0" borderId="30" xfId="0" applyNumberFormat="1" applyFont="1" applyFill="1" applyBorder="1" applyProtection="1"/>
    <xf numFmtId="0" fontId="9" fillId="0" borderId="0" xfId="0" applyFont="1"/>
    <xf numFmtId="0" fontId="24" fillId="9" borderId="1" xfId="0" applyFont="1" applyFill="1" applyBorder="1"/>
    <xf numFmtId="0" fontId="10" fillId="0" borderId="4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48" xfId="0" applyFont="1" applyFill="1" applyBorder="1" applyAlignment="1">
      <alignment horizontal="center" vertical="top" wrapText="1"/>
    </xf>
    <xf numFmtId="0" fontId="22" fillId="3" borderId="0" xfId="0" applyFont="1" applyFill="1" applyBorder="1" applyAlignment="1">
      <alignment horizontal="center" vertical="top" wrapText="1"/>
    </xf>
    <xf numFmtId="0" fontId="22" fillId="3" borderId="49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11" fillId="0" borderId="0" xfId="0" applyFont="1" applyBorder="1" applyAlignment="1">
      <alignment horizontal="right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indent="1"/>
    </xf>
    <xf numFmtId="0" fontId="10" fillId="2" borderId="5" xfId="0" applyFont="1" applyFill="1" applyBorder="1" applyAlignment="1">
      <alignment horizontal="left" indent="1"/>
    </xf>
    <xf numFmtId="0" fontId="10" fillId="2" borderId="6" xfId="0" applyFont="1" applyFill="1" applyBorder="1" applyAlignment="1">
      <alignment horizontal="left" indent="1"/>
    </xf>
    <xf numFmtId="0" fontId="29" fillId="3" borderId="57" xfId="0" applyFont="1" applyFill="1" applyBorder="1" applyAlignment="1">
      <alignment horizontal="center" vertical="center"/>
    </xf>
    <xf numFmtId="0" fontId="29" fillId="3" borderId="5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14" fontId="10" fillId="0" borderId="30" xfId="0" applyNumberFormat="1" applyFont="1" applyFill="1" applyBorder="1" applyProtection="1">
      <protection locked="0"/>
    </xf>
    <xf numFmtId="169" fontId="10" fillId="0" borderId="33" xfId="90" applyNumberFormat="1" applyFont="1" applyFill="1" applyBorder="1" applyProtection="1">
      <protection locked="0"/>
    </xf>
    <xf numFmtId="169" fontId="10" fillId="0" borderId="31" xfId="90" applyNumberFormat="1" applyFont="1" applyFill="1" applyBorder="1" applyProtection="1">
      <protection locked="0"/>
    </xf>
    <xf numFmtId="169" fontId="10" fillId="0" borderId="32" xfId="90" applyNumberFormat="1" applyFont="1" applyFill="1" applyBorder="1" applyProtection="1">
      <protection locked="0"/>
    </xf>
    <xf numFmtId="169" fontId="10" fillId="0" borderId="30" xfId="90" applyNumberFormat="1" applyFont="1" applyFill="1" applyBorder="1" applyProtection="1">
      <protection locked="0"/>
    </xf>
    <xf numFmtId="14" fontId="10" fillId="0" borderId="31" xfId="0" applyNumberFormat="1" applyFont="1" applyFill="1" applyBorder="1" applyProtection="1">
      <protection locked="0"/>
    </xf>
    <xf numFmtId="14" fontId="10" fillId="0" borderId="32" xfId="0" applyNumberFormat="1" applyFont="1" applyFill="1" applyBorder="1" applyProtection="1">
      <protection locked="0"/>
    </xf>
  </cellXfs>
  <cellStyles count="93">
    <cellStyle name="Gevolgde hyperlink" xfId="3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Hyperlink" xfId="2" builtinId="8" hidden="1"/>
    <cellStyle name="Hyperlink" xfId="5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Komma" xfId="4" builtinId="3"/>
    <cellStyle name="Komma 2" xfId="91" xr:uid="{FE668F58-F78F-3143-9F70-78111E6BE39F}"/>
    <cellStyle name="Procent" xfId="90" builtinId="5"/>
    <cellStyle name="Standaard" xfId="0" builtinId="0"/>
    <cellStyle name="Valuta" xfId="1" builtinId="4"/>
    <cellStyle name="Valuta 2" xfId="92" xr:uid="{143F9B0D-B35D-8E4C-B74B-91081CA628B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25400</xdr:rowOff>
    </xdr:from>
    <xdr:to>
      <xdr:col>2</xdr:col>
      <xdr:colOff>2057400</xdr:colOff>
      <xdr:row>5</xdr:row>
      <xdr:rowOff>60340</xdr:rowOff>
    </xdr:to>
    <xdr:pic>
      <xdr:nvPicPr>
        <xdr:cNvPr id="3" name="Afbeelding 2" descr="Afbeelding met tekst&#10;&#10;Automatisch gegenereerde beschrijving">
          <a:extLst>
            <a:ext uri="{FF2B5EF4-FFF2-40B4-BE49-F238E27FC236}">
              <a16:creationId xmlns:a16="http://schemas.microsoft.com/office/drawing/2014/main" id="{F87F0545-A2B1-994A-AEB5-0D93F6DB3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241300"/>
          <a:ext cx="2997200" cy="860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404446</xdr:colOff>
      <xdr:row>4</xdr:row>
      <xdr:rowOff>44938</xdr:rowOff>
    </xdr:from>
    <xdr:to>
      <xdr:col>9</xdr:col>
      <xdr:colOff>2947139</xdr:colOff>
      <xdr:row>24</xdr:row>
      <xdr:rowOff>177800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19354D-ECEB-D049-9176-6B4DB1358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1" b="780"/>
        <a:stretch/>
      </xdr:blipFill>
      <xdr:spPr>
        <a:xfrm>
          <a:off x="7745046" y="883138"/>
          <a:ext cx="6771793" cy="4082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B028-2241-CC4F-8B38-DFF0C7A5E1E6}">
  <dimension ref="B2:D25"/>
  <sheetViews>
    <sheetView showGridLines="0" tabSelected="1" workbookViewId="0">
      <selection activeCell="H27" sqref="H27"/>
    </sheetView>
  </sheetViews>
  <sheetFormatPr baseColWidth="10" defaultRowHeight="16" x14ac:dyDescent="0.2"/>
  <cols>
    <col min="1" max="1" width="3.33203125" style="16" customWidth="1"/>
    <col min="2" max="2" width="19.83203125" style="16" customWidth="1"/>
    <col min="3" max="3" width="1.1640625" style="16" customWidth="1"/>
    <col min="4" max="4" width="63.5" style="16" customWidth="1"/>
    <col min="5" max="16384" width="10.83203125" style="16"/>
  </cols>
  <sheetData>
    <row r="2" spans="2:4" ht="16" customHeight="1" x14ac:dyDescent="0.2">
      <c r="B2" s="108" t="s">
        <v>158</v>
      </c>
      <c r="D2" s="144" t="s">
        <v>159</v>
      </c>
    </row>
    <row r="3" spans="2:4" x14ac:dyDescent="0.2">
      <c r="D3" s="145"/>
    </row>
    <row r="4" spans="2:4" x14ac:dyDescent="0.2">
      <c r="D4" s="146"/>
    </row>
    <row r="6" spans="2:4" x14ac:dyDescent="0.2">
      <c r="B6" s="109" t="s">
        <v>160</v>
      </c>
      <c r="D6" s="144" t="s">
        <v>161</v>
      </c>
    </row>
    <row r="7" spans="2:4" x14ac:dyDescent="0.2">
      <c r="D7" s="145"/>
    </row>
    <row r="8" spans="2:4" x14ac:dyDescent="0.2">
      <c r="D8" s="145"/>
    </row>
    <row r="9" spans="2:4" x14ac:dyDescent="0.2">
      <c r="D9" s="146"/>
    </row>
    <row r="11" spans="2:4" x14ac:dyDescent="0.2">
      <c r="B11" s="110" t="s">
        <v>162</v>
      </c>
      <c r="D11" s="144" t="s">
        <v>163</v>
      </c>
    </row>
    <row r="12" spans="2:4" x14ac:dyDescent="0.2">
      <c r="D12" s="145"/>
    </row>
    <row r="13" spans="2:4" x14ac:dyDescent="0.2">
      <c r="D13" s="145"/>
    </row>
    <row r="14" spans="2:4" x14ac:dyDescent="0.2">
      <c r="D14" s="146"/>
    </row>
    <row r="16" spans="2:4" x14ac:dyDescent="0.2">
      <c r="B16" s="110" t="s">
        <v>164</v>
      </c>
      <c r="D16" s="144" t="s">
        <v>165</v>
      </c>
    </row>
    <row r="17" spans="2:4" x14ac:dyDescent="0.2">
      <c r="D17" s="145"/>
    </row>
    <row r="18" spans="2:4" x14ac:dyDescent="0.2">
      <c r="D18" s="146"/>
    </row>
    <row r="20" spans="2:4" x14ac:dyDescent="0.2">
      <c r="B20" s="143" t="s">
        <v>166</v>
      </c>
      <c r="D20" s="144" t="s">
        <v>170</v>
      </c>
    </row>
    <row r="21" spans="2:4" x14ac:dyDescent="0.2">
      <c r="D21" s="145"/>
    </row>
    <row r="22" spans="2:4" x14ac:dyDescent="0.2">
      <c r="D22" s="145"/>
    </row>
    <row r="23" spans="2:4" x14ac:dyDescent="0.2">
      <c r="D23" s="145"/>
    </row>
    <row r="24" spans="2:4" x14ac:dyDescent="0.2">
      <c r="D24" s="145"/>
    </row>
    <row r="25" spans="2:4" ht="36" customHeight="1" x14ac:dyDescent="0.2">
      <c r="D25" s="146"/>
    </row>
  </sheetData>
  <mergeCells count="5">
    <mergeCell ref="D2:D4"/>
    <mergeCell ref="D6:D9"/>
    <mergeCell ref="D11:D14"/>
    <mergeCell ref="D16:D18"/>
    <mergeCell ref="D20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01D0-6C62-E743-863F-4DA515EEFC2A}">
  <sheetPr>
    <tabColor rgb="FF00B050"/>
  </sheetPr>
  <dimension ref="B1:L22"/>
  <sheetViews>
    <sheetView showGridLines="0" workbookViewId="0">
      <selection activeCell="F27" sqref="F27"/>
    </sheetView>
  </sheetViews>
  <sheetFormatPr baseColWidth="10" defaultRowHeight="16" x14ac:dyDescent="0.2"/>
  <cols>
    <col min="1" max="1" width="3.33203125" customWidth="1"/>
    <col min="2" max="2" width="12.6640625" bestFit="1" customWidth="1"/>
    <col min="3" max="3" width="36.1640625" bestFit="1" customWidth="1"/>
    <col min="4" max="5" width="15.5" customWidth="1"/>
    <col min="6" max="6" width="7.33203125" customWidth="1"/>
    <col min="7" max="7" width="14.1640625" customWidth="1"/>
    <col min="8" max="8" width="1.33203125" customWidth="1"/>
    <col min="9" max="9" width="14.6640625" customWidth="1"/>
  </cols>
  <sheetData>
    <row r="1" spans="2:12" ht="17" thickBot="1" x14ac:dyDescent="0.25"/>
    <row r="2" spans="2:12" x14ac:dyDescent="0.2">
      <c r="E2" s="147" t="s">
        <v>167</v>
      </c>
      <c r="F2" s="148"/>
      <c r="G2" s="148"/>
      <c r="H2" s="148"/>
      <c r="I2" s="149"/>
    </row>
    <row r="3" spans="2:12" x14ac:dyDescent="0.2">
      <c r="D3" s="93"/>
      <c r="E3" s="150"/>
      <c r="F3" s="151"/>
      <c r="G3" s="151"/>
      <c r="H3" s="151"/>
      <c r="I3" s="152"/>
    </row>
    <row r="4" spans="2:12" x14ac:dyDescent="0.2">
      <c r="D4" s="107"/>
      <c r="E4" s="150"/>
      <c r="F4" s="151"/>
      <c r="G4" s="151"/>
      <c r="H4" s="151"/>
      <c r="I4" s="152"/>
    </row>
    <row r="5" spans="2:12" ht="17" thickBot="1" x14ac:dyDescent="0.25">
      <c r="D5" s="107"/>
      <c r="E5" s="153"/>
      <c r="F5" s="154"/>
      <c r="G5" s="154"/>
      <c r="H5" s="154"/>
      <c r="I5" s="155"/>
    </row>
    <row r="7" spans="2:12" x14ac:dyDescent="0.2">
      <c r="J7" s="51"/>
      <c r="K7" s="52"/>
      <c r="L7" s="53"/>
    </row>
    <row r="8" spans="2:12" x14ac:dyDescent="0.2">
      <c r="B8" s="54"/>
      <c r="C8" s="156" t="s">
        <v>108</v>
      </c>
      <c r="D8" s="156"/>
      <c r="E8" s="156"/>
      <c r="F8" s="156"/>
      <c r="G8" s="156"/>
      <c r="I8" s="55" t="s">
        <v>109</v>
      </c>
      <c r="J8" s="51"/>
      <c r="K8" s="52"/>
      <c r="L8" s="53"/>
    </row>
    <row r="9" spans="2:12" ht="6" customHeight="1" x14ac:dyDescent="0.2"/>
    <row r="10" spans="2:12" x14ac:dyDescent="0.2">
      <c r="B10" s="157" t="s">
        <v>110</v>
      </c>
      <c r="C10" s="157"/>
      <c r="D10" s="56" t="s">
        <v>111</v>
      </c>
      <c r="E10" s="56" t="s">
        <v>112</v>
      </c>
      <c r="F10" s="56" t="s">
        <v>152</v>
      </c>
      <c r="G10" s="56" t="s">
        <v>114</v>
      </c>
      <c r="I10" s="56" t="s">
        <v>115</v>
      </c>
    </row>
    <row r="11" spans="2:12" x14ac:dyDescent="0.2">
      <c r="B11" s="85" t="s">
        <v>111</v>
      </c>
      <c r="C11" s="85"/>
      <c r="D11" s="81"/>
      <c r="E11" s="81"/>
      <c r="F11" s="81"/>
      <c r="G11" s="81"/>
      <c r="I11" s="81"/>
    </row>
    <row r="12" spans="2:12" x14ac:dyDescent="0.2">
      <c r="B12" s="57" t="s">
        <v>116</v>
      </c>
      <c r="C12" s="57" t="s">
        <v>117</v>
      </c>
      <c r="D12" s="58">
        <f>'Prijs Totaal - Score'!H16</f>
        <v>0</v>
      </c>
      <c r="E12" s="81" t="s">
        <v>146</v>
      </c>
      <c r="F12" s="57"/>
      <c r="G12" s="58">
        <f>21*D12*60</f>
        <v>0</v>
      </c>
      <c r="I12" s="57"/>
    </row>
    <row r="13" spans="2:12" x14ac:dyDescent="0.2">
      <c r="B13" t="s">
        <v>118</v>
      </c>
      <c r="C13" t="s">
        <v>119</v>
      </c>
      <c r="D13" s="59">
        <f>'Prijs Totaal - Score'!H18</f>
        <v>0</v>
      </c>
      <c r="E13" s="50" t="s">
        <v>146</v>
      </c>
      <c r="G13" s="80">
        <f>21*D13*60</f>
        <v>0</v>
      </c>
    </row>
    <row r="14" spans="2:12" x14ac:dyDescent="0.2">
      <c r="B14" s="61"/>
      <c r="C14" s="62"/>
      <c r="D14" s="64"/>
      <c r="E14" s="61"/>
      <c r="F14" s="61"/>
      <c r="G14" s="87" t="s">
        <v>111</v>
      </c>
      <c r="I14" s="133">
        <f>G12+G13</f>
        <v>0</v>
      </c>
    </row>
    <row r="15" spans="2:12" x14ac:dyDescent="0.2">
      <c r="B15" s="49" t="s">
        <v>123</v>
      </c>
      <c r="C15" s="49"/>
      <c r="D15" s="86"/>
      <c r="E15" s="120">
        <v>50000</v>
      </c>
      <c r="F15" s="49" t="s">
        <v>153</v>
      </c>
      <c r="G15" s="49"/>
      <c r="I15" s="84"/>
    </row>
    <row r="16" spans="2:12" x14ac:dyDescent="0.2">
      <c r="B16" t="s">
        <v>120</v>
      </c>
      <c r="C16" t="s">
        <v>226</v>
      </c>
      <c r="E16" s="59">
        <f>E15*F16</f>
        <v>0</v>
      </c>
      <c r="F16" s="83">
        <f>Kwaliteit!E8</f>
        <v>0</v>
      </c>
      <c r="G16" s="60">
        <f>F16*E15</f>
        <v>0</v>
      </c>
      <c r="I16" s="57"/>
    </row>
    <row r="17" spans="2:9" x14ac:dyDescent="0.2">
      <c r="B17" t="s">
        <v>121</v>
      </c>
      <c r="C17" t="s">
        <v>147</v>
      </c>
      <c r="E17" s="59">
        <f>E15*F17</f>
        <v>0</v>
      </c>
      <c r="F17" s="83">
        <f>Kwaliteit!E12</f>
        <v>0</v>
      </c>
      <c r="G17" s="60">
        <f>F17*E15</f>
        <v>0</v>
      </c>
    </row>
    <row r="18" spans="2:9" x14ac:dyDescent="0.2">
      <c r="B18" t="s">
        <v>122</v>
      </c>
      <c r="C18" t="s">
        <v>227</v>
      </c>
      <c r="E18" s="59">
        <f>E15*F18</f>
        <v>0</v>
      </c>
      <c r="F18" s="83">
        <f>Kwaliteit!E34</f>
        <v>0</v>
      </c>
      <c r="G18" s="60">
        <f>F18*E15</f>
        <v>0</v>
      </c>
    </row>
    <row r="19" spans="2:9" x14ac:dyDescent="0.2">
      <c r="C19" s="158" t="s">
        <v>156</v>
      </c>
      <c r="D19" s="158"/>
      <c r="E19" s="59">
        <f>E15*F19</f>
        <v>0</v>
      </c>
      <c r="F19" s="83">
        <f>Kwaliteit!E38</f>
        <v>0</v>
      </c>
      <c r="G19" s="60">
        <f>F19*E15</f>
        <v>0</v>
      </c>
    </row>
    <row r="20" spans="2:9" x14ac:dyDescent="0.2">
      <c r="C20" s="158"/>
      <c r="D20" s="158"/>
      <c r="E20" s="59"/>
      <c r="F20" s="83"/>
      <c r="G20" s="60"/>
    </row>
    <row r="21" spans="2:9" x14ac:dyDescent="0.2">
      <c r="B21" s="61"/>
      <c r="C21" s="61"/>
      <c r="D21" s="61"/>
      <c r="E21" s="64"/>
      <c r="F21" s="63"/>
      <c r="G21" s="87" t="s">
        <v>123</v>
      </c>
      <c r="I21" s="133">
        <f>SUM(G16:G19)</f>
        <v>0</v>
      </c>
    </row>
    <row r="22" spans="2:9" x14ac:dyDescent="0.2">
      <c r="B22" s="49"/>
      <c r="C22" s="49"/>
      <c r="D22" s="49"/>
      <c r="E22" s="49"/>
      <c r="F22" s="49"/>
      <c r="G22" s="88" t="s">
        <v>154</v>
      </c>
      <c r="I22" s="65">
        <f>I14-I21</f>
        <v>0</v>
      </c>
    </row>
  </sheetData>
  <sheetProtection algorithmName="SHA-512" hashValue="nWmnRmogcGfjslEoZEjNthvgV+cXY+gIVhFaJKdy9GYmz+cMnik6oQS/fXa6mPfRt5atDg9cqI25kFC4bb5YSA==" saltValue="dzGBai9xpJX2YpbFB9R3lw==" spinCount="100000" sheet="1" objects="1" scenarios="1"/>
  <mergeCells count="4">
    <mergeCell ref="E2:I5"/>
    <mergeCell ref="C8:G8"/>
    <mergeCell ref="B10:C10"/>
    <mergeCell ref="C19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4:I21"/>
  <sheetViews>
    <sheetView showGridLines="0" workbookViewId="0">
      <selection activeCell="F27" sqref="F27"/>
    </sheetView>
  </sheetViews>
  <sheetFormatPr baseColWidth="10" defaultColWidth="11" defaultRowHeight="16" x14ac:dyDescent="0.2"/>
  <cols>
    <col min="1" max="1" width="3" style="16" customWidth="1"/>
    <col min="2" max="2" width="69.6640625" style="16" customWidth="1"/>
    <col min="3" max="3" width="1.5" style="16" customWidth="1"/>
    <col min="4" max="4" width="16.33203125" style="16" customWidth="1"/>
    <col min="5" max="5" width="1.5" style="16" customWidth="1"/>
    <col min="6" max="6" width="13.6640625" style="16" bestFit="1" customWidth="1"/>
    <col min="7" max="7" width="1.5" style="16" customWidth="1"/>
    <col min="8" max="9" width="16" style="16" customWidth="1"/>
    <col min="10" max="14" width="15.6640625" style="16" customWidth="1"/>
    <col min="15" max="16384" width="11" style="16"/>
  </cols>
  <sheetData>
    <row r="4" spans="2:9" ht="17" thickBot="1" x14ac:dyDescent="0.25">
      <c r="B4" s="142" t="s">
        <v>222</v>
      </c>
      <c r="D4" s="125" t="s">
        <v>197</v>
      </c>
      <c r="E4" s="115"/>
      <c r="F4" s="115" t="s">
        <v>204</v>
      </c>
      <c r="G4" s="115"/>
      <c r="H4" s="115" t="s">
        <v>215</v>
      </c>
      <c r="I4" s="115" t="s">
        <v>216</v>
      </c>
    </row>
    <row r="5" spans="2:9" ht="17" thickBot="1" x14ac:dyDescent="0.25">
      <c r="D5" s="122" t="s">
        <v>198</v>
      </c>
      <c r="E5" s="124"/>
      <c r="F5" s="116">
        <v>7.1428571428571425E-2</v>
      </c>
      <c r="G5" s="126"/>
      <c r="H5" s="129">
        <f>AVERAGE('P1 - Lease'!AM46:AM54)</f>
        <v>0</v>
      </c>
      <c r="I5" s="129">
        <f>H5*F5</f>
        <v>0</v>
      </c>
    </row>
    <row r="6" spans="2:9" ht="17" thickBot="1" x14ac:dyDescent="0.25">
      <c r="D6" s="123" t="s">
        <v>199</v>
      </c>
      <c r="E6" s="118"/>
      <c r="F6" s="118">
        <v>0.35714285714285715</v>
      </c>
      <c r="G6" s="127"/>
      <c r="H6" s="130">
        <f>AVERAGE('P1 - Lease'!AM40:AM45)</f>
        <v>0</v>
      </c>
      <c r="I6" s="130">
        <f>H6*F6</f>
        <v>0</v>
      </c>
    </row>
    <row r="7" spans="2:9" ht="17" thickBot="1" x14ac:dyDescent="0.25">
      <c r="D7" s="122" t="s">
        <v>200</v>
      </c>
      <c r="E7" s="116"/>
      <c r="F7" s="116">
        <v>0.35714285714285715</v>
      </c>
      <c r="G7" s="128"/>
      <c r="H7" s="129">
        <f>AVERAGE('P1 - Lease'!AM7:AM15)</f>
        <v>0</v>
      </c>
      <c r="I7" s="129">
        <f t="shared" ref="I7:I10" si="0">H7*F7</f>
        <v>0</v>
      </c>
    </row>
    <row r="8" spans="2:9" ht="17" thickBot="1" x14ac:dyDescent="0.25">
      <c r="D8" s="123" t="s">
        <v>201</v>
      </c>
      <c r="E8" s="118"/>
      <c r="F8" s="118">
        <v>7.1428571428571425E-2</v>
      </c>
      <c r="G8" s="127"/>
      <c r="H8" s="130">
        <f>AVERAGE('P1 - Lease'!AM28:AM39)</f>
        <v>0</v>
      </c>
      <c r="I8" s="130">
        <f t="shared" si="0"/>
        <v>0</v>
      </c>
    </row>
    <row r="9" spans="2:9" ht="17" thickBot="1" x14ac:dyDescent="0.25">
      <c r="D9" s="122" t="s">
        <v>202</v>
      </c>
      <c r="E9" s="116"/>
      <c r="F9" s="116">
        <v>7.1428571428571425E-2</v>
      </c>
      <c r="G9" s="128"/>
      <c r="H9" s="129">
        <f>AVERAGE('P1 - Lease'!AM22:AM27)</f>
        <v>0</v>
      </c>
      <c r="I9" s="129">
        <f t="shared" si="0"/>
        <v>0</v>
      </c>
    </row>
    <row r="10" spans="2:9" ht="17" thickBot="1" x14ac:dyDescent="0.25">
      <c r="D10" s="123" t="s">
        <v>203</v>
      </c>
      <c r="E10" s="118"/>
      <c r="F10" s="118">
        <v>7.1428571428571425E-2</v>
      </c>
      <c r="G10" s="127"/>
      <c r="H10" s="130">
        <f>AVERAGE('P1 - Lease'!AM16:AM21)</f>
        <v>0</v>
      </c>
      <c r="I10" s="130">
        <f t="shared" si="0"/>
        <v>0</v>
      </c>
    </row>
    <row r="11" spans="2:9" ht="17" thickBot="1" x14ac:dyDescent="0.25">
      <c r="D11" s="121"/>
      <c r="E11" s="117"/>
      <c r="F11" s="117"/>
      <c r="G11" s="117"/>
      <c r="H11" s="131"/>
      <c r="I11" s="131">
        <f>SUM(I5:I10)</f>
        <v>0</v>
      </c>
    </row>
    <row r="15" spans="2:9" x14ac:dyDescent="0.2">
      <c r="B15" s="7" t="s">
        <v>148</v>
      </c>
      <c r="C15" s="7"/>
      <c r="D15" s="8" t="s">
        <v>95</v>
      </c>
      <c r="E15" s="8"/>
      <c r="F15" s="8" t="s">
        <v>38</v>
      </c>
      <c r="G15" s="8"/>
      <c r="H15" s="8" t="s">
        <v>15</v>
      </c>
    </row>
    <row r="16" spans="2:9" x14ac:dyDescent="0.2">
      <c r="B16" s="9" t="s">
        <v>97</v>
      </c>
      <c r="C16" s="9"/>
      <c r="D16" s="10">
        <f>I11</f>
        <v>0</v>
      </c>
      <c r="E16" s="11"/>
      <c r="F16" s="12">
        <v>0.98</v>
      </c>
      <c r="G16" s="13"/>
      <c r="H16" s="14">
        <f>D16*F16</f>
        <v>0</v>
      </c>
    </row>
    <row r="17" spans="2:8" ht="7" customHeight="1" x14ac:dyDescent="0.2">
      <c r="B17" s="9"/>
      <c r="C17" s="9"/>
      <c r="D17" s="11"/>
      <c r="E17" s="11"/>
      <c r="F17" s="13"/>
      <c r="G17" s="13"/>
      <c r="H17" s="15"/>
    </row>
    <row r="18" spans="2:8" x14ac:dyDescent="0.2">
      <c r="B18" s="9" t="s">
        <v>98</v>
      </c>
      <c r="C18" s="9"/>
      <c r="D18" s="10">
        <f>SUM('P2 - Overige kosten'!C5:C12)</f>
        <v>0</v>
      </c>
      <c r="E18" s="11"/>
      <c r="F18" s="12">
        <v>0.02</v>
      </c>
      <c r="G18" s="13"/>
      <c r="H18" s="14">
        <f t="shared" ref="H18" si="1">D18*F18</f>
        <v>0</v>
      </c>
    </row>
    <row r="19" spans="2:8" ht="17" thickBot="1" x14ac:dyDescent="0.25">
      <c r="B19" s="9"/>
      <c r="C19" s="9"/>
      <c r="D19" s="9"/>
      <c r="E19" s="9"/>
      <c r="F19" s="9"/>
      <c r="G19" s="9"/>
      <c r="H19" s="9"/>
    </row>
    <row r="20" spans="2:8" ht="16" customHeight="1" x14ac:dyDescent="0.2">
      <c r="B20" s="159" t="s">
        <v>229</v>
      </c>
      <c r="C20" s="159"/>
      <c r="D20" s="159"/>
      <c r="F20" s="160">
        <f>SUM(H16:H18)</f>
        <v>0</v>
      </c>
      <c r="G20" s="161"/>
      <c r="H20" s="162"/>
    </row>
    <row r="21" spans="2:8" ht="17" customHeight="1" thickBot="1" x14ac:dyDescent="0.25">
      <c r="B21" s="159"/>
      <c r="C21" s="159"/>
      <c r="D21" s="159"/>
      <c r="F21" s="163"/>
      <c r="G21" s="164"/>
      <c r="H21" s="165"/>
    </row>
  </sheetData>
  <sheetProtection algorithmName="SHA-512" hashValue="t0vc4RzTe06hoUs3RHjjU/2BKLLFsBpYnwspCIqz5tSvAUbms1SxPkzPgWr5KExfzLYs5owtSDF//enkeksMRg==" saltValue="31f5olZ4DUmknGJMsQhQOw==" spinCount="100000" sheet="1" objects="1" scenarios="1"/>
  <mergeCells count="2">
    <mergeCell ref="B20:D21"/>
    <mergeCell ref="F20:H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94EE-6EDC-0340-8FCF-2F9C13072AFA}">
  <sheetPr>
    <tabColor rgb="FFFFFF00"/>
  </sheetPr>
  <dimension ref="B1:AO54"/>
  <sheetViews>
    <sheetView showGridLines="0" zoomScale="80" zoomScaleNormal="80" workbookViewId="0">
      <selection activeCell="F27" sqref="F27"/>
    </sheetView>
  </sheetViews>
  <sheetFormatPr baseColWidth="10" defaultRowHeight="16" x14ac:dyDescent="0.2"/>
  <cols>
    <col min="1" max="1" width="3.5" style="16" customWidth="1"/>
    <col min="2" max="2" width="11.83203125" style="17" bestFit="1" customWidth="1"/>
    <col min="3" max="3" width="11.83203125" style="17" customWidth="1"/>
    <col min="4" max="4" width="12.33203125" style="16" bestFit="1" customWidth="1"/>
    <col min="5" max="5" width="16.33203125" style="16" bestFit="1" customWidth="1"/>
    <col min="6" max="6" width="46.5" style="16" bestFit="1" customWidth="1"/>
    <col min="7" max="7" width="14.5" style="16" bestFit="1" customWidth="1"/>
    <col min="8" max="8" width="11.1640625" style="16" bestFit="1" customWidth="1"/>
    <col min="9" max="9" width="11.5" style="16" bestFit="1" customWidth="1"/>
    <col min="10" max="10" width="7.83203125" style="16" customWidth="1"/>
    <col min="11" max="11" width="14.6640625" style="18" customWidth="1"/>
    <col min="12" max="12" width="10.83203125" style="16"/>
    <col min="13" max="13" width="14.33203125" style="17" bestFit="1" customWidth="1"/>
    <col min="14" max="15" width="17.83203125" style="16" customWidth="1"/>
    <col min="16" max="16" width="20" style="16" customWidth="1"/>
    <col min="17" max="18" width="19.33203125" style="16" customWidth="1"/>
    <col min="19" max="19" width="13" style="16" customWidth="1"/>
    <col min="20" max="20" width="15.1640625" style="16" customWidth="1"/>
    <col min="21" max="21" width="11" style="16" customWidth="1"/>
    <col min="22" max="23" width="11.83203125" style="16" customWidth="1"/>
    <col min="24" max="24" width="12.83203125" style="16" customWidth="1"/>
    <col min="25" max="25" width="11.6640625" style="16" bestFit="1" customWidth="1"/>
    <col min="26" max="26" width="13.5" style="16" customWidth="1"/>
    <col min="27" max="27" width="13.1640625" style="16" customWidth="1"/>
    <col min="28" max="31" width="13.6640625" style="16" customWidth="1"/>
    <col min="32" max="32" width="17" style="16" customWidth="1"/>
    <col min="33" max="33" width="11.83203125" style="16" customWidth="1"/>
    <col min="34" max="34" width="12.33203125" style="16" customWidth="1"/>
    <col min="35" max="35" width="18.33203125" style="16" customWidth="1"/>
    <col min="36" max="36" width="12.6640625" style="16" customWidth="1"/>
    <col min="37" max="37" width="10.83203125" style="16"/>
    <col min="38" max="38" width="1.83203125" style="19" customWidth="1"/>
    <col min="39" max="39" width="13" style="16" customWidth="1"/>
    <col min="40" max="40" width="10.83203125" style="16"/>
    <col min="42" max="16384" width="10.83203125" style="16"/>
  </cols>
  <sheetData>
    <row r="1" spans="2:39" ht="17" thickBot="1" x14ac:dyDescent="0.25"/>
    <row r="2" spans="2:39" ht="34" customHeight="1" thickTop="1" thickBot="1" x14ac:dyDescent="0.25">
      <c r="B2" s="132" t="s">
        <v>87</v>
      </c>
      <c r="C2" s="169" t="s">
        <v>88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</row>
    <row r="3" spans="2:39" ht="18" thickTop="1" thickBot="1" x14ac:dyDescent="0.25"/>
    <row r="4" spans="2:39" ht="17" thickBot="1" x14ac:dyDescent="0.25">
      <c r="B4" s="166" t="s">
        <v>218</v>
      </c>
      <c r="C4" s="167"/>
      <c r="D4" s="167"/>
      <c r="E4" s="167"/>
      <c r="F4" s="167"/>
      <c r="G4" s="167"/>
      <c r="H4" s="167"/>
      <c r="I4" s="167"/>
      <c r="J4" s="168"/>
    </row>
    <row r="5" spans="2:39" ht="17" thickBot="1" x14ac:dyDescent="0.25"/>
    <row r="6" spans="2:39" s="32" customFormat="1" ht="86" thickBot="1" x14ac:dyDescent="0.25">
      <c r="B6" s="20" t="s">
        <v>210</v>
      </c>
      <c r="C6" s="111" t="s">
        <v>197</v>
      </c>
      <c r="D6" s="21" t="s">
        <v>0</v>
      </c>
      <c r="E6" s="22" t="s">
        <v>1</v>
      </c>
      <c r="F6" s="21" t="s">
        <v>2</v>
      </c>
      <c r="G6" s="21" t="s">
        <v>4</v>
      </c>
      <c r="H6" s="21"/>
      <c r="I6" s="21" t="s">
        <v>3</v>
      </c>
      <c r="J6" s="21"/>
      <c r="K6" s="23" t="s">
        <v>196</v>
      </c>
      <c r="L6" s="20" t="s">
        <v>5</v>
      </c>
      <c r="M6" s="24" t="s">
        <v>6</v>
      </c>
      <c r="N6" s="25" t="s">
        <v>89</v>
      </c>
      <c r="O6" s="26" t="s">
        <v>177</v>
      </c>
      <c r="P6" s="26" t="s">
        <v>30</v>
      </c>
      <c r="Q6" s="27" t="s">
        <v>7</v>
      </c>
      <c r="R6" s="28" t="s">
        <v>8</v>
      </c>
      <c r="S6" s="29" t="s">
        <v>18</v>
      </c>
      <c r="T6" s="26" t="s">
        <v>16</v>
      </c>
      <c r="U6" s="27" t="s">
        <v>19</v>
      </c>
      <c r="V6" s="27" t="s">
        <v>17</v>
      </c>
      <c r="W6" s="28" t="s">
        <v>28</v>
      </c>
      <c r="X6" s="30" t="s">
        <v>29</v>
      </c>
      <c r="Y6" s="27" t="s">
        <v>20</v>
      </c>
      <c r="Z6" s="27" t="s">
        <v>90</v>
      </c>
      <c r="AA6" s="27" t="s">
        <v>91</v>
      </c>
      <c r="AB6" s="27" t="s">
        <v>92</v>
      </c>
      <c r="AC6" s="27" t="s">
        <v>219</v>
      </c>
      <c r="AD6" s="27" t="s">
        <v>220</v>
      </c>
      <c r="AE6" s="27" t="s">
        <v>221</v>
      </c>
      <c r="AF6" s="27" t="s">
        <v>9</v>
      </c>
      <c r="AG6" s="27" t="s">
        <v>12</v>
      </c>
      <c r="AH6" s="27" t="s">
        <v>14</v>
      </c>
      <c r="AI6" s="27" t="s">
        <v>13</v>
      </c>
      <c r="AJ6" s="27" t="s">
        <v>93</v>
      </c>
      <c r="AK6" s="28" t="s">
        <v>10</v>
      </c>
      <c r="AL6" s="31"/>
      <c r="AM6" s="25" t="s">
        <v>11</v>
      </c>
    </row>
    <row r="7" spans="2:39" x14ac:dyDescent="0.2">
      <c r="B7" s="33" t="s">
        <v>39</v>
      </c>
      <c r="C7" s="112" t="s">
        <v>200</v>
      </c>
      <c r="D7" s="34" t="s">
        <v>24</v>
      </c>
      <c r="E7" s="34" t="s">
        <v>33</v>
      </c>
      <c r="F7" s="34" t="s">
        <v>184</v>
      </c>
      <c r="G7" s="34" t="s">
        <v>32</v>
      </c>
      <c r="H7" s="45"/>
      <c r="I7" s="34" t="s">
        <v>26</v>
      </c>
      <c r="J7" s="34"/>
      <c r="K7" s="46">
        <v>26730</v>
      </c>
      <c r="L7" s="33" t="s">
        <v>182</v>
      </c>
      <c r="M7" s="47">
        <v>10000</v>
      </c>
      <c r="N7" s="176">
        <v>0.01</v>
      </c>
      <c r="O7" s="95"/>
      <c r="P7" s="95"/>
      <c r="Q7" s="96"/>
      <c r="R7" s="97"/>
      <c r="S7" s="175">
        <v>44648</v>
      </c>
      <c r="T7" s="98"/>
      <c r="U7" s="96"/>
      <c r="V7" s="96"/>
      <c r="W7" s="96"/>
      <c r="X7" s="135">
        <f>(P7-Q7)/60</f>
        <v>0</v>
      </c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M7" s="138">
        <f>SUM(X7:AG7,AI7:AK7,AH7)</f>
        <v>0</v>
      </c>
    </row>
    <row r="8" spans="2:39" x14ac:dyDescent="0.2">
      <c r="B8" s="35" t="s">
        <v>40</v>
      </c>
      <c r="C8" s="113" t="s">
        <v>200</v>
      </c>
      <c r="D8" s="36" t="s">
        <v>24</v>
      </c>
      <c r="E8" s="36" t="s">
        <v>33</v>
      </c>
      <c r="F8" s="36" t="s">
        <v>184</v>
      </c>
      <c r="G8" s="36" t="s">
        <v>32</v>
      </c>
      <c r="H8" s="37"/>
      <c r="I8" s="36" t="s">
        <v>26</v>
      </c>
      <c r="J8" s="36"/>
      <c r="K8" s="38">
        <v>26730</v>
      </c>
      <c r="L8" s="35" t="s">
        <v>182</v>
      </c>
      <c r="M8" s="39">
        <v>20000</v>
      </c>
      <c r="N8" s="177">
        <v>0.01</v>
      </c>
      <c r="O8" s="99"/>
      <c r="P8" s="99"/>
      <c r="Q8" s="100"/>
      <c r="R8" s="101"/>
      <c r="S8" s="180">
        <v>44648</v>
      </c>
      <c r="T8" s="102"/>
      <c r="U8" s="100"/>
      <c r="V8" s="100"/>
      <c r="W8" s="100"/>
      <c r="X8" s="136">
        <f t="shared" ref="X8:X54" si="0">(P8-Q8)/60</f>
        <v>0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1"/>
      <c r="AM8" s="139">
        <f t="shared" ref="AM8:AM54" si="1">SUM(X8:AG8,AI8:AK8,AH8)</f>
        <v>0</v>
      </c>
    </row>
    <row r="9" spans="2:39" ht="17" thickBot="1" x14ac:dyDescent="0.25">
      <c r="B9" s="40" t="s">
        <v>41</v>
      </c>
      <c r="C9" s="114" t="s">
        <v>200</v>
      </c>
      <c r="D9" s="41" t="s">
        <v>24</v>
      </c>
      <c r="E9" s="41" t="s">
        <v>33</v>
      </c>
      <c r="F9" s="41" t="s">
        <v>184</v>
      </c>
      <c r="G9" s="41" t="s">
        <v>32</v>
      </c>
      <c r="H9" s="42"/>
      <c r="I9" s="41" t="s">
        <v>26</v>
      </c>
      <c r="J9" s="41"/>
      <c r="K9" s="43">
        <v>26730</v>
      </c>
      <c r="L9" s="40" t="s">
        <v>182</v>
      </c>
      <c r="M9" s="44">
        <v>30000</v>
      </c>
      <c r="N9" s="178">
        <v>0.01</v>
      </c>
      <c r="O9" s="103"/>
      <c r="P9" s="103"/>
      <c r="Q9" s="104"/>
      <c r="R9" s="105"/>
      <c r="S9" s="181">
        <v>44648</v>
      </c>
      <c r="T9" s="106"/>
      <c r="U9" s="104"/>
      <c r="V9" s="104"/>
      <c r="W9" s="104"/>
      <c r="X9" s="137">
        <f t="shared" si="0"/>
        <v>0</v>
      </c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M9" s="140">
        <f t="shared" si="1"/>
        <v>0</v>
      </c>
    </row>
    <row r="10" spans="2:39" x14ac:dyDescent="0.2">
      <c r="B10" s="33" t="s">
        <v>42</v>
      </c>
      <c r="C10" s="112" t="s">
        <v>200</v>
      </c>
      <c r="D10" s="34" t="s">
        <v>22</v>
      </c>
      <c r="E10" s="34" t="s">
        <v>23</v>
      </c>
      <c r="F10" s="34" t="s">
        <v>185</v>
      </c>
      <c r="G10" s="34" t="s">
        <v>32</v>
      </c>
      <c r="H10" s="45"/>
      <c r="I10" s="34" t="s">
        <v>26</v>
      </c>
      <c r="J10" s="34"/>
      <c r="K10" s="46">
        <v>22105</v>
      </c>
      <c r="L10" s="33" t="s">
        <v>182</v>
      </c>
      <c r="M10" s="47">
        <v>10000</v>
      </c>
      <c r="N10" s="179">
        <v>0</v>
      </c>
      <c r="O10" s="95"/>
      <c r="P10" s="95"/>
      <c r="Q10" s="96"/>
      <c r="R10" s="97"/>
      <c r="S10" s="175">
        <v>44648</v>
      </c>
      <c r="T10" s="98"/>
      <c r="U10" s="96"/>
      <c r="V10" s="96"/>
      <c r="W10" s="96"/>
      <c r="X10" s="135">
        <f t="shared" si="0"/>
        <v>0</v>
      </c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M10" s="141">
        <f t="shared" si="1"/>
        <v>0</v>
      </c>
    </row>
    <row r="11" spans="2:39" x14ac:dyDescent="0.2">
      <c r="B11" s="35" t="s">
        <v>43</v>
      </c>
      <c r="C11" s="113" t="s">
        <v>200</v>
      </c>
      <c r="D11" s="36" t="s">
        <v>22</v>
      </c>
      <c r="E11" s="36" t="s">
        <v>23</v>
      </c>
      <c r="F11" s="36" t="s">
        <v>185</v>
      </c>
      <c r="G11" s="36" t="s">
        <v>32</v>
      </c>
      <c r="H11" s="37"/>
      <c r="I11" s="36" t="s">
        <v>26</v>
      </c>
      <c r="J11" s="36"/>
      <c r="K11" s="38">
        <v>22105</v>
      </c>
      <c r="L11" s="35" t="s">
        <v>182</v>
      </c>
      <c r="M11" s="39">
        <v>20000</v>
      </c>
      <c r="N11" s="177">
        <v>0</v>
      </c>
      <c r="O11" s="99"/>
      <c r="P11" s="99"/>
      <c r="Q11" s="100"/>
      <c r="R11" s="101"/>
      <c r="S11" s="180">
        <v>44648</v>
      </c>
      <c r="T11" s="102"/>
      <c r="U11" s="100"/>
      <c r="V11" s="100"/>
      <c r="W11" s="100"/>
      <c r="X11" s="136">
        <f t="shared" si="0"/>
        <v>0</v>
      </c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1"/>
      <c r="AM11" s="139">
        <f t="shared" si="1"/>
        <v>0</v>
      </c>
    </row>
    <row r="12" spans="2:39" ht="17" thickBot="1" x14ac:dyDescent="0.25">
      <c r="B12" s="40" t="s">
        <v>44</v>
      </c>
      <c r="C12" s="114" t="s">
        <v>200</v>
      </c>
      <c r="D12" s="41" t="s">
        <v>22</v>
      </c>
      <c r="E12" s="41" t="s">
        <v>23</v>
      </c>
      <c r="F12" s="41" t="s">
        <v>185</v>
      </c>
      <c r="G12" s="41" t="s">
        <v>32</v>
      </c>
      <c r="H12" s="42"/>
      <c r="I12" s="41" t="s">
        <v>26</v>
      </c>
      <c r="J12" s="41"/>
      <c r="K12" s="43">
        <v>22105</v>
      </c>
      <c r="L12" s="40" t="s">
        <v>182</v>
      </c>
      <c r="M12" s="44">
        <v>30000</v>
      </c>
      <c r="N12" s="178">
        <v>0</v>
      </c>
      <c r="O12" s="103"/>
      <c r="P12" s="103"/>
      <c r="Q12" s="104"/>
      <c r="R12" s="105"/>
      <c r="S12" s="181">
        <v>44648</v>
      </c>
      <c r="T12" s="106"/>
      <c r="U12" s="104"/>
      <c r="V12" s="104"/>
      <c r="W12" s="104"/>
      <c r="X12" s="137">
        <f t="shared" si="0"/>
        <v>0</v>
      </c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5"/>
      <c r="AM12" s="140">
        <f t="shared" si="1"/>
        <v>0</v>
      </c>
    </row>
    <row r="13" spans="2:39" x14ac:dyDescent="0.2">
      <c r="B13" s="33" t="s">
        <v>45</v>
      </c>
      <c r="C13" s="112" t="s">
        <v>200</v>
      </c>
      <c r="D13" s="34" t="s">
        <v>179</v>
      </c>
      <c r="E13" s="34" t="s">
        <v>180</v>
      </c>
      <c r="F13" s="34" t="s">
        <v>181</v>
      </c>
      <c r="G13" s="34" t="s">
        <v>32</v>
      </c>
      <c r="H13" s="45"/>
      <c r="I13" s="34" t="s">
        <v>26</v>
      </c>
      <c r="J13" s="34"/>
      <c r="K13" s="46">
        <v>18585</v>
      </c>
      <c r="L13" s="33" t="s">
        <v>182</v>
      </c>
      <c r="M13" s="47">
        <v>10000</v>
      </c>
      <c r="N13" s="179">
        <v>0</v>
      </c>
      <c r="O13" s="95"/>
      <c r="P13" s="95"/>
      <c r="Q13" s="96"/>
      <c r="R13" s="97"/>
      <c r="S13" s="175">
        <v>44648</v>
      </c>
      <c r="T13" s="98"/>
      <c r="U13" s="96"/>
      <c r="V13" s="96"/>
      <c r="W13" s="96"/>
      <c r="X13" s="135">
        <f t="shared" si="0"/>
        <v>0</v>
      </c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7"/>
      <c r="AM13" s="141">
        <f t="shared" si="1"/>
        <v>0</v>
      </c>
    </row>
    <row r="14" spans="2:39" x14ac:dyDescent="0.2">
      <c r="B14" s="35" t="s">
        <v>46</v>
      </c>
      <c r="C14" s="113" t="s">
        <v>200</v>
      </c>
      <c r="D14" s="36" t="s">
        <v>179</v>
      </c>
      <c r="E14" s="36" t="s">
        <v>180</v>
      </c>
      <c r="F14" s="36" t="s">
        <v>181</v>
      </c>
      <c r="G14" s="36" t="s">
        <v>32</v>
      </c>
      <c r="H14" s="37"/>
      <c r="I14" s="36" t="s">
        <v>26</v>
      </c>
      <c r="J14" s="36"/>
      <c r="K14" s="38">
        <v>18585</v>
      </c>
      <c r="L14" s="35" t="s">
        <v>182</v>
      </c>
      <c r="M14" s="39">
        <v>20000</v>
      </c>
      <c r="N14" s="177">
        <v>0</v>
      </c>
      <c r="O14" s="99"/>
      <c r="P14" s="99"/>
      <c r="Q14" s="100"/>
      <c r="R14" s="101"/>
      <c r="S14" s="180">
        <v>44648</v>
      </c>
      <c r="T14" s="102"/>
      <c r="U14" s="100"/>
      <c r="V14" s="100"/>
      <c r="W14" s="100"/>
      <c r="X14" s="136">
        <f t="shared" si="0"/>
        <v>0</v>
      </c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1"/>
      <c r="AM14" s="139">
        <f t="shared" si="1"/>
        <v>0</v>
      </c>
    </row>
    <row r="15" spans="2:39" ht="17" thickBot="1" x14ac:dyDescent="0.25">
      <c r="B15" s="40" t="s">
        <v>47</v>
      </c>
      <c r="C15" s="114" t="s">
        <v>200</v>
      </c>
      <c r="D15" s="41" t="s">
        <v>179</v>
      </c>
      <c r="E15" s="41" t="s">
        <v>180</v>
      </c>
      <c r="F15" s="41" t="s">
        <v>181</v>
      </c>
      <c r="G15" s="41" t="s">
        <v>32</v>
      </c>
      <c r="H15" s="42"/>
      <c r="I15" s="41" t="s">
        <v>26</v>
      </c>
      <c r="J15" s="41"/>
      <c r="K15" s="43">
        <v>18585</v>
      </c>
      <c r="L15" s="40" t="s">
        <v>182</v>
      </c>
      <c r="M15" s="44">
        <v>30000</v>
      </c>
      <c r="N15" s="178">
        <v>0</v>
      </c>
      <c r="O15" s="103"/>
      <c r="P15" s="103"/>
      <c r="Q15" s="104"/>
      <c r="R15" s="105"/>
      <c r="S15" s="181">
        <v>44648</v>
      </c>
      <c r="T15" s="106"/>
      <c r="U15" s="104"/>
      <c r="V15" s="104"/>
      <c r="W15" s="104"/>
      <c r="X15" s="137">
        <f t="shared" si="0"/>
        <v>0</v>
      </c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5"/>
      <c r="AM15" s="140">
        <f t="shared" si="1"/>
        <v>0</v>
      </c>
    </row>
    <row r="16" spans="2:39" x14ac:dyDescent="0.2">
      <c r="B16" s="33" t="s">
        <v>48</v>
      </c>
      <c r="C16" s="112" t="s">
        <v>203</v>
      </c>
      <c r="D16" s="34" t="s">
        <v>34</v>
      </c>
      <c r="E16" s="34" t="s">
        <v>191</v>
      </c>
      <c r="F16" s="34" t="s">
        <v>192</v>
      </c>
      <c r="G16" s="34" t="s">
        <v>32</v>
      </c>
      <c r="H16" s="45"/>
      <c r="I16" s="34" t="s">
        <v>27</v>
      </c>
      <c r="J16" s="34"/>
      <c r="K16" s="46">
        <v>38800</v>
      </c>
      <c r="L16" s="33" t="s">
        <v>182</v>
      </c>
      <c r="M16" s="47">
        <v>10000</v>
      </c>
      <c r="N16" s="179">
        <v>0.05</v>
      </c>
      <c r="O16" s="95"/>
      <c r="P16" s="95"/>
      <c r="Q16" s="96"/>
      <c r="R16" s="97"/>
      <c r="S16" s="175">
        <v>44648</v>
      </c>
      <c r="T16" s="98"/>
      <c r="U16" s="96"/>
      <c r="V16" s="96"/>
      <c r="W16" s="96"/>
      <c r="X16" s="135">
        <f t="shared" si="0"/>
        <v>0</v>
      </c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7"/>
      <c r="AM16" s="141">
        <f t="shared" si="1"/>
        <v>0</v>
      </c>
    </row>
    <row r="17" spans="2:39" x14ac:dyDescent="0.2">
      <c r="B17" s="35" t="s">
        <v>49</v>
      </c>
      <c r="C17" s="113" t="s">
        <v>203</v>
      </c>
      <c r="D17" s="36" t="s">
        <v>34</v>
      </c>
      <c r="E17" s="36" t="s">
        <v>191</v>
      </c>
      <c r="F17" s="36" t="s">
        <v>192</v>
      </c>
      <c r="G17" s="36" t="s">
        <v>32</v>
      </c>
      <c r="H17" s="37"/>
      <c r="I17" s="36" t="s">
        <v>27</v>
      </c>
      <c r="J17" s="36"/>
      <c r="K17" s="38">
        <v>38800</v>
      </c>
      <c r="L17" s="35" t="s">
        <v>182</v>
      </c>
      <c r="M17" s="39">
        <v>20000</v>
      </c>
      <c r="N17" s="177">
        <v>0.05</v>
      </c>
      <c r="O17" s="99"/>
      <c r="P17" s="99"/>
      <c r="Q17" s="100"/>
      <c r="R17" s="101"/>
      <c r="S17" s="180">
        <v>44648</v>
      </c>
      <c r="T17" s="102"/>
      <c r="U17" s="100"/>
      <c r="V17" s="100"/>
      <c r="W17" s="100"/>
      <c r="X17" s="136">
        <f t="shared" si="0"/>
        <v>0</v>
      </c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1"/>
      <c r="AM17" s="139">
        <f t="shared" si="1"/>
        <v>0</v>
      </c>
    </row>
    <row r="18" spans="2:39" ht="17" thickBot="1" x14ac:dyDescent="0.25">
      <c r="B18" s="40" t="s">
        <v>50</v>
      </c>
      <c r="C18" s="114" t="s">
        <v>203</v>
      </c>
      <c r="D18" s="41" t="s">
        <v>34</v>
      </c>
      <c r="E18" s="41" t="s">
        <v>191</v>
      </c>
      <c r="F18" s="41" t="s">
        <v>192</v>
      </c>
      <c r="G18" s="41" t="s">
        <v>32</v>
      </c>
      <c r="H18" s="42"/>
      <c r="I18" s="41" t="s">
        <v>27</v>
      </c>
      <c r="J18" s="41"/>
      <c r="K18" s="43">
        <v>38800</v>
      </c>
      <c r="L18" s="40" t="s">
        <v>182</v>
      </c>
      <c r="M18" s="44">
        <v>30000</v>
      </c>
      <c r="N18" s="178">
        <v>0.05</v>
      </c>
      <c r="O18" s="103"/>
      <c r="P18" s="103"/>
      <c r="Q18" s="104"/>
      <c r="R18" s="105"/>
      <c r="S18" s="181">
        <v>44648</v>
      </c>
      <c r="T18" s="106"/>
      <c r="U18" s="104"/>
      <c r="V18" s="104"/>
      <c r="W18" s="104"/>
      <c r="X18" s="137">
        <f t="shared" si="0"/>
        <v>0</v>
      </c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5"/>
      <c r="AM18" s="140">
        <f t="shared" si="1"/>
        <v>0</v>
      </c>
    </row>
    <row r="19" spans="2:39" x14ac:dyDescent="0.2">
      <c r="B19" s="33" t="s">
        <v>51</v>
      </c>
      <c r="C19" s="112" t="s">
        <v>203</v>
      </c>
      <c r="D19" s="34" t="s">
        <v>34</v>
      </c>
      <c r="E19" s="34" t="s">
        <v>190</v>
      </c>
      <c r="F19" s="34" t="s">
        <v>189</v>
      </c>
      <c r="G19" s="34" t="s">
        <v>32</v>
      </c>
      <c r="H19" s="45"/>
      <c r="I19" s="34" t="s">
        <v>27</v>
      </c>
      <c r="J19" s="34"/>
      <c r="K19" s="46">
        <v>40610</v>
      </c>
      <c r="L19" s="33" t="s">
        <v>182</v>
      </c>
      <c r="M19" s="47">
        <v>10000</v>
      </c>
      <c r="N19" s="179">
        <v>0.05</v>
      </c>
      <c r="O19" s="95"/>
      <c r="P19" s="95"/>
      <c r="Q19" s="96"/>
      <c r="R19" s="97"/>
      <c r="S19" s="175">
        <v>44648</v>
      </c>
      <c r="T19" s="98"/>
      <c r="U19" s="96"/>
      <c r="V19" s="96"/>
      <c r="W19" s="96"/>
      <c r="X19" s="135">
        <f t="shared" si="0"/>
        <v>0</v>
      </c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7"/>
      <c r="AM19" s="141">
        <f t="shared" si="1"/>
        <v>0</v>
      </c>
    </row>
    <row r="20" spans="2:39" x14ac:dyDescent="0.2">
      <c r="B20" s="35" t="s">
        <v>52</v>
      </c>
      <c r="C20" s="113" t="s">
        <v>203</v>
      </c>
      <c r="D20" s="36" t="s">
        <v>34</v>
      </c>
      <c r="E20" s="36" t="s">
        <v>190</v>
      </c>
      <c r="F20" s="36" t="s">
        <v>189</v>
      </c>
      <c r="G20" s="36" t="s">
        <v>32</v>
      </c>
      <c r="H20" s="37"/>
      <c r="I20" s="36" t="s">
        <v>27</v>
      </c>
      <c r="J20" s="36"/>
      <c r="K20" s="38">
        <v>40610</v>
      </c>
      <c r="L20" s="35" t="s">
        <v>182</v>
      </c>
      <c r="M20" s="39">
        <v>20000</v>
      </c>
      <c r="N20" s="177">
        <v>0.05</v>
      </c>
      <c r="O20" s="99"/>
      <c r="P20" s="99"/>
      <c r="Q20" s="100"/>
      <c r="R20" s="101"/>
      <c r="S20" s="180">
        <v>44648</v>
      </c>
      <c r="T20" s="102"/>
      <c r="U20" s="100"/>
      <c r="V20" s="100"/>
      <c r="W20" s="100"/>
      <c r="X20" s="136">
        <f t="shared" si="0"/>
        <v>0</v>
      </c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1"/>
      <c r="AM20" s="139">
        <f t="shared" si="1"/>
        <v>0</v>
      </c>
    </row>
    <row r="21" spans="2:39" ht="17" thickBot="1" x14ac:dyDescent="0.25">
      <c r="B21" s="40" t="s">
        <v>53</v>
      </c>
      <c r="C21" s="114" t="s">
        <v>203</v>
      </c>
      <c r="D21" s="41" t="s">
        <v>34</v>
      </c>
      <c r="E21" s="41" t="s">
        <v>190</v>
      </c>
      <c r="F21" s="41" t="s">
        <v>189</v>
      </c>
      <c r="G21" s="41" t="s">
        <v>32</v>
      </c>
      <c r="H21" s="42"/>
      <c r="I21" s="41" t="s">
        <v>27</v>
      </c>
      <c r="J21" s="41"/>
      <c r="K21" s="43">
        <v>40610</v>
      </c>
      <c r="L21" s="40" t="s">
        <v>182</v>
      </c>
      <c r="M21" s="44">
        <v>30000</v>
      </c>
      <c r="N21" s="178">
        <v>0.05</v>
      </c>
      <c r="O21" s="103"/>
      <c r="P21" s="103"/>
      <c r="Q21" s="104"/>
      <c r="R21" s="105"/>
      <c r="S21" s="181">
        <v>44648</v>
      </c>
      <c r="T21" s="106"/>
      <c r="U21" s="104"/>
      <c r="V21" s="104"/>
      <c r="W21" s="104"/>
      <c r="X21" s="137">
        <f t="shared" si="0"/>
        <v>0</v>
      </c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5"/>
      <c r="AM21" s="140">
        <f t="shared" si="1"/>
        <v>0</v>
      </c>
    </row>
    <row r="22" spans="2:39" x14ac:dyDescent="0.2">
      <c r="B22" s="33" t="s">
        <v>54</v>
      </c>
      <c r="C22" s="112" t="s">
        <v>202</v>
      </c>
      <c r="D22" s="34" t="s">
        <v>179</v>
      </c>
      <c r="E22" s="34" t="s">
        <v>211</v>
      </c>
      <c r="F22" s="34" t="s">
        <v>212</v>
      </c>
      <c r="G22" s="34" t="s">
        <v>21</v>
      </c>
      <c r="H22" s="45"/>
      <c r="I22" s="34" t="s">
        <v>27</v>
      </c>
      <c r="J22" s="34"/>
      <c r="K22" s="46">
        <v>22550</v>
      </c>
      <c r="L22" s="33" t="s">
        <v>182</v>
      </c>
      <c r="M22" s="47">
        <v>10000</v>
      </c>
      <c r="N22" s="179">
        <v>0</v>
      </c>
      <c r="O22" s="95"/>
      <c r="P22" s="95"/>
      <c r="Q22" s="96"/>
      <c r="R22" s="97"/>
      <c r="S22" s="175">
        <v>44648</v>
      </c>
      <c r="T22" s="98"/>
      <c r="U22" s="96"/>
      <c r="V22" s="96"/>
      <c r="W22" s="96"/>
      <c r="X22" s="135">
        <f t="shared" si="0"/>
        <v>0</v>
      </c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7"/>
      <c r="AM22" s="141">
        <f t="shared" si="1"/>
        <v>0</v>
      </c>
    </row>
    <row r="23" spans="2:39" x14ac:dyDescent="0.2">
      <c r="B23" s="35" t="s">
        <v>55</v>
      </c>
      <c r="C23" s="113" t="s">
        <v>202</v>
      </c>
      <c r="D23" s="36" t="s">
        <v>179</v>
      </c>
      <c r="E23" s="36" t="s">
        <v>211</v>
      </c>
      <c r="F23" s="36" t="s">
        <v>212</v>
      </c>
      <c r="G23" s="36" t="s">
        <v>21</v>
      </c>
      <c r="H23" s="37"/>
      <c r="I23" s="36" t="s">
        <v>27</v>
      </c>
      <c r="J23" s="36"/>
      <c r="K23" s="38">
        <v>22550</v>
      </c>
      <c r="L23" s="35" t="s">
        <v>182</v>
      </c>
      <c r="M23" s="39">
        <v>20000</v>
      </c>
      <c r="N23" s="177">
        <v>0</v>
      </c>
      <c r="O23" s="99"/>
      <c r="P23" s="99"/>
      <c r="Q23" s="100"/>
      <c r="R23" s="101"/>
      <c r="S23" s="180">
        <v>44648</v>
      </c>
      <c r="T23" s="102"/>
      <c r="U23" s="100"/>
      <c r="V23" s="100"/>
      <c r="W23" s="100"/>
      <c r="X23" s="136">
        <f t="shared" si="0"/>
        <v>0</v>
      </c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1"/>
      <c r="AM23" s="139">
        <f t="shared" si="1"/>
        <v>0</v>
      </c>
    </row>
    <row r="24" spans="2:39" ht="17" thickBot="1" x14ac:dyDescent="0.25">
      <c r="B24" s="40" t="s">
        <v>56</v>
      </c>
      <c r="C24" s="114" t="s">
        <v>202</v>
      </c>
      <c r="D24" s="41" t="s">
        <v>179</v>
      </c>
      <c r="E24" s="41" t="s">
        <v>211</v>
      </c>
      <c r="F24" s="41" t="s">
        <v>212</v>
      </c>
      <c r="G24" s="41" t="s">
        <v>21</v>
      </c>
      <c r="H24" s="42"/>
      <c r="I24" s="41" t="s">
        <v>27</v>
      </c>
      <c r="J24" s="41"/>
      <c r="K24" s="43">
        <v>22550</v>
      </c>
      <c r="L24" s="40" t="s">
        <v>182</v>
      </c>
      <c r="M24" s="44">
        <v>30000</v>
      </c>
      <c r="N24" s="178">
        <v>0</v>
      </c>
      <c r="O24" s="103"/>
      <c r="P24" s="103"/>
      <c r="Q24" s="104"/>
      <c r="R24" s="105"/>
      <c r="S24" s="181">
        <v>44648</v>
      </c>
      <c r="T24" s="106"/>
      <c r="U24" s="104"/>
      <c r="V24" s="104"/>
      <c r="W24" s="104"/>
      <c r="X24" s="137">
        <f t="shared" si="0"/>
        <v>0</v>
      </c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5"/>
      <c r="AM24" s="140">
        <f t="shared" si="1"/>
        <v>0</v>
      </c>
    </row>
    <row r="25" spans="2:39" x14ac:dyDescent="0.2">
      <c r="B25" s="33" t="s">
        <v>57</v>
      </c>
      <c r="C25" s="112" t="s">
        <v>202</v>
      </c>
      <c r="D25" s="34" t="s">
        <v>179</v>
      </c>
      <c r="E25" s="34" t="s">
        <v>214</v>
      </c>
      <c r="F25" s="34" t="s">
        <v>213</v>
      </c>
      <c r="G25" s="34" t="s">
        <v>21</v>
      </c>
      <c r="H25" s="45"/>
      <c r="I25" s="34" t="s">
        <v>217</v>
      </c>
      <c r="J25" s="34"/>
      <c r="K25" s="46">
        <v>29090</v>
      </c>
      <c r="L25" s="33" t="s">
        <v>182</v>
      </c>
      <c r="M25" s="47">
        <v>10000</v>
      </c>
      <c r="N25" s="179">
        <v>0</v>
      </c>
      <c r="O25" s="95"/>
      <c r="P25" s="95"/>
      <c r="Q25" s="96"/>
      <c r="R25" s="97"/>
      <c r="S25" s="175">
        <v>44648</v>
      </c>
      <c r="T25" s="98"/>
      <c r="U25" s="96"/>
      <c r="V25" s="96"/>
      <c r="W25" s="96"/>
      <c r="X25" s="135">
        <f t="shared" si="0"/>
        <v>0</v>
      </c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7"/>
      <c r="AM25" s="141">
        <f t="shared" si="1"/>
        <v>0</v>
      </c>
    </row>
    <row r="26" spans="2:39" x14ac:dyDescent="0.2">
      <c r="B26" s="35" t="s">
        <v>58</v>
      </c>
      <c r="C26" s="113" t="s">
        <v>202</v>
      </c>
      <c r="D26" s="36" t="s">
        <v>179</v>
      </c>
      <c r="E26" s="36" t="s">
        <v>214</v>
      </c>
      <c r="F26" s="36" t="s">
        <v>213</v>
      </c>
      <c r="G26" s="36" t="s">
        <v>21</v>
      </c>
      <c r="H26" s="37"/>
      <c r="I26" s="36" t="s">
        <v>217</v>
      </c>
      <c r="J26" s="36"/>
      <c r="K26" s="38">
        <v>29090</v>
      </c>
      <c r="L26" s="35" t="s">
        <v>182</v>
      </c>
      <c r="M26" s="39">
        <v>20000</v>
      </c>
      <c r="N26" s="177">
        <v>0</v>
      </c>
      <c r="O26" s="99"/>
      <c r="P26" s="99"/>
      <c r="Q26" s="100"/>
      <c r="R26" s="101"/>
      <c r="S26" s="180">
        <v>44648</v>
      </c>
      <c r="T26" s="102"/>
      <c r="U26" s="100"/>
      <c r="V26" s="100"/>
      <c r="W26" s="100"/>
      <c r="X26" s="136">
        <f t="shared" si="0"/>
        <v>0</v>
      </c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  <c r="AM26" s="139">
        <f t="shared" si="1"/>
        <v>0</v>
      </c>
    </row>
    <row r="27" spans="2:39" ht="17" thickBot="1" x14ac:dyDescent="0.25">
      <c r="B27" s="40" t="s">
        <v>59</v>
      </c>
      <c r="C27" s="114" t="s">
        <v>202</v>
      </c>
      <c r="D27" s="41" t="s">
        <v>179</v>
      </c>
      <c r="E27" s="41" t="s">
        <v>214</v>
      </c>
      <c r="F27" s="41" t="s">
        <v>213</v>
      </c>
      <c r="G27" s="41" t="s">
        <v>21</v>
      </c>
      <c r="H27" s="42"/>
      <c r="I27" s="41" t="s">
        <v>217</v>
      </c>
      <c r="J27" s="41"/>
      <c r="K27" s="43">
        <v>29090</v>
      </c>
      <c r="L27" s="40" t="s">
        <v>182</v>
      </c>
      <c r="M27" s="44">
        <v>30000</v>
      </c>
      <c r="N27" s="178">
        <v>0</v>
      </c>
      <c r="O27" s="103"/>
      <c r="P27" s="103"/>
      <c r="Q27" s="104"/>
      <c r="R27" s="105"/>
      <c r="S27" s="181">
        <v>44648</v>
      </c>
      <c r="T27" s="106"/>
      <c r="U27" s="104"/>
      <c r="V27" s="104"/>
      <c r="W27" s="104"/>
      <c r="X27" s="137">
        <f t="shared" si="0"/>
        <v>0</v>
      </c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5"/>
      <c r="AM27" s="140">
        <f t="shared" si="1"/>
        <v>0</v>
      </c>
    </row>
    <row r="28" spans="2:39" x14ac:dyDescent="0.2">
      <c r="B28" s="33" t="s">
        <v>60</v>
      </c>
      <c r="C28" s="112" t="s">
        <v>201</v>
      </c>
      <c r="D28" s="34" t="s">
        <v>169</v>
      </c>
      <c r="E28" s="34" t="s">
        <v>187</v>
      </c>
      <c r="F28" s="34" t="s">
        <v>188</v>
      </c>
      <c r="G28" s="34" t="s">
        <v>32</v>
      </c>
      <c r="H28" s="45"/>
      <c r="I28" s="34" t="s">
        <v>27</v>
      </c>
      <c r="J28" s="34"/>
      <c r="K28" s="46">
        <v>37630</v>
      </c>
      <c r="L28" s="33" t="s">
        <v>182</v>
      </c>
      <c r="M28" s="47">
        <v>10000</v>
      </c>
      <c r="N28" s="179">
        <v>0</v>
      </c>
      <c r="O28" s="95"/>
      <c r="P28" s="95"/>
      <c r="Q28" s="96"/>
      <c r="R28" s="97"/>
      <c r="S28" s="175">
        <v>44648</v>
      </c>
      <c r="T28" s="98"/>
      <c r="U28" s="96"/>
      <c r="V28" s="96"/>
      <c r="W28" s="96"/>
      <c r="X28" s="135">
        <f t="shared" si="0"/>
        <v>0</v>
      </c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7"/>
      <c r="AM28" s="141">
        <f t="shared" si="1"/>
        <v>0</v>
      </c>
    </row>
    <row r="29" spans="2:39" x14ac:dyDescent="0.2">
      <c r="B29" s="35" t="s">
        <v>61</v>
      </c>
      <c r="C29" s="113" t="s">
        <v>201</v>
      </c>
      <c r="D29" s="36" t="s">
        <v>169</v>
      </c>
      <c r="E29" s="36" t="s">
        <v>187</v>
      </c>
      <c r="F29" s="36" t="s">
        <v>188</v>
      </c>
      <c r="G29" s="36" t="s">
        <v>32</v>
      </c>
      <c r="H29" s="37"/>
      <c r="I29" s="36" t="s">
        <v>27</v>
      </c>
      <c r="J29" s="36"/>
      <c r="K29" s="38">
        <v>37630</v>
      </c>
      <c r="L29" s="35" t="s">
        <v>182</v>
      </c>
      <c r="M29" s="39">
        <v>20000</v>
      </c>
      <c r="N29" s="177">
        <v>0</v>
      </c>
      <c r="O29" s="99"/>
      <c r="P29" s="99"/>
      <c r="Q29" s="100"/>
      <c r="R29" s="101"/>
      <c r="S29" s="180">
        <v>44648</v>
      </c>
      <c r="T29" s="102"/>
      <c r="U29" s="100"/>
      <c r="V29" s="100"/>
      <c r="W29" s="100"/>
      <c r="X29" s="136">
        <f t="shared" si="0"/>
        <v>0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  <c r="AM29" s="139">
        <f t="shared" si="1"/>
        <v>0</v>
      </c>
    </row>
    <row r="30" spans="2:39" ht="17" thickBot="1" x14ac:dyDescent="0.25">
      <c r="B30" s="40" t="s">
        <v>62</v>
      </c>
      <c r="C30" s="114" t="s">
        <v>201</v>
      </c>
      <c r="D30" s="41" t="s">
        <v>169</v>
      </c>
      <c r="E30" s="41" t="s">
        <v>187</v>
      </c>
      <c r="F30" s="41" t="s">
        <v>188</v>
      </c>
      <c r="G30" s="41" t="s">
        <v>32</v>
      </c>
      <c r="H30" s="42"/>
      <c r="I30" s="41" t="s">
        <v>27</v>
      </c>
      <c r="J30" s="41"/>
      <c r="K30" s="43">
        <v>37630</v>
      </c>
      <c r="L30" s="40" t="s">
        <v>182</v>
      </c>
      <c r="M30" s="44">
        <v>30000</v>
      </c>
      <c r="N30" s="178">
        <v>0</v>
      </c>
      <c r="O30" s="103"/>
      <c r="P30" s="103"/>
      <c r="Q30" s="104"/>
      <c r="R30" s="105"/>
      <c r="S30" s="181">
        <v>44648</v>
      </c>
      <c r="T30" s="106"/>
      <c r="U30" s="104"/>
      <c r="V30" s="104"/>
      <c r="W30" s="104"/>
      <c r="X30" s="137">
        <f t="shared" si="0"/>
        <v>0</v>
      </c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5"/>
      <c r="AM30" s="140">
        <f t="shared" si="1"/>
        <v>0</v>
      </c>
    </row>
    <row r="31" spans="2:39" x14ac:dyDescent="0.2">
      <c r="B31" s="33" t="s">
        <v>63</v>
      </c>
      <c r="C31" s="112" t="s">
        <v>201</v>
      </c>
      <c r="D31" s="34" t="s">
        <v>22</v>
      </c>
      <c r="E31" s="34" t="s">
        <v>31</v>
      </c>
      <c r="F31" s="34" t="s">
        <v>37</v>
      </c>
      <c r="G31" s="34" t="s">
        <v>32</v>
      </c>
      <c r="H31" s="45"/>
      <c r="I31" s="34" t="s">
        <v>26</v>
      </c>
      <c r="J31" s="34"/>
      <c r="K31" s="46">
        <v>32525</v>
      </c>
      <c r="L31" s="33" t="s">
        <v>182</v>
      </c>
      <c r="M31" s="47">
        <v>10000</v>
      </c>
      <c r="N31" s="179">
        <v>0.06</v>
      </c>
      <c r="O31" s="95"/>
      <c r="P31" s="95"/>
      <c r="Q31" s="96"/>
      <c r="R31" s="97"/>
      <c r="S31" s="175">
        <v>44648</v>
      </c>
      <c r="T31" s="98"/>
      <c r="U31" s="96"/>
      <c r="V31" s="96"/>
      <c r="W31" s="96"/>
      <c r="X31" s="135">
        <f>(P31-Q31)/60</f>
        <v>0</v>
      </c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7"/>
      <c r="AM31" s="141">
        <f t="shared" si="1"/>
        <v>0</v>
      </c>
    </row>
    <row r="32" spans="2:39" x14ac:dyDescent="0.2">
      <c r="B32" s="35" t="s">
        <v>64</v>
      </c>
      <c r="C32" s="113" t="s">
        <v>201</v>
      </c>
      <c r="D32" s="36" t="s">
        <v>22</v>
      </c>
      <c r="E32" s="36" t="s">
        <v>31</v>
      </c>
      <c r="F32" s="36" t="s">
        <v>37</v>
      </c>
      <c r="G32" s="36" t="s">
        <v>32</v>
      </c>
      <c r="H32" s="37"/>
      <c r="I32" s="36" t="s">
        <v>26</v>
      </c>
      <c r="J32" s="36"/>
      <c r="K32" s="38">
        <v>32525</v>
      </c>
      <c r="L32" s="35" t="s">
        <v>182</v>
      </c>
      <c r="M32" s="39">
        <v>20000</v>
      </c>
      <c r="N32" s="177">
        <v>0.06</v>
      </c>
      <c r="O32" s="99"/>
      <c r="P32" s="99"/>
      <c r="Q32" s="100"/>
      <c r="R32" s="101"/>
      <c r="S32" s="180">
        <v>44648</v>
      </c>
      <c r="T32" s="102"/>
      <c r="U32" s="100"/>
      <c r="V32" s="100"/>
      <c r="W32" s="100"/>
      <c r="X32" s="136">
        <f t="shared" ref="X32:X39" si="2">(P32-Q32)/60</f>
        <v>0</v>
      </c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1"/>
      <c r="AM32" s="139">
        <f t="shared" si="1"/>
        <v>0</v>
      </c>
    </row>
    <row r="33" spans="2:39" ht="17" thickBot="1" x14ac:dyDescent="0.25">
      <c r="B33" s="40" t="s">
        <v>65</v>
      </c>
      <c r="C33" s="114" t="s">
        <v>201</v>
      </c>
      <c r="D33" s="41" t="s">
        <v>22</v>
      </c>
      <c r="E33" s="41" t="s">
        <v>31</v>
      </c>
      <c r="F33" s="41" t="s">
        <v>37</v>
      </c>
      <c r="G33" s="41" t="s">
        <v>32</v>
      </c>
      <c r="H33" s="42"/>
      <c r="I33" s="41" t="s">
        <v>26</v>
      </c>
      <c r="J33" s="41"/>
      <c r="K33" s="43">
        <v>32525</v>
      </c>
      <c r="L33" s="40" t="s">
        <v>182</v>
      </c>
      <c r="M33" s="44">
        <v>30000</v>
      </c>
      <c r="N33" s="178">
        <v>0.06</v>
      </c>
      <c r="O33" s="103"/>
      <c r="P33" s="103"/>
      <c r="Q33" s="104"/>
      <c r="R33" s="105"/>
      <c r="S33" s="181">
        <v>44648</v>
      </c>
      <c r="T33" s="106"/>
      <c r="U33" s="104"/>
      <c r="V33" s="104"/>
      <c r="W33" s="104"/>
      <c r="X33" s="137">
        <f t="shared" si="2"/>
        <v>0</v>
      </c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5"/>
      <c r="AM33" s="140">
        <f t="shared" si="1"/>
        <v>0</v>
      </c>
    </row>
    <row r="34" spans="2:39" x14ac:dyDescent="0.2">
      <c r="B34" s="33" t="s">
        <v>66</v>
      </c>
      <c r="C34" s="112" t="s">
        <v>201</v>
      </c>
      <c r="D34" s="34" t="s">
        <v>35</v>
      </c>
      <c r="E34" s="34" t="s">
        <v>150</v>
      </c>
      <c r="F34" s="34" t="s">
        <v>186</v>
      </c>
      <c r="G34" s="34" t="s">
        <v>32</v>
      </c>
      <c r="H34" s="45"/>
      <c r="I34" s="34" t="s">
        <v>26</v>
      </c>
      <c r="J34" s="34"/>
      <c r="K34" s="46">
        <v>30000</v>
      </c>
      <c r="L34" s="33" t="s">
        <v>182</v>
      </c>
      <c r="M34" s="47">
        <v>10000</v>
      </c>
      <c r="N34" s="179">
        <v>0.04</v>
      </c>
      <c r="O34" s="95"/>
      <c r="P34" s="95"/>
      <c r="Q34" s="96"/>
      <c r="R34" s="97"/>
      <c r="S34" s="175">
        <v>44648</v>
      </c>
      <c r="T34" s="98"/>
      <c r="U34" s="96"/>
      <c r="V34" s="96"/>
      <c r="W34" s="96"/>
      <c r="X34" s="135">
        <f t="shared" si="2"/>
        <v>0</v>
      </c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/>
      <c r="AM34" s="141">
        <f t="shared" si="1"/>
        <v>0</v>
      </c>
    </row>
    <row r="35" spans="2:39" x14ac:dyDescent="0.2">
      <c r="B35" s="35" t="s">
        <v>67</v>
      </c>
      <c r="C35" s="113" t="s">
        <v>201</v>
      </c>
      <c r="D35" s="36" t="s">
        <v>35</v>
      </c>
      <c r="E35" s="36" t="s">
        <v>150</v>
      </c>
      <c r="F35" s="36" t="s">
        <v>186</v>
      </c>
      <c r="G35" s="36" t="s">
        <v>32</v>
      </c>
      <c r="H35" s="37"/>
      <c r="I35" s="36" t="s">
        <v>26</v>
      </c>
      <c r="J35" s="36"/>
      <c r="K35" s="38">
        <v>30000</v>
      </c>
      <c r="L35" s="35" t="s">
        <v>182</v>
      </c>
      <c r="M35" s="39">
        <v>20000</v>
      </c>
      <c r="N35" s="177">
        <v>0.04</v>
      </c>
      <c r="O35" s="99"/>
      <c r="P35" s="99"/>
      <c r="Q35" s="100"/>
      <c r="R35" s="101"/>
      <c r="S35" s="180">
        <v>44648</v>
      </c>
      <c r="T35" s="102"/>
      <c r="U35" s="100"/>
      <c r="V35" s="100"/>
      <c r="W35" s="100"/>
      <c r="X35" s="136">
        <f t="shared" si="2"/>
        <v>0</v>
      </c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1"/>
      <c r="AM35" s="139">
        <f t="shared" si="1"/>
        <v>0</v>
      </c>
    </row>
    <row r="36" spans="2:39" ht="17" thickBot="1" x14ac:dyDescent="0.25">
      <c r="B36" s="40" t="s">
        <v>68</v>
      </c>
      <c r="C36" s="114" t="s">
        <v>201</v>
      </c>
      <c r="D36" s="41" t="s">
        <v>35</v>
      </c>
      <c r="E36" s="41" t="s">
        <v>150</v>
      </c>
      <c r="F36" s="41" t="s">
        <v>186</v>
      </c>
      <c r="G36" s="41" t="s">
        <v>32</v>
      </c>
      <c r="H36" s="42"/>
      <c r="I36" s="41" t="s">
        <v>26</v>
      </c>
      <c r="J36" s="41"/>
      <c r="K36" s="43">
        <v>30000</v>
      </c>
      <c r="L36" s="40" t="s">
        <v>182</v>
      </c>
      <c r="M36" s="44">
        <v>30000</v>
      </c>
      <c r="N36" s="178">
        <v>0.04</v>
      </c>
      <c r="O36" s="103"/>
      <c r="P36" s="103"/>
      <c r="Q36" s="104"/>
      <c r="R36" s="105"/>
      <c r="S36" s="181">
        <v>44648</v>
      </c>
      <c r="T36" s="106"/>
      <c r="U36" s="104"/>
      <c r="V36" s="104"/>
      <c r="W36" s="104"/>
      <c r="X36" s="137">
        <f t="shared" si="2"/>
        <v>0</v>
      </c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5"/>
      <c r="AM36" s="140">
        <f t="shared" si="1"/>
        <v>0</v>
      </c>
    </row>
    <row r="37" spans="2:39" x14ac:dyDescent="0.2">
      <c r="B37" s="33" t="s">
        <v>69</v>
      </c>
      <c r="C37" s="112" t="s">
        <v>201</v>
      </c>
      <c r="D37" s="34" t="s">
        <v>34</v>
      </c>
      <c r="E37" s="34" t="s">
        <v>149</v>
      </c>
      <c r="F37" s="34" t="s">
        <v>183</v>
      </c>
      <c r="G37" s="34" t="s">
        <v>32</v>
      </c>
      <c r="H37" s="45"/>
      <c r="I37" s="34" t="s">
        <v>26</v>
      </c>
      <c r="J37" s="34"/>
      <c r="K37" s="46">
        <v>30700</v>
      </c>
      <c r="L37" s="33" t="s">
        <v>182</v>
      </c>
      <c r="M37" s="47">
        <v>10000</v>
      </c>
      <c r="N37" s="179">
        <v>0.04</v>
      </c>
      <c r="O37" s="95"/>
      <c r="P37" s="95"/>
      <c r="Q37" s="96"/>
      <c r="R37" s="97"/>
      <c r="S37" s="175">
        <v>44648</v>
      </c>
      <c r="T37" s="98"/>
      <c r="U37" s="96"/>
      <c r="V37" s="96"/>
      <c r="W37" s="96"/>
      <c r="X37" s="135">
        <f t="shared" si="2"/>
        <v>0</v>
      </c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7"/>
      <c r="AM37" s="141">
        <f t="shared" si="1"/>
        <v>0</v>
      </c>
    </row>
    <row r="38" spans="2:39" x14ac:dyDescent="0.2">
      <c r="B38" s="35" t="s">
        <v>70</v>
      </c>
      <c r="C38" s="113" t="s">
        <v>201</v>
      </c>
      <c r="D38" s="36" t="s">
        <v>34</v>
      </c>
      <c r="E38" s="36" t="s">
        <v>149</v>
      </c>
      <c r="F38" s="36" t="s">
        <v>183</v>
      </c>
      <c r="G38" s="36" t="s">
        <v>32</v>
      </c>
      <c r="H38" s="37"/>
      <c r="I38" s="36" t="s">
        <v>26</v>
      </c>
      <c r="J38" s="36"/>
      <c r="K38" s="38">
        <v>30700</v>
      </c>
      <c r="L38" s="35" t="s">
        <v>182</v>
      </c>
      <c r="M38" s="39">
        <v>20000</v>
      </c>
      <c r="N38" s="177">
        <v>0.04</v>
      </c>
      <c r="O38" s="99"/>
      <c r="P38" s="99"/>
      <c r="Q38" s="100"/>
      <c r="R38" s="101"/>
      <c r="S38" s="180">
        <v>44648</v>
      </c>
      <c r="T38" s="102"/>
      <c r="U38" s="100"/>
      <c r="V38" s="100"/>
      <c r="W38" s="100"/>
      <c r="X38" s="136">
        <f t="shared" si="2"/>
        <v>0</v>
      </c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1"/>
      <c r="AM38" s="139">
        <f t="shared" si="1"/>
        <v>0</v>
      </c>
    </row>
    <row r="39" spans="2:39" ht="17" thickBot="1" x14ac:dyDescent="0.25">
      <c r="B39" s="40" t="s">
        <v>71</v>
      </c>
      <c r="C39" s="114" t="s">
        <v>201</v>
      </c>
      <c r="D39" s="41" t="s">
        <v>34</v>
      </c>
      <c r="E39" s="41" t="s">
        <v>149</v>
      </c>
      <c r="F39" s="41" t="s">
        <v>183</v>
      </c>
      <c r="G39" s="41" t="s">
        <v>32</v>
      </c>
      <c r="H39" s="42"/>
      <c r="I39" s="41" t="s">
        <v>26</v>
      </c>
      <c r="J39" s="41"/>
      <c r="K39" s="43">
        <v>30700</v>
      </c>
      <c r="L39" s="40" t="s">
        <v>182</v>
      </c>
      <c r="M39" s="44">
        <v>30000</v>
      </c>
      <c r="N39" s="178">
        <v>0.04</v>
      </c>
      <c r="O39" s="103"/>
      <c r="P39" s="103"/>
      <c r="Q39" s="104"/>
      <c r="R39" s="105"/>
      <c r="S39" s="181">
        <v>44648</v>
      </c>
      <c r="T39" s="106"/>
      <c r="U39" s="104"/>
      <c r="V39" s="104"/>
      <c r="W39" s="104"/>
      <c r="X39" s="137">
        <f t="shared" si="2"/>
        <v>0</v>
      </c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5"/>
      <c r="AM39" s="140">
        <f t="shared" si="1"/>
        <v>0</v>
      </c>
    </row>
    <row r="40" spans="2:39" x14ac:dyDescent="0.2">
      <c r="B40" s="33" t="s">
        <v>72</v>
      </c>
      <c r="C40" s="112" t="s">
        <v>199</v>
      </c>
      <c r="D40" s="34" t="s">
        <v>35</v>
      </c>
      <c r="E40" s="34" t="s">
        <v>193</v>
      </c>
      <c r="F40" s="34" t="s">
        <v>194</v>
      </c>
      <c r="G40" s="34" t="s">
        <v>32</v>
      </c>
      <c r="H40" s="45"/>
      <c r="I40" s="34" t="s">
        <v>195</v>
      </c>
      <c r="J40" s="34"/>
      <c r="K40" s="46">
        <v>36181</v>
      </c>
      <c r="L40" s="33" t="s">
        <v>182</v>
      </c>
      <c r="M40" s="47">
        <v>10000</v>
      </c>
      <c r="N40" s="179">
        <v>0.05</v>
      </c>
      <c r="O40" s="95"/>
      <c r="P40" s="95"/>
      <c r="Q40" s="96"/>
      <c r="R40" s="97"/>
      <c r="S40" s="175">
        <v>44648</v>
      </c>
      <c r="T40" s="98"/>
      <c r="U40" s="96"/>
      <c r="V40" s="96"/>
      <c r="W40" s="96"/>
      <c r="X40" s="135">
        <f t="shared" si="0"/>
        <v>0</v>
      </c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7"/>
      <c r="AM40" s="141">
        <f t="shared" si="1"/>
        <v>0</v>
      </c>
    </row>
    <row r="41" spans="2:39" x14ac:dyDescent="0.2">
      <c r="B41" s="35" t="s">
        <v>73</v>
      </c>
      <c r="C41" s="113" t="s">
        <v>199</v>
      </c>
      <c r="D41" s="36" t="s">
        <v>35</v>
      </c>
      <c r="E41" s="36" t="s">
        <v>193</v>
      </c>
      <c r="F41" s="36" t="s">
        <v>194</v>
      </c>
      <c r="G41" s="36" t="s">
        <v>32</v>
      </c>
      <c r="H41" s="37"/>
      <c r="I41" s="36" t="s">
        <v>195</v>
      </c>
      <c r="J41" s="36"/>
      <c r="K41" s="38">
        <v>36181</v>
      </c>
      <c r="L41" s="35" t="s">
        <v>182</v>
      </c>
      <c r="M41" s="39">
        <v>20000</v>
      </c>
      <c r="N41" s="177">
        <v>0.05</v>
      </c>
      <c r="O41" s="99"/>
      <c r="P41" s="99"/>
      <c r="Q41" s="100"/>
      <c r="R41" s="101"/>
      <c r="S41" s="180">
        <v>44648</v>
      </c>
      <c r="T41" s="102"/>
      <c r="U41" s="100"/>
      <c r="V41" s="100"/>
      <c r="W41" s="100"/>
      <c r="X41" s="136">
        <f t="shared" si="0"/>
        <v>0</v>
      </c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M41" s="139">
        <f t="shared" si="1"/>
        <v>0</v>
      </c>
    </row>
    <row r="42" spans="2:39" ht="17" thickBot="1" x14ac:dyDescent="0.25">
      <c r="B42" s="40" t="s">
        <v>74</v>
      </c>
      <c r="C42" s="114" t="s">
        <v>199</v>
      </c>
      <c r="D42" s="41" t="s">
        <v>35</v>
      </c>
      <c r="E42" s="41" t="s">
        <v>193</v>
      </c>
      <c r="F42" s="41" t="s">
        <v>194</v>
      </c>
      <c r="G42" s="41" t="s">
        <v>32</v>
      </c>
      <c r="H42" s="42"/>
      <c r="I42" s="41" t="s">
        <v>195</v>
      </c>
      <c r="J42" s="41"/>
      <c r="K42" s="43">
        <v>36181</v>
      </c>
      <c r="L42" s="40" t="s">
        <v>182</v>
      </c>
      <c r="M42" s="44">
        <v>30000</v>
      </c>
      <c r="N42" s="178">
        <v>0.05</v>
      </c>
      <c r="O42" s="103"/>
      <c r="P42" s="103"/>
      <c r="Q42" s="104"/>
      <c r="R42" s="105"/>
      <c r="S42" s="181">
        <v>44648</v>
      </c>
      <c r="T42" s="106"/>
      <c r="U42" s="104"/>
      <c r="V42" s="104"/>
      <c r="W42" s="104"/>
      <c r="X42" s="137">
        <f t="shared" si="0"/>
        <v>0</v>
      </c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M42" s="140">
        <f t="shared" si="1"/>
        <v>0</v>
      </c>
    </row>
    <row r="43" spans="2:39" x14ac:dyDescent="0.2">
      <c r="B43" s="33" t="s">
        <v>75</v>
      </c>
      <c r="C43" s="112" t="s">
        <v>199</v>
      </c>
      <c r="D43" s="34" t="s">
        <v>34</v>
      </c>
      <c r="E43" s="34" t="s">
        <v>208</v>
      </c>
      <c r="F43" s="34" t="s">
        <v>207</v>
      </c>
      <c r="G43" s="34" t="s">
        <v>32</v>
      </c>
      <c r="H43" s="45"/>
      <c r="I43" s="34" t="s">
        <v>195</v>
      </c>
      <c r="J43" s="34"/>
      <c r="K43" s="46">
        <v>36433.1</v>
      </c>
      <c r="L43" s="33" t="s">
        <v>182</v>
      </c>
      <c r="M43" s="47">
        <v>10000</v>
      </c>
      <c r="N43" s="179">
        <v>0.05</v>
      </c>
      <c r="O43" s="95"/>
      <c r="P43" s="95"/>
      <c r="Q43" s="96"/>
      <c r="R43" s="97"/>
      <c r="S43" s="175">
        <v>44648</v>
      </c>
      <c r="T43" s="98"/>
      <c r="U43" s="96"/>
      <c r="V43" s="96"/>
      <c r="W43" s="96"/>
      <c r="X43" s="135">
        <f t="shared" si="0"/>
        <v>0</v>
      </c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  <c r="AM43" s="141">
        <f t="shared" si="1"/>
        <v>0</v>
      </c>
    </row>
    <row r="44" spans="2:39" x14ac:dyDescent="0.2">
      <c r="B44" s="35" t="s">
        <v>76</v>
      </c>
      <c r="C44" s="113" t="s">
        <v>199</v>
      </c>
      <c r="D44" s="36" t="s">
        <v>34</v>
      </c>
      <c r="E44" s="36" t="s">
        <v>208</v>
      </c>
      <c r="F44" s="36" t="s">
        <v>207</v>
      </c>
      <c r="G44" s="36" t="s">
        <v>32</v>
      </c>
      <c r="H44" s="37"/>
      <c r="I44" s="36" t="s">
        <v>195</v>
      </c>
      <c r="J44" s="36"/>
      <c r="K44" s="38">
        <v>36433.1</v>
      </c>
      <c r="L44" s="35" t="s">
        <v>182</v>
      </c>
      <c r="M44" s="39">
        <v>20000</v>
      </c>
      <c r="N44" s="177">
        <v>0.05</v>
      </c>
      <c r="O44" s="99"/>
      <c r="P44" s="99"/>
      <c r="Q44" s="100"/>
      <c r="R44" s="101"/>
      <c r="S44" s="180">
        <v>44648</v>
      </c>
      <c r="T44" s="102"/>
      <c r="U44" s="100"/>
      <c r="V44" s="100"/>
      <c r="W44" s="100"/>
      <c r="X44" s="136">
        <f t="shared" si="0"/>
        <v>0</v>
      </c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M44" s="139">
        <f t="shared" si="1"/>
        <v>0</v>
      </c>
    </row>
    <row r="45" spans="2:39" ht="17" thickBot="1" x14ac:dyDescent="0.25">
      <c r="B45" s="40" t="s">
        <v>77</v>
      </c>
      <c r="C45" s="114" t="s">
        <v>199</v>
      </c>
      <c r="D45" s="41" t="s">
        <v>34</v>
      </c>
      <c r="E45" s="41" t="s">
        <v>208</v>
      </c>
      <c r="F45" s="41" t="s">
        <v>207</v>
      </c>
      <c r="G45" s="41" t="s">
        <v>32</v>
      </c>
      <c r="H45" s="42"/>
      <c r="I45" s="41" t="s">
        <v>195</v>
      </c>
      <c r="J45" s="41"/>
      <c r="K45" s="43">
        <v>36433.1</v>
      </c>
      <c r="L45" s="40" t="s">
        <v>182</v>
      </c>
      <c r="M45" s="44">
        <v>30000</v>
      </c>
      <c r="N45" s="178">
        <v>0.05</v>
      </c>
      <c r="O45" s="103"/>
      <c r="P45" s="103"/>
      <c r="Q45" s="104"/>
      <c r="R45" s="105"/>
      <c r="S45" s="181">
        <v>44648</v>
      </c>
      <c r="T45" s="106"/>
      <c r="U45" s="104"/>
      <c r="V45" s="104"/>
      <c r="W45" s="104"/>
      <c r="X45" s="137">
        <f t="shared" si="0"/>
        <v>0</v>
      </c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M45" s="140">
        <f t="shared" si="1"/>
        <v>0</v>
      </c>
    </row>
    <row r="46" spans="2:39" x14ac:dyDescent="0.2">
      <c r="B46" s="33" t="s">
        <v>78</v>
      </c>
      <c r="C46" s="112" t="s">
        <v>198</v>
      </c>
      <c r="D46" s="34" t="s">
        <v>24</v>
      </c>
      <c r="E46" s="34" t="s">
        <v>25</v>
      </c>
      <c r="F46" s="34" t="s">
        <v>206</v>
      </c>
      <c r="G46" s="34" t="s">
        <v>21</v>
      </c>
      <c r="H46" s="45"/>
      <c r="I46" s="34" t="s">
        <v>195</v>
      </c>
      <c r="J46" s="45"/>
      <c r="K46" s="46">
        <v>29147.73</v>
      </c>
      <c r="L46" s="33" t="s">
        <v>182</v>
      </c>
      <c r="M46" s="47">
        <v>10000</v>
      </c>
      <c r="N46" s="179">
        <v>0.08</v>
      </c>
      <c r="O46" s="95"/>
      <c r="P46" s="95"/>
      <c r="Q46" s="96"/>
      <c r="R46" s="97"/>
      <c r="S46" s="175">
        <v>44648</v>
      </c>
      <c r="T46" s="98"/>
      <c r="U46" s="96"/>
      <c r="V46" s="96"/>
      <c r="W46" s="96"/>
      <c r="X46" s="135">
        <f t="shared" si="0"/>
        <v>0</v>
      </c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7"/>
      <c r="AM46" s="141">
        <f t="shared" si="1"/>
        <v>0</v>
      </c>
    </row>
    <row r="47" spans="2:39" x14ac:dyDescent="0.2">
      <c r="B47" s="35" t="s">
        <v>79</v>
      </c>
      <c r="C47" s="113" t="s">
        <v>198</v>
      </c>
      <c r="D47" s="36" t="s">
        <v>24</v>
      </c>
      <c r="E47" s="36" t="s">
        <v>25</v>
      </c>
      <c r="F47" s="36" t="s">
        <v>206</v>
      </c>
      <c r="G47" s="36" t="s">
        <v>21</v>
      </c>
      <c r="H47" s="37"/>
      <c r="I47" s="36" t="s">
        <v>195</v>
      </c>
      <c r="J47" s="37"/>
      <c r="K47" s="38">
        <v>29147.73</v>
      </c>
      <c r="L47" s="35" t="s">
        <v>182</v>
      </c>
      <c r="M47" s="39">
        <v>20000</v>
      </c>
      <c r="N47" s="177">
        <v>0.08</v>
      </c>
      <c r="O47" s="99"/>
      <c r="P47" s="99"/>
      <c r="Q47" s="100"/>
      <c r="R47" s="101"/>
      <c r="S47" s="180">
        <v>44648</v>
      </c>
      <c r="T47" s="102"/>
      <c r="U47" s="100"/>
      <c r="V47" s="100"/>
      <c r="W47" s="100"/>
      <c r="X47" s="136">
        <f t="shared" si="0"/>
        <v>0</v>
      </c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1"/>
      <c r="AM47" s="139">
        <f t="shared" si="1"/>
        <v>0</v>
      </c>
    </row>
    <row r="48" spans="2:39" ht="17" thickBot="1" x14ac:dyDescent="0.25">
      <c r="B48" s="40" t="s">
        <v>80</v>
      </c>
      <c r="C48" s="114" t="s">
        <v>198</v>
      </c>
      <c r="D48" s="41" t="s">
        <v>24</v>
      </c>
      <c r="E48" s="41" t="s">
        <v>25</v>
      </c>
      <c r="F48" s="41" t="s">
        <v>206</v>
      </c>
      <c r="G48" s="41" t="s">
        <v>21</v>
      </c>
      <c r="H48" s="42"/>
      <c r="I48" s="41" t="s">
        <v>195</v>
      </c>
      <c r="J48" s="42"/>
      <c r="K48" s="43">
        <v>29147.73</v>
      </c>
      <c r="L48" s="40" t="s">
        <v>182</v>
      </c>
      <c r="M48" s="44">
        <v>30000</v>
      </c>
      <c r="N48" s="178">
        <v>0.08</v>
      </c>
      <c r="O48" s="103"/>
      <c r="P48" s="103"/>
      <c r="Q48" s="104"/>
      <c r="R48" s="105"/>
      <c r="S48" s="181">
        <v>44648</v>
      </c>
      <c r="T48" s="106"/>
      <c r="U48" s="104"/>
      <c r="V48" s="104"/>
      <c r="W48" s="104"/>
      <c r="X48" s="137">
        <f t="shared" si="0"/>
        <v>0</v>
      </c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5"/>
      <c r="AM48" s="140">
        <f t="shared" si="1"/>
        <v>0</v>
      </c>
    </row>
    <row r="49" spans="2:39" ht="17" x14ac:dyDescent="0.2">
      <c r="B49" s="33" t="s">
        <v>81</v>
      </c>
      <c r="C49" s="112" t="s">
        <v>198</v>
      </c>
      <c r="D49" s="34" t="s">
        <v>22</v>
      </c>
      <c r="E49" s="34" t="s">
        <v>151</v>
      </c>
      <c r="F49" s="119" t="s">
        <v>205</v>
      </c>
      <c r="G49" s="34" t="s">
        <v>21</v>
      </c>
      <c r="H49" s="45"/>
      <c r="I49" s="34" t="s">
        <v>195</v>
      </c>
      <c r="J49" s="45"/>
      <c r="K49" s="46">
        <v>27475.39</v>
      </c>
      <c r="L49" s="33" t="s">
        <v>182</v>
      </c>
      <c r="M49" s="47">
        <v>10000</v>
      </c>
      <c r="N49" s="179">
        <v>0.1</v>
      </c>
      <c r="O49" s="95"/>
      <c r="P49" s="95"/>
      <c r="Q49" s="96"/>
      <c r="R49" s="97"/>
      <c r="S49" s="175">
        <v>44648</v>
      </c>
      <c r="T49" s="98"/>
      <c r="U49" s="96"/>
      <c r="V49" s="96"/>
      <c r="W49" s="96"/>
      <c r="X49" s="135">
        <f t="shared" si="0"/>
        <v>0</v>
      </c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7"/>
      <c r="AM49" s="141">
        <f t="shared" si="1"/>
        <v>0</v>
      </c>
    </row>
    <row r="50" spans="2:39" x14ac:dyDescent="0.2">
      <c r="B50" s="35" t="s">
        <v>82</v>
      </c>
      <c r="C50" s="113" t="s">
        <v>198</v>
      </c>
      <c r="D50" s="36" t="s">
        <v>22</v>
      </c>
      <c r="E50" s="36" t="s">
        <v>151</v>
      </c>
      <c r="F50" s="36" t="s">
        <v>205</v>
      </c>
      <c r="G50" s="36" t="s">
        <v>21</v>
      </c>
      <c r="H50" s="37"/>
      <c r="I50" s="36" t="s">
        <v>195</v>
      </c>
      <c r="J50" s="37"/>
      <c r="K50" s="38">
        <v>27475.39</v>
      </c>
      <c r="L50" s="35" t="s">
        <v>182</v>
      </c>
      <c r="M50" s="39">
        <v>20000</v>
      </c>
      <c r="N50" s="177">
        <v>0.1</v>
      </c>
      <c r="O50" s="99"/>
      <c r="P50" s="99"/>
      <c r="Q50" s="100"/>
      <c r="R50" s="101"/>
      <c r="S50" s="180">
        <v>44648</v>
      </c>
      <c r="T50" s="102"/>
      <c r="U50" s="100"/>
      <c r="V50" s="100"/>
      <c r="W50" s="100"/>
      <c r="X50" s="136">
        <f t="shared" si="0"/>
        <v>0</v>
      </c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1"/>
      <c r="AM50" s="139">
        <f t="shared" si="1"/>
        <v>0</v>
      </c>
    </row>
    <row r="51" spans="2:39" ht="17" thickBot="1" x14ac:dyDescent="0.25">
      <c r="B51" s="40" t="s">
        <v>83</v>
      </c>
      <c r="C51" s="114" t="s">
        <v>198</v>
      </c>
      <c r="D51" s="41" t="s">
        <v>22</v>
      </c>
      <c r="E51" s="41" t="s">
        <v>151</v>
      </c>
      <c r="F51" s="41" t="s">
        <v>205</v>
      </c>
      <c r="G51" s="41" t="s">
        <v>21</v>
      </c>
      <c r="H51" s="42"/>
      <c r="I51" s="41" t="s">
        <v>195</v>
      </c>
      <c r="J51" s="42"/>
      <c r="K51" s="43">
        <v>27475.39</v>
      </c>
      <c r="L51" s="40" t="s">
        <v>182</v>
      </c>
      <c r="M51" s="44">
        <v>30000</v>
      </c>
      <c r="N51" s="178">
        <v>0.1</v>
      </c>
      <c r="O51" s="103"/>
      <c r="P51" s="103"/>
      <c r="Q51" s="104"/>
      <c r="R51" s="105"/>
      <c r="S51" s="181">
        <v>44648</v>
      </c>
      <c r="T51" s="106"/>
      <c r="U51" s="104"/>
      <c r="V51" s="104"/>
      <c r="W51" s="104"/>
      <c r="X51" s="137">
        <f t="shared" si="0"/>
        <v>0</v>
      </c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5"/>
      <c r="AM51" s="140">
        <f t="shared" si="1"/>
        <v>0</v>
      </c>
    </row>
    <row r="52" spans="2:39" x14ac:dyDescent="0.2">
      <c r="B52" s="33" t="s">
        <v>84</v>
      </c>
      <c r="C52" s="112" t="s">
        <v>198</v>
      </c>
      <c r="D52" s="34" t="s">
        <v>35</v>
      </c>
      <c r="E52" s="34" t="s">
        <v>36</v>
      </c>
      <c r="F52" s="34" t="s">
        <v>209</v>
      </c>
      <c r="G52" s="34" t="s">
        <v>21</v>
      </c>
      <c r="H52" s="45"/>
      <c r="I52" s="34" t="s">
        <v>195</v>
      </c>
      <c r="J52" s="45"/>
      <c r="K52" s="46">
        <v>27576</v>
      </c>
      <c r="L52" s="33" t="s">
        <v>182</v>
      </c>
      <c r="M52" s="47">
        <v>10000</v>
      </c>
      <c r="N52" s="179">
        <v>0.15</v>
      </c>
      <c r="O52" s="95"/>
      <c r="P52" s="95"/>
      <c r="Q52" s="96"/>
      <c r="R52" s="97"/>
      <c r="S52" s="175">
        <v>44648</v>
      </c>
      <c r="T52" s="98"/>
      <c r="U52" s="96"/>
      <c r="V52" s="96"/>
      <c r="W52" s="96"/>
      <c r="X52" s="135">
        <f t="shared" si="0"/>
        <v>0</v>
      </c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7"/>
      <c r="AM52" s="141">
        <f t="shared" si="1"/>
        <v>0</v>
      </c>
    </row>
    <row r="53" spans="2:39" x14ac:dyDescent="0.2">
      <c r="B53" s="35" t="s">
        <v>85</v>
      </c>
      <c r="C53" s="113" t="s">
        <v>198</v>
      </c>
      <c r="D53" s="36" t="s">
        <v>35</v>
      </c>
      <c r="E53" s="36" t="s">
        <v>36</v>
      </c>
      <c r="F53" s="36" t="s">
        <v>209</v>
      </c>
      <c r="G53" s="36" t="s">
        <v>21</v>
      </c>
      <c r="H53" s="37"/>
      <c r="I53" s="36" t="s">
        <v>195</v>
      </c>
      <c r="J53" s="37"/>
      <c r="K53" s="38">
        <v>27576</v>
      </c>
      <c r="L53" s="35" t="s">
        <v>182</v>
      </c>
      <c r="M53" s="39">
        <v>20000</v>
      </c>
      <c r="N53" s="177">
        <v>0.15</v>
      </c>
      <c r="O53" s="99"/>
      <c r="P53" s="99"/>
      <c r="Q53" s="100"/>
      <c r="R53" s="101"/>
      <c r="S53" s="180">
        <v>44648</v>
      </c>
      <c r="T53" s="102"/>
      <c r="U53" s="100"/>
      <c r="V53" s="100"/>
      <c r="W53" s="100"/>
      <c r="X53" s="136">
        <f t="shared" si="0"/>
        <v>0</v>
      </c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1"/>
      <c r="AM53" s="139">
        <f t="shared" si="1"/>
        <v>0</v>
      </c>
    </row>
    <row r="54" spans="2:39" ht="17" thickBot="1" x14ac:dyDescent="0.25">
      <c r="B54" s="40" t="s">
        <v>86</v>
      </c>
      <c r="C54" s="114" t="s">
        <v>198</v>
      </c>
      <c r="D54" s="41" t="s">
        <v>35</v>
      </c>
      <c r="E54" s="41" t="s">
        <v>36</v>
      </c>
      <c r="F54" s="41" t="s">
        <v>209</v>
      </c>
      <c r="G54" s="41" t="s">
        <v>21</v>
      </c>
      <c r="H54" s="42"/>
      <c r="I54" s="41" t="s">
        <v>195</v>
      </c>
      <c r="J54" s="42"/>
      <c r="K54" s="43">
        <v>27576</v>
      </c>
      <c r="L54" s="40" t="s">
        <v>182</v>
      </c>
      <c r="M54" s="44">
        <v>30000</v>
      </c>
      <c r="N54" s="178">
        <v>0.15</v>
      </c>
      <c r="O54" s="103"/>
      <c r="P54" s="103"/>
      <c r="Q54" s="104"/>
      <c r="R54" s="105"/>
      <c r="S54" s="181">
        <v>44648</v>
      </c>
      <c r="T54" s="106"/>
      <c r="U54" s="104"/>
      <c r="V54" s="104"/>
      <c r="W54" s="104"/>
      <c r="X54" s="137">
        <f t="shared" si="0"/>
        <v>0</v>
      </c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5"/>
      <c r="AM54" s="140">
        <f t="shared" si="1"/>
        <v>0</v>
      </c>
    </row>
  </sheetData>
  <sheetProtection algorithmName="SHA-512" hashValue="LYTRGAsJiLLG5r5P5Q18rZ0DsWjiRdbsix/fdXvvsl1ET7F0j7IgvAlYtb4y3ZesbkOV8LmCbQmRID8UJ+XC8A==" saltValue="XqTe3zZPm2nmV4ehaKun0g==" spinCount="100000" sheet="1" objects="1" scenarios="1"/>
  <autoFilter ref="K6:AK54" xr:uid="{DBC794EE-6EDC-0340-8FCF-2F9C13072AFA}"/>
  <mergeCells count="2">
    <mergeCell ref="B4:J4"/>
    <mergeCell ref="C2:M2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D15"/>
  <sheetViews>
    <sheetView showGridLines="0" workbookViewId="0">
      <selection activeCell="F27" sqref="F27"/>
    </sheetView>
  </sheetViews>
  <sheetFormatPr baseColWidth="10" defaultColWidth="11" defaultRowHeight="16" x14ac:dyDescent="0.2"/>
  <cols>
    <col min="1" max="1" width="3" style="1" customWidth="1"/>
    <col min="2" max="2" width="57.33203125" style="1" bestFit="1" customWidth="1"/>
    <col min="3" max="3" width="15.6640625" style="1" customWidth="1"/>
    <col min="4" max="4" width="30.6640625" style="1" bestFit="1" customWidth="1"/>
    <col min="5" max="16384" width="11" style="1"/>
  </cols>
  <sheetData>
    <row r="1" spans="2:4" ht="17" thickBot="1" x14ac:dyDescent="0.25"/>
    <row r="2" spans="2:4" ht="35" thickBot="1" x14ac:dyDescent="0.25">
      <c r="B2" s="4" t="s">
        <v>96</v>
      </c>
    </row>
    <row r="4" spans="2:4" x14ac:dyDescent="0.2">
      <c r="B4" s="5" t="s">
        <v>94</v>
      </c>
      <c r="C4" s="6" t="s">
        <v>95</v>
      </c>
    </row>
    <row r="5" spans="2:4" x14ac:dyDescent="0.2">
      <c r="B5" s="2" t="s">
        <v>99</v>
      </c>
      <c r="C5" s="94" t="s">
        <v>178</v>
      </c>
      <c r="D5" s="48" t="s">
        <v>100</v>
      </c>
    </row>
    <row r="6" spans="2:4" x14ac:dyDescent="0.2">
      <c r="B6" s="2" t="s">
        <v>101</v>
      </c>
      <c r="C6" s="94" t="s">
        <v>178</v>
      </c>
      <c r="D6" s="48" t="s">
        <v>100</v>
      </c>
    </row>
    <row r="7" spans="2:4" x14ac:dyDescent="0.2">
      <c r="B7" s="2" t="s">
        <v>102</v>
      </c>
      <c r="C7" s="94" t="s">
        <v>178</v>
      </c>
      <c r="D7" s="48" t="s">
        <v>107</v>
      </c>
    </row>
    <row r="8" spans="2:4" x14ac:dyDescent="0.2">
      <c r="B8" s="2" t="s">
        <v>103</v>
      </c>
      <c r="C8" s="94" t="s">
        <v>178</v>
      </c>
      <c r="D8" s="48" t="s">
        <v>107</v>
      </c>
    </row>
    <row r="9" spans="2:4" x14ac:dyDescent="0.2">
      <c r="B9" s="2" t="s">
        <v>174</v>
      </c>
      <c r="C9" s="94" t="s">
        <v>178</v>
      </c>
      <c r="D9" s="48" t="s">
        <v>104</v>
      </c>
    </row>
    <row r="10" spans="2:4" x14ac:dyDescent="0.2">
      <c r="B10" s="2" t="s">
        <v>175</v>
      </c>
      <c r="C10" s="94" t="s">
        <v>178</v>
      </c>
      <c r="D10" s="48" t="s">
        <v>104</v>
      </c>
    </row>
    <row r="11" spans="2:4" x14ac:dyDescent="0.2">
      <c r="B11" s="2" t="s">
        <v>176</v>
      </c>
      <c r="C11" s="94" t="s">
        <v>178</v>
      </c>
      <c r="D11" s="48" t="s">
        <v>105</v>
      </c>
    </row>
    <row r="12" spans="2:4" x14ac:dyDescent="0.2">
      <c r="B12" s="2" t="s">
        <v>106</v>
      </c>
      <c r="C12" s="94" t="s">
        <v>178</v>
      </c>
      <c r="D12" s="48" t="s">
        <v>104</v>
      </c>
    </row>
    <row r="14" spans="2:4" x14ac:dyDescent="0.2">
      <c r="B14" s="3" t="s">
        <v>228</v>
      </c>
      <c r="C14" s="134" t="s">
        <v>178</v>
      </c>
    </row>
    <row r="15" spans="2:4" x14ac:dyDescent="0.2">
      <c r="B15" s="3"/>
    </row>
  </sheetData>
  <sheetProtection algorithmName="SHA-512" hashValue="iJqfigVEc8RyAKyICwfds4Nh05qFnR1c7QWmeS+FUPVmDX5//5Fw0PC5LqYBwsiURJFj58/PWFXg187JcuvcPQ==" saltValue="HpybqNzI4dUFdqxfFI02bg==" spinCount="100000" sheet="1" objects="1" scenarios="1"/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0D71-EAAF-EB48-BAA0-688EE810168F}">
  <sheetPr>
    <tabColor theme="4"/>
  </sheetPr>
  <dimension ref="B1:J38"/>
  <sheetViews>
    <sheetView showGridLines="0" topLeftCell="A10" zoomScaleNormal="100" workbookViewId="0">
      <selection activeCell="H34" sqref="H34"/>
    </sheetView>
  </sheetViews>
  <sheetFormatPr baseColWidth="10" defaultRowHeight="16" x14ac:dyDescent="0.2"/>
  <cols>
    <col min="2" max="2" width="3.83203125" customWidth="1"/>
    <col min="3" max="3" width="66.83203125" bestFit="1" customWidth="1"/>
    <col min="4" max="4" width="7" style="50" customWidth="1"/>
    <col min="5" max="5" width="7.83203125" style="50" customWidth="1"/>
    <col min="6" max="7" width="14.5" customWidth="1"/>
    <col min="8" max="8" width="13.5" bestFit="1" customWidth="1"/>
    <col min="9" max="9" width="13" customWidth="1"/>
    <col min="10" max="10" width="69" customWidth="1"/>
  </cols>
  <sheetData>
    <row r="1" spans="2:7" ht="17" thickBot="1" x14ac:dyDescent="0.25"/>
    <row r="2" spans="2:7" ht="17" thickBot="1" x14ac:dyDescent="0.25">
      <c r="B2" s="172" t="s">
        <v>168</v>
      </c>
      <c r="C2" s="173"/>
      <c r="D2" s="173"/>
      <c r="E2" s="174"/>
    </row>
    <row r="4" spans="2:7" x14ac:dyDescent="0.2">
      <c r="B4" s="171" t="s">
        <v>110</v>
      </c>
      <c r="C4" s="171"/>
      <c r="D4" s="66" t="s">
        <v>124</v>
      </c>
      <c r="E4" s="66" t="s">
        <v>113</v>
      </c>
      <c r="G4" s="82"/>
    </row>
    <row r="5" spans="2:7" ht="7" customHeight="1" x14ac:dyDescent="0.2">
      <c r="B5" s="67"/>
      <c r="C5" s="67"/>
      <c r="F5" s="50"/>
    </row>
    <row r="6" spans="2:7" x14ac:dyDescent="0.2">
      <c r="B6" s="68" t="s">
        <v>120</v>
      </c>
      <c r="C6" s="69" t="s">
        <v>171</v>
      </c>
      <c r="D6" s="70"/>
      <c r="E6" s="89">
        <v>0.25</v>
      </c>
    </row>
    <row r="7" spans="2:7" x14ac:dyDescent="0.2">
      <c r="B7" s="71"/>
      <c r="C7" s="72" t="s">
        <v>172</v>
      </c>
      <c r="D7" s="91">
        <v>0</v>
      </c>
      <c r="E7" s="73"/>
    </row>
    <row r="8" spans="2:7" x14ac:dyDescent="0.2">
      <c r="B8" s="68"/>
      <c r="C8" s="77" t="s">
        <v>125</v>
      </c>
      <c r="D8" s="78">
        <f>AVERAGE(D7:D7)</f>
        <v>0</v>
      </c>
      <c r="E8" s="79">
        <f>E6*D8</f>
        <v>0</v>
      </c>
    </row>
    <row r="10" spans="2:7" x14ac:dyDescent="0.2">
      <c r="B10" s="68" t="s">
        <v>121</v>
      </c>
      <c r="C10" s="69" t="s">
        <v>223</v>
      </c>
      <c r="D10" s="70"/>
      <c r="E10" s="89">
        <v>0.3</v>
      </c>
    </row>
    <row r="11" spans="2:7" x14ac:dyDescent="0.2">
      <c r="B11" s="71"/>
      <c r="C11" s="72" t="s">
        <v>173</v>
      </c>
      <c r="D11" s="91">
        <v>0</v>
      </c>
      <c r="E11" s="76"/>
    </row>
    <row r="12" spans="2:7" x14ac:dyDescent="0.2">
      <c r="B12" s="68"/>
      <c r="C12" s="77" t="s">
        <v>125</v>
      </c>
      <c r="D12" s="70">
        <f>AVERAGE(D11:D11)</f>
        <v>0</v>
      </c>
      <c r="E12" s="79">
        <f>D12*E10</f>
        <v>0</v>
      </c>
    </row>
    <row r="14" spans="2:7" x14ac:dyDescent="0.2">
      <c r="B14" s="68" t="s">
        <v>122</v>
      </c>
      <c r="C14" s="69" t="s">
        <v>225</v>
      </c>
      <c r="D14" s="70"/>
      <c r="E14" s="90">
        <v>0.22500000000000001</v>
      </c>
    </row>
    <row r="15" spans="2:7" x14ac:dyDescent="0.2">
      <c r="B15" s="71"/>
      <c r="C15" s="72" t="s">
        <v>126</v>
      </c>
      <c r="D15" s="91" t="s">
        <v>155</v>
      </c>
      <c r="E15" s="76"/>
    </row>
    <row r="16" spans="2:7" x14ac:dyDescent="0.2">
      <c r="B16" s="74"/>
      <c r="C16" s="75" t="s">
        <v>128</v>
      </c>
      <c r="D16" s="91" t="s">
        <v>155</v>
      </c>
      <c r="E16" s="76"/>
      <c r="G16" s="82"/>
    </row>
    <row r="17" spans="2:10" ht="16" customHeight="1" x14ac:dyDescent="0.2">
      <c r="B17" s="71"/>
      <c r="C17" s="72" t="s">
        <v>129</v>
      </c>
      <c r="D17" s="91" t="s">
        <v>155</v>
      </c>
      <c r="E17" s="76"/>
    </row>
    <row r="18" spans="2:10" x14ac:dyDescent="0.2">
      <c r="B18" s="74"/>
      <c r="C18" s="75" t="s">
        <v>130</v>
      </c>
      <c r="D18" s="91" t="s">
        <v>155</v>
      </c>
      <c r="E18" s="76"/>
      <c r="G18" s="158"/>
      <c r="H18" s="158"/>
      <c r="I18" s="158"/>
      <c r="J18" s="158"/>
    </row>
    <row r="19" spans="2:10" x14ac:dyDescent="0.2">
      <c r="B19" s="71"/>
      <c r="C19" s="72" t="s">
        <v>131</v>
      </c>
      <c r="D19" s="91" t="s">
        <v>155</v>
      </c>
      <c r="E19" s="76"/>
      <c r="G19" s="158"/>
      <c r="H19" s="158"/>
      <c r="I19" s="158"/>
      <c r="J19" s="158"/>
    </row>
    <row r="20" spans="2:10" x14ac:dyDescent="0.2">
      <c r="B20" s="74"/>
      <c r="C20" s="75" t="s">
        <v>132</v>
      </c>
      <c r="D20" s="91" t="s">
        <v>155</v>
      </c>
      <c r="E20" s="76"/>
      <c r="G20" s="158"/>
      <c r="H20" s="158"/>
      <c r="I20" s="158"/>
      <c r="J20" s="158"/>
    </row>
    <row r="21" spans="2:10" x14ac:dyDescent="0.2">
      <c r="B21" s="74"/>
      <c r="C21" s="75" t="s">
        <v>133</v>
      </c>
      <c r="D21" s="91" t="s">
        <v>155</v>
      </c>
      <c r="E21" s="76"/>
      <c r="G21" s="158"/>
      <c r="H21" s="158"/>
      <c r="I21" s="158"/>
      <c r="J21" s="158"/>
    </row>
    <row r="22" spans="2:10" x14ac:dyDescent="0.2">
      <c r="B22" s="71"/>
      <c r="C22" s="72" t="s">
        <v>134</v>
      </c>
      <c r="D22" s="91" t="s">
        <v>155</v>
      </c>
      <c r="E22" s="76"/>
    </row>
    <row r="23" spans="2:10" x14ac:dyDescent="0.2">
      <c r="B23" s="74"/>
      <c r="C23" s="75" t="s">
        <v>135</v>
      </c>
      <c r="D23" s="91" t="s">
        <v>155</v>
      </c>
      <c r="E23" s="76"/>
    </row>
    <row r="24" spans="2:10" x14ac:dyDescent="0.2">
      <c r="B24" s="71"/>
      <c r="C24" s="72" t="s">
        <v>136</v>
      </c>
      <c r="D24" s="91" t="s">
        <v>155</v>
      </c>
      <c r="E24" s="76"/>
    </row>
    <row r="25" spans="2:10" x14ac:dyDescent="0.2">
      <c r="B25" s="74"/>
      <c r="C25" s="75" t="s">
        <v>137</v>
      </c>
      <c r="D25" s="91" t="s">
        <v>155</v>
      </c>
      <c r="E25" s="76"/>
    </row>
    <row r="26" spans="2:10" x14ac:dyDescent="0.2">
      <c r="B26" s="71"/>
      <c r="C26" s="72" t="s">
        <v>138</v>
      </c>
      <c r="D26" s="91" t="s">
        <v>155</v>
      </c>
      <c r="E26" s="76"/>
    </row>
    <row r="27" spans="2:10" x14ac:dyDescent="0.2">
      <c r="B27" s="74"/>
      <c r="C27" s="75" t="s">
        <v>139</v>
      </c>
      <c r="D27" s="91" t="s">
        <v>155</v>
      </c>
      <c r="E27" s="76"/>
    </row>
    <row r="28" spans="2:10" x14ac:dyDescent="0.2">
      <c r="B28" s="71"/>
      <c r="C28" s="72" t="s">
        <v>140</v>
      </c>
      <c r="D28" s="91" t="s">
        <v>155</v>
      </c>
      <c r="E28" s="76"/>
    </row>
    <row r="29" spans="2:10" x14ac:dyDescent="0.2">
      <c r="B29" s="71"/>
      <c r="C29" s="72" t="s">
        <v>141</v>
      </c>
      <c r="D29" s="91" t="s">
        <v>155</v>
      </c>
      <c r="E29" s="76"/>
    </row>
    <row r="30" spans="2:10" x14ac:dyDescent="0.2">
      <c r="B30" s="74"/>
      <c r="C30" s="75" t="s">
        <v>142</v>
      </c>
      <c r="D30" s="91" t="s">
        <v>155</v>
      </c>
      <c r="E30" s="76"/>
    </row>
    <row r="31" spans="2:10" x14ac:dyDescent="0.2">
      <c r="B31" s="71"/>
      <c r="C31" s="72" t="s">
        <v>143</v>
      </c>
      <c r="D31" s="91" t="s">
        <v>155</v>
      </c>
      <c r="E31" s="76"/>
    </row>
    <row r="32" spans="2:10" x14ac:dyDescent="0.2">
      <c r="B32" s="74"/>
      <c r="C32" s="75" t="s">
        <v>144</v>
      </c>
      <c r="D32" s="91" t="s">
        <v>155</v>
      </c>
      <c r="E32" s="76"/>
    </row>
    <row r="33" spans="2:5" x14ac:dyDescent="0.2">
      <c r="B33" s="71"/>
      <c r="C33" s="72" t="s">
        <v>145</v>
      </c>
      <c r="D33" s="91" t="s">
        <v>155</v>
      </c>
      <c r="E33" s="76"/>
    </row>
    <row r="34" spans="2:5" x14ac:dyDescent="0.2">
      <c r="B34" s="68"/>
      <c r="C34" s="77" t="s">
        <v>125</v>
      </c>
      <c r="D34" s="70">
        <f>COUNTIF(D15:D33,"Ja")</f>
        <v>0</v>
      </c>
      <c r="E34" s="79">
        <f>(D34/COUNTA(C15:C33))*E14</f>
        <v>0</v>
      </c>
    </row>
    <row r="36" spans="2:5" x14ac:dyDescent="0.2">
      <c r="B36" s="68" t="s">
        <v>122</v>
      </c>
      <c r="C36" s="69" t="s">
        <v>224</v>
      </c>
      <c r="D36" s="70"/>
      <c r="E36" s="90">
        <v>0.22500000000000001</v>
      </c>
    </row>
    <row r="37" spans="2:5" x14ac:dyDescent="0.2">
      <c r="B37" s="71"/>
      <c r="C37" s="72" t="s">
        <v>156</v>
      </c>
      <c r="D37" s="91">
        <v>0</v>
      </c>
      <c r="E37" s="76"/>
    </row>
    <row r="38" spans="2:5" x14ac:dyDescent="0.2">
      <c r="B38" s="68"/>
      <c r="C38" s="77" t="s">
        <v>125</v>
      </c>
      <c r="D38" s="70">
        <f>AVERAGE(D37:D37)</f>
        <v>0</v>
      </c>
      <c r="E38" s="79">
        <f>D38*E36</f>
        <v>0</v>
      </c>
    </row>
  </sheetData>
  <sheetProtection algorithmName="SHA-512" hashValue="w5gOrbYxrrJ0BKaIvxxGQKgVcpth7OG3UcsnoF6ocQ039NiouoY7BGwxY935WXBTBxpbgXKBOPqQC/Df28MDgA==" saltValue="2VZG+yjN6xgNkSXqMUHQSg==" spinCount="100000" sheet="1" objects="1" scenarios="1"/>
  <mergeCells count="3">
    <mergeCell ref="B4:C4"/>
    <mergeCell ref="G18:J21"/>
    <mergeCell ref="B2:E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2B6678-7D60-2F4D-A93B-AFE6533E303C}">
          <x14:formula1>
            <xm:f>Blad1!$B$3:$B$7</xm:f>
          </x14:formula1>
          <xm:sqref>D7 D11 D37</xm:sqref>
        </x14:dataValidation>
        <x14:dataValidation type="list" allowBlank="1" showInputMessage="1" showErrorMessage="1" xr:uid="{7E1FEF0B-DEED-584E-9A1E-8F142EAB8DA6}">
          <x14:formula1>
            <xm:f>Blad1!$D$3:$D$5</xm:f>
          </x14:formula1>
          <xm:sqref>D15:D33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AD9F9-7273-4F4B-8119-9BC429E9C5E7}">
  <dimension ref="B2:D7"/>
  <sheetViews>
    <sheetView workbookViewId="0">
      <selection activeCell="F11" sqref="F11"/>
    </sheetView>
  </sheetViews>
  <sheetFormatPr baseColWidth="10" defaultRowHeight="16" x14ac:dyDescent="0.2"/>
  <sheetData>
    <row r="2" spans="2:4" x14ac:dyDescent="0.2">
      <c r="B2" s="92" t="s">
        <v>113</v>
      </c>
      <c r="C2" s="93"/>
      <c r="D2" s="92" t="s">
        <v>155</v>
      </c>
    </row>
    <row r="3" spans="2:4" x14ac:dyDescent="0.2">
      <c r="B3">
        <v>1</v>
      </c>
      <c r="D3" t="s">
        <v>127</v>
      </c>
    </row>
    <row r="4" spans="2:4" x14ac:dyDescent="0.2">
      <c r="B4">
        <v>0.6</v>
      </c>
      <c r="D4" t="s">
        <v>157</v>
      </c>
    </row>
    <row r="5" spans="2:4" x14ac:dyDescent="0.2">
      <c r="B5">
        <v>0.3</v>
      </c>
      <c r="D5" t="s">
        <v>155</v>
      </c>
    </row>
    <row r="6" spans="2:4" x14ac:dyDescent="0.2">
      <c r="B6">
        <v>0.1</v>
      </c>
    </row>
    <row r="7" spans="2:4" x14ac:dyDescent="0.2">
      <c r="B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Invoer Instructie</vt:lpstr>
      <vt:lpstr>Score Totaal</vt:lpstr>
      <vt:lpstr>Prijs Totaal - Score</vt:lpstr>
      <vt:lpstr>P1 - Lease</vt:lpstr>
      <vt:lpstr>P2 - Overige kosten</vt:lpstr>
      <vt:lpstr>Kwaliteit</vt:lpstr>
      <vt:lpstr>Blad1</vt:lpstr>
    </vt:vector>
  </TitlesOfParts>
  <Manager/>
  <Company>Molthoff Fleetmanagement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Molthoff</dc:creator>
  <cp:keywords/>
  <dc:description/>
  <cp:lastModifiedBy>Microsoft Office User</cp:lastModifiedBy>
  <cp:lastPrinted>2015-09-21T19:18:27Z</cp:lastPrinted>
  <dcterms:created xsi:type="dcterms:W3CDTF">2014-09-05T12:25:32Z</dcterms:created>
  <dcterms:modified xsi:type="dcterms:W3CDTF">2022-03-16T10:03:10Z</dcterms:modified>
  <cp:category/>
</cp:coreProperties>
</file>