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Gooise Scholen Federatie/2021 MFP's/nota van inlichtingen/NvI 2/Definitief/"/>
    </mc:Choice>
  </mc:AlternateContent>
  <xr:revisionPtr revIDLastSave="0" documentId="8_{6397B060-E0C6-D244-BA72-A6F803FB6085}" xr6:coauthVersionLast="46" xr6:coauthVersionMax="46" xr10:uidLastSave="{00000000-0000-0000-0000-000000000000}"/>
  <bookViews>
    <workbookView xWindow="28800" yWindow="500" windowWidth="51200" windowHeight="21100" xr2:uid="{00000000-000D-0000-FFFF-FFFF00000000}"/>
  </bookViews>
  <sheets>
    <sheet name="Werkblad A" sheetId="4" r:id="rId1"/>
    <sheet name="Prijzenblad" sheetId="1" r:id="rId2"/>
    <sheet name="Retourneerrecht" sheetId="2" r:id="rId3"/>
    <sheet name="huidige machinepark" sheetId="5" r:id="rId4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7" i="1" l="1"/>
  <c r="C94" i="1"/>
  <c r="I4" i="2"/>
  <c r="H4" i="2"/>
  <c r="I3" i="2"/>
  <c r="H3" i="2"/>
  <c r="B18" i="4"/>
  <c r="B17" i="4"/>
  <c r="H20" i="4"/>
  <c r="G20" i="4"/>
  <c r="H19" i="4"/>
  <c r="G19" i="4"/>
  <c r="H18" i="4"/>
  <c r="G18" i="4"/>
  <c r="D3" i="1" l="1"/>
  <c r="D23" i="1"/>
  <c r="J115" i="1" l="1"/>
  <c r="I115" i="1"/>
  <c r="H115" i="1"/>
  <c r="G115" i="1"/>
  <c r="F115" i="1"/>
  <c r="E115" i="1"/>
  <c r="D115" i="1"/>
  <c r="C114" i="1"/>
  <c r="C113" i="1"/>
  <c r="C112" i="1"/>
  <c r="C111" i="1"/>
  <c r="A114" i="1"/>
  <c r="A113" i="1"/>
  <c r="A112" i="1"/>
  <c r="A111" i="1"/>
  <c r="J78" i="1"/>
  <c r="I78" i="1"/>
  <c r="H78" i="1"/>
  <c r="G78" i="1"/>
  <c r="F78" i="1"/>
  <c r="E78" i="1"/>
  <c r="D78" i="1"/>
  <c r="C77" i="1"/>
  <c r="C76" i="1"/>
  <c r="C75" i="1"/>
  <c r="C74" i="1"/>
  <c r="A77" i="1"/>
  <c r="A76" i="1"/>
  <c r="A75" i="1"/>
  <c r="A74" i="1"/>
  <c r="J21" i="1"/>
  <c r="I5" i="2" s="1"/>
  <c r="I7" i="2" s="1"/>
  <c r="I21" i="1"/>
  <c r="H5" i="2" s="1"/>
  <c r="H7" i="2" s="1"/>
  <c r="H21" i="1"/>
  <c r="G21" i="1"/>
  <c r="F21" i="1"/>
  <c r="E21" i="1"/>
  <c r="D21" i="1"/>
  <c r="D125" i="1"/>
  <c r="D126" i="1" s="1"/>
  <c r="D32" i="1"/>
  <c r="G5" i="2" l="1"/>
  <c r="F5" i="2"/>
  <c r="E5" i="2"/>
  <c r="J23" i="1"/>
  <c r="I23" i="1"/>
  <c r="I117" i="1" s="1"/>
  <c r="J3" i="1"/>
  <c r="J25" i="1" s="1"/>
  <c r="I3" i="1"/>
  <c r="I25" i="1" s="1"/>
  <c r="J98" i="1"/>
  <c r="J61" i="1"/>
  <c r="I98" i="1"/>
  <c r="I61" i="1"/>
  <c r="B14" i="4"/>
  <c r="F135" i="1"/>
  <c r="F134" i="1"/>
  <c r="D33" i="1"/>
  <c r="G4" i="2"/>
  <c r="F4" i="2"/>
  <c r="E4" i="2"/>
  <c r="G3" i="2"/>
  <c r="F3" i="2"/>
  <c r="E3" i="2"/>
  <c r="G7" i="2" l="1"/>
  <c r="J117" i="1"/>
  <c r="I82" i="1"/>
  <c r="C136" i="1"/>
  <c r="J120" i="1"/>
  <c r="J121" i="1" s="1"/>
  <c r="I120" i="1"/>
  <c r="I121" i="1" s="1"/>
  <c r="J82" i="1"/>
  <c r="I80" i="1"/>
  <c r="I83" i="1" s="1"/>
  <c r="I84" i="1" s="1"/>
  <c r="I26" i="1"/>
  <c r="I27" i="1" s="1"/>
  <c r="I28" i="1" s="1"/>
  <c r="J26" i="1"/>
  <c r="J27" i="1" s="1"/>
  <c r="J28" i="1" s="1"/>
  <c r="J80" i="1"/>
  <c r="J83" i="1" s="1"/>
  <c r="J84" i="1" s="1"/>
  <c r="J97" i="1"/>
  <c r="J119" i="1"/>
  <c r="J60" i="1"/>
  <c r="I97" i="1"/>
  <c r="I119" i="1"/>
  <c r="I60" i="1"/>
  <c r="E7" i="2"/>
  <c r="F7" i="2"/>
  <c r="C110" i="1"/>
  <c r="C109" i="1"/>
  <c r="C108" i="1"/>
  <c r="A110" i="1"/>
  <c r="A109" i="1"/>
  <c r="A108" i="1"/>
  <c r="H98" i="1"/>
  <c r="G98" i="1"/>
  <c r="F98" i="1"/>
  <c r="C73" i="1"/>
  <c r="C72" i="1"/>
  <c r="C71" i="1"/>
  <c r="A73" i="1"/>
  <c r="A72" i="1"/>
  <c r="A71" i="1"/>
  <c r="H61" i="1"/>
  <c r="G61" i="1"/>
  <c r="F61" i="1"/>
  <c r="D39" i="1"/>
  <c r="F39" i="1" s="1"/>
  <c r="D38" i="1"/>
  <c r="F38" i="1" s="1"/>
  <c r="D5" i="2"/>
  <c r="H23" i="1"/>
  <c r="G23" i="1"/>
  <c r="F23" i="1"/>
  <c r="E23" i="1"/>
  <c r="D26" i="1"/>
  <c r="H3" i="1"/>
  <c r="G3" i="1"/>
  <c r="F3" i="1"/>
  <c r="B19" i="4"/>
  <c r="D35" i="1"/>
  <c r="C5" i="2"/>
  <c r="D88" i="1"/>
  <c r="D89" i="1" s="1"/>
  <c r="A88" i="1"/>
  <c r="A125" i="1" s="1"/>
  <c r="D61" i="1"/>
  <c r="C107" i="1"/>
  <c r="C105" i="1"/>
  <c r="C106" i="1"/>
  <c r="A107" i="1"/>
  <c r="A106" i="1"/>
  <c r="A105" i="1"/>
  <c r="A87" i="1"/>
  <c r="A124" i="1" s="1"/>
  <c r="C70" i="1"/>
  <c r="A70" i="1"/>
  <c r="A104" i="1"/>
  <c r="A67" i="1"/>
  <c r="C69" i="1"/>
  <c r="C68" i="1"/>
  <c r="A69" i="1"/>
  <c r="A68" i="1"/>
  <c r="A99" i="1"/>
  <c r="A100" i="1"/>
  <c r="A98" i="1"/>
  <c r="A62" i="1"/>
  <c r="A63" i="1"/>
  <c r="A61" i="1"/>
  <c r="E98" i="1"/>
  <c r="D98" i="1"/>
  <c r="E61" i="1"/>
  <c r="E3" i="1"/>
  <c r="D4" i="2"/>
  <c r="C4" i="2"/>
  <c r="C14" i="2" s="1"/>
  <c r="B16" i="2"/>
  <c r="C15" i="2" l="1"/>
  <c r="K23" i="1"/>
  <c r="C16" i="2"/>
  <c r="E43" i="1"/>
  <c r="E47" i="1" s="1"/>
  <c r="E51" i="1" s="1"/>
  <c r="E55" i="1" s="1"/>
  <c r="E93" i="1" s="1"/>
  <c r="E130" i="1" s="1"/>
  <c r="E42" i="1"/>
  <c r="E46" i="1" s="1"/>
  <c r="E50" i="1" s="1"/>
  <c r="E54" i="1" s="1"/>
  <c r="E92" i="1" s="1"/>
  <c r="E129" i="1" s="1"/>
  <c r="H26" i="1"/>
  <c r="H27" i="1" s="1"/>
  <c r="H28" i="1" s="1"/>
  <c r="H117" i="1"/>
  <c r="H120" i="1" s="1"/>
  <c r="H121" i="1" s="1"/>
  <c r="D122" i="1" s="1"/>
  <c r="H80" i="1"/>
  <c r="H83" i="1" s="1"/>
  <c r="H84" i="1" s="1"/>
  <c r="D97" i="1"/>
  <c r="D25" i="1"/>
  <c r="E119" i="1"/>
  <c r="E25" i="1"/>
  <c r="C3" i="2"/>
  <c r="C7" i="2" s="1"/>
  <c r="D27" i="1"/>
  <c r="D28" i="1" s="1"/>
  <c r="D117" i="1"/>
  <c r="D120" i="1" s="1"/>
  <c r="D121" i="1" s="1"/>
  <c r="D80" i="1"/>
  <c r="D83" i="1" s="1"/>
  <c r="D84" i="1" s="1"/>
  <c r="E117" i="1"/>
  <c r="E120" i="1" s="1"/>
  <c r="E121" i="1" s="1"/>
  <c r="E80" i="1"/>
  <c r="E83" i="1" s="1"/>
  <c r="E84" i="1" s="1"/>
  <c r="E26" i="1"/>
  <c r="E27" i="1" s="1"/>
  <c r="E28" i="1" s="1"/>
  <c r="G60" i="1"/>
  <c r="G25" i="1"/>
  <c r="F117" i="1"/>
  <c r="F120" i="1" s="1"/>
  <c r="F121" i="1" s="1"/>
  <c r="F80" i="1"/>
  <c r="F83" i="1" s="1"/>
  <c r="F84" i="1" s="1"/>
  <c r="F26" i="1"/>
  <c r="F27" i="1" s="1"/>
  <c r="F28" i="1" s="1"/>
  <c r="F60" i="1"/>
  <c r="F25" i="1"/>
  <c r="H60" i="1"/>
  <c r="H25" i="1"/>
  <c r="G80" i="1"/>
  <c r="G83" i="1" s="1"/>
  <c r="G84" i="1" s="1"/>
  <c r="G26" i="1"/>
  <c r="G27" i="1" s="1"/>
  <c r="G28" i="1" s="1"/>
  <c r="G117" i="1"/>
  <c r="G120" i="1" s="1"/>
  <c r="G121" i="1" s="1"/>
  <c r="D3" i="2"/>
  <c r="D7" i="2" s="1"/>
  <c r="F119" i="1"/>
  <c r="G119" i="1"/>
  <c r="H119" i="1"/>
  <c r="G97" i="1"/>
  <c r="H97" i="1"/>
  <c r="F97" i="1"/>
  <c r="D92" i="1"/>
  <c r="D93" i="1"/>
  <c r="G82" i="1"/>
  <c r="H82" i="1"/>
  <c r="F82" i="1"/>
  <c r="D60" i="1"/>
  <c r="D82" i="1"/>
  <c r="D46" i="1"/>
  <c r="D42" i="1"/>
  <c r="D47" i="1"/>
  <c r="D43" i="1"/>
  <c r="D119" i="1"/>
  <c r="E97" i="1"/>
  <c r="E82" i="1"/>
  <c r="E60" i="1"/>
  <c r="D85" i="1" l="1"/>
  <c r="F43" i="1"/>
  <c r="C10" i="2"/>
  <c r="C13" i="2" s="1"/>
  <c r="D55" i="1"/>
  <c r="F55" i="1" s="1"/>
  <c r="F47" i="1"/>
  <c r="D50" i="1"/>
  <c r="F50" i="1" s="1"/>
  <c r="F42" i="1"/>
  <c r="D54" i="1"/>
  <c r="F54" i="1" s="1"/>
  <c r="F46" i="1"/>
  <c r="D51" i="1"/>
  <c r="F51" i="1" s="1"/>
  <c r="D29" i="1"/>
  <c r="F93" i="1"/>
  <c r="C17" i="2" l="1"/>
  <c r="F92" i="1"/>
  <c r="D129" i="1" l="1"/>
  <c r="F129" i="1" s="1"/>
  <c r="D130" i="1"/>
  <c r="F130" i="1" s="1"/>
  <c r="C131" i="1" l="1"/>
  <c r="C138" i="1" l="1"/>
</calcChain>
</file>

<file path=xl/sharedStrings.xml><?xml version="1.0" encoding="utf-8"?>
<sst xmlns="http://schemas.openxmlformats.org/spreadsheetml/2006/main" count="621" uniqueCount="158">
  <si>
    <t>Omschrijving</t>
  </si>
  <si>
    <t xml:space="preserve">Aangeboden type: </t>
  </si>
  <si>
    <t>&lt;&lt;&gt;&gt;</t>
  </si>
  <si>
    <t>OPTIES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</si>
  <si>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</si>
  <si>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</si>
  <si>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</si>
  <si>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</si>
  <si>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</si>
  <si>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</si>
  <si>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</si>
  <si>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</si>
  <si>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</si>
  <si>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</si>
  <si>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</si>
  <si>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opgave totaalprijs  per maand</t>
  </si>
  <si>
    <t>prijs per verhuizing</t>
  </si>
  <si>
    <t>Totaal som ten behoeve van prijsbeoordeling</t>
  </si>
  <si>
    <t>Naam Inschrijver</t>
  </si>
  <si>
    <t>Contractvolume</t>
  </si>
  <si>
    <t>JA / NEE</t>
  </si>
  <si>
    <t>VOORBEELDBEREKENING BIJ 10% retourneerrecht</t>
  </si>
  <si>
    <t>FICTIEVE INITIELE BESTELLING</t>
  </si>
  <si>
    <t>Type 1</t>
  </si>
  <si>
    <t>Type 2</t>
  </si>
  <si>
    <t>looptijd in maanden</t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</si>
  <si>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</si>
  <si>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</si>
  <si>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</si>
  <si>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</si>
  <si>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</si>
  <si>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</si>
  <si>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>TOTAAL</t>
  </si>
  <si>
    <t>NOG OVER AAN RETOURNEERRECHT</t>
  </si>
  <si>
    <t>Aangeboden type/ model: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</si>
  <si>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</si>
  <si>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>JA* / NEE</t>
  </si>
  <si>
    <t xml:space="preserve">1 x type 1 na 3 jaar </t>
  </si>
  <si>
    <t>2 x type 2 na 3,5 jaar</t>
  </si>
  <si>
    <t xml:space="preserve">SOFTWARE per type per maand </t>
  </si>
  <si>
    <t>HUURPRIJS per type per maand</t>
  </si>
  <si>
    <t>Retourneerrecht 10% van het intiele huurbedrag machines + opties</t>
  </si>
  <si>
    <t>aantal machines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</si>
  <si>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</si>
  <si>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 xml:space="preserve">per MFP/printer </t>
  </si>
  <si>
    <t>machine gerelateerde opties en software</t>
  </si>
  <si>
    <t xml:space="preserve">TOTAALKOSTEN VERHUIZINGEN </t>
  </si>
  <si>
    <t xml:space="preserve">Eerste optiejaar </t>
  </si>
  <si>
    <t>TOTAALKOSTEN PER TYPE MACHINE EERSTE OPTIEJAAR</t>
  </si>
  <si>
    <t>TOTAAL (alle machines) eerste optiejaar</t>
  </si>
  <si>
    <t>TOTAALKOSTEN AFDRUKKEN eerste optiejaar</t>
  </si>
  <si>
    <t xml:space="preserve">Tweede optiejaar </t>
  </si>
  <si>
    <t>TOTAAL (alle machines) tweede optiejaar</t>
  </si>
  <si>
    <t>TOTAALKOSTEN AFDRUKKEN tweede optiejaar</t>
  </si>
  <si>
    <t>OMVANG VAN LEVERING</t>
  </si>
  <si>
    <t>Totaal:</t>
  </si>
  <si>
    <t>Prijs per machine</t>
  </si>
  <si>
    <t>Kosten interne verhuizingen MFP's</t>
  </si>
  <si>
    <t>Kosten externe verhuizingen MFP's</t>
  </si>
  <si>
    <t>TOTAALKOSTEN PER TYPE MACHINE TWEEDE OPTIEJAAR</t>
  </si>
  <si>
    <t>NVT</t>
  </si>
  <si>
    <t>opgave prijs per maand</t>
  </si>
  <si>
    <t>totaal tweede optiejaar</t>
  </si>
  <si>
    <t>De totaalsom is opgebouwd uit de som van de HUUR/OPTIES/ SOFTWARE/ AFDRUKKEN EN VERHUIZINGEN voor de eerste 60 maanden + het eerste optiejaar + het tweede optiejaar.</t>
  </si>
  <si>
    <t>Eis 12: PostScript driver en PostScript module</t>
  </si>
  <si>
    <t xml:space="preserve">Totaalkosten </t>
  </si>
  <si>
    <t>volume zwart-wit per jaar</t>
  </si>
  <si>
    <t>volume FC per jaar</t>
  </si>
  <si>
    <t>Eis 57: kosten cloud-printerserver</t>
  </si>
  <si>
    <t>Prijzenblad GSF alle groene cellen dient inschrijver in te vullen!</t>
  </si>
  <si>
    <t>Opgave prijs per maand</t>
  </si>
  <si>
    <t>Totaal eerste optiejaar</t>
  </si>
  <si>
    <t>Type 3</t>
  </si>
  <si>
    <t>Type 4</t>
  </si>
  <si>
    <t>Type 5</t>
  </si>
  <si>
    <t>Eerste 60 maanden</t>
  </si>
  <si>
    <t>TOTAALKOSTEN PER TYPE MACHINE 60 maanden</t>
  </si>
  <si>
    <t>Totaal 60 maanden</t>
  </si>
  <si>
    <t>Eis 95: Inline nietoptie</t>
  </si>
  <si>
    <t>Eis 97: Inline boekjesmaker</t>
  </si>
  <si>
    <t>Eis 96: Inline ponsunit</t>
  </si>
  <si>
    <t>Eis 128: Inline boekjesmaker</t>
  </si>
  <si>
    <t>Eis 129: Inline nietoptie</t>
  </si>
  <si>
    <t>Eis 131: Inline ponsunit 2- en/of 4-gaats</t>
  </si>
  <si>
    <t>Eis 132: Inline ponsunit 23 gaats</t>
  </si>
  <si>
    <t>Eis 135: 2 extra papierladen</t>
  </si>
  <si>
    <t xml:space="preserve"> </t>
  </si>
  <si>
    <t xml:space="preserve">Type 2: zwart-wit MFP A4/A3, minimaal 20PPM </t>
  </si>
  <si>
    <t>Type 1: zwart wit tafelprinter A4 minimaal 30 PPM</t>
  </si>
  <si>
    <t xml:space="preserve">Type 3: zwart-wit MFP  A4/A3, minimaal 40 PPM </t>
  </si>
  <si>
    <t>Type 4: full color MFP  A4/A3, minimaal 40 PPM</t>
  </si>
  <si>
    <t>STICHTING GOOISE SCHOLEN FEDERATIE</t>
  </si>
  <si>
    <t xml:space="preserve">bizhub C454e                            </t>
  </si>
  <si>
    <t>Burgemeester de Bordesstraat 82</t>
  </si>
  <si>
    <t xml:space="preserve">BUSSUM   </t>
  </si>
  <si>
    <t xml:space="preserve">VECHTSTEDE COLLEGE                </t>
  </si>
  <si>
    <t xml:space="preserve">bizhub 454e                             </t>
  </si>
  <si>
    <t>Amstellandlaan 1a</t>
  </si>
  <si>
    <t xml:space="preserve">WEESP    </t>
  </si>
  <si>
    <t xml:space="preserve">GOOIS LYCEUM                      </t>
  </si>
  <si>
    <t xml:space="preserve">bizhub 758                              </t>
  </si>
  <si>
    <t>Vossiuslaan 2a</t>
  </si>
  <si>
    <t xml:space="preserve">COLLEGE DE BRINK                  </t>
  </si>
  <si>
    <t xml:space="preserve">bizhub 284e                             </t>
  </si>
  <si>
    <t>Kerklaan 6</t>
  </si>
  <si>
    <t xml:space="preserve">LAREN    </t>
  </si>
  <si>
    <t xml:space="preserve">SG HUIZERMAAT                     </t>
  </si>
  <si>
    <t>Monnickskamp 7</t>
  </si>
  <si>
    <t xml:space="preserve">HUIZEN   </t>
  </si>
  <si>
    <t xml:space="preserve">DE FONTEIN                        </t>
  </si>
  <si>
    <t>Aagje Dekenlaan 2</t>
  </si>
  <si>
    <t xml:space="preserve">A. ROLAND HOLST COLLEGE           </t>
  </si>
  <si>
    <t>Jonkerweg 31</t>
  </si>
  <si>
    <t>HILVERSUM</t>
  </si>
  <si>
    <t xml:space="preserve">bizhub PRO 1100                         </t>
  </si>
  <si>
    <t xml:space="preserve">CASPARUS COLLEGE                  </t>
  </si>
  <si>
    <t>Talmastraat 40</t>
  </si>
  <si>
    <t xml:space="preserve">GOOISE PRAKTIJKSCHOOL             </t>
  </si>
  <si>
    <t>Laapersboog 5</t>
  </si>
  <si>
    <t xml:space="preserve">SWV QINAS                         </t>
  </si>
  <si>
    <t>Burgemeester de Bordesstraat 80</t>
  </si>
  <si>
    <t>Schuttersweg 26</t>
  </si>
  <si>
    <t xml:space="preserve">bizhub C458                             </t>
  </si>
  <si>
    <t xml:space="preserve">bizhub PRO C754e                        </t>
  </si>
  <si>
    <t xml:space="preserve">bizhub 4000P                            </t>
  </si>
  <si>
    <t xml:space="preserve">bizhub C3100P                           </t>
  </si>
  <si>
    <t xml:space="preserve">bizhub C3110                            </t>
  </si>
  <si>
    <t>Overzicht huidige machinepark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</si>
  <si>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</si>
  <si>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</si>
  <si>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</si>
  <si>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</si>
  <si>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</si>
  <si>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</si>
  <si>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</si>
  <si>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</si>
  <si>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</si>
  <si>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</si>
  <si>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</si>
  <si>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</si>
  <si>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</si>
  <si>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</si>
  <si>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</si>
  <si>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kleur</t>
  </si>
  <si>
    <t>zwart-wit</t>
  </si>
  <si>
    <t>gemiddeld</t>
  </si>
  <si>
    <t>werkelijk verbruik</t>
  </si>
  <si>
    <t>disclaimer: door COVID kunnen de aantallen de komende jaren anders uitvallen.</t>
  </si>
  <si>
    <t>Type 6: repromachine  full color 75 PPM A4 en A3</t>
  </si>
  <si>
    <t>Type 6</t>
  </si>
  <si>
    <t>Type 7</t>
  </si>
  <si>
    <t>Type 7: zwart-wit repromachine A4 en A3 minimaal 90 PPM</t>
  </si>
  <si>
    <t>(optioneel full color)</t>
  </si>
  <si>
    <t xml:space="preserve">Type 5: zwart-wit repromachine  A4/A3, minimaal 70 PPM </t>
  </si>
  <si>
    <r>
      <t xml:space="preserve">Meerprijs Type 1 tafelprinter om </t>
    </r>
    <r>
      <rPr>
        <b/>
        <sz val="10"/>
        <rFont val="Verdana"/>
        <family val="2"/>
      </rPr>
      <t>Full Color</t>
    </r>
    <r>
      <rPr>
        <sz val="10"/>
        <rFont val="Verdana"/>
        <family val="2"/>
      </rPr>
      <t xml:space="preserve"> te kunnen printen</t>
    </r>
  </si>
  <si>
    <t>TOTAALKOSTEN AFDRUKKEN eerste 60 maanden</t>
  </si>
  <si>
    <t>Eis 91: Bulkmagazijn minimaal 1.200 vel A4</t>
  </si>
  <si>
    <t>Eis 118: Bulkmagazijn minimaal 2.500 vel 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</si>
</sst>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3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theme="0"/>
      <name val="Arial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D79B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164" fontId="8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31" fillId="0" borderId="0" applyFont="0" applyFill="0" applyBorder="0" applyAlignment="0" applyProtection="0"/>
  </cellStyleXfs>
  <cellXfs count="203">
    <xf numFmtId="0" fontId="0" fillId="0" borderId="0" xfId="0"/>
    <xf numFmtId="0" fontId="5" fillId="2" borderId="1" xfId="0" applyFont="1" applyFill="1" applyBorder="1" applyAlignment="1" applyProtection="1">
      <alignment vertical="center"/>
    </xf>
    <xf numFmtId="0" fontId="6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7" fillId="2" borderId="2" xfId="0" applyFont="1" applyFill="1" applyBorder="1" applyProtection="1"/>
    <xf numFmtId="0" fontId="7" fillId="2" borderId="2" xfId="0" applyFont="1" applyFill="1" applyBorder="1" applyAlignment="1" applyProtection="1">
      <alignment horizontal="center" vertical="center"/>
    </xf>
    <xf numFmtId="0" fontId="0" fillId="0" borderId="0" xfId="0" applyProtection="1"/>
    <xf numFmtId="0" fontId="9" fillId="3" borderId="4" xfId="0" applyFont="1" applyFill="1" applyBorder="1" applyAlignment="1" applyProtection="1">
      <alignment vertical="center"/>
    </xf>
    <xf numFmtId="0" fontId="10" fillId="3" borderId="5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horizontal="left" vertical="center"/>
    </xf>
    <xf numFmtId="0" fontId="11" fillId="3" borderId="5" xfId="0" applyFont="1" applyFill="1" applyBorder="1" applyAlignment="1" applyProtection="1">
      <alignment horizontal="center" vertical="center"/>
    </xf>
    <xf numFmtId="0" fontId="7" fillId="4" borderId="0" xfId="0" applyFont="1" applyFill="1" applyAlignment="1" applyProtection="1">
      <alignment vertical="center"/>
    </xf>
    <xf numFmtId="0" fontId="12" fillId="4" borderId="0" xfId="0" applyFont="1" applyFill="1" applyAlignment="1" applyProtection="1">
      <alignment vertical="center"/>
    </xf>
    <xf numFmtId="0" fontId="13" fillId="4" borderId="6" xfId="0" applyFont="1" applyFill="1" applyBorder="1" applyAlignment="1" applyProtection="1">
      <alignment vertical="center" wrapText="1"/>
    </xf>
    <xf numFmtId="0" fontId="11" fillId="5" borderId="7" xfId="0" applyFont="1" applyFill="1" applyBorder="1" applyAlignment="1" applyProtection="1">
      <alignment vertical="center"/>
    </xf>
    <xf numFmtId="0" fontId="14" fillId="5" borderId="3" xfId="0" applyFont="1" applyFill="1" applyBorder="1" applyAlignment="1" applyProtection="1">
      <alignment vertical="center"/>
    </xf>
    <xf numFmtId="165" fontId="11" fillId="6" borderId="8" xfId="1" applyNumberFormat="1" applyFont="1" applyFill="1" applyBorder="1" applyAlignment="1" applyProtection="1">
      <alignment horizontal="center" vertical="center"/>
    </xf>
    <xf numFmtId="0" fontId="11" fillId="7" borderId="8" xfId="1" applyNumberFormat="1" applyFont="1" applyFill="1" applyBorder="1" applyAlignment="1" applyProtection="1">
      <alignment horizontal="center" vertical="center"/>
      <protection locked="0"/>
    </xf>
    <xf numFmtId="165" fontId="11" fillId="7" borderId="8" xfId="1" applyNumberFormat="1" applyFont="1" applyFill="1" applyBorder="1" applyAlignment="1" applyProtection="1">
      <alignment horizontal="center" vertical="center"/>
      <protection locked="0"/>
    </xf>
    <xf numFmtId="165" fontId="11" fillId="8" borderId="4" xfId="1" applyNumberFormat="1" applyFont="1" applyFill="1" applyBorder="1" applyAlignment="1" applyProtection="1">
      <alignment vertical="center"/>
    </xf>
    <xf numFmtId="165" fontId="14" fillId="8" borderId="5" xfId="1" applyNumberFormat="1" applyFont="1" applyFill="1" applyBorder="1" applyAlignment="1" applyProtection="1">
      <alignment vertical="center"/>
    </xf>
    <xf numFmtId="165" fontId="11" fillId="8" borderId="5" xfId="1" applyNumberFormat="1" applyFont="1" applyFill="1" applyBorder="1" applyAlignment="1" applyProtection="1">
      <alignment vertical="center"/>
    </xf>
    <xf numFmtId="0" fontId="16" fillId="4" borderId="3" xfId="0" applyFont="1" applyFill="1" applyBorder="1" applyAlignment="1" applyProtection="1">
      <alignment vertical="center"/>
    </xf>
    <xf numFmtId="0" fontId="11" fillId="5" borderId="11" xfId="0" applyFont="1" applyFill="1" applyBorder="1" applyAlignment="1" applyProtection="1">
      <alignment vertical="center"/>
    </xf>
    <xf numFmtId="0" fontId="14" fillId="5" borderId="10" xfId="0" applyFont="1" applyFill="1" applyBorder="1" applyAlignment="1" applyProtection="1">
      <alignment vertical="center"/>
    </xf>
    <xf numFmtId="165" fontId="11" fillId="7" borderId="10" xfId="1" applyNumberFormat="1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vertical="center"/>
    </xf>
    <xf numFmtId="0" fontId="16" fillId="3" borderId="10" xfId="0" applyFont="1" applyFill="1" applyBorder="1" applyAlignment="1" applyProtection="1">
      <alignment vertical="center"/>
    </xf>
    <xf numFmtId="165" fontId="13" fillId="3" borderId="10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1" fillId="0" borderId="0" xfId="0" applyFont="1" applyBorder="1" applyAlignment="1" applyProtection="1">
      <alignment horizontal="center" vertical="center"/>
    </xf>
    <xf numFmtId="166" fontId="17" fillId="0" borderId="0" xfId="1" applyNumberFormat="1" applyFont="1" applyFill="1" applyBorder="1" applyAlignment="1" applyProtection="1">
      <alignment vertical="center"/>
    </xf>
    <xf numFmtId="0" fontId="18" fillId="5" borderId="10" xfId="0" applyFont="1" applyFill="1" applyBorder="1" applyAlignment="1" applyProtection="1">
      <alignment vertical="center"/>
    </xf>
    <xf numFmtId="0" fontId="18" fillId="5" borderId="10" xfId="0" applyFont="1" applyFill="1" applyBorder="1" applyAlignment="1" applyProtection="1">
      <alignment horizontal="center" vertical="center"/>
    </xf>
    <xf numFmtId="0" fontId="13" fillId="4" borderId="12" xfId="0" applyFont="1" applyFill="1" applyBorder="1" applyAlignment="1" applyProtection="1">
      <alignment vertical="center" wrapText="1"/>
    </xf>
    <xf numFmtId="0" fontId="19" fillId="9" borderId="10" xfId="0" applyFont="1" applyFill="1" applyBorder="1" applyAlignment="1" applyProtection="1">
      <alignment vertical="center"/>
    </xf>
    <xf numFmtId="0" fontId="20" fillId="9" borderId="10" xfId="0" applyFont="1" applyFill="1" applyBorder="1" applyAlignment="1" applyProtection="1">
      <alignment vertical="center"/>
    </xf>
    <xf numFmtId="165" fontId="19" fillId="9" borderId="10" xfId="0" applyNumberFormat="1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 wrapText="1"/>
    </xf>
    <xf numFmtId="0" fontId="16" fillId="3" borderId="4" xfId="0" applyFont="1" applyFill="1" applyBorder="1" applyAlignment="1" applyProtection="1">
      <alignment vertical="center" wrapText="1"/>
    </xf>
    <xf numFmtId="0" fontId="13" fillId="3" borderId="4" xfId="0" applyFont="1" applyFill="1" applyBorder="1" applyAlignment="1" applyProtection="1">
      <alignment vertical="center" wrapText="1"/>
    </xf>
    <xf numFmtId="164" fontId="11" fillId="0" borderId="0" xfId="1" applyFont="1" applyBorder="1" applyAlignment="1" applyProtection="1">
      <alignment vertical="center"/>
    </xf>
    <xf numFmtId="0" fontId="7" fillId="4" borderId="0" xfId="0" applyFont="1" applyFill="1" applyAlignment="1" applyProtection="1">
      <alignment horizontal="center" vertical="center"/>
    </xf>
    <xf numFmtId="164" fontId="7" fillId="4" borderId="0" xfId="1" applyFont="1" applyFill="1" applyBorder="1" applyAlignment="1" applyProtection="1">
      <alignment horizontal="center" vertical="center" wrapText="1"/>
    </xf>
    <xf numFmtId="0" fontId="11" fillId="5" borderId="10" xfId="0" applyFont="1" applyFill="1" applyBorder="1" applyAlignment="1" applyProtection="1">
      <alignment vertical="center"/>
    </xf>
    <xf numFmtId="0" fontId="11" fillId="5" borderId="10" xfId="0" applyFont="1" applyFill="1" applyBorder="1" applyAlignment="1" applyProtection="1">
      <alignment vertical="center" wrapText="1"/>
    </xf>
    <xf numFmtId="0" fontId="14" fillId="5" borderId="10" xfId="0" applyFont="1" applyFill="1" applyBorder="1" applyAlignment="1" applyProtection="1">
      <alignment vertical="center" wrapText="1"/>
    </xf>
    <xf numFmtId="2" fontId="11" fillId="7" borderId="10" xfId="1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</xf>
    <xf numFmtId="166" fontId="15" fillId="0" borderId="0" xfId="1" applyNumberFormat="1" applyFont="1" applyFill="1" applyBorder="1" applyAlignment="1" applyProtection="1">
      <alignment vertical="center"/>
    </xf>
    <xf numFmtId="164" fontId="15" fillId="0" borderId="0" xfId="1" applyFont="1" applyBorder="1" applyAlignment="1" applyProtection="1">
      <alignment horizontal="center" vertical="center"/>
    </xf>
    <xf numFmtId="0" fontId="14" fillId="5" borderId="8" xfId="0" applyFont="1" applyFill="1" applyBorder="1" applyAlignment="1" applyProtection="1">
      <alignment vertical="center"/>
    </xf>
    <xf numFmtId="0" fontId="11" fillId="5" borderId="8" xfId="0" applyFont="1" applyFill="1" applyBorder="1" applyAlignment="1" applyProtection="1">
      <alignment horizontal="left" vertical="center"/>
    </xf>
    <xf numFmtId="3" fontId="21" fillId="5" borderId="10" xfId="0" applyNumberFormat="1" applyFont="1" applyFill="1" applyBorder="1" applyAlignment="1" applyProtection="1">
      <alignment horizontal="center" vertical="center"/>
    </xf>
    <xf numFmtId="0" fontId="11" fillId="5" borderId="10" xfId="0" applyFont="1" applyFill="1" applyBorder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/>
    </xf>
    <xf numFmtId="164" fontId="11" fillId="0" borderId="0" xfId="1" applyFont="1" applyAlignment="1" applyProtection="1">
      <alignment horizontal="center" vertical="center"/>
    </xf>
    <xf numFmtId="168" fontId="11" fillId="5" borderId="10" xfId="1" applyNumberFormat="1" applyFont="1" applyFill="1" applyBorder="1" applyAlignment="1" applyProtection="1">
      <alignment horizontal="center" vertical="center"/>
    </xf>
    <xf numFmtId="167" fontId="11" fillId="0" borderId="0" xfId="1" applyNumberFormat="1" applyFont="1" applyAlignment="1" applyProtection="1">
      <alignment horizontal="center" vertical="center"/>
    </xf>
    <xf numFmtId="167" fontId="7" fillId="4" borderId="0" xfId="1" applyNumberFormat="1" applyFont="1" applyFill="1" applyBorder="1" applyAlignment="1" applyProtection="1">
      <alignment horizontal="center" vertical="center" wrapText="1"/>
    </xf>
    <xf numFmtId="168" fontId="11" fillId="5" borderId="4" xfId="1" applyNumberFormat="1" applyFont="1" applyFill="1" applyBorder="1" applyAlignment="1" applyProtection="1">
      <alignment horizontal="center" vertical="center"/>
    </xf>
    <xf numFmtId="164" fontId="11" fillId="0" borderId="0" xfId="1" applyFont="1" applyAlignment="1" applyProtection="1">
      <alignment vertical="center"/>
    </xf>
    <xf numFmtId="0" fontId="13" fillId="3" borderId="4" xfId="0" applyFont="1" applyFill="1" applyBorder="1" applyAlignment="1" applyProtection="1">
      <alignment vertical="center"/>
    </xf>
    <xf numFmtId="0" fontId="16" fillId="3" borderId="4" xfId="0" applyFont="1" applyFill="1" applyBorder="1" applyAlignment="1" applyProtection="1">
      <alignment vertical="center"/>
    </xf>
    <xf numFmtId="0" fontId="22" fillId="0" borderId="0" xfId="0" applyFont="1" applyProtection="1"/>
    <xf numFmtId="0" fontId="14" fillId="5" borderId="13" xfId="0" applyFont="1" applyFill="1" applyBorder="1" applyAlignment="1" applyProtection="1">
      <alignment vertical="center"/>
    </xf>
    <xf numFmtId="0" fontId="11" fillId="5" borderId="4" xfId="0" applyFont="1" applyFill="1" applyBorder="1" applyAlignment="1" applyProtection="1">
      <alignment horizontal="center" vertical="center"/>
    </xf>
    <xf numFmtId="165" fontId="11" fillId="5" borderId="14" xfId="1" applyNumberFormat="1" applyFont="1" applyFill="1" applyBorder="1" applyAlignment="1" applyProtection="1">
      <alignment horizontal="center" vertical="center"/>
    </xf>
    <xf numFmtId="164" fontId="13" fillId="3" borderId="4" xfId="1" applyFont="1" applyFill="1" applyBorder="1" applyAlignment="1" applyProtection="1">
      <alignment vertical="center"/>
    </xf>
    <xf numFmtId="164" fontId="16" fillId="3" borderId="5" xfId="1" applyFont="1" applyFill="1" applyBorder="1" applyAlignment="1" applyProtection="1">
      <alignment vertical="center"/>
    </xf>
    <xf numFmtId="0" fontId="0" fillId="0" borderId="0" xfId="0" applyFill="1" applyProtection="1"/>
    <xf numFmtId="0" fontId="11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/>
    </xf>
    <xf numFmtId="164" fontId="13" fillId="0" borderId="0" xfId="1" applyFont="1" applyFill="1" applyBorder="1" applyAlignment="1" applyProtection="1">
      <alignment vertical="center"/>
    </xf>
    <xf numFmtId="0" fontId="16" fillId="3" borderId="1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164" fontId="13" fillId="0" borderId="0" xfId="1" applyFont="1" applyFill="1" applyBorder="1" applyAlignment="1" applyProtection="1">
      <alignment vertical="center" wrapText="1"/>
    </xf>
    <xf numFmtId="164" fontId="13" fillId="0" borderId="0" xfId="1" applyFont="1" applyFill="1" applyBorder="1" applyAlignment="1" applyProtection="1">
      <alignment horizontal="center" vertical="center" wrapText="1"/>
    </xf>
    <xf numFmtId="164" fontId="18" fillId="0" borderId="0" xfId="1" applyFont="1" applyFill="1" applyBorder="1" applyProtection="1"/>
    <xf numFmtId="164" fontId="18" fillId="0" borderId="0" xfId="1" applyFont="1" applyFill="1" applyBorder="1" applyAlignment="1" applyProtection="1">
      <alignment horizontal="center"/>
    </xf>
    <xf numFmtId="0" fontId="16" fillId="3" borderId="3" xfId="0" applyFont="1" applyFill="1" applyBorder="1" applyAlignment="1" applyProtection="1">
      <alignment vertical="center" wrapText="1"/>
    </xf>
    <xf numFmtId="0" fontId="13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6" fillId="3" borderId="3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horizontal="center" vertical="center"/>
    </xf>
    <xf numFmtId="0" fontId="24" fillId="0" borderId="0" xfId="0" applyFont="1" applyProtection="1"/>
    <xf numFmtId="0" fontId="0" fillId="0" borderId="0" xfId="0" applyAlignment="1" applyProtection="1">
      <alignment horizontal="center" vertical="center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0" fontId="19" fillId="5" borderId="0" xfId="0" applyFont="1" applyFill="1"/>
    <xf numFmtId="0" fontId="19" fillId="5" borderId="0" xfId="0" applyFont="1" applyFill="1" applyAlignment="1">
      <alignment horizontal="center"/>
    </xf>
    <xf numFmtId="165" fontId="19" fillId="5" borderId="0" xfId="0" applyNumberFormat="1" applyFont="1" applyFill="1"/>
    <xf numFmtId="0" fontId="19" fillId="5" borderId="13" xfId="0" applyFont="1" applyFill="1" applyBorder="1"/>
    <xf numFmtId="0" fontId="19" fillId="5" borderId="13" xfId="0" applyFont="1" applyFill="1" applyBorder="1" applyAlignment="1">
      <alignment horizontal="center"/>
    </xf>
    <xf numFmtId="0" fontId="19" fillId="5" borderId="0" xfId="0" applyFont="1" applyFill="1" applyAlignment="1">
      <alignment wrapText="1"/>
    </xf>
    <xf numFmtId="44" fontId="13" fillId="4" borderId="0" xfId="0" applyNumberFormat="1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26" fillId="4" borderId="0" xfId="0" applyFont="1" applyFill="1"/>
    <xf numFmtId="0" fontId="19" fillId="6" borderId="0" xfId="0" applyFont="1" applyFill="1"/>
    <xf numFmtId="0" fontId="19" fillId="6" borderId="0" xfId="0" applyFont="1" applyFill="1" applyAlignment="1">
      <alignment horizontal="center"/>
    </xf>
    <xf numFmtId="44" fontId="19" fillId="6" borderId="0" xfId="0" applyNumberFormat="1" applyFont="1" applyFill="1"/>
    <xf numFmtId="0" fontId="19" fillId="6" borderId="0" xfId="0" applyFont="1" applyFill="1" applyAlignment="1"/>
    <xf numFmtId="44" fontId="19" fillId="5" borderId="0" xfId="0" applyNumberFormat="1" applyFont="1" applyFill="1" applyAlignment="1"/>
    <xf numFmtId="44" fontId="13" fillId="4" borderId="0" xfId="0" applyNumberFormat="1" applyFont="1" applyFill="1" applyAlignment="1">
      <alignment vertical="center"/>
    </xf>
    <xf numFmtId="0" fontId="13" fillId="4" borderId="0" xfId="0" applyFont="1" applyFill="1" applyAlignment="1">
      <alignment horizontal="right"/>
    </xf>
    <xf numFmtId="0" fontId="4" fillId="0" borderId="0" xfId="2"/>
    <xf numFmtId="0" fontId="11" fillId="9" borderId="8" xfId="1" applyNumberFormat="1" applyFont="1" applyFill="1" applyBorder="1" applyAlignment="1" applyProtection="1">
      <alignment horizontal="center" vertical="center"/>
    </xf>
    <xf numFmtId="0" fontId="11" fillId="4" borderId="8" xfId="1" applyNumberFormat="1" applyFont="1" applyFill="1" applyBorder="1" applyAlignment="1" applyProtection="1">
      <alignment horizontal="center" vertical="center"/>
    </xf>
    <xf numFmtId="165" fontId="11" fillId="4" borderId="10" xfId="1" applyNumberFormat="1" applyFont="1" applyFill="1" applyBorder="1" applyAlignment="1" applyProtection="1">
      <alignment horizontal="center" vertical="center"/>
    </xf>
    <xf numFmtId="0" fontId="26" fillId="13" borderId="10" xfId="2" applyFont="1" applyFill="1" applyBorder="1" applyAlignment="1">
      <alignment vertical="center"/>
    </xf>
    <xf numFmtId="0" fontId="19" fillId="12" borderId="10" xfId="2" applyFont="1" applyFill="1" applyBorder="1"/>
    <xf numFmtId="0" fontId="19" fillId="11" borderId="10" xfId="2" applyFont="1" applyFill="1" applyBorder="1"/>
    <xf numFmtId="0" fontId="19" fillId="0" borderId="0" xfId="2" applyFont="1"/>
    <xf numFmtId="169" fontId="19" fillId="12" borderId="10" xfId="3" applyNumberFormat="1" applyFont="1" applyFill="1" applyBorder="1"/>
    <xf numFmtId="0" fontId="29" fillId="0" borderId="0" xfId="2" applyFont="1"/>
    <xf numFmtId="169" fontId="29" fillId="0" borderId="0" xfId="3" applyNumberFormat="1" applyFont="1"/>
    <xf numFmtId="0" fontId="27" fillId="0" borderId="0" xfId="0" applyFont="1" applyAlignment="1" applyProtection="1">
      <alignment horizontal="center" vertical="center" wrapText="1"/>
    </xf>
    <xf numFmtId="169" fontId="19" fillId="12" borderId="10" xfId="2" applyNumberFormat="1" applyFont="1" applyFill="1" applyBorder="1"/>
    <xf numFmtId="0" fontId="13" fillId="4" borderId="9" xfId="0" applyFont="1" applyFill="1" applyBorder="1" applyAlignment="1" applyProtection="1">
      <alignment vertical="center"/>
    </xf>
    <xf numFmtId="167" fontId="11" fillId="7" borderId="1" xfId="1" applyNumberFormat="1" applyFont="1" applyFill="1" applyBorder="1" applyAlignment="1" applyProtection="1">
      <alignment horizontal="center" vertical="center"/>
      <protection locked="0"/>
    </xf>
    <xf numFmtId="167" fontId="11" fillId="7" borderId="4" xfId="1" applyNumberFormat="1" applyFont="1" applyFill="1" applyBorder="1" applyAlignment="1" applyProtection="1">
      <alignment horizontal="center" vertical="center"/>
      <protection locked="0"/>
    </xf>
    <xf numFmtId="164" fontId="7" fillId="4" borderId="8" xfId="1" applyFont="1" applyFill="1" applyBorder="1" applyAlignment="1" applyProtection="1">
      <alignment horizontal="center" vertical="center"/>
    </xf>
    <xf numFmtId="165" fontId="11" fillId="5" borderId="10" xfId="1" applyNumberFormat="1" applyFont="1" applyFill="1" applyBorder="1" applyAlignment="1" applyProtection="1">
      <alignment horizontal="center" vertical="center"/>
    </xf>
    <xf numFmtId="0" fontId="14" fillId="5" borderId="1" xfId="0" applyFont="1" applyFill="1" applyBorder="1" applyAlignment="1" applyProtection="1">
      <alignment vertical="center"/>
    </xf>
    <xf numFmtId="0" fontId="14" fillId="5" borderId="4" xfId="0" applyFont="1" applyFill="1" applyBorder="1" applyAlignment="1" applyProtection="1">
      <alignment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164" fontId="7" fillId="4" borderId="15" xfId="1" applyFont="1" applyFill="1" applyBorder="1" applyAlignment="1" applyProtection="1">
      <alignment horizontal="center" vertical="center"/>
    </xf>
    <xf numFmtId="0" fontId="13" fillId="4" borderId="16" xfId="0" applyFont="1" applyFill="1" applyBorder="1" applyAlignment="1" applyProtection="1">
      <alignment vertical="center" wrapText="1"/>
    </xf>
    <xf numFmtId="165" fontId="11" fillId="8" borderId="13" xfId="1" applyNumberFormat="1" applyFont="1" applyFill="1" applyBorder="1" applyAlignment="1" applyProtection="1">
      <alignment vertical="center"/>
    </xf>
    <xf numFmtId="0" fontId="13" fillId="4" borderId="17" xfId="0" applyFont="1" applyFill="1" applyBorder="1" applyAlignment="1" applyProtection="1">
      <alignment vertical="center" wrapText="1"/>
    </xf>
    <xf numFmtId="0" fontId="11" fillId="9" borderId="1" xfId="1" applyNumberFormat="1" applyFont="1" applyFill="1" applyBorder="1" applyAlignment="1" applyProtection="1">
      <alignment horizontal="center" vertical="center"/>
    </xf>
    <xf numFmtId="165" fontId="11" fillId="7" borderId="1" xfId="1" applyNumberFormat="1" applyFont="1" applyFill="1" applyBorder="1" applyAlignment="1" applyProtection="1">
      <alignment horizontal="center" vertical="center"/>
      <protection locked="0"/>
    </xf>
    <xf numFmtId="0" fontId="13" fillId="4" borderId="10" xfId="0" applyFont="1" applyFill="1" applyBorder="1" applyAlignment="1" applyProtection="1">
      <alignment vertical="center" wrapText="1"/>
    </xf>
    <xf numFmtId="0" fontId="11" fillId="9" borderId="10" xfId="1" applyNumberFormat="1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vertical="center"/>
    </xf>
    <xf numFmtId="0" fontId="12" fillId="4" borderId="0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vertical="center"/>
    </xf>
    <xf numFmtId="165" fontId="11" fillId="6" borderId="10" xfId="1" applyNumberFormat="1" applyFont="1" applyFill="1" applyBorder="1" applyAlignment="1" applyProtection="1">
      <alignment horizontal="center" vertical="center"/>
    </xf>
    <xf numFmtId="164" fontId="18" fillId="0" borderId="0" xfId="1" applyFont="1" applyFill="1" applyBorder="1" applyAlignment="1" applyProtection="1">
      <alignment horizontal="left" vertical="center" wrapText="1"/>
    </xf>
    <xf numFmtId="164" fontId="7" fillId="4" borderId="2" xfId="1" applyFont="1" applyFill="1" applyBorder="1" applyAlignment="1" applyProtection="1">
      <alignment horizontal="center" vertical="center" wrapText="1"/>
    </xf>
    <xf numFmtId="0" fontId="19" fillId="9" borderId="10" xfId="0" applyFont="1" applyFill="1" applyBorder="1" applyAlignment="1" applyProtection="1">
      <alignment vertical="center" wrapText="1"/>
    </xf>
    <xf numFmtId="165" fontId="19" fillId="9" borderId="10" xfId="0" applyNumberFormat="1" applyFont="1" applyFill="1" applyBorder="1" applyAlignment="1" applyProtection="1">
      <alignment horizontal="center" vertical="center"/>
    </xf>
    <xf numFmtId="165" fontId="11" fillId="6" borderId="15" xfId="1" applyNumberFormat="1" applyFont="1" applyFill="1" applyBorder="1" applyAlignment="1" applyProtection="1">
      <alignment horizontal="center" vertical="center"/>
    </xf>
    <xf numFmtId="165" fontId="13" fillId="3" borderId="4" xfId="0" applyNumberFormat="1" applyFont="1" applyFill="1" applyBorder="1" applyAlignment="1" applyProtection="1">
      <alignment horizontal="center" vertical="center" wrapText="1"/>
    </xf>
    <xf numFmtId="0" fontId="11" fillId="5" borderId="18" xfId="0" applyFont="1" applyFill="1" applyBorder="1" applyAlignment="1" applyProtection="1">
      <alignment vertical="center"/>
    </xf>
    <xf numFmtId="0" fontId="14" fillId="5" borderId="19" xfId="0" applyFont="1" applyFill="1" applyBorder="1" applyAlignment="1" applyProtection="1">
      <alignment vertical="center"/>
    </xf>
    <xf numFmtId="0" fontId="14" fillId="5" borderId="20" xfId="0" applyFont="1" applyFill="1" applyBorder="1" applyAlignment="1" applyProtection="1">
      <alignment vertical="center"/>
    </xf>
    <xf numFmtId="0" fontId="11" fillId="7" borderId="21" xfId="1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/>
    <xf numFmtId="0" fontId="0" fillId="4" borderId="0" xfId="0" applyFill="1"/>
    <xf numFmtId="0" fontId="26" fillId="13" borderId="10" xfId="2" applyFont="1" applyFill="1" applyBorder="1" applyAlignment="1">
      <alignment horizontal="center" vertical="center"/>
    </xf>
    <xf numFmtId="0" fontId="11" fillId="5" borderId="3" xfId="0" applyFont="1" applyFill="1" applyBorder="1" applyAlignment="1" applyProtection="1">
      <alignment vertical="center"/>
    </xf>
    <xf numFmtId="0" fontId="3" fillId="11" borderId="10" xfId="2" applyFont="1" applyFill="1" applyBorder="1"/>
    <xf numFmtId="0" fontId="3" fillId="12" borderId="10" xfId="2" applyFont="1" applyFill="1" applyBorder="1"/>
    <xf numFmtId="0" fontId="0" fillId="15" borderId="0" xfId="0" applyFill="1"/>
    <xf numFmtId="0" fontId="32" fillId="16" borderId="22" xfId="0" applyFont="1" applyFill="1" applyBorder="1"/>
    <xf numFmtId="0" fontId="32" fillId="16" borderId="10" xfId="0" applyFont="1" applyFill="1" applyBorder="1"/>
    <xf numFmtId="0" fontId="0" fillId="3" borderId="0" xfId="0" applyFill="1"/>
    <xf numFmtId="0" fontId="33" fillId="3" borderId="0" xfId="0" applyFont="1" applyFill="1" applyAlignment="1">
      <alignment horizontal="center" vertical="center"/>
    </xf>
    <xf numFmtId="169" fontId="4" fillId="0" borderId="0" xfId="4" applyNumberFormat="1" applyFont="1"/>
    <xf numFmtId="169" fontId="4" fillId="0" borderId="13" xfId="4" applyNumberFormat="1" applyFont="1" applyFill="1" applyBorder="1"/>
    <xf numFmtId="169" fontId="4" fillId="0" borderId="13" xfId="4" applyNumberFormat="1" applyFont="1" applyBorder="1"/>
    <xf numFmtId="0" fontId="34" fillId="0" borderId="10" xfId="2" applyFont="1" applyBorder="1" applyAlignment="1">
      <alignment horizontal="center" vertical="center"/>
    </xf>
    <xf numFmtId="0" fontId="35" fillId="0" borderId="10" xfId="2" applyFont="1" applyBorder="1"/>
    <xf numFmtId="169" fontId="35" fillId="0" borderId="10" xfId="4" applyNumberFormat="1" applyFont="1" applyBorder="1"/>
    <xf numFmtId="165" fontId="11" fillId="17" borderId="10" xfId="0" applyNumberFormat="1" applyFont="1" applyFill="1" applyBorder="1" applyAlignment="1" applyProtection="1">
      <alignment horizontal="center" vertical="center"/>
      <protection locked="0"/>
    </xf>
    <xf numFmtId="165" fontId="11" fillId="17" borderId="14" xfId="0" applyNumberFormat="1" applyFont="1" applyFill="1" applyBorder="1" applyAlignment="1" applyProtection="1">
      <alignment horizontal="center" vertical="center"/>
      <protection locked="0"/>
    </xf>
    <xf numFmtId="0" fontId="2" fillId="11" borderId="10" xfId="2" applyFont="1" applyFill="1" applyBorder="1"/>
    <xf numFmtId="0" fontId="0" fillId="5" borderId="0" xfId="0" applyFill="1"/>
    <xf numFmtId="0" fontId="0" fillId="5" borderId="13" xfId="0" applyFill="1" applyBorder="1"/>
    <xf numFmtId="165" fontId="0" fillId="5" borderId="0" xfId="0" applyNumberFormat="1" applyFill="1"/>
    <xf numFmtId="0" fontId="32" fillId="16" borderId="23" xfId="0" applyFont="1" applyFill="1" applyBorder="1"/>
    <xf numFmtId="0" fontId="1" fillId="11" borderId="10" xfId="2" applyFont="1" applyFill="1" applyBorder="1"/>
    <xf numFmtId="0" fontId="14" fillId="5" borderId="0" xfId="0" applyFont="1" applyFill="1" applyBorder="1" applyAlignment="1" applyProtection="1">
      <alignment vertical="center"/>
    </xf>
    <xf numFmtId="165" fontId="11" fillId="6" borderId="2" xfId="1" applyNumberFormat="1" applyFont="1" applyFill="1" applyBorder="1" applyAlignment="1" applyProtection="1">
      <alignment horizontal="center" vertical="center"/>
    </xf>
    <xf numFmtId="0" fontId="28" fillId="14" borderId="10" xfId="2" applyFont="1" applyFill="1" applyBorder="1" applyAlignment="1">
      <alignment horizontal="center" vertical="center"/>
    </xf>
    <xf numFmtId="165" fontId="13" fillId="3" borderId="1" xfId="0" applyNumberFormat="1" applyFont="1" applyFill="1" applyBorder="1" applyAlignment="1" applyProtection="1">
      <alignment horizontal="center" vertical="center"/>
    </xf>
    <xf numFmtId="165" fontId="13" fillId="3" borderId="2" xfId="0" applyNumberFormat="1" applyFont="1" applyFill="1" applyBorder="1" applyAlignment="1" applyProtection="1">
      <alignment horizontal="center" vertical="center"/>
    </xf>
    <xf numFmtId="0" fontId="18" fillId="7" borderId="3" xfId="0" applyFont="1" applyFill="1" applyBorder="1" applyAlignment="1" applyProtection="1">
      <alignment horizontal="center" vertical="center"/>
      <protection locked="0"/>
    </xf>
    <xf numFmtId="0" fontId="18" fillId="7" borderId="0" xfId="0" applyFont="1" applyFill="1" applyBorder="1" applyAlignment="1" applyProtection="1">
      <alignment horizontal="center" vertical="center"/>
      <protection locked="0"/>
    </xf>
    <xf numFmtId="165" fontId="13" fillId="3" borderId="4" xfId="0" applyNumberFormat="1" applyFont="1" applyFill="1" applyBorder="1" applyAlignment="1" applyProtection="1">
      <alignment horizontal="center" vertical="center"/>
    </xf>
    <xf numFmtId="0" fontId="13" fillId="3" borderId="5" xfId="0" applyFont="1" applyFill="1" applyBorder="1" applyAlignment="1" applyProtection="1">
      <alignment horizontal="center" vertical="center"/>
    </xf>
    <xf numFmtId="0" fontId="13" fillId="3" borderId="14" xfId="0" applyFont="1" applyFill="1" applyBorder="1" applyAlignment="1" applyProtection="1">
      <alignment horizontal="center" vertical="center"/>
    </xf>
    <xf numFmtId="165" fontId="13" fillId="3" borderId="4" xfId="1" applyNumberFormat="1" applyFont="1" applyFill="1" applyBorder="1" applyAlignment="1" applyProtection="1">
      <alignment horizontal="center" vertical="center"/>
    </xf>
    <xf numFmtId="165" fontId="13" fillId="3" borderId="5" xfId="1" applyNumberFormat="1" applyFont="1" applyFill="1" applyBorder="1" applyAlignment="1" applyProtection="1">
      <alignment horizontal="center" vertical="center"/>
    </xf>
    <xf numFmtId="165" fontId="13" fillId="3" borderId="14" xfId="1" applyNumberFormat="1" applyFont="1" applyFill="1" applyBorder="1" applyAlignment="1" applyProtection="1">
      <alignment horizontal="center" vertical="center"/>
    </xf>
    <xf numFmtId="165" fontId="23" fillId="3" borderId="10" xfId="1" applyNumberFormat="1" applyFont="1" applyFill="1" applyBorder="1" applyAlignment="1" applyProtection="1">
      <alignment horizontal="center" vertical="center" wrapText="1"/>
    </xf>
    <xf numFmtId="164" fontId="18" fillId="0" borderId="3" xfId="1" applyFont="1" applyFill="1" applyBorder="1" applyAlignment="1" applyProtection="1">
      <alignment horizontal="left" vertical="center" wrapText="1"/>
    </xf>
    <xf numFmtId="164" fontId="18" fillId="0" borderId="0" xfId="1" applyFont="1" applyFill="1" applyBorder="1" applyAlignment="1" applyProtection="1">
      <alignment horizontal="left" vertical="center" wrapText="1"/>
    </xf>
    <xf numFmtId="0" fontId="18" fillId="7" borderId="3" xfId="0" applyFont="1" applyFill="1" applyBorder="1" applyAlignment="1" applyProtection="1">
      <alignment vertical="center"/>
      <protection locked="0"/>
    </xf>
    <xf numFmtId="0" fontId="18" fillId="7" borderId="0" xfId="0" applyFont="1" applyFill="1" applyBorder="1" applyAlignment="1" applyProtection="1">
      <alignment vertical="center"/>
      <protection locked="0"/>
    </xf>
    <xf numFmtId="0" fontId="13" fillId="4" borderId="0" xfId="0" applyFont="1" applyFill="1" applyAlignment="1">
      <alignment horizontal="center" wrapText="1"/>
    </xf>
    <xf numFmtId="0" fontId="13" fillId="10" borderId="0" xfId="0" applyFont="1" applyFill="1" applyAlignment="1">
      <alignment horizontal="center" vertical="center"/>
    </xf>
    <xf numFmtId="10" fontId="19" fillId="5" borderId="0" xfId="0" applyNumberFormat="1" applyFont="1" applyFill="1" applyAlignment="1">
      <alignment horizontal="center"/>
    </xf>
  </cellXfs>
  <cellStyles count="5">
    <cellStyle name="Euro" xfId="1" xr:uid="{00000000-0005-0000-0000-000000000000}"/>
    <cellStyle name="Komma" xfId="4" builtinId="3"/>
    <cellStyle name="Komma 2" xfId="3" xr:uid="{39926A82-8ED4-F144-B781-1D32FEFC4417}"/>
    <cellStyle name="Standaard" xfId="0" builtinId="0"/>
    <cellStyle name="Standaard 2" xfId="2" xr:uid="{A3370DEA-23B9-5A44-B158-4C7467F9D6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808181</xdr:colOff>
      <xdr:row>0</xdr:row>
      <xdr:rowOff>0</xdr:rowOff>
    </xdr:from>
    <xdr:to>
      <xdr:col>4</xdr:col>
      <xdr:colOff>276859</xdr:colOff>
      <xdr:row>3</xdr:row>
      <xdr:rowOff>173182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C0CDF97-A368-1544-A6F9-2EA28381369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7475681" y="0"/>
          <a:ext cx="1142769" cy="10246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88900</xdr:colOff>
      <xdr:row>0</xdr:row>
      <xdr:rowOff>114300</xdr:rowOff>
    </xdr:from>
    <xdr:to>
      <xdr:col>5</xdr:col>
      <xdr:colOff>989647</xdr:colOff>
      <xdr:row>1</xdr:row>
      <xdr:rowOff>533400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B65B1B0-1B8F-AF46-BF9D-C44E3F1371F9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14097000" y="114300"/>
          <a:ext cx="900747" cy="7112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1</xdr:row>
      <xdr:rowOff>12700</xdr:rowOff>
    </xdr:from>
    <xdr:to>
      <xdr:col>11</xdr:col>
      <xdr:colOff>276860</xdr:colOff>
      <xdr:row>19</xdr:row>
      <xdr:rowOff>92710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4765EC9-9244-C24F-A697-763342BE745D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11226800" y="203200"/>
          <a:ext cx="5039360" cy="39789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H23"/>
  <sheetViews>
    <sheetView showGridLines="0" tabSelected="1" zoomScale="264" zoomScaleNormal="264" workbookViewId="0">
      <selection activeCell="B10" sqref="B10"/>
    </sheetView>
  </sheetViews>
  <sheetFormatPr baseColWidth="10" defaultColWidth="11" defaultRowHeight="16" x14ac:dyDescent="0.2"/>
  <cols>
    <col min="1" max="1" width="63.83203125" style="113" bestFit="1" customWidth="1"/>
    <col min="2" max="2" width="23.6640625" style="113" customWidth="1"/>
    <col min="3" max="5" width="11" style="113"/>
    <col min="6" max="6" width="22.6640625" style="113" customWidth="1"/>
    <col min="7" max="7" width="13" style="113" bestFit="1" customWidth="1"/>
    <col min="8" max="8" width="15" style="113" customWidth="1"/>
    <col min="9" max="16384" width="11" style="113"/>
  </cols>
  <sheetData>
    <row r="1" spans="1:8" ht="31" customHeight="1" x14ac:dyDescent="0.2">
      <c r="A1" s="184" t="s">
        <v>54</v>
      </c>
      <c r="B1" s="184"/>
    </row>
    <row r="2" spans="1:8" ht="20" customHeight="1" x14ac:dyDescent="0.2">
      <c r="A2" s="117"/>
      <c r="B2" s="159"/>
      <c r="F2" s="171" t="s">
        <v>146</v>
      </c>
      <c r="G2" s="171" t="s">
        <v>143</v>
      </c>
      <c r="H2" s="171" t="s">
        <v>144</v>
      </c>
    </row>
    <row r="3" spans="1:8" ht="16" customHeight="1" x14ac:dyDescent="0.2">
      <c r="A3" s="120"/>
      <c r="B3" s="120"/>
      <c r="E3" s="113">
        <v>1</v>
      </c>
      <c r="F3" s="113" t="s">
        <v>128</v>
      </c>
      <c r="G3" s="168">
        <v>205201</v>
      </c>
      <c r="H3" s="168">
        <v>2796920</v>
      </c>
    </row>
    <row r="4" spans="1:8" ht="20" customHeight="1" x14ac:dyDescent="0.2">
      <c r="A4" s="120"/>
      <c r="B4" s="118" t="s">
        <v>55</v>
      </c>
      <c r="E4" s="113">
        <v>2</v>
      </c>
      <c r="F4" s="113" t="s">
        <v>129</v>
      </c>
      <c r="G4" s="168">
        <v>187315</v>
      </c>
      <c r="H4" s="168">
        <v>3021297</v>
      </c>
    </row>
    <row r="5" spans="1:8" ht="16" customHeight="1" x14ac:dyDescent="0.2">
      <c r="A5" s="181" t="s">
        <v>88</v>
      </c>
      <c r="B5" s="118">
        <v>7</v>
      </c>
      <c r="C5" s="113" t="s">
        <v>152</v>
      </c>
      <c r="E5" s="113">
        <v>3</v>
      </c>
      <c r="F5" s="113" t="s">
        <v>130</v>
      </c>
      <c r="G5" s="168">
        <v>121366</v>
      </c>
      <c r="H5" s="168">
        <v>1372114</v>
      </c>
    </row>
    <row r="6" spans="1:8" ht="16" customHeight="1" x14ac:dyDescent="0.2">
      <c r="A6" s="161" t="s">
        <v>87</v>
      </c>
      <c r="B6" s="118">
        <v>1</v>
      </c>
      <c r="E6" s="113">
        <v>4</v>
      </c>
      <c r="F6" s="113" t="s">
        <v>131</v>
      </c>
      <c r="G6" s="168">
        <v>210008</v>
      </c>
      <c r="H6" s="168">
        <v>2273803</v>
      </c>
    </row>
    <row r="7" spans="1:8" ht="16" customHeight="1" x14ac:dyDescent="0.2">
      <c r="A7" s="161" t="s">
        <v>89</v>
      </c>
      <c r="B7" s="118">
        <v>17</v>
      </c>
      <c r="E7" s="113">
        <v>5</v>
      </c>
      <c r="F7" s="113" t="s">
        <v>132</v>
      </c>
      <c r="G7" s="168">
        <v>262853</v>
      </c>
      <c r="H7" s="168">
        <v>2549048</v>
      </c>
    </row>
    <row r="8" spans="1:8" ht="16" customHeight="1" x14ac:dyDescent="0.2">
      <c r="A8" s="161" t="s">
        <v>90</v>
      </c>
      <c r="B8" s="118">
        <v>18</v>
      </c>
      <c r="E8" s="113">
        <v>6</v>
      </c>
      <c r="F8" s="113" t="s">
        <v>133</v>
      </c>
      <c r="G8" s="168">
        <v>174596</v>
      </c>
      <c r="H8" s="168">
        <v>2195424</v>
      </c>
    </row>
    <row r="9" spans="1:8" ht="16" customHeight="1" x14ac:dyDescent="0.2">
      <c r="A9" s="181" t="s">
        <v>153</v>
      </c>
      <c r="B9" s="118">
        <v>2</v>
      </c>
      <c r="E9" s="113">
        <v>7</v>
      </c>
      <c r="F9" s="113" t="s">
        <v>134</v>
      </c>
      <c r="G9" s="168">
        <v>185268</v>
      </c>
      <c r="H9" s="168">
        <v>1163136</v>
      </c>
    </row>
    <row r="10" spans="1:8" ht="16" customHeight="1" x14ac:dyDescent="0.2">
      <c r="A10" s="176" t="s">
        <v>148</v>
      </c>
      <c r="B10" s="118">
        <v>1</v>
      </c>
      <c r="E10" s="113">
        <v>8</v>
      </c>
      <c r="F10" s="113" t="s">
        <v>135</v>
      </c>
      <c r="G10" s="168">
        <v>226566</v>
      </c>
      <c r="H10" s="168">
        <v>2087251</v>
      </c>
    </row>
    <row r="11" spans="1:8" ht="16" customHeight="1" x14ac:dyDescent="0.2">
      <c r="A11" s="181" t="s">
        <v>151</v>
      </c>
      <c r="B11" s="118">
        <v>3</v>
      </c>
      <c r="E11" s="113">
        <v>9</v>
      </c>
      <c r="F11" s="113" t="s">
        <v>136</v>
      </c>
      <c r="G11" s="168">
        <v>273456</v>
      </c>
      <c r="H11" s="168">
        <v>2452591</v>
      </c>
    </row>
    <row r="12" spans="1:8" ht="16" customHeight="1" x14ac:dyDescent="0.2">
      <c r="A12" s="161" t="s">
        <v>86</v>
      </c>
      <c r="B12" s="162" t="s">
        <v>86</v>
      </c>
      <c r="E12" s="113">
        <v>10</v>
      </c>
      <c r="F12" s="113" t="s">
        <v>137</v>
      </c>
      <c r="G12" s="168">
        <v>182590</v>
      </c>
      <c r="H12" s="168">
        <v>1954240</v>
      </c>
    </row>
    <row r="13" spans="1:8" ht="16" customHeight="1" x14ac:dyDescent="0.2">
      <c r="A13" s="161" t="s">
        <v>86</v>
      </c>
      <c r="B13" s="162" t="s">
        <v>86</v>
      </c>
      <c r="E13" s="113">
        <v>11</v>
      </c>
      <c r="F13" s="113" t="s">
        <v>138</v>
      </c>
      <c r="G13" s="168">
        <v>227167</v>
      </c>
      <c r="H13" s="168">
        <v>1274854</v>
      </c>
    </row>
    <row r="14" spans="1:8" ht="16" customHeight="1" x14ac:dyDescent="0.2">
      <c r="A14" s="103"/>
      <c r="B14" s="118">
        <f>SUM(B5:B13)</f>
        <v>49</v>
      </c>
      <c r="E14" s="113">
        <v>12</v>
      </c>
      <c r="F14" s="113" t="s">
        <v>139</v>
      </c>
      <c r="G14" s="168">
        <v>231966</v>
      </c>
      <c r="H14" s="168">
        <v>1908743</v>
      </c>
    </row>
    <row r="15" spans="1:8" ht="16" customHeight="1" x14ac:dyDescent="0.2">
      <c r="A15" s="120"/>
      <c r="B15" s="120"/>
      <c r="E15" s="113">
        <v>13</v>
      </c>
      <c r="F15" s="113" t="s">
        <v>140</v>
      </c>
      <c r="G15" s="168">
        <v>178577</v>
      </c>
      <c r="H15" s="168">
        <v>1435396</v>
      </c>
    </row>
    <row r="16" spans="1:8" ht="16" customHeight="1" x14ac:dyDescent="0.2">
      <c r="A16" s="120"/>
      <c r="B16" s="118" t="s">
        <v>55</v>
      </c>
      <c r="E16" s="113">
        <v>14</v>
      </c>
      <c r="F16" s="113" t="s">
        <v>141</v>
      </c>
      <c r="G16" s="168">
        <v>176233</v>
      </c>
      <c r="H16" s="168">
        <v>682814</v>
      </c>
    </row>
    <row r="17" spans="1:8" ht="16" customHeight="1" x14ac:dyDescent="0.2">
      <c r="A17" s="119" t="s">
        <v>66</v>
      </c>
      <c r="B17" s="121">
        <f>H20</f>
        <v>7703734.1333333338</v>
      </c>
      <c r="C17" s="113" t="s">
        <v>145</v>
      </c>
      <c r="E17" s="113">
        <v>15</v>
      </c>
      <c r="F17" s="113" t="s">
        <v>142</v>
      </c>
      <c r="G17" s="169">
        <v>163203</v>
      </c>
      <c r="H17" s="170">
        <v>1721372</v>
      </c>
    </row>
    <row r="18" spans="1:8" x14ac:dyDescent="0.2">
      <c r="A18" s="119" t="s">
        <v>67</v>
      </c>
      <c r="B18" s="121">
        <f>G20</f>
        <v>801697.33333333337</v>
      </c>
      <c r="C18" s="113" t="s">
        <v>145</v>
      </c>
      <c r="G18" s="168">
        <f>SUM(G3:G17)</f>
        <v>3006365</v>
      </c>
      <c r="H18" s="168">
        <f>SUM(H3:H17)</f>
        <v>28889003</v>
      </c>
    </row>
    <row r="19" spans="1:8" x14ac:dyDescent="0.2">
      <c r="A19" s="103"/>
      <c r="B19" s="125">
        <f>SUM(B17:B18)</f>
        <v>8505431.4666666668</v>
      </c>
      <c r="F19" s="113" t="s">
        <v>145</v>
      </c>
      <c r="G19" s="168">
        <f>G18/15</f>
        <v>200424.33333333334</v>
      </c>
      <c r="H19" s="168">
        <f>H18/15</f>
        <v>1925933.5333333334</v>
      </c>
    </row>
    <row r="20" spans="1:8" x14ac:dyDescent="0.2">
      <c r="A20" s="122"/>
      <c r="B20" s="123"/>
      <c r="F20" s="172" t="s">
        <v>145</v>
      </c>
      <c r="G20" s="173">
        <f>G19*4</f>
        <v>801697.33333333337</v>
      </c>
      <c r="H20" s="173">
        <f>H19*4</f>
        <v>7703734.1333333338</v>
      </c>
    </row>
    <row r="21" spans="1:8" x14ac:dyDescent="0.2">
      <c r="A21" s="122"/>
      <c r="B21" s="122"/>
    </row>
    <row r="23" spans="1:8" x14ac:dyDescent="0.2">
      <c r="F23" s="113" t="s">
        <v>147</v>
      </c>
    </row>
  </sheetData>
  <sheetProtection algorithmName="SHA-512" hashValue="sujmstBaFBnEv6CdTjJ/50Z3PWHW+spFs/5IPco+feBGpnTbCi7EcWjjZchUzfOCc/pcgB+X4jEIbva8LWeqNQ==" saltValue="ee1q/1Y4pydaiFuZ4Hm+cQ==" spinCount="100000" sheet="1" objects="1" scenarios="1"/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5"/>
  <sheetViews>
    <sheetView showGridLines="0" zoomScale="106" zoomScaleNormal="90" workbookViewId="0">
      <selection activeCell="F105" sqref="F105"/>
    </sheetView>
  </sheetViews>
  <sheetFormatPr baseColWidth="10" defaultColWidth="8.83203125" defaultRowHeight="15" x14ac:dyDescent="0.2"/>
  <cols>
    <col min="1" max="1" width="76.6640625" bestFit="1" customWidth="1"/>
    <col min="2" max="2" width="28.83203125" customWidth="1"/>
    <col min="3" max="3" width="27.83203125" customWidth="1"/>
    <col min="4" max="10" width="31.83203125" customWidth="1"/>
  </cols>
  <sheetData>
    <row r="1" spans="1:10" ht="23" x14ac:dyDescent="0.2">
      <c r="A1" s="1" t="s">
        <v>69</v>
      </c>
      <c r="B1" s="2"/>
      <c r="C1" s="3"/>
      <c r="D1" s="4"/>
      <c r="E1" s="5"/>
    </row>
    <row r="2" spans="1:10" ht="47" customHeight="1" x14ac:dyDescent="0.2">
      <c r="A2" s="7" t="s">
        <v>75</v>
      </c>
      <c r="B2" s="8"/>
      <c r="C2" s="9"/>
      <c r="D2" s="10"/>
      <c r="E2" s="11"/>
    </row>
    <row r="3" spans="1:10" ht="81" customHeight="1" x14ac:dyDescent="0.2">
      <c r="A3" s="12" t="s">
        <v>0</v>
      </c>
      <c r="B3" s="13"/>
      <c r="C3" s="12" t="s">
        <v>34</v>
      </c>
      <c r="D3" s="14" t="str">
        <f>'Werkblad A'!A5</f>
        <v>Type 1: zwart wit tafelprinter A4 minimaal 30 PPM</v>
      </c>
      <c r="E3" s="14" t="str">
        <f>'Werkblad A'!A6</f>
        <v xml:space="preserve">Type 2: zwart-wit MFP A4/A3, minimaal 20PPM </v>
      </c>
      <c r="F3" s="14" t="str">
        <f>'Werkblad A'!A7</f>
        <v xml:space="preserve">Type 3: zwart-wit MFP  A4/A3, minimaal 40 PPM </v>
      </c>
      <c r="G3" s="14" t="str">
        <f>'Werkblad A'!A8</f>
        <v>Type 4: full color MFP  A4/A3, minimaal 40 PPM</v>
      </c>
      <c r="H3" s="14" t="str">
        <f>'Werkblad A'!A9</f>
        <v xml:space="preserve">Type 5: zwart-wit repromachine  A4/A3, minimaal 70 PPM </v>
      </c>
      <c r="I3" s="14" t="str">
        <f>'Werkblad A'!A10</f>
        <v>Type 6: repromachine  full color 75 PPM A4 en A3</v>
      </c>
      <c r="J3" s="14" t="str">
        <f>'Werkblad A'!A11</f>
        <v>Type 7: zwart-wit repromachine A4 en A3 minimaal 90 PPM</v>
      </c>
    </row>
    <row r="4" spans="1:10" x14ac:dyDescent="0.2">
      <c r="A4" s="15" t="s">
        <v>1</v>
      </c>
      <c r="B4" s="16"/>
      <c r="C4" s="17"/>
      <c r="D4" s="18" t="s">
        <v>2</v>
      </c>
      <c r="E4" s="18" t="s">
        <v>2</v>
      </c>
      <c r="F4" s="156" t="s">
        <v>2</v>
      </c>
      <c r="G4" s="156" t="s">
        <v>2</v>
      </c>
      <c r="H4" s="156" t="s">
        <v>2</v>
      </c>
      <c r="I4" s="156" t="s">
        <v>2</v>
      </c>
      <c r="J4" s="156" t="s">
        <v>2</v>
      </c>
    </row>
    <row r="5" spans="1:10" x14ac:dyDescent="0.2">
      <c r="A5" s="15" t="s">
        <v>40</v>
      </c>
      <c r="B5" s="16"/>
      <c r="C5" s="17"/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</row>
    <row r="6" spans="1:10" x14ac:dyDescent="0.2">
      <c r="A6" s="15" t="s">
        <v>39</v>
      </c>
      <c r="B6" s="16"/>
      <c r="C6" s="17"/>
      <c r="D6" s="19">
        <v>0</v>
      </c>
      <c r="E6" s="19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</row>
    <row r="7" spans="1:10" x14ac:dyDescent="0.2">
      <c r="A7" s="46" t="s">
        <v>154</v>
      </c>
      <c r="B7" s="182"/>
      <c r="C7" s="183"/>
      <c r="D7" s="19">
        <v>0</v>
      </c>
      <c r="E7" s="17" t="s">
        <v>60</v>
      </c>
      <c r="F7" s="17" t="s">
        <v>60</v>
      </c>
      <c r="G7" s="17" t="s">
        <v>60</v>
      </c>
      <c r="H7" s="17" t="s">
        <v>60</v>
      </c>
      <c r="I7" s="17" t="s">
        <v>60</v>
      </c>
      <c r="J7" s="17" t="s">
        <v>60</v>
      </c>
    </row>
    <row r="8" spans="1:10" s="6" customFormat="1" x14ac:dyDescent="0.2">
      <c r="A8" s="20"/>
      <c r="B8" s="21"/>
      <c r="C8" s="22"/>
      <c r="D8" s="22"/>
      <c r="E8" s="22"/>
    </row>
    <row r="9" spans="1:10" s="6" customFormat="1" x14ac:dyDescent="0.2">
      <c r="A9" s="126" t="s">
        <v>3</v>
      </c>
      <c r="B9" s="23"/>
      <c r="C9" s="115" t="s">
        <v>2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116">
        <v>0</v>
      </c>
    </row>
    <row r="10" spans="1:10" x14ac:dyDescent="0.2">
      <c r="A10" s="24" t="s">
        <v>64</v>
      </c>
      <c r="B10" s="25" t="s">
        <v>56</v>
      </c>
      <c r="C10" s="17"/>
      <c r="D10" s="17" t="s">
        <v>60</v>
      </c>
      <c r="E10" s="17" t="s">
        <v>60</v>
      </c>
      <c r="F10" s="17" t="s">
        <v>60</v>
      </c>
      <c r="G10" s="26">
        <v>0</v>
      </c>
      <c r="H10" s="26">
        <v>0</v>
      </c>
      <c r="I10" s="26">
        <v>0</v>
      </c>
      <c r="J10" s="26">
        <v>0</v>
      </c>
    </row>
    <row r="11" spans="1:10" x14ac:dyDescent="0.2">
      <c r="A11" s="24" t="s">
        <v>156</v>
      </c>
      <c r="B11" s="25" t="s">
        <v>56</v>
      </c>
      <c r="C11" s="18" t="s">
        <v>2</v>
      </c>
      <c r="D11" s="17" t="s">
        <v>60</v>
      </c>
      <c r="E11" s="17" t="s">
        <v>60</v>
      </c>
      <c r="F11" s="26">
        <v>0</v>
      </c>
      <c r="G11" s="26">
        <v>0</v>
      </c>
      <c r="H11" s="17" t="s">
        <v>60</v>
      </c>
      <c r="I11" s="17" t="s">
        <v>60</v>
      </c>
      <c r="J11" s="17" t="s">
        <v>60</v>
      </c>
    </row>
    <row r="12" spans="1:10" x14ac:dyDescent="0.2">
      <c r="A12" s="24" t="s">
        <v>78</v>
      </c>
      <c r="B12" s="25" t="s">
        <v>56</v>
      </c>
      <c r="C12" s="18" t="s">
        <v>2</v>
      </c>
      <c r="D12" s="17" t="s">
        <v>60</v>
      </c>
      <c r="E12" s="17" t="s">
        <v>60</v>
      </c>
      <c r="F12" s="17" t="s">
        <v>60</v>
      </c>
      <c r="G12" s="26">
        <v>0</v>
      </c>
      <c r="H12" s="17" t="s">
        <v>60</v>
      </c>
      <c r="I12" s="17" t="s">
        <v>60</v>
      </c>
      <c r="J12" s="17" t="s">
        <v>60</v>
      </c>
    </row>
    <row r="13" spans="1:10" x14ac:dyDescent="0.2">
      <c r="A13" s="24" t="s">
        <v>80</v>
      </c>
      <c r="B13" s="25" t="s">
        <v>56</v>
      </c>
      <c r="C13" s="18" t="s">
        <v>2</v>
      </c>
      <c r="D13" s="17" t="s">
        <v>60</v>
      </c>
      <c r="E13" s="17" t="s">
        <v>60</v>
      </c>
      <c r="F13" s="17" t="s">
        <v>60</v>
      </c>
      <c r="G13" s="26">
        <v>0</v>
      </c>
      <c r="H13" s="17" t="s">
        <v>60</v>
      </c>
      <c r="I13" s="17" t="s">
        <v>60</v>
      </c>
      <c r="J13" s="17" t="s">
        <v>60</v>
      </c>
    </row>
    <row r="14" spans="1:10" x14ac:dyDescent="0.2">
      <c r="A14" s="24" t="s">
        <v>79</v>
      </c>
      <c r="B14" s="25" t="s">
        <v>56</v>
      </c>
      <c r="C14" s="18" t="s">
        <v>2</v>
      </c>
      <c r="D14" s="17" t="s">
        <v>60</v>
      </c>
      <c r="E14" s="17" t="s">
        <v>60</v>
      </c>
      <c r="F14" s="17" t="s">
        <v>60</v>
      </c>
      <c r="G14" s="26">
        <v>0</v>
      </c>
      <c r="H14" s="17" t="s">
        <v>60</v>
      </c>
      <c r="I14" s="17" t="s">
        <v>60</v>
      </c>
      <c r="J14" s="17" t="s">
        <v>60</v>
      </c>
    </row>
    <row r="15" spans="1:10" x14ac:dyDescent="0.2">
      <c r="A15" s="24" t="s">
        <v>157</v>
      </c>
      <c r="B15" s="25" t="s">
        <v>56</v>
      </c>
      <c r="C15" s="18" t="s">
        <v>2</v>
      </c>
      <c r="D15" s="17" t="s">
        <v>60</v>
      </c>
      <c r="E15" s="17" t="s">
        <v>60</v>
      </c>
      <c r="F15" s="17" t="s">
        <v>60</v>
      </c>
      <c r="G15" s="17" t="s">
        <v>60</v>
      </c>
      <c r="H15" s="26">
        <v>0</v>
      </c>
      <c r="I15" s="26">
        <v>0</v>
      </c>
      <c r="J15" s="26">
        <v>0</v>
      </c>
    </row>
    <row r="16" spans="1:10" x14ac:dyDescent="0.2">
      <c r="A16" s="24" t="s">
        <v>81</v>
      </c>
      <c r="B16" s="25" t="s">
        <v>56</v>
      </c>
      <c r="C16" s="18" t="s">
        <v>2</v>
      </c>
      <c r="D16" s="17" t="s">
        <v>60</v>
      </c>
      <c r="E16" s="17" t="s">
        <v>60</v>
      </c>
      <c r="F16" s="17" t="s">
        <v>60</v>
      </c>
      <c r="G16" s="17" t="s">
        <v>60</v>
      </c>
      <c r="H16" s="174">
        <v>0</v>
      </c>
      <c r="I16" s="175">
        <v>0</v>
      </c>
      <c r="J16" s="175">
        <v>0</v>
      </c>
    </row>
    <row r="17" spans="1:11" x14ac:dyDescent="0.2">
      <c r="A17" s="24" t="s">
        <v>82</v>
      </c>
      <c r="B17" s="25" t="s">
        <v>56</v>
      </c>
      <c r="C17" s="18" t="s">
        <v>2</v>
      </c>
      <c r="D17" s="17" t="s">
        <v>60</v>
      </c>
      <c r="E17" s="17" t="s">
        <v>60</v>
      </c>
      <c r="F17" s="17" t="s">
        <v>60</v>
      </c>
      <c r="G17" s="17" t="s">
        <v>60</v>
      </c>
      <c r="H17" s="174">
        <v>0</v>
      </c>
      <c r="I17" s="175">
        <v>0</v>
      </c>
      <c r="J17" s="175">
        <v>0</v>
      </c>
    </row>
    <row r="18" spans="1:11" x14ac:dyDescent="0.2">
      <c r="A18" s="24" t="s">
        <v>83</v>
      </c>
      <c r="B18" s="25" t="s">
        <v>56</v>
      </c>
      <c r="C18" s="18" t="s">
        <v>2</v>
      </c>
      <c r="D18" s="17" t="s">
        <v>60</v>
      </c>
      <c r="E18" s="17" t="s">
        <v>60</v>
      </c>
      <c r="F18" s="17" t="s">
        <v>60</v>
      </c>
      <c r="G18" s="17" t="s">
        <v>60</v>
      </c>
      <c r="H18" s="174">
        <v>0</v>
      </c>
      <c r="I18" s="175">
        <v>0</v>
      </c>
      <c r="J18" s="175">
        <v>0</v>
      </c>
    </row>
    <row r="19" spans="1:11" x14ac:dyDescent="0.2">
      <c r="A19" s="24" t="s">
        <v>84</v>
      </c>
      <c r="B19" s="25" t="s">
        <v>56</v>
      </c>
      <c r="C19" s="18" t="s">
        <v>2</v>
      </c>
      <c r="D19" s="17" t="s">
        <v>60</v>
      </c>
      <c r="E19" s="17" t="s">
        <v>60</v>
      </c>
      <c r="F19" s="17" t="s">
        <v>60</v>
      </c>
      <c r="G19" s="17" t="s">
        <v>60</v>
      </c>
      <c r="H19" s="174">
        <v>0</v>
      </c>
      <c r="I19" s="175">
        <v>0</v>
      </c>
      <c r="J19" s="175">
        <v>0</v>
      </c>
    </row>
    <row r="20" spans="1:11" x14ac:dyDescent="0.2">
      <c r="A20" s="160" t="s">
        <v>85</v>
      </c>
      <c r="B20" s="25" t="s">
        <v>56</v>
      </c>
      <c r="C20" s="18" t="s">
        <v>2</v>
      </c>
      <c r="D20" s="26">
        <v>0</v>
      </c>
      <c r="E20" s="17" t="s">
        <v>60</v>
      </c>
      <c r="F20" s="17" t="s">
        <v>60</v>
      </c>
      <c r="G20" s="17" t="s">
        <v>60</v>
      </c>
      <c r="H20" s="17" t="s">
        <v>60</v>
      </c>
      <c r="I20" s="17" t="s">
        <v>60</v>
      </c>
      <c r="J20" s="17" t="s">
        <v>60</v>
      </c>
    </row>
    <row r="21" spans="1:11" x14ac:dyDescent="0.2">
      <c r="A21" s="27" t="s">
        <v>4</v>
      </c>
      <c r="B21" s="28"/>
      <c r="C21" s="27"/>
      <c r="D21" s="29">
        <f t="shared" ref="D21:J21" si="0">SUM(D5:D20)</f>
        <v>0</v>
      </c>
      <c r="E21" s="29">
        <f t="shared" si="0"/>
        <v>0</v>
      </c>
      <c r="F21" s="29">
        <f t="shared" si="0"/>
        <v>0</v>
      </c>
      <c r="G21" s="29">
        <f t="shared" si="0"/>
        <v>0</v>
      </c>
      <c r="H21" s="29">
        <f t="shared" si="0"/>
        <v>0</v>
      </c>
      <c r="I21" s="29">
        <f t="shared" si="0"/>
        <v>0</v>
      </c>
      <c r="J21" s="29">
        <f t="shared" si="0"/>
        <v>0</v>
      </c>
    </row>
    <row r="22" spans="1:11" x14ac:dyDescent="0.2">
      <c r="A22" s="30"/>
      <c r="B22" s="31"/>
      <c r="C22" s="30"/>
      <c r="D22" s="30"/>
      <c r="E22" s="32"/>
    </row>
    <row r="23" spans="1:11" x14ac:dyDescent="0.2">
      <c r="A23" s="34" t="s">
        <v>5</v>
      </c>
      <c r="B23" s="25"/>
      <c r="C23" s="35"/>
      <c r="D23" s="35">
        <f>'Werkblad A'!B5</f>
        <v>7</v>
      </c>
      <c r="E23" s="35">
        <f>'Werkblad A'!B6</f>
        <v>1</v>
      </c>
      <c r="F23" s="35">
        <f>'Werkblad A'!B7</f>
        <v>17</v>
      </c>
      <c r="G23" s="35">
        <f>'Werkblad A'!B8</f>
        <v>18</v>
      </c>
      <c r="H23" s="35">
        <f>'Werkblad A'!B9</f>
        <v>2</v>
      </c>
      <c r="I23" s="35">
        <f>'Werkblad A'!B10</f>
        <v>1</v>
      </c>
      <c r="J23" s="35">
        <f>'Werkblad A'!B11</f>
        <v>3</v>
      </c>
      <c r="K23" s="163">
        <f>SUM(D23:J23)</f>
        <v>49</v>
      </c>
    </row>
    <row r="24" spans="1:11" x14ac:dyDescent="0.2">
      <c r="A24" s="30"/>
      <c r="B24" s="31"/>
      <c r="C24" s="30"/>
      <c r="D24" s="30"/>
      <c r="E24" s="32"/>
    </row>
    <row r="25" spans="1:11" ht="28" customHeight="1" x14ac:dyDescent="0.2">
      <c r="A25" s="12" t="s">
        <v>6</v>
      </c>
      <c r="B25" s="13"/>
      <c r="C25" s="12"/>
      <c r="D25" s="36" t="str">
        <f t="shared" ref="D25:J25" si="1">D3</f>
        <v>Type 1: zwart wit tafelprinter A4 minimaal 30 PPM</v>
      </c>
      <c r="E25" s="36" t="str">
        <f t="shared" si="1"/>
        <v xml:space="preserve">Type 2: zwart-wit MFP A4/A3, minimaal 20PPM </v>
      </c>
      <c r="F25" s="36" t="str">
        <f t="shared" si="1"/>
        <v xml:space="preserve">Type 3: zwart-wit MFP  A4/A3, minimaal 40 PPM </v>
      </c>
      <c r="G25" s="36" t="str">
        <f t="shared" si="1"/>
        <v>Type 4: full color MFP  A4/A3, minimaal 40 PPM</v>
      </c>
      <c r="H25" s="36" t="str">
        <f t="shared" si="1"/>
        <v xml:space="preserve">Type 5: zwart-wit repromachine  A4/A3, minimaal 70 PPM </v>
      </c>
      <c r="I25" s="36" t="str">
        <f t="shared" si="1"/>
        <v>Type 6: repromachine  full color 75 PPM A4 en A3</v>
      </c>
      <c r="J25" s="36" t="str">
        <f t="shared" si="1"/>
        <v>Type 7: zwart-wit repromachine A4 en A3 minimaal 90 PPM</v>
      </c>
    </row>
    <row r="26" spans="1:11" x14ac:dyDescent="0.2">
      <c r="A26" s="37" t="s">
        <v>7</v>
      </c>
      <c r="B26" s="38"/>
      <c r="C26" s="37"/>
      <c r="D26" s="39">
        <f t="shared" ref="D26:J26" si="2">D23*D21</f>
        <v>0</v>
      </c>
      <c r="E26" s="39">
        <f t="shared" si="2"/>
        <v>0</v>
      </c>
      <c r="F26" s="39">
        <f t="shared" si="2"/>
        <v>0</v>
      </c>
      <c r="G26" s="39">
        <f t="shared" si="2"/>
        <v>0</v>
      </c>
      <c r="H26" s="39">
        <f t="shared" si="2"/>
        <v>0</v>
      </c>
      <c r="I26" s="39">
        <f t="shared" si="2"/>
        <v>0</v>
      </c>
      <c r="J26" s="39">
        <f t="shared" si="2"/>
        <v>0</v>
      </c>
    </row>
    <row r="27" spans="1:11" x14ac:dyDescent="0.2">
      <c r="A27" s="37" t="s">
        <v>8</v>
      </c>
      <c r="B27" s="38"/>
      <c r="C27" s="37"/>
      <c r="D27" s="39">
        <f t="shared" ref="D27:J27" si="3">D26*12</f>
        <v>0</v>
      </c>
      <c r="E27" s="39">
        <f t="shared" si="3"/>
        <v>0</v>
      </c>
      <c r="F27" s="39">
        <f t="shared" si="3"/>
        <v>0</v>
      </c>
      <c r="G27" s="39">
        <f t="shared" si="3"/>
        <v>0</v>
      </c>
      <c r="H27" s="39">
        <f t="shared" si="3"/>
        <v>0</v>
      </c>
      <c r="I27" s="39">
        <f t="shared" si="3"/>
        <v>0</v>
      </c>
      <c r="J27" s="39">
        <f t="shared" si="3"/>
        <v>0</v>
      </c>
    </row>
    <row r="28" spans="1:11" x14ac:dyDescent="0.2">
      <c r="A28" s="37" t="s">
        <v>76</v>
      </c>
      <c r="B28" s="38"/>
      <c r="C28" s="37"/>
      <c r="D28" s="39">
        <f t="shared" ref="D28:J28" si="4">D27*5</f>
        <v>0</v>
      </c>
      <c r="E28" s="39">
        <f t="shared" si="4"/>
        <v>0</v>
      </c>
      <c r="F28" s="39">
        <f t="shared" si="4"/>
        <v>0</v>
      </c>
      <c r="G28" s="39">
        <f t="shared" si="4"/>
        <v>0</v>
      </c>
      <c r="H28" s="39">
        <f>H27*5</f>
        <v>0</v>
      </c>
      <c r="I28" s="39">
        <f t="shared" si="4"/>
        <v>0</v>
      </c>
      <c r="J28" s="39">
        <f t="shared" si="4"/>
        <v>0</v>
      </c>
    </row>
    <row r="29" spans="1:11" x14ac:dyDescent="0.2">
      <c r="A29" s="40"/>
      <c r="B29" s="41"/>
      <c r="C29" s="42"/>
      <c r="D29" s="185">
        <f>SUM(D28:J28)</f>
        <v>0</v>
      </c>
      <c r="E29" s="186"/>
      <c r="F29" s="186"/>
      <c r="G29" s="186"/>
      <c r="H29" s="186"/>
      <c r="I29" s="186"/>
      <c r="J29" s="186"/>
    </row>
    <row r="30" spans="1:11" x14ac:dyDescent="0.2">
      <c r="A30" s="30"/>
      <c r="B30" s="31"/>
      <c r="C30" s="30"/>
      <c r="D30" s="30"/>
      <c r="E30" s="32"/>
      <c r="F30" s="33"/>
      <c r="G30" s="33"/>
      <c r="H30" s="43"/>
      <c r="I30" s="43"/>
      <c r="J30" s="43"/>
    </row>
    <row r="31" spans="1:11" ht="28" customHeight="1" x14ac:dyDescent="0.2">
      <c r="A31" s="12" t="s">
        <v>65</v>
      </c>
      <c r="B31" s="13"/>
      <c r="C31" s="12" t="s">
        <v>70</v>
      </c>
      <c r="D31" s="36" t="s">
        <v>77</v>
      </c>
    </row>
    <row r="32" spans="1:11" x14ac:dyDescent="0.2">
      <c r="A32" s="149" t="s">
        <v>68</v>
      </c>
      <c r="B32" s="38"/>
      <c r="C32" s="26">
        <v>0</v>
      </c>
      <c r="D32" s="150">
        <f>C32*60</f>
        <v>0</v>
      </c>
    </row>
    <row r="33" spans="1:10" x14ac:dyDescent="0.2">
      <c r="A33" s="40"/>
      <c r="B33" s="41"/>
      <c r="C33" s="41"/>
      <c r="D33" s="152">
        <f>D32</f>
        <v>0</v>
      </c>
    </row>
    <row r="34" spans="1:10" x14ac:dyDescent="0.2">
      <c r="A34" s="30"/>
      <c r="B34" s="31"/>
      <c r="C34" s="30"/>
      <c r="D34" s="30"/>
      <c r="E34" s="32"/>
      <c r="F34" s="33"/>
      <c r="G34" s="33"/>
      <c r="H34" s="43"/>
      <c r="I34" s="43"/>
      <c r="J34" s="43"/>
    </row>
    <row r="35" spans="1:10" ht="42" x14ac:dyDescent="0.2">
      <c r="A35" s="47" t="s">
        <v>35</v>
      </c>
      <c r="B35" s="48"/>
      <c r="C35" s="49">
        <v>0</v>
      </c>
      <c r="D35" s="50">
        <f>(C35/100)+1</f>
        <v>1</v>
      </c>
      <c r="E35" s="51"/>
      <c r="F35" s="52"/>
      <c r="G35" s="52"/>
      <c r="H35" s="43"/>
      <c r="I35" s="43"/>
      <c r="J35" s="43"/>
    </row>
    <row r="36" spans="1:10" x14ac:dyDescent="0.2">
      <c r="A36" s="30"/>
      <c r="B36" s="31"/>
      <c r="C36" s="30"/>
      <c r="D36" s="50"/>
      <c r="E36" s="51"/>
      <c r="F36" s="52"/>
      <c r="G36" s="52"/>
      <c r="H36" s="43"/>
      <c r="I36" s="43"/>
      <c r="J36" s="43"/>
    </row>
    <row r="37" spans="1:10" x14ac:dyDescent="0.2">
      <c r="A37" s="12" t="s">
        <v>0</v>
      </c>
      <c r="B37" s="13"/>
      <c r="C37" s="44"/>
      <c r="D37" s="44" t="s">
        <v>9</v>
      </c>
      <c r="E37" s="45" t="s">
        <v>10</v>
      </c>
      <c r="F37" s="129" t="s">
        <v>11</v>
      </c>
      <c r="G37" s="6"/>
      <c r="H37" s="6"/>
      <c r="I37" s="6"/>
      <c r="J37" s="6"/>
    </row>
    <row r="38" spans="1:10" x14ac:dyDescent="0.2">
      <c r="A38" s="46" t="s">
        <v>12</v>
      </c>
      <c r="B38" s="53"/>
      <c r="C38" s="54" t="s">
        <v>13</v>
      </c>
      <c r="D38" s="55">
        <f>'Werkblad A'!B17</f>
        <v>7703734.1333333338</v>
      </c>
      <c r="E38" s="127">
        <v>0</v>
      </c>
      <c r="F38" s="130">
        <f>D38*E38</f>
        <v>0</v>
      </c>
      <c r="G38" s="6"/>
      <c r="H38" s="6"/>
      <c r="I38" s="6"/>
      <c r="J38" s="6"/>
    </row>
    <row r="39" spans="1:10" x14ac:dyDescent="0.2">
      <c r="A39" s="46" t="s">
        <v>14</v>
      </c>
      <c r="B39" s="25"/>
      <c r="C39" s="56" t="s">
        <v>13</v>
      </c>
      <c r="D39" s="55">
        <f>'Werkblad A'!B18</f>
        <v>801697.33333333337</v>
      </c>
      <c r="E39" s="128">
        <v>0</v>
      </c>
      <c r="F39" s="130">
        <f>D39*E39</f>
        <v>0</v>
      </c>
      <c r="G39" s="6"/>
      <c r="H39" s="6"/>
      <c r="I39" s="6"/>
      <c r="J39" s="6"/>
    </row>
    <row r="40" spans="1:10" x14ac:dyDescent="0.2">
      <c r="A40" s="30"/>
      <c r="B40" s="31"/>
      <c r="C40" s="30"/>
      <c r="D40" s="57"/>
      <c r="E40" s="58"/>
      <c r="F40" s="6"/>
      <c r="G40" s="6"/>
      <c r="H40" s="6"/>
      <c r="I40" s="6"/>
      <c r="J40" s="6"/>
    </row>
    <row r="41" spans="1:10" x14ac:dyDescent="0.2">
      <c r="A41" s="12" t="s">
        <v>0</v>
      </c>
      <c r="B41" s="13"/>
      <c r="C41" s="44"/>
      <c r="D41" s="44" t="s">
        <v>9</v>
      </c>
      <c r="E41" s="45" t="s">
        <v>10</v>
      </c>
      <c r="F41" s="129" t="s">
        <v>11</v>
      </c>
      <c r="G41" s="6"/>
      <c r="H41" s="6"/>
      <c r="I41" s="6"/>
      <c r="J41" s="6"/>
    </row>
    <row r="42" spans="1:10" x14ac:dyDescent="0.2">
      <c r="A42" s="46" t="s">
        <v>12</v>
      </c>
      <c r="B42" s="53"/>
      <c r="C42" s="54" t="s">
        <v>13</v>
      </c>
      <c r="D42" s="55">
        <f>D38</f>
        <v>7703734.1333333338</v>
      </c>
      <c r="E42" s="62">
        <f>D35*E38</f>
        <v>0</v>
      </c>
      <c r="F42" s="130">
        <f>D42*E42</f>
        <v>0</v>
      </c>
      <c r="G42" s="6"/>
      <c r="H42" s="6"/>
      <c r="I42" s="6"/>
      <c r="J42" s="6"/>
    </row>
    <row r="43" spans="1:10" x14ac:dyDescent="0.2">
      <c r="A43" s="46" t="s">
        <v>14</v>
      </c>
      <c r="B43" s="25"/>
      <c r="C43" s="56" t="s">
        <v>13</v>
      </c>
      <c r="D43" s="55">
        <f>D39</f>
        <v>801697.33333333337</v>
      </c>
      <c r="E43" s="62">
        <f>E39*D35</f>
        <v>0</v>
      </c>
      <c r="F43" s="130">
        <f>D43*E43</f>
        <v>0</v>
      </c>
      <c r="G43" s="6"/>
      <c r="H43" s="6"/>
      <c r="I43" s="6"/>
      <c r="J43" s="6"/>
    </row>
    <row r="44" spans="1:10" x14ac:dyDescent="0.2">
      <c r="A44" s="30"/>
      <c r="B44" s="31"/>
      <c r="C44" s="30"/>
      <c r="D44" s="57"/>
      <c r="E44" s="60"/>
      <c r="F44" s="6"/>
      <c r="G44" s="6"/>
      <c r="H44" s="6"/>
      <c r="I44" s="6"/>
      <c r="J44" s="6"/>
    </row>
    <row r="45" spans="1:10" x14ac:dyDescent="0.2">
      <c r="A45" s="12" t="s">
        <v>0</v>
      </c>
      <c r="B45" s="13"/>
      <c r="C45" s="44"/>
      <c r="D45" s="44" t="s">
        <v>9</v>
      </c>
      <c r="E45" s="61" t="s">
        <v>10</v>
      </c>
      <c r="F45" s="129" t="s">
        <v>11</v>
      </c>
      <c r="G45" s="6"/>
      <c r="H45" s="6"/>
      <c r="I45" s="6"/>
      <c r="J45" s="6"/>
    </row>
    <row r="46" spans="1:10" x14ac:dyDescent="0.2">
      <c r="A46" s="46" t="s">
        <v>12</v>
      </c>
      <c r="B46" s="53"/>
      <c r="C46" s="54" t="s">
        <v>13</v>
      </c>
      <c r="D46" s="55">
        <f>D38</f>
        <v>7703734.1333333338</v>
      </c>
      <c r="E46" s="62">
        <f>E42*D35</f>
        <v>0</v>
      </c>
      <c r="F46" s="130">
        <f>D46*E46</f>
        <v>0</v>
      </c>
      <c r="G46" s="6"/>
      <c r="H46" s="6"/>
      <c r="I46" s="6"/>
      <c r="J46" s="6"/>
    </row>
    <row r="47" spans="1:10" x14ac:dyDescent="0.2">
      <c r="A47" s="46" t="s">
        <v>14</v>
      </c>
      <c r="B47" s="25"/>
      <c r="C47" s="56" t="s">
        <v>13</v>
      </c>
      <c r="D47" s="55">
        <f>D39</f>
        <v>801697.33333333337</v>
      </c>
      <c r="E47" s="62">
        <f>D35*E43</f>
        <v>0</v>
      </c>
      <c r="F47" s="130">
        <f>D47*E47</f>
        <v>0</v>
      </c>
      <c r="G47" s="6"/>
      <c r="H47" s="6"/>
      <c r="I47" s="6"/>
      <c r="J47" s="6"/>
    </row>
    <row r="48" spans="1:10" x14ac:dyDescent="0.2">
      <c r="A48" s="30"/>
      <c r="B48" s="31"/>
      <c r="C48" s="30"/>
      <c r="D48" s="57"/>
      <c r="E48" s="60"/>
      <c r="F48" s="6"/>
      <c r="G48" s="6"/>
      <c r="H48" s="6"/>
      <c r="I48" s="6"/>
      <c r="J48" s="6"/>
    </row>
    <row r="49" spans="1:10" x14ac:dyDescent="0.2">
      <c r="A49" s="12" t="s">
        <v>0</v>
      </c>
      <c r="B49" s="13"/>
      <c r="C49" s="44"/>
      <c r="D49" s="44" t="s">
        <v>9</v>
      </c>
      <c r="E49" s="61" t="s">
        <v>10</v>
      </c>
      <c r="F49" s="129" t="s">
        <v>11</v>
      </c>
      <c r="G49" s="6"/>
      <c r="H49" s="6"/>
      <c r="I49" s="6"/>
      <c r="J49" s="6"/>
    </row>
    <row r="50" spans="1:10" x14ac:dyDescent="0.2">
      <c r="A50" s="46" t="s">
        <v>12</v>
      </c>
      <c r="B50" s="53"/>
      <c r="C50" s="54" t="s">
        <v>13</v>
      </c>
      <c r="D50" s="55">
        <f>D42</f>
        <v>7703734.1333333338</v>
      </c>
      <c r="E50" s="62">
        <f>E46*D35</f>
        <v>0</v>
      </c>
      <c r="F50" s="130">
        <f>D50*E50</f>
        <v>0</v>
      </c>
      <c r="G50" s="6"/>
      <c r="H50" s="6"/>
      <c r="I50" s="6"/>
      <c r="J50" s="6"/>
    </row>
    <row r="51" spans="1:10" x14ac:dyDescent="0.2">
      <c r="A51" s="46" t="s">
        <v>14</v>
      </c>
      <c r="B51" s="25"/>
      <c r="C51" s="56" t="s">
        <v>13</v>
      </c>
      <c r="D51" s="55">
        <f>D43</f>
        <v>801697.33333333337</v>
      </c>
      <c r="E51" s="62">
        <f>D35*E47</f>
        <v>0</v>
      </c>
      <c r="F51" s="130">
        <f>D51*E51</f>
        <v>0</v>
      </c>
      <c r="G51" s="6"/>
      <c r="H51" s="6"/>
      <c r="I51" s="6"/>
      <c r="J51" s="6"/>
    </row>
    <row r="52" spans="1:10" x14ac:dyDescent="0.2">
      <c r="A52" s="30"/>
      <c r="B52" s="31"/>
      <c r="C52" s="30"/>
      <c r="D52" s="57"/>
      <c r="E52" s="60"/>
      <c r="F52" s="6"/>
      <c r="G52" s="6"/>
      <c r="H52" s="6"/>
      <c r="I52" s="6"/>
      <c r="J52" s="6"/>
    </row>
    <row r="53" spans="1:10" x14ac:dyDescent="0.2">
      <c r="A53" s="12" t="s">
        <v>0</v>
      </c>
      <c r="B53" s="13"/>
      <c r="C53" s="44"/>
      <c r="D53" s="44" t="s">
        <v>9</v>
      </c>
      <c r="E53" s="61" t="s">
        <v>10</v>
      </c>
      <c r="F53" s="129" t="s">
        <v>11</v>
      </c>
      <c r="G53" s="6"/>
      <c r="H53" s="6"/>
      <c r="I53" s="6"/>
      <c r="J53" s="6"/>
    </row>
    <row r="54" spans="1:10" x14ac:dyDescent="0.2">
      <c r="A54" s="46" t="s">
        <v>12</v>
      </c>
      <c r="B54" s="53"/>
      <c r="C54" s="54" t="s">
        <v>13</v>
      </c>
      <c r="D54" s="55">
        <f>D46</f>
        <v>7703734.1333333338</v>
      </c>
      <c r="E54" s="62">
        <f>E50*D35</f>
        <v>0</v>
      </c>
      <c r="F54" s="130">
        <f>D54*E54</f>
        <v>0</v>
      </c>
      <c r="G54" s="6"/>
      <c r="H54" s="6"/>
      <c r="I54" s="6"/>
      <c r="J54" s="6"/>
    </row>
    <row r="55" spans="1:10" x14ac:dyDescent="0.2">
      <c r="A55" s="46" t="s">
        <v>14</v>
      </c>
      <c r="B55" s="25"/>
      <c r="C55" s="56" t="s">
        <v>13</v>
      </c>
      <c r="D55" s="55">
        <f>D47</f>
        <v>801697.33333333337</v>
      </c>
      <c r="E55" s="62">
        <f>D35*E51</f>
        <v>0</v>
      </c>
      <c r="F55" s="130">
        <f>D55*E55</f>
        <v>0</v>
      </c>
      <c r="G55" s="6"/>
      <c r="H55" s="6"/>
      <c r="I55" s="6"/>
      <c r="J55" s="6"/>
    </row>
    <row r="56" spans="1:10" x14ac:dyDescent="0.2">
      <c r="A56" s="30"/>
      <c r="B56" s="31"/>
      <c r="C56" s="30"/>
      <c r="D56" s="57"/>
      <c r="E56" s="60"/>
      <c r="F56" s="6"/>
      <c r="G56" s="6"/>
      <c r="H56" s="6"/>
      <c r="I56" s="6"/>
      <c r="J56" s="6"/>
    </row>
    <row r="57" spans="1:10" x14ac:dyDescent="0.2">
      <c r="A57" s="64" t="s">
        <v>155</v>
      </c>
      <c r="B57" s="65"/>
      <c r="C57" s="189">
        <f>SUM(F38+F39+F42+F43+F46+F47+F50+F51+F54+F55)</f>
        <v>0</v>
      </c>
      <c r="D57" s="190"/>
      <c r="E57" s="190"/>
      <c r="F57" s="191"/>
      <c r="G57" s="66"/>
      <c r="H57" s="66"/>
      <c r="I57" s="66"/>
      <c r="J57" s="66"/>
    </row>
    <row r="58" spans="1:10" ht="20" customHeight="1" x14ac:dyDescent="0.2">
      <c r="A58" s="30"/>
      <c r="B58" s="31"/>
      <c r="C58" s="30"/>
      <c r="D58" s="30"/>
      <c r="E58" s="57"/>
      <c r="F58" s="63"/>
      <c r="G58" s="63"/>
      <c r="H58" s="6"/>
      <c r="I58" s="6"/>
      <c r="J58" s="6"/>
    </row>
    <row r="59" spans="1:10" ht="16" x14ac:dyDescent="0.2">
      <c r="A59" s="7" t="s">
        <v>47</v>
      </c>
      <c r="B59" s="8"/>
      <c r="C59" s="9"/>
      <c r="D59" s="10"/>
      <c r="E59" s="11"/>
    </row>
    <row r="60" spans="1:10" ht="28" customHeight="1" x14ac:dyDescent="0.2">
      <c r="A60" s="12" t="s">
        <v>0</v>
      </c>
      <c r="B60" s="13"/>
      <c r="C60" s="12" t="s">
        <v>34</v>
      </c>
      <c r="D60" s="136" t="str">
        <f t="shared" ref="D60:J60" si="5">D3</f>
        <v>Type 1: zwart wit tafelprinter A4 minimaal 30 PPM</v>
      </c>
      <c r="E60" s="136" t="str">
        <f t="shared" si="5"/>
        <v xml:space="preserve">Type 2: zwart-wit MFP A4/A3, minimaal 20PPM </v>
      </c>
      <c r="F60" s="136" t="str">
        <f t="shared" si="5"/>
        <v xml:space="preserve">Type 3: zwart-wit MFP  A4/A3, minimaal 40 PPM </v>
      </c>
      <c r="G60" s="136" t="str">
        <f t="shared" si="5"/>
        <v>Type 4: full color MFP  A4/A3, minimaal 40 PPM</v>
      </c>
      <c r="H60" s="136" t="str">
        <f t="shared" si="5"/>
        <v xml:space="preserve">Type 5: zwart-wit repromachine  A4/A3, minimaal 70 PPM </v>
      </c>
      <c r="I60" s="136" t="str">
        <f t="shared" si="5"/>
        <v>Type 6: repromachine  full color 75 PPM A4 en A3</v>
      </c>
      <c r="J60" s="136" t="str">
        <f t="shared" si="5"/>
        <v>Type 7: zwart-wit repromachine A4 en A3 minimaal 90 PPM</v>
      </c>
    </row>
    <row r="61" spans="1:10" x14ac:dyDescent="0.2">
      <c r="A61" s="15" t="str">
        <f>A4</f>
        <v xml:space="preserve">Aangeboden type: </v>
      </c>
      <c r="B61" s="16"/>
      <c r="C61" s="17"/>
      <c r="D61" s="142" t="str">
        <f t="shared" ref="D61:J61" si="6">D4</f>
        <v>&lt;&lt;&gt;&gt;</v>
      </c>
      <c r="E61" s="142" t="str">
        <f t="shared" si="6"/>
        <v>&lt;&lt;&gt;&gt;</v>
      </c>
      <c r="F61" s="142" t="str">
        <f t="shared" si="6"/>
        <v>&lt;&lt;&gt;&gt;</v>
      </c>
      <c r="G61" s="142" t="str">
        <f t="shared" si="6"/>
        <v>&lt;&lt;&gt;&gt;</v>
      </c>
      <c r="H61" s="142" t="str">
        <f t="shared" si="6"/>
        <v>&lt;&lt;&gt;&gt;</v>
      </c>
      <c r="I61" s="142" t="str">
        <f t="shared" si="6"/>
        <v>&lt;&lt;&gt;&gt;</v>
      </c>
      <c r="J61" s="142" t="str">
        <f t="shared" si="6"/>
        <v>&lt;&lt;&gt;&gt;</v>
      </c>
    </row>
    <row r="62" spans="1:10" x14ac:dyDescent="0.2">
      <c r="A62" s="15" t="str">
        <f>A5</f>
        <v>HUURPRIJS per type per maand</v>
      </c>
      <c r="B62" s="16"/>
      <c r="C62" s="17"/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</row>
    <row r="63" spans="1:10" x14ac:dyDescent="0.2">
      <c r="A63" s="15" t="str">
        <f>A6</f>
        <v xml:space="preserve">SOFTWARE per type per maand </v>
      </c>
      <c r="B63" s="16"/>
      <c r="C63" s="17"/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</row>
    <row r="64" spans="1:10" x14ac:dyDescent="0.2">
      <c r="A64" s="46" t="s">
        <v>154</v>
      </c>
      <c r="B64" s="182"/>
      <c r="C64" s="183"/>
      <c r="D64" s="19">
        <v>0</v>
      </c>
      <c r="E64" s="17" t="s">
        <v>60</v>
      </c>
      <c r="F64" s="17" t="s">
        <v>60</v>
      </c>
      <c r="G64" s="17" t="s">
        <v>60</v>
      </c>
      <c r="H64" s="17" t="s">
        <v>60</v>
      </c>
      <c r="I64" s="17" t="s">
        <v>60</v>
      </c>
      <c r="J64" s="17" t="s">
        <v>60</v>
      </c>
    </row>
    <row r="65" spans="1:10" s="6" customFormat="1" x14ac:dyDescent="0.2">
      <c r="A65" s="20"/>
      <c r="B65" s="21"/>
      <c r="C65" s="22"/>
      <c r="D65" s="137"/>
      <c r="E65" s="137"/>
    </row>
    <row r="66" spans="1:10" s="6" customFormat="1" x14ac:dyDescent="0.2">
      <c r="A66" s="126" t="s">
        <v>3</v>
      </c>
      <c r="B66" s="23"/>
      <c r="C66" s="115" t="s">
        <v>2</v>
      </c>
      <c r="D66" s="116">
        <v>0</v>
      </c>
      <c r="E66" s="116">
        <v>0</v>
      </c>
      <c r="F66" s="116">
        <v>0</v>
      </c>
      <c r="G66" s="116">
        <v>0</v>
      </c>
      <c r="H66" s="116">
        <v>0</v>
      </c>
      <c r="I66" s="116">
        <v>0</v>
      </c>
      <c r="J66" s="116">
        <v>0</v>
      </c>
    </row>
    <row r="67" spans="1:10" x14ac:dyDescent="0.2">
      <c r="A67" s="24" t="str">
        <f t="shared" ref="A67:A77" si="7">A10</f>
        <v>Eis 12: PostScript driver en PostScript module</v>
      </c>
      <c r="B67" s="25" t="s">
        <v>56</v>
      </c>
      <c r="C67" s="17"/>
      <c r="D67" s="17" t="s">
        <v>60</v>
      </c>
      <c r="E67" s="17" t="s">
        <v>60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</row>
    <row r="68" spans="1:10" x14ac:dyDescent="0.2">
      <c r="A68" s="24" t="str">
        <f t="shared" si="7"/>
        <v>Eis 91: Bulkmagazijn minimaal 1.200 vel A4</v>
      </c>
      <c r="B68" s="25" t="s">
        <v>56</v>
      </c>
      <c r="C68" s="114" t="str">
        <f t="shared" ref="C68:C77" si="8">C11</f>
        <v>&lt;&lt;&gt;&gt;</v>
      </c>
      <c r="D68" s="17" t="s">
        <v>60</v>
      </c>
      <c r="E68" s="17" t="s">
        <v>60</v>
      </c>
      <c r="F68" s="17" t="s">
        <v>60</v>
      </c>
      <c r="G68" s="26">
        <v>0</v>
      </c>
      <c r="H68" s="17" t="s">
        <v>60</v>
      </c>
      <c r="I68" s="17" t="s">
        <v>60</v>
      </c>
      <c r="J68" s="17" t="s">
        <v>60</v>
      </c>
    </row>
    <row r="69" spans="1:10" x14ac:dyDescent="0.2">
      <c r="A69" s="24" t="str">
        <f t="shared" si="7"/>
        <v>Eis 95: Inline nietoptie</v>
      </c>
      <c r="B69" s="25" t="s">
        <v>56</v>
      </c>
      <c r="C69" s="114" t="str">
        <f t="shared" si="8"/>
        <v>&lt;&lt;&gt;&gt;</v>
      </c>
      <c r="D69" s="17" t="s">
        <v>60</v>
      </c>
      <c r="E69" s="17" t="s">
        <v>60</v>
      </c>
      <c r="F69" s="17" t="s">
        <v>60</v>
      </c>
      <c r="G69" s="26">
        <v>0</v>
      </c>
      <c r="H69" s="17" t="s">
        <v>60</v>
      </c>
      <c r="I69" s="17" t="s">
        <v>60</v>
      </c>
      <c r="J69" s="17" t="s">
        <v>60</v>
      </c>
    </row>
    <row r="70" spans="1:10" x14ac:dyDescent="0.2">
      <c r="A70" s="24" t="str">
        <f t="shared" si="7"/>
        <v>Eis 96: Inline ponsunit</v>
      </c>
      <c r="B70" s="25" t="s">
        <v>56</v>
      </c>
      <c r="C70" s="114" t="str">
        <f t="shared" si="8"/>
        <v>&lt;&lt;&gt;&gt;</v>
      </c>
      <c r="D70" s="17" t="s">
        <v>60</v>
      </c>
      <c r="E70" s="17" t="s">
        <v>60</v>
      </c>
      <c r="F70" s="17" t="s">
        <v>60</v>
      </c>
      <c r="G70" s="26">
        <v>0</v>
      </c>
      <c r="H70" s="17" t="s">
        <v>60</v>
      </c>
      <c r="I70" s="17" t="s">
        <v>60</v>
      </c>
      <c r="J70" s="17" t="s">
        <v>60</v>
      </c>
    </row>
    <row r="71" spans="1:10" x14ac:dyDescent="0.2">
      <c r="A71" s="24" t="str">
        <f t="shared" si="7"/>
        <v>Eis 97: Inline boekjesmaker</v>
      </c>
      <c r="B71" s="25" t="s">
        <v>56</v>
      </c>
      <c r="C71" s="114" t="str">
        <f t="shared" si="8"/>
        <v>&lt;&lt;&gt;&gt;</v>
      </c>
      <c r="D71" s="17" t="s">
        <v>60</v>
      </c>
      <c r="E71" s="17" t="s">
        <v>60</v>
      </c>
      <c r="F71" s="17" t="s">
        <v>60</v>
      </c>
      <c r="G71" s="26">
        <v>0</v>
      </c>
      <c r="H71" s="17" t="s">
        <v>60</v>
      </c>
      <c r="I71" s="17" t="s">
        <v>60</v>
      </c>
      <c r="J71" s="17" t="s">
        <v>60</v>
      </c>
    </row>
    <row r="72" spans="1:10" x14ac:dyDescent="0.2">
      <c r="A72" s="24" t="str">
        <f t="shared" si="7"/>
        <v>Eis 118: Bulkmagazijn minimaal 2.500 vel A4</v>
      </c>
      <c r="B72" s="25" t="s">
        <v>56</v>
      </c>
      <c r="C72" s="114" t="str">
        <f t="shared" si="8"/>
        <v>&lt;&lt;&gt;&gt;</v>
      </c>
      <c r="D72" s="17" t="s">
        <v>60</v>
      </c>
      <c r="E72" s="17" t="s">
        <v>60</v>
      </c>
      <c r="F72" s="17" t="s">
        <v>60</v>
      </c>
      <c r="G72" s="17" t="s">
        <v>60</v>
      </c>
      <c r="H72" s="174">
        <v>0</v>
      </c>
      <c r="I72" s="175">
        <v>0</v>
      </c>
      <c r="J72" s="175">
        <v>0</v>
      </c>
    </row>
    <row r="73" spans="1:10" x14ac:dyDescent="0.2">
      <c r="A73" s="24" t="str">
        <f t="shared" si="7"/>
        <v>Eis 128: Inline boekjesmaker</v>
      </c>
      <c r="B73" s="25" t="s">
        <v>56</v>
      </c>
      <c r="C73" s="114" t="str">
        <f t="shared" si="8"/>
        <v>&lt;&lt;&gt;&gt;</v>
      </c>
      <c r="D73" s="17" t="s">
        <v>60</v>
      </c>
      <c r="E73" s="17" t="s">
        <v>60</v>
      </c>
      <c r="F73" s="17" t="s">
        <v>60</v>
      </c>
      <c r="G73" s="17" t="s">
        <v>60</v>
      </c>
      <c r="H73" s="174">
        <v>0</v>
      </c>
      <c r="I73" s="175">
        <v>0</v>
      </c>
      <c r="J73" s="175">
        <v>0</v>
      </c>
    </row>
    <row r="74" spans="1:10" x14ac:dyDescent="0.2">
      <c r="A74" s="24" t="str">
        <f t="shared" si="7"/>
        <v>Eis 129: Inline nietoptie</v>
      </c>
      <c r="B74" s="25" t="s">
        <v>56</v>
      </c>
      <c r="C74" s="114" t="str">
        <f t="shared" si="8"/>
        <v>&lt;&lt;&gt;&gt;</v>
      </c>
      <c r="D74" s="17" t="s">
        <v>60</v>
      </c>
      <c r="E74" s="17" t="s">
        <v>60</v>
      </c>
      <c r="F74" s="17" t="s">
        <v>60</v>
      </c>
      <c r="G74" s="17" t="s">
        <v>60</v>
      </c>
      <c r="H74" s="174">
        <v>0</v>
      </c>
      <c r="I74" s="175">
        <v>0</v>
      </c>
      <c r="J74" s="175">
        <v>0</v>
      </c>
    </row>
    <row r="75" spans="1:10" x14ac:dyDescent="0.2">
      <c r="A75" s="24" t="str">
        <f t="shared" si="7"/>
        <v>Eis 131: Inline ponsunit 2- en/of 4-gaats</v>
      </c>
      <c r="B75" s="25" t="s">
        <v>56</v>
      </c>
      <c r="C75" s="114" t="str">
        <f t="shared" si="8"/>
        <v>&lt;&lt;&gt;&gt;</v>
      </c>
      <c r="D75" s="17" t="s">
        <v>60</v>
      </c>
      <c r="E75" s="17" t="s">
        <v>60</v>
      </c>
      <c r="F75" s="17" t="s">
        <v>60</v>
      </c>
      <c r="G75" s="17" t="s">
        <v>60</v>
      </c>
      <c r="H75" s="174">
        <v>0</v>
      </c>
      <c r="I75" s="175">
        <v>0</v>
      </c>
      <c r="J75" s="175">
        <v>0</v>
      </c>
    </row>
    <row r="76" spans="1:10" x14ac:dyDescent="0.2">
      <c r="A76" s="24" t="str">
        <f t="shared" si="7"/>
        <v>Eis 132: Inline ponsunit 23 gaats</v>
      </c>
      <c r="B76" s="25" t="s">
        <v>56</v>
      </c>
      <c r="C76" s="114" t="str">
        <f t="shared" si="8"/>
        <v>&lt;&lt;&gt;&gt;</v>
      </c>
      <c r="D76" s="17" t="s">
        <v>60</v>
      </c>
      <c r="E76" s="17" t="s">
        <v>60</v>
      </c>
      <c r="F76" s="17" t="s">
        <v>60</v>
      </c>
      <c r="G76" s="17" t="s">
        <v>60</v>
      </c>
      <c r="H76" s="174">
        <v>0</v>
      </c>
      <c r="I76" s="175">
        <v>0</v>
      </c>
      <c r="J76" s="175">
        <v>0</v>
      </c>
    </row>
    <row r="77" spans="1:10" x14ac:dyDescent="0.2">
      <c r="A77" s="24" t="str">
        <f t="shared" si="7"/>
        <v>Eis 135: 2 extra papierladen</v>
      </c>
      <c r="B77" s="25" t="s">
        <v>56</v>
      </c>
      <c r="C77" s="114" t="str">
        <f t="shared" si="8"/>
        <v>&lt;&lt;&gt;&gt;</v>
      </c>
      <c r="D77" s="26">
        <v>0</v>
      </c>
      <c r="E77" s="17" t="s">
        <v>60</v>
      </c>
      <c r="F77" s="17" t="s">
        <v>60</v>
      </c>
      <c r="G77" s="17" t="s">
        <v>60</v>
      </c>
      <c r="H77" s="17" t="s">
        <v>60</v>
      </c>
      <c r="I77" s="17" t="s">
        <v>60</v>
      </c>
      <c r="J77" s="17" t="s">
        <v>60</v>
      </c>
    </row>
    <row r="78" spans="1:10" x14ac:dyDescent="0.2">
      <c r="A78" s="27" t="s">
        <v>4</v>
      </c>
      <c r="B78" s="28"/>
      <c r="C78" s="27"/>
      <c r="D78" s="29">
        <f t="shared" ref="D78:J78" si="9">SUM(D62:D77)</f>
        <v>0</v>
      </c>
      <c r="E78" s="29">
        <f t="shared" si="9"/>
        <v>0</v>
      </c>
      <c r="F78" s="29">
        <f t="shared" si="9"/>
        <v>0</v>
      </c>
      <c r="G78" s="29">
        <f t="shared" si="9"/>
        <v>0</v>
      </c>
      <c r="H78" s="29">
        <f t="shared" si="9"/>
        <v>0</v>
      </c>
      <c r="I78" s="29">
        <f t="shared" si="9"/>
        <v>0</v>
      </c>
      <c r="J78" s="29">
        <f t="shared" si="9"/>
        <v>0</v>
      </c>
    </row>
    <row r="79" spans="1:10" x14ac:dyDescent="0.2">
      <c r="A79" s="30"/>
      <c r="B79" s="31"/>
      <c r="C79" s="30"/>
      <c r="D79" s="30"/>
      <c r="E79" s="32"/>
    </row>
    <row r="80" spans="1:10" x14ac:dyDescent="0.2">
      <c r="A80" s="34" t="s">
        <v>5</v>
      </c>
      <c r="B80" s="25"/>
      <c r="C80" s="34"/>
      <c r="D80" s="35">
        <f t="shared" ref="D80:J80" si="10">D23</f>
        <v>7</v>
      </c>
      <c r="E80" s="35">
        <f t="shared" si="10"/>
        <v>1</v>
      </c>
      <c r="F80" s="35">
        <f t="shared" si="10"/>
        <v>17</v>
      </c>
      <c r="G80" s="35">
        <f t="shared" si="10"/>
        <v>18</v>
      </c>
      <c r="H80" s="35">
        <f t="shared" si="10"/>
        <v>2</v>
      </c>
      <c r="I80" s="35">
        <f t="shared" si="10"/>
        <v>1</v>
      </c>
      <c r="J80" s="35">
        <f t="shared" si="10"/>
        <v>3</v>
      </c>
    </row>
    <row r="81" spans="1:10" x14ac:dyDescent="0.2">
      <c r="A81" s="30"/>
      <c r="B81" s="31"/>
      <c r="C81" s="30"/>
      <c r="D81" s="30"/>
      <c r="E81" s="32"/>
    </row>
    <row r="82" spans="1:10" ht="28" customHeight="1" x14ac:dyDescent="0.2">
      <c r="A82" s="12" t="s">
        <v>6</v>
      </c>
      <c r="B82" s="13"/>
      <c r="C82" s="12"/>
      <c r="D82" s="36" t="str">
        <f t="shared" ref="D82:J82" si="11">D3</f>
        <v>Type 1: zwart wit tafelprinter A4 minimaal 30 PPM</v>
      </c>
      <c r="E82" s="36" t="str">
        <f t="shared" si="11"/>
        <v xml:space="preserve">Type 2: zwart-wit MFP A4/A3, minimaal 20PPM </v>
      </c>
      <c r="F82" s="36" t="str">
        <f t="shared" si="11"/>
        <v xml:space="preserve">Type 3: zwart-wit MFP  A4/A3, minimaal 40 PPM </v>
      </c>
      <c r="G82" s="36" t="str">
        <f t="shared" si="11"/>
        <v>Type 4: full color MFP  A4/A3, minimaal 40 PPM</v>
      </c>
      <c r="H82" s="36" t="str">
        <f t="shared" si="11"/>
        <v xml:space="preserve">Type 5: zwart-wit repromachine  A4/A3, minimaal 70 PPM </v>
      </c>
      <c r="I82" s="36" t="str">
        <f t="shared" si="11"/>
        <v>Type 6: repromachine  full color 75 PPM A4 en A3</v>
      </c>
      <c r="J82" s="36" t="str">
        <f t="shared" si="11"/>
        <v>Type 7: zwart-wit repromachine A4 en A3 minimaal 90 PPM</v>
      </c>
    </row>
    <row r="83" spans="1:10" x14ac:dyDescent="0.2">
      <c r="A83" s="37" t="s">
        <v>7</v>
      </c>
      <c r="B83" s="38"/>
      <c r="C83" s="37"/>
      <c r="D83" s="39">
        <f t="shared" ref="D83:J83" si="12">D80*D78</f>
        <v>0</v>
      </c>
      <c r="E83" s="39">
        <f t="shared" si="12"/>
        <v>0</v>
      </c>
      <c r="F83" s="39">
        <f t="shared" si="12"/>
        <v>0</v>
      </c>
      <c r="G83" s="39">
        <f t="shared" si="12"/>
        <v>0</v>
      </c>
      <c r="H83" s="39">
        <f t="shared" si="12"/>
        <v>0</v>
      </c>
      <c r="I83" s="39">
        <f t="shared" si="12"/>
        <v>0</v>
      </c>
      <c r="J83" s="39">
        <f t="shared" si="12"/>
        <v>0</v>
      </c>
    </row>
    <row r="84" spans="1:10" x14ac:dyDescent="0.2">
      <c r="A84" s="37" t="s">
        <v>48</v>
      </c>
      <c r="B84" s="38"/>
      <c r="C84" s="37"/>
      <c r="D84" s="39">
        <f t="shared" ref="D84:J84" si="13">D83*12</f>
        <v>0</v>
      </c>
      <c r="E84" s="39">
        <f t="shared" si="13"/>
        <v>0</v>
      </c>
      <c r="F84" s="39">
        <f t="shared" si="13"/>
        <v>0</v>
      </c>
      <c r="G84" s="39">
        <f t="shared" si="13"/>
        <v>0</v>
      </c>
      <c r="H84" s="39">
        <f t="shared" si="13"/>
        <v>0</v>
      </c>
      <c r="I84" s="39">
        <f t="shared" si="13"/>
        <v>0</v>
      </c>
      <c r="J84" s="39">
        <f t="shared" si="13"/>
        <v>0</v>
      </c>
    </row>
    <row r="85" spans="1:10" x14ac:dyDescent="0.2">
      <c r="A85" s="40" t="s">
        <v>49</v>
      </c>
      <c r="B85" s="41"/>
      <c r="C85" s="42"/>
      <c r="D85" s="185">
        <f>SUM(D84:J84)</f>
        <v>0</v>
      </c>
      <c r="E85" s="186"/>
      <c r="F85" s="186"/>
      <c r="G85" s="186"/>
      <c r="H85" s="186"/>
      <c r="I85" s="186"/>
      <c r="J85" s="186"/>
    </row>
    <row r="86" spans="1:10" x14ac:dyDescent="0.2">
      <c r="A86" s="30"/>
      <c r="B86" s="31"/>
      <c r="C86" s="30"/>
      <c r="D86" s="30"/>
      <c r="E86" s="32"/>
      <c r="F86" s="33"/>
      <c r="G86" s="33"/>
      <c r="H86" s="43"/>
      <c r="I86" s="43"/>
      <c r="J86" s="43"/>
    </row>
    <row r="87" spans="1:10" ht="28" customHeight="1" x14ac:dyDescent="0.2">
      <c r="A87" s="12" t="str">
        <f>A31</f>
        <v xml:space="preserve">Totaalkosten </v>
      </c>
      <c r="B87" s="13"/>
      <c r="C87" s="12" t="s">
        <v>70</v>
      </c>
      <c r="D87" s="36" t="s">
        <v>71</v>
      </c>
    </row>
    <row r="88" spans="1:10" x14ac:dyDescent="0.2">
      <c r="A88" s="149" t="str">
        <f>A32</f>
        <v>Eis 57: kosten cloud-printerserver</v>
      </c>
      <c r="B88" s="38"/>
      <c r="C88" s="26">
        <v>0</v>
      </c>
      <c r="D88" s="150">
        <f>C88*12</f>
        <v>0</v>
      </c>
    </row>
    <row r="89" spans="1:10" x14ac:dyDescent="0.2">
      <c r="A89" s="40"/>
      <c r="B89" s="41"/>
      <c r="C89" s="41"/>
      <c r="D89" s="152">
        <f>D88</f>
        <v>0</v>
      </c>
    </row>
    <row r="90" spans="1:10" x14ac:dyDescent="0.2">
      <c r="A90" s="30"/>
      <c r="B90" s="31"/>
      <c r="C90" s="30"/>
      <c r="D90" s="30"/>
      <c r="E90" s="32"/>
      <c r="F90" s="33"/>
      <c r="G90" s="33"/>
      <c r="H90" s="43"/>
      <c r="I90" s="43"/>
      <c r="J90" s="43"/>
    </row>
    <row r="91" spans="1:10" x14ac:dyDescent="0.2">
      <c r="A91" s="12" t="s">
        <v>0</v>
      </c>
      <c r="B91" s="13"/>
      <c r="C91" s="133"/>
      <c r="D91" s="134" t="s">
        <v>9</v>
      </c>
      <c r="E91" s="148" t="s">
        <v>10</v>
      </c>
      <c r="F91" s="135" t="s">
        <v>11</v>
      </c>
      <c r="G91" s="6"/>
      <c r="H91" s="6"/>
      <c r="I91" s="6"/>
      <c r="J91" s="6"/>
    </row>
    <row r="92" spans="1:10" x14ac:dyDescent="0.2">
      <c r="A92" s="46" t="s">
        <v>12</v>
      </c>
      <c r="B92" s="131"/>
      <c r="C92" s="54" t="s">
        <v>13</v>
      </c>
      <c r="D92" s="55">
        <f>D38</f>
        <v>7703734.1333333338</v>
      </c>
      <c r="E92" s="59">
        <f>D35*E54</f>
        <v>0</v>
      </c>
      <c r="F92" s="130">
        <f>D92*E92</f>
        <v>0</v>
      </c>
      <c r="G92" s="6"/>
      <c r="H92" s="6"/>
      <c r="I92" s="6"/>
      <c r="J92" s="6"/>
    </row>
    <row r="93" spans="1:10" x14ac:dyDescent="0.2">
      <c r="A93" s="46" t="s">
        <v>14</v>
      </c>
      <c r="B93" s="132"/>
      <c r="C93" s="56" t="s">
        <v>13</v>
      </c>
      <c r="D93" s="55">
        <f>D39</f>
        <v>801697.33333333337</v>
      </c>
      <c r="E93" s="59">
        <f>D35*E55</f>
        <v>0</v>
      </c>
      <c r="F93" s="130">
        <f>D93*E93</f>
        <v>0</v>
      </c>
      <c r="G93" s="6"/>
      <c r="H93" s="6"/>
      <c r="I93" s="6"/>
      <c r="J93" s="6"/>
    </row>
    <row r="94" spans="1:10" x14ac:dyDescent="0.2">
      <c r="A94" s="64" t="s">
        <v>50</v>
      </c>
      <c r="B94" s="65"/>
      <c r="C94" s="189">
        <f>SUM(F92:F93)</f>
        <v>0</v>
      </c>
      <c r="D94" s="190"/>
      <c r="E94" s="190"/>
      <c r="F94" s="191"/>
      <c r="G94" s="66"/>
      <c r="H94" s="66"/>
      <c r="I94" s="66"/>
      <c r="J94" s="66"/>
    </row>
    <row r="95" spans="1:10" ht="20" customHeight="1" x14ac:dyDescent="0.2">
      <c r="A95" s="30"/>
      <c r="B95" s="31"/>
      <c r="C95" s="30"/>
      <c r="D95" s="30"/>
      <c r="E95" s="57"/>
      <c r="F95" s="63"/>
      <c r="G95" s="63"/>
      <c r="H95" s="6"/>
      <c r="I95" s="6"/>
      <c r="J95" s="6"/>
    </row>
    <row r="96" spans="1:10" ht="16" x14ac:dyDescent="0.2">
      <c r="A96" s="7" t="s">
        <v>51</v>
      </c>
      <c r="B96" s="8"/>
      <c r="C96" s="9"/>
      <c r="D96" s="10"/>
      <c r="E96" s="11"/>
    </row>
    <row r="97" spans="1:10" ht="28" customHeight="1" x14ac:dyDescent="0.2">
      <c r="A97" s="143" t="s">
        <v>0</v>
      </c>
      <c r="B97" s="144"/>
      <c r="C97" s="145" t="s">
        <v>34</v>
      </c>
      <c r="D97" s="138" t="str">
        <f t="shared" ref="D97:J97" si="14">D3</f>
        <v>Type 1: zwart wit tafelprinter A4 minimaal 30 PPM</v>
      </c>
      <c r="E97" s="141" t="str">
        <f t="shared" si="14"/>
        <v xml:space="preserve">Type 2: zwart-wit MFP A4/A3, minimaal 20PPM </v>
      </c>
      <c r="F97" s="141" t="str">
        <f t="shared" si="14"/>
        <v xml:space="preserve">Type 3: zwart-wit MFP  A4/A3, minimaal 40 PPM </v>
      </c>
      <c r="G97" s="141" t="str">
        <f t="shared" si="14"/>
        <v>Type 4: full color MFP  A4/A3, minimaal 40 PPM</v>
      </c>
      <c r="H97" s="141" t="str">
        <f t="shared" si="14"/>
        <v xml:space="preserve">Type 5: zwart-wit repromachine  A4/A3, minimaal 70 PPM </v>
      </c>
      <c r="I97" s="141" t="str">
        <f t="shared" si="14"/>
        <v>Type 6: repromachine  full color 75 PPM A4 en A3</v>
      </c>
      <c r="J97" s="141" t="str">
        <f t="shared" si="14"/>
        <v>Type 7: zwart-wit repromachine A4 en A3 minimaal 90 PPM</v>
      </c>
    </row>
    <row r="98" spans="1:10" x14ac:dyDescent="0.2">
      <c r="A98" s="153" t="str">
        <f>A4</f>
        <v xml:space="preserve">Aangeboden type: </v>
      </c>
      <c r="B98" s="154"/>
      <c r="C98" s="151"/>
      <c r="D98" s="139" t="str">
        <f t="shared" ref="D98:J98" si="15">D4</f>
        <v>&lt;&lt;&gt;&gt;</v>
      </c>
      <c r="E98" s="142" t="str">
        <f t="shared" si="15"/>
        <v>&lt;&lt;&gt;&gt;</v>
      </c>
      <c r="F98" s="142" t="str">
        <f t="shared" si="15"/>
        <v>&lt;&lt;&gt;&gt;</v>
      </c>
      <c r="G98" s="142" t="str">
        <f t="shared" si="15"/>
        <v>&lt;&lt;&gt;&gt;</v>
      </c>
      <c r="H98" s="142" t="str">
        <f t="shared" si="15"/>
        <v>&lt;&lt;&gt;&gt;</v>
      </c>
      <c r="I98" s="142" t="str">
        <f t="shared" si="15"/>
        <v>&lt;&lt;&gt;&gt;</v>
      </c>
      <c r="J98" s="142" t="str">
        <f t="shared" si="15"/>
        <v>&lt;&lt;&gt;&gt;</v>
      </c>
    </row>
    <row r="99" spans="1:10" x14ac:dyDescent="0.2">
      <c r="A99" s="153" t="str">
        <f>A5</f>
        <v>HUURPRIJS per type per maand</v>
      </c>
      <c r="B99" s="155"/>
      <c r="C99" s="151"/>
      <c r="D99" s="140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</row>
    <row r="100" spans="1:10" x14ac:dyDescent="0.2">
      <c r="A100" s="46" t="str">
        <f>A6</f>
        <v xml:space="preserve">SOFTWARE per type per maand </v>
      </c>
      <c r="B100" s="67"/>
      <c r="C100" s="146"/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</row>
    <row r="101" spans="1:10" x14ac:dyDescent="0.2">
      <c r="A101" s="46" t="s">
        <v>154</v>
      </c>
      <c r="B101" s="182"/>
      <c r="C101" s="183"/>
      <c r="D101" s="19">
        <v>0</v>
      </c>
      <c r="E101" s="17" t="s">
        <v>60</v>
      </c>
      <c r="F101" s="17" t="s">
        <v>60</v>
      </c>
      <c r="G101" s="17" t="s">
        <v>60</v>
      </c>
      <c r="H101" s="17" t="s">
        <v>60</v>
      </c>
      <c r="I101" s="17" t="s">
        <v>60</v>
      </c>
      <c r="J101" s="17" t="s">
        <v>60</v>
      </c>
    </row>
    <row r="102" spans="1:10" s="6" customFormat="1" x14ac:dyDescent="0.2"/>
    <row r="103" spans="1:10" s="6" customFormat="1" x14ac:dyDescent="0.2">
      <c r="A103" s="126" t="s">
        <v>3</v>
      </c>
      <c r="B103" s="23"/>
      <c r="C103" s="115" t="s">
        <v>2</v>
      </c>
      <c r="D103" s="14"/>
      <c r="E103" s="116">
        <v>0</v>
      </c>
      <c r="F103" s="116">
        <v>0</v>
      </c>
      <c r="G103" s="116">
        <v>0</v>
      </c>
      <c r="H103" s="116">
        <v>0</v>
      </c>
      <c r="I103" s="116">
        <v>0</v>
      </c>
      <c r="J103" s="116">
        <v>0</v>
      </c>
    </row>
    <row r="104" spans="1:10" x14ac:dyDescent="0.2">
      <c r="A104" s="24" t="str">
        <f t="shared" ref="A104:A114" si="16">A10</f>
        <v>Eis 12: PostScript driver en PostScript module</v>
      </c>
      <c r="B104" s="25" t="s">
        <v>56</v>
      </c>
      <c r="C104" s="146"/>
      <c r="D104" s="17" t="s">
        <v>60</v>
      </c>
      <c r="E104" s="17" t="s">
        <v>60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</row>
    <row r="105" spans="1:10" x14ac:dyDescent="0.2">
      <c r="A105" s="24" t="str">
        <f t="shared" si="16"/>
        <v>Eis 91: Bulkmagazijn minimaal 1.200 vel A4</v>
      </c>
      <c r="B105" s="25" t="s">
        <v>56</v>
      </c>
      <c r="C105" s="114" t="str">
        <f t="shared" ref="C105:C114" si="17">C11</f>
        <v>&lt;&lt;&gt;&gt;</v>
      </c>
      <c r="D105" s="17" t="s">
        <v>60</v>
      </c>
      <c r="E105" s="17" t="s">
        <v>60</v>
      </c>
      <c r="F105" s="17" t="s">
        <v>60</v>
      </c>
      <c r="G105" s="26">
        <v>0</v>
      </c>
      <c r="H105" s="17" t="s">
        <v>60</v>
      </c>
      <c r="I105" s="17" t="s">
        <v>60</v>
      </c>
      <c r="J105" s="17" t="s">
        <v>60</v>
      </c>
    </row>
    <row r="106" spans="1:10" x14ac:dyDescent="0.2">
      <c r="A106" s="24" t="str">
        <f t="shared" si="16"/>
        <v>Eis 95: Inline nietoptie</v>
      </c>
      <c r="B106" s="25" t="s">
        <v>56</v>
      </c>
      <c r="C106" s="114" t="str">
        <f t="shared" si="17"/>
        <v>&lt;&lt;&gt;&gt;</v>
      </c>
      <c r="D106" s="17" t="s">
        <v>60</v>
      </c>
      <c r="E106" s="17" t="s">
        <v>60</v>
      </c>
      <c r="F106" s="17" t="s">
        <v>60</v>
      </c>
      <c r="G106" s="26">
        <v>0</v>
      </c>
      <c r="H106" s="17" t="s">
        <v>60</v>
      </c>
      <c r="I106" s="17" t="s">
        <v>60</v>
      </c>
      <c r="J106" s="17" t="s">
        <v>60</v>
      </c>
    </row>
    <row r="107" spans="1:10" x14ac:dyDescent="0.2">
      <c r="A107" s="24" t="str">
        <f t="shared" si="16"/>
        <v>Eis 96: Inline ponsunit</v>
      </c>
      <c r="B107" s="25" t="s">
        <v>56</v>
      </c>
      <c r="C107" s="114" t="str">
        <f t="shared" si="17"/>
        <v>&lt;&lt;&gt;&gt;</v>
      </c>
      <c r="D107" s="17" t="s">
        <v>60</v>
      </c>
      <c r="E107" s="17" t="s">
        <v>60</v>
      </c>
      <c r="F107" s="17" t="s">
        <v>60</v>
      </c>
      <c r="G107" s="26">
        <v>0</v>
      </c>
      <c r="H107" s="17" t="s">
        <v>60</v>
      </c>
      <c r="I107" s="17" t="s">
        <v>60</v>
      </c>
      <c r="J107" s="17" t="s">
        <v>60</v>
      </c>
    </row>
    <row r="108" spans="1:10" x14ac:dyDescent="0.2">
      <c r="A108" s="24" t="str">
        <f t="shared" si="16"/>
        <v>Eis 97: Inline boekjesmaker</v>
      </c>
      <c r="B108" s="25" t="s">
        <v>56</v>
      </c>
      <c r="C108" s="114" t="str">
        <f t="shared" si="17"/>
        <v>&lt;&lt;&gt;&gt;</v>
      </c>
      <c r="D108" s="17" t="s">
        <v>60</v>
      </c>
      <c r="E108" s="17" t="s">
        <v>60</v>
      </c>
      <c r="F108" s="17" t="s">
        <v>60</v>
      </c>
      <c r="G108" s="26">
        <v>0</v>
      </c>
      <c r="H108" s="17" t="s">
        <v>60</v>
      </c>
      <c r="I108" s="17" t="s">
        <v>60</v>
      </c>
      <c r="J108" s="17" t="s">
        <v>60</v>
      </c>
    </row>
    <row r="109" spans="1:10" x14ac:dyDescent="0.2">
      <c r="A109" s="24" t="str">
        <f t="shared" si="16"/>
        <v>Eis 118: Bulkmagazijn minimaal 2.500 vel A4</v>
      </c>
      <c r="B109" s="25" t="s">
        <v>56</v>
      </c>
      <c r="C109" s="114" t="str">
        <f t="shared" si="17"/>
        <v>&lt;&lt;&gt;&gt;</v>
      </c>
      <c r="D109" s="17" t="s">
        <v>60</v>
      </c>
      <c r="E109" s="17" t="s">
        <v>60</v>
      </c>
      <c r="F109" s="17" t="s">
        <v>60</v>
      </c>
      <c r="G109" s="17" t="s">
        <v>60</v>
      </c>
      <c r="H109" s="174">
        <v>0</v>
      </c>
      <c r="I109" s="175">
        <v>0</v>
      </c>
      <c r="J109" s="175">
        <v>0</v>
      </c>
    </row>
    <row r="110" spans="1:10" x14ac:dyDescent="0.2">
      <c r="A110" s="24" t="str">
        <f t="shared" si="16"/>
        <v>Eis 128: Inline boekjesmaker</v>
      </c>
      <c r="B110" s="25" t="s">
        <v>56</v>
      </c>
      <c r="C110" s="114" t="str">
        <f t="shared" si="17"/>
        <v>&lt;&lt;&gt;&gt;</v>
      </c>
      <c r="D110" s="17" t="s">
        <v>60</v>
      </c>
      <c r="E110" s="17" t="s">
        <v>60</v>
      </c>
      <c r="F110" s="17" t="s">
        <v>60</v>
      </c>
      <c r="G110" s="17" t="s">
        <v>60</v>
      </c>
      <c r="H110" s="174">
        <v>0</v>
      </c>
      <c r="I110" s="175">
        <v>0</v>
      </c>
      <c r="J110" s="175">
        <v>0</v>
      </c>
    </row>
    <row r="111" spans="1:10" x14ac:dyDescent="0.2">
      <c r="A111" s="24" t="str">
        <f t="shared" si="16"/>
        <v>Eis 129: Inline nietoptie</v>
      </c>
      <c r="B111" s="25" t="s">
        <v>56</v>
      </c>
      <c r="C111" s="114" t="str">
        <f t="shared" si="17"/>
        <v>&lt;&lt;&gt;&gt;</v>
      </c>
      <c r="D111" s="17" t="s">
        <v>60</v>
      </c>
      <c r="E111" s="17" t="s">
        <v>60</v>
      </c>
      <c r="F111" s="17" t="s">
        <v>60</v>
      </c>
      <c r="G111" s="17" t="s">
        <v>60</v>
      </c>
      <c r="H111" s="174">
        <v>0</v>
      </c>
      <c r="I111" s="175">
        <v>0</v>
      </c>
      <c r="J111" s="175">
        <v>0</v>
      </c>
    </row>
    <row r="112" spans="1:10" x14ac:dyDescent="0.2">
      <c r="A112" s="24" t="str">
        <f t="shared" si="16"/>
        <v>Eis 131: Inline ponsunit 2- en/of 4-gaats</v>
      </c>
      <c r="B112" s="25" t="s">
        <v>56</v>
      </c>
      <c r="C112" s="114" t="str">
        <f t="shared" si="17"/>
        <v>&lt;&lt;&gt;&gt;</v>
      </c>
      <c r="D112" s="17" t="s">
        <v>60</v>
      </c>
      <c r="E112" s="17" t="s">
        <v>60</v>
      </c>
      <c r="F112" s="17" t="s">
        <v>60</v>
      </c>
      <c r="G112" s="17" t="s">
        <v>60</v>
      </c>
      <c r="H112" s="174">
        <v>0</v>
      </c>
      <c r="I112" s="175">
        <v>0</v>
      </c>
      <c r="J112" s="175">
        <v>0</v>
      </c>
    </row>
    <row r="113" spans="1:10" x14ac:dyDescent="0.2">
      <c r="A113" s="24" t="str">
        <f t="shared" si="16"/>
        <v>Eis 132: Inline ponsunit 23 gaats</v>
      </c>
      <c r="B113" s="25" t="s">
        <v>56</v>
      </c>
      <c r="C113" s="114" t="str">
        <f t="shared" si="17"/>
        <v>&lt;&lt;&gt;&gt;</v>
      </c>
      <c r="D113" s="17" t="s">
        <v>60</v>
      </c>
      <c r="E113" s="17" t="s">
        <v>60</v>
      </c>
      <c r="F113" s="17" t="s">
        <v>60</v>
      </c>
      <c r="G113" s="17" t="s">
        <v>60</v>
      </c>
      <c r="H113" s="174">
        <v>0</v>
      </c>
      <c r="I113" s="175">
        <v>0</v>
      </c>
      <c r="J113" s="175">
        <v>0</v>
      </c>
    </row>
    <row r="114" spans="1:10" x14ac:dyDescent="0.2">
      <c r="A114" s="24" t="str">
        <f t="shared" si="16"/>
        <v>Eis 135: 2 extra papierladen</v>
      </c>
      <c r="B114" s="25" t="s">
        <v>56</v>
      </c>
      <c r="C114" s="114" t="str">
        <f t="shared" si="17"/>
        <v>&lt;&lt;&gt;&gt;</v>
      </c>
      <c r="D114" s="26">
        <v>0</v>
      </c>
      <c r="E114" s="17" t="s">
        <v>60</v>
      </c>
      <c r="F114" s="17" t="s">
        <v>60</v>
      </c>
      <c r="G114" s="17" t="s">
        <v>60</v>
      </c>
      <c r="H114" s="17" t="s">
        <v>60</v>
      </c>
      <c r="I114" s="17" t="s">
        <v>60</v>
      </c>
      <c r="J114" s="17" t="s">
        <v>60</v>
      </c>
    </row>
    <row r="115" spans="1:10" x14ac:dyDescent="0.2">
      <c r="A115" s="27" t="s">
        <v>4</v>
      </c>
      <c r="B115" s="28"/>
      <c r="C115" s="27"/>
      <c r="D115" s="29">
        <f t="shared" ref="D115:J115" si="18">SUM(D99:D114)</f>
        <v>0</v>
      </c>
      <c r="E115" s="29">
        <f t="shared" si="18"/>
        <v>0</v>
      </c>
      <c r="F115" s="29">
        <f t="shared" si="18"/>
        <v>0</v>
      </c>
      <c r="G115" s="29">
        <f t="shared" si="18"/>
        <v>0</v>
      </c>
      <c r="H115" s="29">
        <f t="shared" si="18"/>
        <v>0</v>
      </c>
      <c r="I115" s="29">
        <f t="shared" si="18"/>
        <v>0</v>
      </c>
      <c r="J115" s="29">
        <f t="shared" si="18"/>
        <v>0</v>
      </c>
    </row>
    <row r="116" spans="1:10" x14ac:dyDescent="0.2">
      <c r="A116" s="30"/>
      <c r="B116" s="31"/>
      <c r="C116" s="30"/>
      <c r="D116" s="30"/>
      <c r="E116" s="32"/>
    </row>
    <row r="117" spans="1:10" x14ac:dyDescent="0.2">
      <c r="A117" s="34" t="s">
        <v>5</v>
      </c>
      <c r="B117" s="25"/>
      <c r="C117" s="34"/>
      <c r="D117" s="35">
        <f t="shared" ref="D117:J117" si="19">D23</f>
        <v>7</v>
      </c>
      <c r="E117" s="35">
        <f t="shared" si="19"/>
        <v>1</v>
      </c>
      <c r="F117" s="35">
        <f t="shared" si="19"/>
        <v>17</v>
      </c>
      <c r="G117" s="35">
        <f t="shared" si="19"/>
        <v>18</v>
      </c>
      <c r="H117" s="35">
        <f t="shared" si="19"/>
        <v>2</v>
      </c>
      <c r="I117" s="35">
        <f t="shared" si="19"/>
        <v>1</v>
      </c>
      <c r="J117" s="35">
        <f t="shared" si="19"/>
        <v>3</v>
      </c>
    </row>
    <row r="118" spans="1:10" x14ac:dyDescent="0.2">
      <c r="A118" s="30"/>
      <c r="B118" s="31"/>
      <c r="C118" s="30"/>
      <c r="D118" s="30"/>
      <c r="E118" s="32"/>
    </row>
    <row r="119" spans="1:10" ht="28" customHeight="1" x14ac:dyDescent="0.2">
      <c r="A119" s="12" t="s">
        <v>6</v>
      </c>
      <c r="B119" s="13"/>
      <c r="C119" s="12"/>
      <c r="D119" s="36" t="str">
        <f t="shared" ref="D119:J119" si="20">D3</f>
        <v>Type 1: zwart wit tafelprinter A4 minimaal 30 PPM</v>
      </c>
      <c r="E119" s="36" t="str">
        <f t="shared" si="20"/>
        <v xml:space="preserve">Type 2: zwart-wit MFP A4/A3, minimaal 20PPM </v>
      </c>
      <c r="F119" s="36" t="str">
        <f t="shared" si="20"/>
        <v xml:space="preserve">Type 3: zwart-wit MFP  A4/A3, minimaal 40 PPM </v>
      </c>
      <c r="G119" s="36" t="str">
        <f t="shared" si="20"/>
        <v>Type 4: full color MFP  A4/A3, minimaal 40 PPM</v>
      </c>
      <c r="H119" s="36" t="str">
        <f t="shared" si="20"/>
        <v xml:space="preserve">Type 5: zwart-wit repromachine  A4/A3, minimaal 70 PPM </v>
      </c>
      <c r="I119" s="36" t="str">
        <f t="shared" si="20"/>
        <v>Type 6: repromachine  full color 75 PPM A4 en A3</v>
      </c>
      <c r="J119" s="36" t="str">
        <f t="shared" si="20"/>
        <v>Type 7: zwart-wit repromachine A4 en A3 minimaal 90 PPM</v>
      </c>
    </row>
    <row r="120" spans="1:10" x14ac:dyDescent="0.2">
      <c r="A120" s="37" t="s">
        <v>7</v>
      </c>
      <c r="B120" s="38"/>
      <c r="C120" s="37"/>
      <c r="D120" s="39">
        <f t="shared" ref="D120:J120" si="21">D117*D115</f>
        <v>0</v>
      </c>
      <c r="E120" s="39">
        <f t="shared" si="21"/>
        <v>0</v>
      </c>
      <c r="F120" s="39">
        <f t="shared" si="21"/>
        <v>0</v>
      </c>
      <c r="G120" s="39">
        <f t="shared" si="21"/>
        <v>0</v>
      </c>
      <c r="H120" s="39">
        <f t="shared" si="21"/>
        <v>0</v>
      </c>
      <c r="I120" s="39">
        <f t="shared" si="21"/>
        <v>0</v>
      </c>
      <c r="J120" s="39">
        <f t="shared" si="21"/>
        <v>0</v>
      </c>
    </row>
    <row r="121" spans="1:10" x14ac:dyDescent="0.2">
      <c r="A121" s="37" t="s">
        <v>59</v>
      </c>
      <c r="B121" s="38"/>
      <c r="C121" s="37"/>
      <c r="D121" s="39">
        <f t="shared" ref="D121:J121" si="22">D120*12</f>
        <v>0</v>
      </c>
      <c r="E121" s="39">
        <f t="shared" si="22"/>
        <v>0</v>
      </c>
      <c r="F121" s="39">
        <f t="shared" si="22"/>
        <v>0</v>
      </c>
      <c r="G121" s="39">
        <f t="shared" si="22"/>
        <v>0</v>
      </c>
      <c r="H121" s="39">
        <f t="shared" si="22"/>
        <v>0</v>
      </c>
      <c r="I121" s="39">
        <f t="shared" si="22"/>
        <v>0</v>
      </c>
      <c r="J121" s="39">
        <f t="shared" si="22"/>
        <v>0</v>
      </c>
    </row>
    <row r="122" spans="1:10" x14ac:dyDescent="0.2">
      <c r="A122" s="40" t="s">
        <v>52</v>
      </c>
      <c r="B122" s="41"/>
      <c r="C122" s="42"/>
      <c r="D122" s="185">
        <f>SUM(D121:J121)</f>
        <v>0</v>
      </c>
      <c r="E122" s="186"/>
      <c r="F122" s="186"/>
      <c r="G122" s="186"/>
      <c r="H122" s="186"/>
      <c r="I122" s="186"/>
      <c r="J122" s="186"/>
    </row>
    <row r="123" spans="1:10" x14ac:dyDescent="0.2">
      <c r="A123" s="30"/>
      <c r="B123" s="31"/>
      <c r="C123" s="30"/>
      <c r="D123" s="30"/>
      <c r="E123" s="32"/>
      <c r="F123" s="33"/>
      <c r="G123" s="33"/>
      <c r="H123" s="43"/>
      <c r="I123" s="43"/>
      <c r="J123" s="43"/>
    </row>
    <row r="124" spans="1:10" ht="28" customHeight="1" x14ac:dyDescent="0.2">
      <c r="A124" s="12" t="str">
        <f>A87</f>
        <v xml:space="preserve">Totaalkosten </v>
      </c>
      <c r="B124" s="13"/>
      <c r="C124" s="12" t="s">
        <v>61</v>
      </c>
      <c r="D124" s="36" t="s">
        <v>62</v>
      </c>
    </row>
    <row r="125" spans="1:10" x14ac:dyDescent="0.2">
      <c r="A125" s="149" t="str">
        <f>A88</f>
        <v>Eis 57: kosten cloud-printerserver</v>
      </c>
      <c r="B125" s="38"/>
      <c r="C125" s="26">
        <v>0</v>
      </c>
      <c r="D125" s="150">
        <f>C125*12</f>
        <v>0</v>
      </c>
    </row>
    <row r="126" spans="1:10" x14ac:dyDescent="0.2">
      <c r="A126" s="40"/>
      <c r="B126" s="41"/>
      <c r="C126" s="41"/>
      <c r="D126" s="152">
        <f>D125</f>
        <v>0</v>
      </c>
    </row>
    <row r="127" spans="1:10" x14ac:dyDescent="0.2">
      <c r="A127" s="30"/>
      <c r="B127" s="31"/>
      <c r="C127" s="30"/>
      <c r="D127" s="30"/>
      <c r="E127" s="32"/>
      <c r="F127" s="33"/>
      <c r="G127" s="33"/>
      <c r="H127" s="43"/>
      <c r="I127" s="43"/>
      <c r="J127" s="43"/>
    </row>
    <row r="128" spans="1:10" x14ac:dyDescent="0.2">
      <c r="A128" s="12" t="s">
        <v>0</v>
      </c>
      <c r="B128" s="13"/>
      <c r="C128" s="133"/>
      <c r="D128" s="134" t="s">
        <v>9</v>
      </c>
      <c r="E128" s="148" t="s">
        <v>10</v>
      </c>
      <c r="F128" s="135" t="s">
        <v>11</v>
      </c>
      <c r="G128" s="6"/>
      <c r="H128" s="6"/>
      <c r="I128" s="6"/>
      <c r="J128" s="6"/>
    </row>
    <row r="129" spans="1:10" x14ac:dyDescent="0.2">
      <c r="A129" s="46" t="s">
        <v>12</v>
      </c>
      <c r="B129" s="131"/>
      <c r="C129" s="54" t="s">
        <v>13</v>
      </c>
      <c r="D129" s="55">
        <f>D92</f>
        <v>7703734.1333333338</v>
      </c>
      <c r="E129" s="59">
        <f>D35*E92</f>
        <v>0</v>
      </c>
      <c r="F129" s="130">
        <f>D129*E129</f>
        <v>0</v>
      </c>
      <c r="G129" s="6"/>
      <c r="H129" s="6"/>
      <c r="I129" s="6"/>
      <c r="J129" s="6"/>
    </row>
    <row r="130" spans="1:10" x14ac:dyDescent="0.2">
      <c r="A130" s="46" t="s">
        <v>14</v>
      </c>
      <c r="B130" s="132"/>
      <c r="C130" s="56" t="s">
        <v>13</v>
      </c>
      <c r="D130" s="55">
        <f>D93</f>
        <v>801697.33333333337</v>
      </c>
      <c r="E130" s="59">
        <f>D35*E93</f>
        <v>0</v>
      </c>
      <c r="F130" s="130">
        <f>D130*E130</f>
        <v>0</v>
      </c>
      <c r="G130" s="6"/>
      <c r="H130" s="6"/>
      <c r="I130" s="6"/>
      <c r="J130" s="6"/>
    </row>
    <row r="131" spans="1:10" x14ac:dyDescent="0.2">
      <c r="A131" s="64" t="s">
        <v>53</v>
      </c>
      <c r="B131" s="65"/>
      <c r="C131" s="189">
        <f>SUM(F129:F130)</f>
        <v>0</v>
      </c>
      <c r="D131" s="190"/>
      <c r="E131" s="190"/>
      <c r="F131" s="191"/>
      <c r="G131" s="66"/>
      <c r="H131" s="66"/>
      <c r="I131" s="66"/>
      <c r="J131" s="66"/>
    </row>
    <row r="132" spans="1:10" ht="20" customHeight="1" x14ac:dyDescent="0.2">
      <c r="A132" s="30"/>
      <c r="B132" s="31"/>
      <c r="C132" s="30"/>
      <c r="D132" s="30"/>
      <c r="E132" s="57"/>
      <c r="F132" s="63"/>
      <c r="G132" s="6"/>
      <c r="H132" s="6"/>
      <c r="I132" s="6"/>
      <c r="J132" s="6"/>
    </row>
    <row r="133" spans="1:10" x14ac:dyDescent="0.2">
      <c r="A133" s="12" t="s">
        <v>0</v>
      </c>
      <c r="B133" s="13"/>
      <c r="C133" s="133"/>
      <c r="D133" s="134" t="s">
        <v>9</v>
      </c>
      <c r="E133" s="148" t="s">
        <v>15</v>
      </c>
      <c r="F133" s="135" t="s">
        <v>11</v>
      </c>
      <c r="G133" s="6"/>
      <c r="H133" s="6"/>
      <c r="I133" s="6"/>
      <c r="J133" s="6"/>
    </row>
    <row r="134" spans="1:10" x14ac:dyDescent="0.2">
      <c r="A134" s="46" t="s">
        <v>57</v>
      </c>
      <c r="B134" s="67"/>
      <c r="C134" s="46" t="s">
        <v>16</v>
      </c>
      <c r="D134" s="68">
        <v>5</v>
      </c>
      <c r="E134" s="19">
        <v>0</v>
      </c>
      <c r="F134" s="69">
        <f>SUM(D134*E134)</f>
        <v>0</v>
      </c>
      <c r="G134" s="6"/>
      <c r="H134" s="6"/>
      <c r="I134" s="6"/>
      <c r="J134" s="6"/>
    </row>
    <row r="135" spans="1:10" x14ac:dyDescent="0.2">
      <c r="A135" s="46" t="s">
        <v>58</v>
      </c>
      <c r="B135" s="67"/>
      <c r="C135" s="46" t="s">
        <v>16</v>
      </c>
      <c r="D135" s="68">
        <v>5</v>
      </c>
      <c r="E135" s="26">
        <v>0</v>
      </c>
      <c r="F135" s="69">
        <f>SUM(D135*E135)</f>
        <v>0</v>
      </c>
      <c r="G135" s="6"/>
      <c r="H135" s="6"/>
      <c r="I135" s="6"/>
      <c r="J135" s="6"/>
    </row>
    <row r="136" spans="1:10" x14ac:dyDescent="0.2">
      <c r="A136" s="70" t="s">
        <v>46</v>
      </c>
      <c r="B136" s="71"/>
      <c r="C136" s="192">
        <f>SUM(F134:F135)*5</f>
        <v>0</v>
      </c>
      <c r="D136" s="193"/>
      <c r="E136" s="193"/>
      <c r="F136" s="194"/>
      <c r="G136" s="72"/>
      <c r="H136" s="72"/>
      <c r="I136" s="72"/>
      <c r="J136" s="72"/>
    </row>
    <row r="137" spans="1:10" x14ac:dyDescent="0.2">
      <c r="A137" s="73"/>
      <c r="B137" s="74"/>
      <c r="C137" s="73"/>
      <c r="D137" s="73"/>
      <c r="E137" s="75"/>
      <c r="F137" s="76"/>
      <c r="G137" s="76"/>
      <c r="H137" s="72"/>
      <c r="I137" s="72"/>
      <c r="J137" s="72"/>
    </row>
    <row r="138" spans="1:10" ht="75" customHeight="1" x14ac:dyDescent="0.2">
      <c r="A138" s="40" t="s">
        <v>17</v>
      </c>
      <c r="B138" s="77"/>
      <c r="C138" s="195">
        <f>D29+C57+D85+C94+D122+C131+C136+D33+D89+D126</f>
        <v>0</v>
      </c>
      <c r="D138" s="195"/>
      <c r="E138" s="196" t="s">
        <v>63</v>
      </c>
      <c r="F138" s="197"/>
      <c r="G138" s="147"/>
      <c r="H138" s="6"/>
      <c r="I138" s="6"/>
      <c r="J138" s="6"/>
    </row>
    <row r="139" spans="1:10" x14ac:dyDescent="0.2">
      <c r="A139" s="78"/>
      <c r="B139" s="79"/>
      <c r="C139" s="80"/>
      <c r="D139" s="81"/>
      <c r="E139" s="82"/>
      <c r="F139" s="83"/>
      <c r="G139" s="83"/>
      <c r="H139" s="6"/>
      <c r="I139" s="6"/>
      <c r="J139" s="6"/>
    </row>
    <row r="140" spans="1:10" ht="38" customHeight="1" x14ac:dyDescent="0.2">
      <c r="A140" s="40" t="s">
        <v>18</v>
      </c>
      <c r="B140" s="84"/>
      <c r="C140" s="198"/>
      <c r="D140" s="199"/>
      <c r="E140" s="82"/>
      <c r="F140" s="83"/>
      <c r="G140" s="83"/>
      <c r="H140" s="6"/>
      <c r="I140" s="6"/>
      <c r="J140" s="6"/>
    </row>
    <row r="141" spans="1:10" x14ac:dyDescent="0.2">
      <c r="A141" s="85"/>
      <c r="B141" s="86"/>
      <c r="C141" s="87"/>
      <c r="D141" s="87"/>
      <c r="E141" s="6"/>
      <c r="F141" s="6"/>
      <c r="G141" s="6"/>
      <c r="H141" s="6"/>
      <c r="I141" s="6"/>
      <c r="J141" s="6"/>
    </row>
    <row r="142" spans="1:10" ht="36" customHeight="1" x14ac:dyDescent="0.2">
      <c r="A142" s="27" t="s">
        <v>19</v>
      </c>
      <c r="B142" s="88"/>
      <c r="C142" s="187" t="s">
        <v>20</v>
      </c>
      <c r="D142" s="188"/>
      <c r="E142" s="6"/>
      <c r="F142" s="6"/>
      <c r="G142" s="6"/>
      <c r="H142" s="6"/>
      <c r="I142" s="6"/>
      <c r="J142" s="6"/>
    </row>
    <row r="143" spans="1:10" x14ac:dyDescent="0.2">
      <c r="A143" s="89"/>
      <c r="B143" s="90"/>
      <c r="C143" s="91"/>
      <c r="D143" s="91"/>
      <c r="E143" s="6"/>
      <c r="F143" s="6"/>
      <c r="G143" s="6"/>
      <c r="H143" s="6"/>
      <c r="I143" s="6"/>
      <c r="J143" s="6"/>
    </row>
    <row r="144" spans="1:10" ht="48" customHeight="1" x14ac:dyDescent="0.2">
      <c r="A144" s="40" t="s">
        <v>41</v>
      </c>
      <c r="B144" s="84"/>
      <c r="C144" s="187" t="s">
        <v>36</v>
      </c>
      <c r="D144" s="188"/>
      <c r="E144" s="124"/>
      <c r="F144" s="6"/>
      <c r="G144" s="6"/>
      <c r="H144" s="6"/>
      <c r="I144" s="6"/>
      <c r="J144" s="6"/>
    </row>
    <row r="145" spans="1:10" x14ac:dyDescent="0.2">
      <c r="A145" s="6"/>
      <c r="B145" s="92"/>
      <c r="C145" s="6"/>
      <c r="D145" s="6"/>
      <c r="E145" s="93"/>
      <c r="F145" s="6"/>
      <c r="G145" s="6"/>
      <c r="H145" s="6"/>
      <c r="I145" s="6"/>
      <c r="J145" s="6"/>
    </row>
  </sheetData>
  <sheetProtection algorithmName="SHA-512" hashValue="Ou135XBqljNCtQuCQRZ48RznYe/9a6v4OW79VGMC+3gK5Vhk6HCk4SIi98/RTYdVwmBF4yEnJYoyUgtvY7VZgQ==" saltValue="yA12L75x3voOOIrSC/4mRw==" spinCount="100000" sheet="1" objects="1" scenarios="1"/>
  <mergeCells count="12">
    <mergeCell ref="D29:J29"/>
    <mergeCell ref="D85:J85"/>
    <mergeCell ref="D122:J122"/>
    <mergeCell ref="C144:D144"/>
    <mergeCell ref="C57:F57"/>
    <mergeCell ref="C136:F136"/>
    <mergeCell ref="C138:D138"/>
    <mergeCell ref="E138:F138"/>
    <mergeCell ref="C94:F94"/>
    <mergeCell ref="C140:D140"/>
    <mergeCell ref="C142:D142"/>
    <mergeCell ref="C131:F131"/>
  </mergeCells>
  <dataValidations count="3">
    <dataValidation type="decimal" allowBlank="1" showInputMessage="1" showErrorMessage="1" error="De maximale afdrukprijs per tik zwart-wit bedraag € 0,004." sqref="E38" xr:uid="{32E1F1D6-E1A1-2741-B8E1-F59C467B70AF}">
      <formula1>0</formula1>
      <formula2>0.004</formula2>
    </dataValidation>
    <dataValidation type="decimal" allowBlank="1" showInputMessage="1" showErrorMessage="1" error="De maximale afdrukprijs per tik full color bedraagt € 0,04." sqref="E39" xr:uid="{0DB8B6F7-8C16-584D-96B4-A8B94693DEE9}">
      <formula1>0</formula1>
      <formula2>0.04</formula2>
    </dataValidation>
    <dataValidation type="decimal" allowBlank="1" showInputMessage="1" showErrorMessage="1" sqref="C35" xr:uid="{323FA527-5463-1E4C-B299-8E0CC7E12D47}">
      <formula1>0</formula1>
      <formula2>2.5</formula2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="150" workbookViewId="0">
      <selection activeCell="C3" sqref="C3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9" width="17.83203125" customWidth="1"/>
  </cols>
  <sheetData>
    <row r="1" spans="1:9" x14ac:dyDescent="0.2">
      <c r="A1" s="201" t="s">
        <v>21</v>
      </c>
      <c r="B1" s="201"/>
      <c r="C1" s="201"/>
      <c r="D1" s="201"/>
      <c r="E1" s="201"/>
      <c r="F1" s="201"/>
      <c r="G1" s="201"/>
      <c r="H1" s="201"/>
      <c r="I1" s="201"/>
    </row>
    <row r="2" spans="1:9" x14ac:dyDescent="0.2">
      <c r="A2" s="94" t="s">
        <v>22</v>
      </c>
      <c r="B2" s="95"/>
      <c r="C2" s="112" t="s">
        <v>23</v>
      </c>
      <c r="D2" s="112" t="s">
        <v>24</v>
      </c>
      <c r="E2" s="112" t="s">
        <v>72</v>
      </c>
      <c r="F2" s="112" t="s">
        <v>73</v>
      </c>
      <c r="G2" s="112" t="s">
        <v>74</v>
      </c>
      <c r="H2" s="112" t="s">
        <v>149</v>
      </c>
      <c r="I2" s="112" t="s">
        <v>150</v>
      </c>
    </row>
    <row r="3" spans="1:9" x14ac:dyDescent="0.2">
      <c r="A3" s="96" t="s">
        <v>42</v>
      </c>
      <c r="B3" s="97"/>
      <c r="C3" s="96">
        <f>Prijzenblad!D23</f>
        <v>7</v>
      </c>
      <c r="D3" s="96">
        <f>Prijzenblad!E23</f>
        <v>1</v>
      </c>
      <c r="E3" s="96">
        <f>'Werkblad A'!B7</f>
        <v>17</v>
      </c>
      <c r="F3" s="96">
        <f>'Werkblad A'!B8</f>
        <v>18</v>
      </c>
      <c r="G3" s="96">
        <f>'Werkblad A'!B9</f>
        <v>2</v>
      </c>
      <c r="H3" s="177">
        <f>'Werkblad A'!B10</f>
        <v>1</v>
      </c>
      <c r="I3" s="177">
        <f>'Werkblad A'!B11</f>
        <v>3</v>
      </c>
    </row>
    <row r="4" spans="1:9" x14ac:dyDescent="0.2">
      <c r="A4" s="96" t="s">
        <v>44</v>
      </c>
      <c r="B4" s="97"/>
      <c r="C4" s="98">
        <f>Prijzenblad!D5</f>
        <v>0</v>
      </c>
      <c r="D4" s="98">
        <f>Prijzenblad!E5</f>
        <v>0</v>
      </c>
      <c r="E4" s="98">
        <f>Prijzenblad!F5</f>
        <v>0</v>
      </c>
      <c r="F4" s="98">
        <f>Prijzenblad!G5</f>
        <v>0</v>
      </c>
      <c r="G4" s="98">
        <f>Prijzenblad!H5</f>
        <v>0</v>
      </c>
      <c r="H4" s="179">
        <f>Prijzenblad!I5</f>
        <v>0</v>
      </c>
      <c r="I4" s="179">
        <f>Prijzenblad!J5</f>
        <v>0</v>
      </c>
    </row>
    <row r="5" spans="1:9" x14ac:dyDescent="0.2">
      <c r="A5" s="96" t="s">
        <v>45</v>
      </c>
      <c r="B5" s="97"/>
      <c r="C5" s="98">
        <f>Prijzenblad!D21</f>
        <v>0</v>
      </c>
      <c r="D5" s="98">
        <f>Prijzenblad!E21</f>
        <v>0</v>
      </c>
      <c r="E5" s="98">
        <f>Prijzenblad!F21</f>
        <v>0</v>
      </c>
      <c r="F5" s="98">
        <f>Prijzenblad!G21</f>
        <v>0</v>
      </c>
      <c r="G5" s="98">
        <f>Prijzenblad!H21</f>
        <v>0</v>
      </c>
      <c r="H5" s="179">
        <f>Prijzenblad!I21</f>
        <v>0</v>
      </c>
      <c r="I5" s="179">
        <f>Prijzenblad!J21</f>
        <v>0</v>
      </c>
    </row>
    <row r="6" spans="1:9" x14ac:dyDescent="0.2">
      <c r="A6" s="99" t="s">
        <v>25</v>
      </c>
      <c r="B6" s="100"/>
      <c r="C6" s="99">
        <v>60</v>
      </c>
      <c r="D6" s="99">
        <v>60</v>
      </c>
      <c r="E6" s="99">
        <v>60</v>
      </c>
      <c r="F6" s="99">
        <v>60</v>
      </c>
      <c r="G6" s="99">
        <v>60</v>
      </c>
      <c r="H6" s="178">
        <v>60</v>
      </c>
      <c r="I6" s="178">
        <v>60</v>
      </c>
    </row>
    <row r="7" spans="1:9" ht="27" x14ac:dyDescent="0.2">
      <c r="A7" s="101" t="s">
        <v>43</v>
      </c>
      <c r="B7" s="97"/>
      <c r="C7" s="98">
        <f t="shared" ref="C7:I7" si="0">C6*(C4+C5)*C3</f>
        <v>0</v>
      </c>
      <c r="D7" s="98">
        <f t="shared" si="0"/>
        <v>0</v>
      </c>
      <c r="E7" s="98">
        <f t="shared" si="0"/>
        <v>0</v>
      </c>
      <c r="F7" s="98">
        <f t="shared" si="0"/>
        <v>0</v>
      </c>
      <c r="G7" s="98">
        <f t="shared" si="0"/>
        <v>0</v>
      </c>
      <c r="H7" s="179">
        <f t="shared" si="0"/>
        <v>0</v>
      </c>
      <c r="I7" s="179">
        <f t="shared" si="0"/>
        <v>0</v>
      </c>
    </row>
    <row r="8" spans="1:9" x14ac:dyDescent="0.2">
      <c r="A8" s="101"/>
      <c r="B8" s="97"/>
      <c r="C8" s="96"/>
      <c r="D8" s="96"/>
      <c r="E8" s="96"/>
      <c r="F8" s="96"/>
      <c r="G8" s="96"/>
      <c r="H8" s="177"/>
      <c r="I8" s="177"/>
    </row>
    <row r="9" spans="1:9" x14ac:dyDescent="0.2">
      <c r="A9" s="96" t="s">
        <v>26</v>
      </c>
      <c r="B9" s="97"/>
      <c r="C9" s="202">
        <v>0.1</v>
      </c>
      <c r="D9" s="202"/>
      <c r="E9" s="202"/>
      <c r="F9" s="202"/>
      <c r="G9" s="202"/>
      <c r="H9" s="202"/>
      <c r="I9" s="202"/>
    </row>
    <row r="10" spans="1:9" x14ac:dyDescent="0.2">
      <c r="A10" s="94" t="s">
        <v>27</v>
      </c>
      <c r="B10" s="95"/>
      <c r="C10" s="102">
        <f>(C7+D7+E7+F7+G7+H7+I7)*C9</f>
        <v>0</v>
      </c>
      <c r="D10" s="102"/>
      <c r="E10" s="102"/>
      <c r="F10" s="102"/>
      <c r="G10" s="102"/>
    </row>
    <row r="11" spans="1:9" x14ac:dyDescent="0.2">
      <c r="A11" s="103"/>
      <c r="B11" s="104"/>
      <c r="C11" s="103"/>
      <c r="D11" s="103"/>
    </row>
    <row r="12" spans="1:9" x14ac:dyDescent="0.2">
      <c r="A12" s="94" t="s">
        <v>28</v>
      </c>
      <c r="B12" s="95" t="s">
        <v>29</v>
      </c>
      <c r="C12" s="105"/>
      <c r="D12" s="200" t="s">
        <v>30</v>
      </c>
      <c r="E12" s="158"/>
      <c r="F12" s="158"/>
      <c r="G12" s="158"/>
    </row>
    <row r="13" spans="1:9" x14ac:dyDescent="0.2">
      <c r="A13" s="94" t="s">
        <v>31</v>
      </c>
      <c r="B13" s="95"/>
      <c r="C13" s="111">
        <f>C10</f>
        <v>0</v>
      </c>
      <c r="D13" s="200"/>
      <c r="E13" s="158"/>
      <c r="F13" s="158"/>
      <c r="G13" s="158"/>
    </row>
    <row r="14" spans="1:9" x14ac:dyDescent="0.2">
      <c r="A14" s="106" t="s">
        <v>37</v>
      </c>
      <c r="B14" s="107">
        <v>1</v>
      </c>
      <c r="C14" s="108">
        <f>$B14*(C$4)*$D14</f>
        <v>0</v>
      </c>
      <c r="D14" s="109">
        <v>24</v>
      </c>
      <c r="E14" s="157"/>
      <c r="F14" s="157"/>
      <c r="G14" s="157"/>
    </row>
    <row r="15" spans="1:9" x14ac:dyDescent="0.2">
      <c r="A15" s="106" t="s">
        <v>38</v>
      </c>
      <c r="B15" s="107">
        <v>2</v>
      </c>
      <c r="C15" s="108">
        <f>$B15*(D$5+D$4)*$D15</f>
        <v>0</v>
      </c>
      <c r="D15" s="109">
        <v>18</v>
      </c>
      <c r="E15" s="157"/>
      <c r="F15" s="157"/>
      <c r="G15" s="157"/>
    </row>
    <row r="16" spans="1:9" x14ac:dyDescent="0.2">
      <c r="A16" s="94" t="s">
        <v>32</v>
      </c>
      <c r="B16" s="95">
        <f>SUM(B14:B15)</f>
        <v>3</v>
      </c>
      <c r="C16" s="102">
        <f>SUM(C14:C15)</f>
        <v>0</v>
      </c>
      <c r="D16" s="94"/>
      <c r="E16" s="94"/>
      <c r="F16" s="94"/>
      <c r="G16" s="94"/>
    </row>
    <row r="17" spans="1:7" x14ac:dyDescent="0.2">
      <c r="A17" s="96" t="s">
        <v>33</v>
      </c>
      <c r="B17" s="97"/>
      <c r="C17" s="110">
        <f>C10-C16</f>
        <v>0</v>
      </c>
      <c r="D17" s="96"/>
      <c r="E17" s="96"/>
      <c r="F17" s="96"/>
      <c r="G17" s="96"/>
    </row>
  </sheetData>
  <sheetProtection algorithmName="SHA-512" hashValue="7BESeQroch3zrpbxYEoMZC+0dKnw+iwwCwVgL+NRQJ02UguK3HFZGlTqJOj+Z3zhiPEVxNLUssJrx5lP685ARw==" saltValue="O7LbVZpbyOyF1mjbITWyyg==" spinCount="100000" sheet="1" objects="1" scenarios="1"/>
  <mergeCells count="3">
    <mergeCell ref="D12:D13"/>
    <mergeCell ref="A1:I1"/>
    <mergeCell ref="C9:I9"/>
  </mergeCells>
  <phoneticPr fontId="3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825C-0AE0-E742-B327-44434003896C}">
  <dimension ref="B2:F51"/>
  <sheetViews>
    <sheetView zoomScale="174" zoomScaleNormal="174" workbookViewId="0">
      <selection activeCell="F49" sqref="F49"/>
    </sheetView>
  </sheetViews>
  <sheetFormatPr baseColWidth="10" defaultRowHeight="15" x14ac:dyDescent="0.2"/>
  <cols>
    <col min="2" max="5" width="33.5" customWidth="1"/>
  </cols>
  <sheetData>
    <row r="2" spans="2:5" ht="52" customHeight="1" thickBot="1" x14ac:dyDescent="0.25">
      <c r="B2" s="167" t="s">
        <v>127</v>
      </c>
      <c r="C2" s="166"/>
      <c r="D2" s="166"/>
      <c r="E2" s="166"/>
    </row>
    <row r="3" spans="2:5" x14ac:dyDescent="0.2">
      <c r="B3" s="164" t="s">
        <v>91</v>
      </c>
      <c r="C3" s="164" t="s">
        <v>92</v>
      </c>
      <c r="D3" s="164" t="s">
        <v>93</v>
      </c>
      <c r="E3" s="164" t="s">
        <v>94</v>
      </c>
    </row>
    <row r="4" spans="2:5" x14ac:dyDescent="0.2">
      <c r="B4" s="165" t="s">
        <v>95</v>
      </c>
      <c r="C4" s="165" t="s">
        <v>96</v>
      </c>
      <c r="D4" s="165" t="s">
        <v>97</v>
      </c>
      <c r="E4" s="165" t="s">
        <v>98</v>
      </c>
    </row>
    <row r="5" spans="2:5" x14ac:dyDescent="0.2">
      <c r="B5" s="165" t="s">
        <v>99</v>
      </c>
      <c r="C5" s="165" t="s">
        <v>100</v>
      </c>
      <c r="D5" s="165" t="s">
        <v>101</v>
      </c>
      <c r="E5" s="165" t="s">
        <v>94</v>
      </c>
    </row>
    <row r="6" spans="2:5" x14ac:dyDescent="0.2">
      <c r="B6" s="165" t="s">
        <v>102</v>
      </c>
      <c r="C6" s="165" t="s">
        <v>103</v>
      </c>
      <c r="D6" s="165" t="s">
        <v>104</v>
      </c>
      <c r="E6" s="165" t="s">
        <v>105</v>
      </c>
    </row>
    <row r="7" spans="2:5" x14ac:dyDescent="0.2">
      <c r="B7" s="165" t="s">
        <v>106</v>
      </c>
      <c r="C7" s="165" t="s">
        <v>100</v>
      </c>
      <c r="D7" s="165" t="s">
        <v>107</v>
      </c>
      <c r="E7" s="165" t="s">
        <v>108</v>
      </c>
    </row>
    <row r="8" spans="2:5" x14ac:dyDescent="0.2">
      <c r="B8" s="165" t="s">
        <v>109</v>
      </c>
      <c r="C8" s="165" t="s">
        <v>100</v>
      </c>
      <c r="D8" s="165" t="s">
        <v>110</v>
      </c>
      <c r="E8" s="165" t="s">
        <v>94</v>
      </c>
    </row>
    <row r="9" spans="2:5" x14ac:dyDescent="0.2">
      <c r="B9" s="165" t="s">
        <v>102</v>
      </c>
      <c r="C9" s="165" t="s">
        <v>100</v>
      </c>
      <c r="D9" s="165" t="s">
        <v>104</v>
      </c>
      <c r="E9" s="165" t="s">
        <v>105</v>
      </c>
    </row>
    <row r="10" spans="2:5" x14ac:dyDescent="0.2">
      <c r="B10" s="165" t="s">
        <v>111</v>
      </c>
      <c r="C10" s="165" t="s">
        <v>100</v>
      </c>
      <c r="D10" s="165" t="s">
        <v>112</v>
      </c>
      <c r="E10" s="165" t="s">
        <v>113</v>
      </c>
    </row>
    <row r="11" spans="2:5" x14ac:dyDescent="0.2">
      <c r="B11" s="165" t="s">
        <v>106</v>
      </c>
      <c r="C11" s="165" t="s">
        <v>114</v>
      </c>
      <c r="D11" s="165" t="s">
        <v>107</v>
      </c>
      <c r="E11" s="165" t="s">
        <v>108</v>
      </c>
    </row>
    <row r="12" spans="2:5" x14ac:dyDescent="0.2">
      <c r="B12" s="165" t="s">
        <v>95</v>
      </c>
      <c r="C12" s="165" t="s">
        <v>114</v>
      </c>
      <c r="D12" s="165" t="s">
        <v>97</v>
      </c>
      <c r="E12" s="165" t="s">
        <v>98</v>
      </c>
    </row>
    <row r="13" spans="2:5" x14ac:dyDescent="0.2">
      <c r="B13" s="165" t="s">
        <v>111</v>
      </c>
      <c r="C13" s="165" t="s">
        <v>114</v>
      </c>
      <c r="D13" s="165" t="s">
        <v>112</v>
      </c>
      <c r="E13" s="165" t="s">
        <v>113</v>
      </c>
    </row>
    <row r="14" spans="2:5" x14ac:dyDescent="0.2">
      <c r="B14" s="165" t="s">
        <v>99</v>
      </c>
      <c r="C14" s="165" t="s">
        <v>96</v>
      </c>
      <c r="D14" s="165" t="s">
        <v>101</v>
      </c>
      <c r="E14" s="165" t="s">
        <v>94</v>
      </c>
    </row>
    <row r="15" spans="2:5" x14ac:dyDescent="0.2">
      <c r="B15" s="165" t="s">
        <v>99</v>
      </c>
      <c r="C15" s="165" t="s">
        <v>92</v>
      </c>
      <c r="D15" s="165" t="s">
        <v>101</v>
      </c>
      <c r="E15" s="165" t="s">
        <v>94</v>
      </c>
    </row>
    <row r="16" spans="2:5" x14ac:dyDescent="0.2">
      <c r="B16" s="165" t="s">
        <v>99</v>
      </c>
      <c r="C16" s="165" t="s">
        <v>96</v>
      </c>
      <c r="D16" s="165" t="s">
        <v>101</v>
      </c>
      <c r="E16" s="165" t="s">
        <v>94</v>
      </c>
    </row>
    <row r="17" spans="2:5" x14ac:dyDescent="0.2">
      <c r="B17" s="165" t="s">
        <v>99</v>
      </c>
      <c r="C17" s="165" t="s">
        <v>96</v>
      </c>
      <c r="D17" s="165" t="s">
        <v>101</v>
      </c>
      <c r="E17" s="165" t="s">
        <v>94</v>
      </c>
    </row>
    <row r="18" spans="2:5" x14ac:dyDescent="0.2">
      <c r="B18" s="165" t="s">
        <v>109</v>
      </c>
      <c r="C18" s="165" t="s">
        <v>92</v>
      </c>
      <c r="D18" s="165" t="s">
        <v>110</v>
      </c>
      <c r="E18" s="165" t="s">
        <v>94</v>
      </c>
    </row>
    <row r="19" spans="2:5" x14ac:dyDescent="0.2">
      <c r="B19" s="165" t="s">
        <v>95</v>
      </c>
      <c r="C19" s="165" t="s">
        <v>92</v>
      </c>
      <c r="D19" s="165" t="s">
        <v>97</v>
      </c>
      <c r="E19" s="165" t="s">
        <v>98</v>
      </c>
    </row>
    <row r="20" spans="2:5" x14ac:dyDescent="0.2">
      <c r="B20" s="165" t="s">
        <v>115</v>
      </c>
      <c r="C20" s="165" t="s">
        <v>92</v>
      </c>
      <c r="D20" s="165" t="s">
        <v>116</v>
      </c>
      <c r="E20" s="165" t="s">
        <v>98</v>
      </c>
    </row>
    <row r="21" spans="2:5" x14ac:dyDescent="0.2">
      <c r="B21" s="165" t="s">
        <v>95</v>
      </c>
      <c r="C21" s="165" t="s">
        <v>96</v>
      </c>
      <c r="D21" s="165" t="s">
        <v>97</v>
      </c>
      <c r="E21" s="165" t="s">
        <v>98</v>
      </c>
    </row>
    <row r="22" spans="2:5" x14ac:dyDescent="0.2">
      <c r="B22" s="165" t="s">
        <v>117</v>
      </c>
      <c r="C22" s="165" t="s">
        <v>92</v>
      </c>
      <c r="D22" s="165" t="s">
        <v>118</v>
      </c>
      <c r="E22" s="165" t="s">
        <v>113</v>
      </c>
    </row>
    <row r="23" spans="2:5" x14ac:dyDescent="0.2">
      <c r="B23" s="165" t="s">
        <v>117</v>
      </c>
      <c r="C23" s="165" t="s">
        <v>96</v>
      </c>
      <c r="D23" s="165" t="s">
        <v>118</v>
      </c>
      <c r="E23" s="165" t="s">
        <v>113</v>
      </c>
    </row>
    <row r="24" spans="2:5" x14ac:dyDescent="0.2">
      <c r="B24" s="165" t="s">
        <v>102</v>
      </c>
      <c r="C24" s="165" t="s">
        <v>92</v>
      </c>
      <c r="D24" s="165" t="s">
        <v>104</v>
      </c>
      <c r="E24" s="165" t="s">
        <v>105</v>
      </c>
    </row>
    <row r="25" spans="2:5" x14ac:dyDescent="0.2">
      <c r="B25" s="165" t="s">
        <v>95</v>
      </c>
      <c r="C25" s="165" t="s">
        <v>96</v>
      </c>
      <c r="D25" s="165" t="s">
        <v>97</v>
      </c>
      <c r="E25" s="165" t="s">
        <v>98</v>
      </c>
    </row>
    <row r="26" spans="2:5" x14ac:dyDescent="0.2">
      <c r="B26" s="165" t="s">
        <v>115</v>
      </c>
      <c r="C26" s="165" t="s">
        <v>92</v>
      </c>
      <c r="D26" s="165" t="s">
        <v>116</v>
      </c>
      <c r="E26" s="165" t="s">
        <v>98</v>
      </c>
    </row>
    <row r="27" spans="2:5" x14ac:dyDescent="0.2">
      <c r="B27" s="165" t="s">
        <v>99</v>
      </c>
      <c r="C27" s="165" t="s">
        <v>96</v>
      </c>
      <c r="D27" s="165" t="s">
        <v>101</v>
      </c>
      <c r="E27" s="165" t="s">
        <v>94</v>
      </c>
    </row>
    <row r="28" spans="2:5" x14ac:dyDescent="0.2">
      <c r="B28" s="165" t="s">
        <v>102</v>
      </c>
      <c r="C28" s="165" t="s">
        <v>96</v>
      </c>
      <c r="D28" s="165" t="s">
        <v>104</v>
      </c>
      <c r="E28" s="165" t="s">
        <v>105</v>
      </c>
    </row>
    <row r="29" spans="2:5" x14ac:dyDescent="0.2">
      <c r="B29" s="165" t="s">
        <v>102</v>
      </c>
      <c r="C29" s="165" t="s">
        <v>92</v>
      </c>
      <c r="D29" s="165" t="s">
        <v>104</v>
      </c>
      <c r="E29" s="165" t="s">
        <v>105</v>
      </c>
    </row>
    <row r="30" spans="2:5" x14ac:dyDescent="0.2">
      <c r="B30" s="165" t="s">
        <v>102</v>
      </c>
      <c r="C30" s="165" t="s">
        <v>96</v>
      </c>
      <c r="D30" s="165" t="s">
        <v>104</v>
      </c>
      <c r="E30" s="165" t="s">
        <v>105</v>
      </c>
    </row>
    <row r="31" spans="2:5" x14ac:dyDescent="0.2">
      <c r="B31" s="165" t="s">
        <v>102</v>
      </c>
      <c r="C31" s="165" t="s">
        <v>92</v>
      </c>
      <c r="D31" s="165" t="s">
        <v>104</v>
      </c>
      <c r="E31" s="165" t="s">
        <v>105</v>
      </c>
    </row>
    <row r="32" spans="2:5" x14ac:dyDescent="0.2">
      <c r="B32" s="165" t="s">
        <v>109</v>
      </c>
      <c r="C32" s="165" t="s">
        <v>96</v>
      </c>
      <c r="D32" s="165" t="s">
        <v>110</v>
      </c>
      <c r="E32" s="165" t="s">
        <v>94</v>
      </c>
    </row>
    <row r="33" spans="2:6" x14ac:dyDescent="0.2">
      <c r="B33" s="165" t="s">
        <v>102</v>
      </c>
      <c r="C33" s="165" t="s">
        <v>92</v>
      </c>
      <c r="D33" s="165" t="s">
        <v>104</v>
      </c>
      <c r="E33" s="165" t="s">
        <v>105</v>
      </c>
    </row>
    <row r="34" spans="2:6" x14ac:dyDescent="0.2">
      <c r="B34" s="165" t="s">
        <v>119</v>
      </c>
      <c r="C34" s="165" t="s">
        <v>92</v>
      </c>
      <c r="D34" s="165" t="s">
        <v>120</v>
      </c>
      <c r="E34" s="165" t="s">
        <v>94</v>
      </c>
    </row>
    <row r="35" spans="2:6" x14ac:dyDescent="0.2">
      <c r="B35" s="165" t="s">
        <v>115</v>
      </c>
      <c r="C35" s="165" t="s">
        <v>96</v>
      </c>
      <c r="D35" s="165" t="s">
        <v>116</v>
      </c>
      <c r="E35" s="165" t="s">
        <v>98</v>
      </c>
    </row>
    <row r="36" spans="2:6" x14ac:dyDescent="0.2">
      <c r="B36" s="165" t="s">
        <v>99</v>
      </c>
      <c r="C36" s="165" t="s">
        <v>92</v>
      </c>
      <c r="D36" s="165" t="s">
        <v>101</v>
      </c>
      <c r="E36" s="165" t="s">
        <v>94</v>
      </c>
    </row>
    <row r="37" spans="2:6" x14ac:dyDescent="0.2">
      <c r="B37" s="165" t="s">
        <v>117</v>
      </c>
      <c r="C37" s="165" t="s">
        <v>96</v>
      </c>
      <c r="D37" s="165" t="s">
        <v>118</v>
      </c>
      <c r="E37" s="165" t="s">
        <v>113</v>
      </c>
    </row>
    <row r="38" spans="2:6" x14ac:dyDescent="0.2">
      <c r="B38" s="165" t="s">
        <v>111</v>
      </c>
      <c r="C38" s="165" t="s">
        <v>92</v>
      </c>
      <c r="D38" s="165" t="s">
        <v>112</v>
      </c>
      <c r="E38" s="165" t="s">
        <v>113</v>
      </c>
    </row>
    <row r="39" spans="2:6" x14ac:dyDescent="0.2">
      <c r="B39" s="165" t="s">
        <v>106</v>
      </c>
      <c r="C39" s="165" t="s">
        <v>92</v>
      </c>
      <c r="D39" s="165" t="s">
        <v>107</v>
      </c>
      <c r="E39" s="165" t="s">
        <v>108</v>
      </c>
    </row>
    <row r="40" spans="2:6" x14ac:dyDescent="0.2">
      <c r="B40" s="165" t="s">
        <v>111</v>
      </c>
      <c r="C40" s="165" t="s">
        <v>92</v>
      </c>
      <c r="D40" s="165" t="s">
        <v>121</v>
      </c>
      <c r="E40" s="165" t="s">
        <v>113</v>
      </c>
    </row>
    <row r="41" spans="2:6" x14ac:dyDescent="0.2">
      <c r="B41" s="165" t="s">
        <v>111</v>
      </c>
      <c r="C41" s="165" t="s">
        <v>92</v>
      </c>
      <c r="D41" s="165" t="s">
        <v>112</v>
      </c>
      <c r="E41" s="165" t="s">
        <v>113</v>
      </c>
    </row>
    <row r="42" spans="2:6" x14ac:dyDescent="0.2">
      <c r="B42" s="165" t="s">
        <v>106</v>
      </c>
      <c r="C42" s="165" t="s">
        <v>122</v>
      </c>
      <c r="D42" s="165" t="s">
        <v>107</v>
      </c>
      <c r="E42" s="165" t="s">
        <v>108</v>
      </c>
    </row>
    <row r="43" spans="2:6" x14ac:dyDescent="0.2">
      <c r="B43" s="165" t="s">
        <v>102</v>
      </c>
      <c r="C43" s="165" t="s">
        <v>123</v>
      </c>
      <c r="D43" s="165" t="s">
        <v>104</v>
      </c>
      <c r="E43" s="165" t="s">
        <v>105</v>
      </c>
    </row>
    <row r="44" spans="2:6" x14ac:dyDescent="0.2">
      <c r="B44" s="165" t="s">
        <v>109</v>
      </c>
      <c r="C44" s="165" t="s">
        <v>124</v>
      </c>
      <c r="D44" s="165" t="s">
        <v>110</v>
      </c>
      <c r="E44" s="165" t="s">
        <v>94</v>
      </c>
    </row>
    <row r="45" spans="2:6" x14ac:dyDescent="0.2">
      <c r="B45" s="165" t="s">
        <v>102</v>
      </c>
      <c r="C45" s="165" t="s">
        <v>124</v>
      </c>
      <c r="D45" s="165" t="s">
        <v>104</v>
      </c>
      <c r="E45" s="165" t="s">
        <v>105</v>
      </c>
    </row>
    <row r="46" spans="2:6" x14ac:dyDescent="0.2">
      <c r="B46" s="165" t="s">
        <v>102</v>
      </c>
      <c r="C46" s="165" t="s">
        <v>125</v>
      </c>
      <c r="D46" s="165" t="s">
        <v>104</v>
      </c>
      <c r="E46" s="165" t="s">
        <v>105</v>
      </c>
    </row>
    <row r="47" spans="2:6" x14ac:dyDescent="0.2">
      <c r="B47" s="165" t="s">
        <v>102</v>
      </c>
      <c r="C47" s="165" t="s">
        <v>125</v>
      </c>
      <c r="D47" s="165" t="s">
        <v>104</v>
      </c>
      <c r="E47" s="165" t="s">
        <v>105</v>
      </c>
    </row>
    <row r="48" spans="2:6" x14ac:dyDescent="0.2">
      <c r="B48" s="165" t="s">
        <v>111</v>
      </c>
      <c r="C48" s="165" t="s">
        <v>100</v>
      </c>
      <c r="D48" s="165" t="s">
        <v>121</v>
      </c>
      <c r="E48" s="165" t="s">
        <v>113</v>
      </c>
      <c r="F48" s="180" t="s">
        <v>86</v>
      </c>
    </row>
    <row r="49" spans="2:5" x14ac:dyDescent="0.2">
      <c r="B49" s="165" t="s">
        <v>99</v>
      </c>
      <c r="C49" s="165" t="s">
        <v>125</v>
      </c>
      <c r="D49" s="165" t="s">
        <v>101</v>
      </c>
      <c r="E49" s="165" t="s">
        <v>94</v>
      </c>
    </row>
    <row r="50" spans="2:5" x14ac:dyDescent="0.2">
      <c r="B50" s="165" t="s">
        <v>106</v>
      </c>
      <c r="C50" s="165" t="s">
        <v>125</v>
      </c>
      <c r="D50" s="165" t="s">
        <v>107</v>
      </c>
      <c r="E50" s="165" t="s">
        <v>108</v>
      </c>
    </row>
    <row r="51" spans="2:5" x14ac:dyDescent="0.2">
      <c r="B51" s="165" t="s">
        <v>95</v>
      </c>
      <c r="C51" s="165" t="s">
        <v>126</v>
      </c>
      <c r="D51" s="165" t="s">
        <v>97</v>
      </c>
      <c r="E51" s="165" t="s">
        <v>98</v>
      </c>
    </row>
  </sheetData>
  <sheetProtection algorithmName="SHA-512" hashValue="NU7hCFKpHOSU/UME5WlyiVSLlse+EXl6UpOc6KWjkZEpyNLSiGXOx0raXs9B5wdcKacjMci1nFHcBinnt2WPPQ==" saltValue="4NUQFp01BNCZMTII6XLs4g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Werkblad A</vt:lpstr>
      <vt:lpstr>Prijzenblad</vt:lpstr>
      <vt:lpstr>Retourneerrecht</vt:lpstr>
      <vt:lpstr>huidige machinepark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
SRO 15-10</dc:description>
  <cp:lastModifiedBy>Laura Oosterhoff</cp:lastModifiedBy>
  <dcterms:created xsi:type="dcterms:W3CDTF">2018-03-14T10:16:28Z</dcterms:created>
  <dcterms:modified xsi:type="dcterms:W3CDTF">2021-05-20T08:12:40Z</dcterms:modified>
  <cp:category/>
</cp:coreProperties>
</file>