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workbookProtection workbookAlgorithmName="SHA-512" workbookHashValue="VNKcAn4OBkgRizdnjpdCMqW7oH3t13eBC1bFRenLWoWpkevZAntRRAHOzZmJ18qeKLtKRlN3PvFmu38rsXLouQ==" workbookSaltValue="uOy5rNsHMP1CyQ4/hUQKAw==" workbookSpinCount="100000" lockStructure="1"/>
  <bookViews>
    <workbookView xWindow="0" yWindow="0" windowWidth="23040" windowHeight="9396" tabRatio="753" activeTab="2"/>
  </bookViews>
  <sheets>
    <sheet name="Diensten perceel 1" sheetId="8" r:id="rId1"/>
    <sheet name="Diensten perceel 2" sheetId="10" r:id="rId2"/>
    <sheet name="Diensten perceel 3" sheetId="11" r:id="rId3"/>
    <sheet name="Diensten perceel 4" sheetId="12" r:id="rId4"/>
    <sheet name="Middelen" sheetId="9" r:id="rId5"/>
    <sheet name="Oefenblad P1" sheetId="16" r:id="rId6"/>
    <sheet name="Oefenblad P2" sheetId="17" r:id="rId7"/>
    <sheet name="Oefenblad P3" sheetId="18" r:id="rId8"/>
    <sheet name="Oefenblad P4" sheetId="19" r:id="rId9"/>
  </sheets>
  <calcPr calcId="152511"/>
</workbook>
</file>

<file path=xl/calcChain.xml><?xml version="1.0" encoding="utf-8"?>
<calcChain xmlns="http://schemas.openxmlformats.org/spreadsheetml/2006/main">
  <c r="D8" i="19" l="1"/>
  <c r="D8" i="17"/>
  <c r="C14" i="19"/>
  <c r="D13" i="19"/>
  <c r="D12" i="19"/>
  <c r="D11" i="19"/>
  <c r="D10" i="19"/>
  <c r="C14" i="18"/>
  <c r="D13" i="18"/>
  <c r="D12" i="18"/>
  <c r="D11" i="18"/>
  <c r="D10" i="18"/>
  <c r="C14" i="17"/>
  <c r="D13" i="17"/>
  <c r="D12" i="17"/>
  <c r="D11" i="17"/>
  <c r="D10" i="17"/>
  <c r="D8" i="16"/>
  <c r="D14" i="18" l="1"/>
  <c r="D14" i="19"/>
  <c r="D15" i="19" s="1"/>
  <c r="D14" i="17"/>
  <c r="D15" i="17" s="1"/>
  <c r="C14" i="16"/>
  <c r="D10" i="16"/>
  <c r="D12" i="16"/>
  <c r="D13" i="16"/>
  <c r="D11" i="16"/>
  <c r="D14" i="16" l="1"/>
  <c r="D15" i="16" s="1"/>
  <c r="H63" i="12"/>
  <c r="H60" i="12"/>
  <c r="E63" i="12"/>
  <c r="E60" i="12"/>
  <c r="H91" i="11"/>
  <c r="H88" i="11"/>
  <c r="E91" i="11"/>
  <c r="E88" i="11"/>
  <c r="H63" i="10"/>
  <c r="H60" i="10"/>
  <c r="E63" i="10"/>
  <c r="E60" i="10"/>
  <c r="J63" i="8"/>
  <c r="J60" i="8"/>
  <c r="F63" i="8"/>
  <c r="F60" i="8"/>
  <c r="K33" i="11"/>
  <c r="J33" i="11"/>
  <c r="K66" i="11"/>
  <c r="J66" i="11"/>
  <c r="E66" i="11"/>
  <c r="H33" i="11"/>
  <c r="E33" i="11"/>
  <c r="H66" i="11"/>
  <c r="E71" i="12" l="1"/>
  <c r="E69" i="12"/>
  <c r="E6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I38" i="12"/>
  <c r="J38" i="12" s="1"/>
  <c r="E38" i="12"/>
  <c r="K37" i="12"/>
  <c r="J37" i="12"/>
  <c r="H37" i="12"/>
  <c r="E37" i="12"/>
  <c r="K36" i="12"/>
  <c r="J36" i="12"/>
  <c r="E36" i="12"/>
  <c r="K35" i="12"/>
  <c r="J35" i="12"/>
  <c r="H35" i="12"/>
  <c r="E35" i="12"/>
  <c r="K34" i="12"/>
  <c r="J34" i="12"/>
  <c r="H34" i="12"/>
  <c r="E34" i="12"/>
  <c r="K33" i="12"/>
  <c r="J33" i="12"/>
  <c r="H33" i="12"/>
  <c r="E33" i="12"/>
  <c r="K32" i="12"/>
  <c r="J32" i="12"/>
  <c r="H32" i="12"/>
  <c r="E32" i="12"/>
  <c r="K31" i="12"/>
  <c r="J31" i="12"/>
  <c r="H31" i="12"/>
  <c r="E31" i="12"/>
  <c r="H30" i="12"/>
  <c r="E30" i="12"/>
  <c r="K29" i="12"/>
  <c r="J29" i="12"/>
  <c r="H29" i="12"/>
  <c r="E29" i="12"/>
  <c r="K28" i="12"/>
  <c r="J28" i="12"/>
  <c r="H28" i="12"/>
  <c r="E28" i="12"/>
  <c r="K27" i="12"/>
  <c r="J27" i="12"/>
  <c r="H27" i="12"/>
  <c r="E27" i="12"/>
  <c r="K26" i="12"/>
  <c r="J26" i="12"/>
  <c r="H26" i="12"/>
  <c r="E26" i="12"/>
  <c r="K25" i="12"/>
  <c r="J25" i="12"/>
  <c r="H38" i="12"/>
  <c r="H25" i="12"/>
  <c r="E25" i="12"/>
  <c r="K24" i="12"/>
  <c r="J24" i="12"/>
  <c r="H24" i="12"/>
  <c r="E24" i="12"/>
  <c r="I19" i="12"/>
  <c r="K19" i="12" s="1"/>
  <c r="E19" i="12"/>
  <c r="K18" i="12"/>
  <c r="J18" i="12"/>
  <c r="H18" i="12"/>
  <c r="E18" i="12"/>
  <c r="K17" i="12"/>
  <c r="J17" i="12"/>
  <c r="H17" i="12"/>
  <c r="E17" i="12"/>
  <c r="K16" i="12"/>
  <c r="J16" i="12"/>
  <c r="H16" i="12"/>
  <c r="E16" i="12"/>
  <c r="K15" i="12"/>
  <c r="J15" i="12"/>
  <c r="H15" i="12"/>
  <c r="E15" i="12"/>
  <c r="K14" i="12"/>
  <c r="J14" i="12"/>
  <c r="H14" i="12"/>
  <c r="E14" i="12"/>
  <c r="K13" i="12"/>
  <c r="J13" i="12"/>
  <c r="H13" i="12"/>
  <c r="E13" i="12"/>
  <c r="K12" i="12"/>
  <c r="J12" i="12"/>
  <c r="H12" i="12"/>
  <c r="E12" i="12"/>
  <c r="H11" i="12"/>
  <c r="E11" i="12"/>
  <c r="K10" i="12"/>
  <c r="J10" i="12"/>
  <c r="H10" i="12"/>
  <c r="E10" i="12"/>
  <c r="K9" i="12"/>
  <c r="J9" i="12"/>
  <c r="H9" i="12"/>
  <c r="E9" i="12"/>
  <c r="K8" i="12"/>
  <c r="J8" i="12"/>
  <c r="H8" i="12"/>
  <c r="E8" i="12"/>
  <c r="K7" i="12"/>
  <c r="J7" i="12"/>
  <c r="H7" i="12"/>
  <c r="E7" i="12"/>
  <c r="K6" i="12"/>
  <c r="J6" i="12"/>
  <c r="H6" i="12"/>
  <c r="E6" i="12"/>
  <c r="K5" i="12"/>
  <c r="J5" i="12"/>
  <c r="H5" i="12"/>
  <c r="E5" i="12"/>
  <c r="K20" i="12" l="1"/>
  <c r="F61" i="12" s="1"/>
  <c r="E20" i="12"/>
  <c r="E39" i="12"/>
  <c r="J39" i="12"/>
  <c r="C64" i="12" s="1"/>
  <c r="E56" i="12"/>
  <c r="H72" i="12"/>
  <c r="H19" i="12"/>
  <c r="H20" i="12" s="1"/>
  <c r="H39" i="12"/>
  <c r="E72" i="12"/>
  <c r="J19" i="12"/>
  <c r="J20" i="12" s="1"/>
  <c r="C61" i="12" s="1"/>
  <c r="H36" i="12"/>
  <c r="K38" i="12"/>
  <c r="K39" i="12" s="1"/>
  <c r="F64" i="12" s="1"/>
  <c r="H74" i="12" l="1"/>
  <c r="E99" i="11" l="1"/>
  <c r="E97" i="11"/>
  <c r="E9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H65" i="11"/>
  <c r="E65" i="11"/>
  <c r="K64" i="11"/>
  <c r="J64" i="11"/>
  <c r="H64" i="11"/>
  <c r="E64" i="11"/>
  <c r="K63" i="11"/>
  <c r="J63" i="11"/>
  <c r="E63" i="11"/>
  <c r="K62" i="11"/>
  <c r="J62" i="11"/>
  <c r="E62" i="11"/>
  <c r="K61" i="11"/>
  <c r="J61" i="11"/>
  <c r="H61" i="11"/>
  <c r="E61" i="11"/>
  <c r="K60" i="11"/>
  <c r="J60" i="11"/>
  <c r="H60" i="11"/>
  <c r="E60" i="11"/>
  <c r="I59" i="11"/>
  <c r="J59" i="11" s="1"/>
  <c r="E59" i="11"/>
  <c r="I58" i="11"/>
  <c r="E58" i="11"/>
  <c r="I57" i="11"/>
  <c r="K57" i="11" s="1"/>
  <c r="E57" i="11"/>
  <c r="I56" i="11"/>
  <c r="K56" i="11" s="1"/>
  <c r="H56" i="11"/>
  <c r="E56" i="11"/>
  <c r="I55" i="11"/>
  <c r="J55" i="11" s="1"/>
  <c r="E55" i="11"/>
  <c r="I54" i="11"/>
  <c r="E54" i="11"/>
  <c r="I53" i="11"/>
  <c r="K53" i="11" s="1"/>
  <c r="E53" i="11"/>
  <c r="I52" i="11"/>
  <c r="K52" i="11" s="1"/>
  <c r="H52" i="11"/>
  <c r="E52" i="11"/>
  <c r="I51" i="11"/>
  <c r="J51" i="11" s="1"/>
  <c r="E51" i="11"/>
  <c r="I50" i="11"/>
  <c r="E50" i="11"/>
  <c r="I49" i="11"/>
  <c r="K49" i="11" s="1"/>
  <c r="E49" i="11"/>
  <c r="I48" i="11"/>
  <c r="K48" i="11" s="1"/>
  <c r="H48" i="11"/>
  <c r="E48" i="11"/>
  <c r="I47" i="11"/>
  <c r="J47" i="11" s="1"/>
  <c r="E47" i="11"/>
  <c r="I46" i="11"/>
  <c r="E46" i="11"/>
  <c r="I45" i="11"/>
  <c r="K45" i="11" s="1"/>
  <c r="E45" i="11"/>
  <c r="I44" i="11"/>
  <c r="J44" i="11" s="1"/>
  <c r="H44" i="11"/>
  <c r="E44" i="11"/>
  <c r="I43" i="11"/>
  <c r="J43" i="11" s="1"/>
  <c r="E43" i="11"/>
  <c r="I42" i="11"/>
  <c r="K42" i="11" s="1"/>
  <c r="E42" i="11"/>
  <c r="I41" i="11"/>
  <c r="K41" i="11" s="1"/>
  <c r="H41" i="11"/>
  <c r="E41" i="11"/>
  <c r="I40" i="11"/>
  <c r="K40" i="11" s="1"/>
  <c r="H40" i="11"/>
  <c r="E40" i="11"/>
  <c r="I39" i="11"/>
  <c r="J39" i="11" s="1"/>
  <c r="E39" i="11"/>
  <c r="K38" i="11"/>
  <c r="J38" i="11"/>
  <c r="H38" i="11"/>
  <c r="E32" i="11"/>
  <c r="K31" i="11"/>
  <c r="J31" i="11"/>
  <c r="E31" i="11"/>
  <c r="K30" i="11"/>
  <c r="J30" i="11"/>
  <c r="E30" i="11"/>
  <c r="K29" i="11"/>
  <c r="J29" i="11"/>
  <c r="E29" i="11"/>
  <c r="K28" i="11"/>
  <c r="J28" i="11"/>
  <c r="E28" i="11"/>
  <c r="K27" i="11"/>
  <c r="J27" i="11"/>
  <c r="E27" i="11"/>
  <c r="I26" i="11"/>
  <c r="K26" i="11" s="1"/>
  <c r="E26" i="11"/>
  <c r="I25" i="11"/>
  <c r="K25" i="11" s="1"/>
  <c r="E25" i="11"/>
  <c r="I24" i="11"/>
  <c r="J24" i="11" s="1"/>
  <c r="E24" i="11"/>
  <c r="I23" i="11"/>
  <c r="K23" i="11" s="1"/>
  <c r="E23" i="11"/>
  <c r="I22" i="11"/>
  <c r="K22" i="11" s="1"/>
  <c r="H22" i="11"/>
  <c r="E22" i="11"/>
  <c r="I21" i="11"/>
  <c r="J21" i="11" s="1"/>
  <c r="H21" i="11"/>
  <c r="E21" i="11"/>
  <c r="I20" i="11"/>
  <c r="J20" i="11" s="1"/>
  <c r="H20" i="11"/>
  <c r="E20" i="11"/>
  <c r="I19" i="11"/>
  <c r="K19" i="11" s="1"/>
  <c r="E19" i="11"/>
  <c r="K18" i="11"/>
  <c r="I18" i="11"/>
  <c r="J18" i="11" s="1"/>
  <c r="E18" i="11"/>
  <c r="I17" i="11"/>
  <c r="J17" i="11" s="1"/>
  <c r="E17" i="11"/>
  <c r="I16" i="11"/>
  <c r="J16" i="11" s="1"/>
  <c r="E16" i="11"/>
  <c r="I15" i="11"/>
  <c r="K15" i="11" s="1"/>
  <c r="E15" i="11"/>
  <c r="I14" i="11"/>
  <c r="K14" i="11" s="1"/>
  <c r="H14" i="11"/>
  <c r="E14" i="11"/>
  <c r="J13" i="11"/>
  <c r="I13" i="11"/>
  <c r="K13" i="11" s="1"/>
  <c r="H13" i="11"/>
  <c r="E13" i="11"/>
  <c r="K12" i="11"/>
  <c r="I12" i="11"/>
  <c r="J12" i="11" s="1"/>
  <c r="H12" i="11"/>
  <c r="E12" i="11"/>
  <c r="J11" i="11"/>
  <c r="I11" i="11"/>
  <c r="K11" i="11" s="1"/>
  <c r="E11" i="11"/>
  <c r="I10" i="11"/>
  <c r="K10" i="11" s="1"/>
  <c r="E10" i="11"/>
  <c r="I9" i="11"/>
  <c r="K9" i="11" s="1"/>
  <c r="E9" i="11"/>
  <c r="I8" i="11"/>
  <c r="J8" i="11" s="1"/>
  <c r="H8" i="11"/>
  <c r="E8" i="11"/>
  <c r="I7" i="11"/>
  <c r="J7" i="11" s="1"/>
  <c r="E7" i="11"/>
  <c r="I6" i="11"/>
  <c r="J6" i="11" s="1"/>
  <c r="H6" i="11"/>
  <c r="E6" i="11"/>
  <c r="K5" i="11"/>
  <c r="J5" i="11"/>
  <c r="J9" i="11" l="1"/>
  <c r="K6" i="11"/>
  <c r="J10" i="11"/>
  <c r="K47" i="11"/>
  <c r="J48" i="11"/>
  <c r="J49" i="11"/>
  <c r="K44" i="11"/>
  <c r="K17" i="11"/>
  <c r="K21" i="11"/>
  <c r="J52" i="11"/>
  <c r="J53" i="11"/>
  <c r="J25" i="11"/>
  <c r="J26" i="11"/>
  <c r="K39" i="11"/>
  <c r="J40" i="11"/>
  <c r="K55" i="11"/>
  <c r="J56" i="11"/>
  <c r="J57" i="11"/>
  <c r="K51" i="11"/>
  <c r="J19" i="11"/>
  <c r="K20" i="11"/>
  <c r="K43" i="11"/>
  <c r="J45" i="11"/>
  <c r="K59" i="11"/>
  <c r="H100" i="11"/>
  <c r="H5" i="11"/>
  <c r="E84" i="11"/>
  <c r="E100" i="11"/>
  <c r="E5" i="11"/>
  <c r="E34" i="11" s="1"/>
  <c r="H32" i="11"/>
  <c r="H31" i="11"/>
  <c r="H30" i="11"/>
  <c r="H29" i="11"/>
  <c r="H28" i="11"/>
  <c r="H27" i="11"/>
  <c r="H23" i="11"/>
  <c r="H19" i="11"/>
  <c r="H15" i="11"/>
  <c r="H11" i="11"/>
  <c r="H7" i="11"/>
  <c r="K7" i="11"/>
  <c r="K8" i="11"/>
  <c r="H9" i="11"/>
  <c r="H10" i="11"/>
  <c r="J14" i="11"/>
  <c r="J15" i="11"/>
  <c r="K16" i="11"/>
  <c r="H17" i="11"/>
  <c r="H18" i="11"/>
  <c r="J22" i="11"/>
  <c r="J23" i="11"/>
  <c r="K24" i="11"/>
  <c r="H25" i="11"/>
  <c r="H26" i="11"/>
  <c r="E38" i="11"/>
  <c r="E67" i="11" s="1"/>
  <c r="H58" i="11"/>
  <c r="H54" i="11"/>
  <c r="H50" i="11"/>
  <c r="H46" i="11"/>
  <c r="H42" i="11"/>
  <c r="H39" i="11"/>
  <c r="H57" i="11"/>
  <c r="H53" i="11"/>
  <c r="H49" i="11"/>
  <c r="H45" i="11"/>
  <c r="J41" i="11"/>
  <c r="J42" i="11"/>
  <c r="H43" i="11"/>
  <c r="K46" i="11"/>
  <c r="J46" i="11"/>
  <c r="H47" i="11"/>
  <c r="K50" i="11"/>
  <c r="J50" i="11"/>
  <c r="H51" i="11"/>
  <c r="K54" i="11"/>
  <c r="J54" i="11"/>
  <c r="H55" i="11"/>
  <c r="K58" i="11"/>
  <c r="J58" i="11"/>
  <c r="H59" i="11"/>
  <c r="H62" i="11"/>
  <c r="H16" i="11"/>
  <c r="H24" i="11"/>
  <c r="H63" i="11"/>
  <c r="J67" i="11" l="1"/>
  <c r="K67" i="11"/>
  <c r="J34" i="11"/>
  <c r="C89" i="11" s="1"/>
  <c r="K34" i="11"/>
  <c r="F89" i="11" s="1"/>
  <c r="H67" i="11"/>
  <c r="F92" i="11"/>
  <c r="H34" i="11"/>
  <c r="C92" i="11"/>
  <c r="H102" i="11" l="1"/>
  <c r="D8" i="18" s="1"/>
  <c r="D15" i="18" s="1"/>
  <c r="E71" i="10"/>
  <c r="E69" i="10"/>
  <c r="E6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I38" i="10"/>
  <c r="K38" i="10" s="1"/>
  <c r="E38" i="10"/>
  <c r="K37" i="10"/>
  <c r="J37" i="10"/>
  <c r="H37" i="10"/>
  <c r="E37" i="10"/>
  <c r="K36" i="10"/>
  <c r="J36" i="10"/>
  <c r="E36" i="10"/>
  <c r="K35" i="10"/>
  <c r="J35" i="10"/>
  <c r="H35" i="10"/>
  <c r="E35" i="10"/>
  <c r="K34" i="10"/>
  <c r="J34" i="10"/>
  <c r="H34" i="10"/>
  <c r="E34" i="10"/>
  <c r="K33" i="10"/>
  <c r="J33" i="10"/>
  <c r="H33" i="10"/>
  <c r="E33" i="10"/>
  <c r="K32" i="10"/>
  <c r="J32" i="10"/>
  <c r="H32" i="10"/>
  <c r="E32" i="10"/>
  <c r="K31" i="10"/>
  <c r="J31" i="10"/>
  <c r="H31" i="10"/>
  <c r="E31" i="10"/>
  <c r="H30" i="10"/>
  <c r="E30" i="10"/>
  <c r="K29" i="10"/>
  <c r="J29" i="10"/>
  <c r="H29" i="10"/>
  <c r="E29" i="10"/>
  <c r="K28" i="10"/>
  <c r="J28" i="10"/>
  <c r="H28" i="10"/>
  <c r="E28" i="10"/>
  <c r="K27" i="10"/>
  <c r="J27" i="10"/>
  <c r="H27" i="10"/>
  <c r="E27" i="10"/>
  <c r="K26" i="10"/>
  <c r="J26" i="10"/>
  <c r="H26" i="10"/>
  <c r="E26" i="10"/>
  <c r="K25" i="10"/>
  <c r="J25" i="10"/>
  <c r="H38" i="10"/>
  <c r="H25" i="10"/>
  <c r="E25" i="10"/>
  <c r="K24" i="10"/>
  <c r="J24" i="10"/>
  <c r="H24" i="10"/>
  <c r="E24" i="10"/>
  <c r="I19" i="10"/>
  <c r="K19" i="10" s="1"/>
  <c r="E19" i="10"/>
  <c r="K18" i="10"/>
  <c r="J18" i="10"/>
  <c r="H18" i="10"/>
  <c r="E18" i="10"/>
  <c r="K17" i="10"/>
  <c r="J17" i="10"/>
  <c r="H17" i="10"/>
  <c r="E17" i="10"/>
  <c r="K16" i="10"/>
  <c r="J16" i="10"/>
  <c r="H16" i="10"/>
  <c r="E16" i="10"/>
  <c r="K15" i="10"/>
  <c r="J15" i="10"/>
  <c r="H15" i="10"/>
  <c r="E15" i="10"/>
  <c r="K14" i="10"/>
  <c r="J14" i="10"/>
  <c r="H14" i="10"/>
  <c r="E14" i="10"/>
  <c r="K13" i="10"/>
  <c r="J13" i="10"/>
  <c r="H13" i="10"/>
  <c r="E13" i="10"/>
  <c r="K12" i="10"/>
  <c r="J12" i="10"/>
  <c r="H12" i="10"/>
  <c r="E12" i="10"/>
  <c r="H11" i="10"/>
  <c r="E11" i="10"/>
  <c r="K10" i="10"/>
  <c r="J10" i="10"/>
  <c r="H10" i="10"/>
  <c r="E10" i="10"/>
  <c r="K9" i="10"/>
  <c r="J9" i="10"/>
  <c r="H9" i="10"/>
  <c r="E9" i="10"/>
  <c r="K8" i="10"/>
  <c r="J8" i="10"/>
  <c r="H8" i="10"/>
  <c r="E8" i="10"/>
  <c r="K7" i="10"/>
  <c r="J7" i="10"/>
  <c r="H7" i="10"/>
  <c r="E7" i="10"/>
  <c r="K6" i="10"/>
  <c r="J6" i="10"/>
  <c r="H6" i="10"/>
  <c r="E6" i="10"/>
  <c r="K5" i="10"/>
  <c r="J5" i="10"/>
  <c r="H5" i="10"/>
  <c r="E5" i="10"/>
  <c r="K20" i="10" l="1"/>
  <c r="F61" i="10" s="1"/>
  <c r="E20" i="10"/>
  <c r="K39" i="10"/>
  <c r="F64" i="10" s="1"/>
  <c r="E39" i="10"/>
  <c r="E56" i="10"/>
  <c r="H72" i="10"/>
  <c r="H19" i="10"/>
  <c r="H20" i="10" s="1"/>
  <c r="J39" i="10"/>
  <c r="C64" i="10" s="1"/>
  <c r="E72" i="10"/>
  <c r="J19" i="10"/>
  <c r="J20" i="10" s="1"/>
  <c r="C61" i="10" s="1"/>
  <c r="J38" i="10"/>
  <c r="H36" i="10"/>
  <c r="H39" i="10" s="1"/>
  <c r="H74" i="10" l="1"/>
  <c r="F71" i="8" l="1"/>
  <c r="F66" i="8"/>
  <c r="F43" i="8"/>
  <c r="F44" i="8"/>
  <c r="F45" i="8"/>
  <c r="F46" i="8"/>
  <c r="F47" i="8"/>
  <c r="F48" i="8"/>
  <c r="F50" i="8"/>
  <c r="F51" i="8"/>
  <c r="F52" i="8"/>
  <c r="F53" i="8"/>
  <c r="F54" i="8"/>
  <c r="F55" i="8"/>
  <c r="F42" i="8"/>
  <c r="J25" i="8"/>
  <c r="J7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16" i="8"/>
  <c r="F6" i="8"/>
  <c r="F7" i="8"/>
  <c r="F8" i="8"/>
  <c r="F10" i="8"/>
  <c r="F11" i="8"/>
  <c r="F12" i="8"/>
  <c r="F13" i="8"/>
  <c r="F14" i="8"/>
  <c r="F15" i="8"/>
  <c r="F17" i="8"/>
  <c r="F18" i="8"/>
  <c r="F19" i="8"/>
  <c r="F5" i="8"/>
  <c r="F49" i="8"/>
  <c r="F69" i="8"/>
  <c r="J72" i="8" l="1"/>
  <c r="J17" i="8"/>
  <c r="J13" i="8"/>
  <c r="J9" i="8"/>
  <c r="J36" i="8"/>
  <c r="J14" i="8"/>
  <c r="J10" i="8"/>
  <c r="J6" i="8"/>
  <c r="J5" i="8"/>
  <c r="J16" i="8"/>
  <c r="J12" i="8"/>
  <c r="J8" i="8"/>
  <c r="J32" i="8"/>
  <c r="J18" i="8"/>
  <c r="J19" i="8"/>
  <c r="J15" i="8"/>
  <c r="J11" i="8"/>
  <c r="J28" i="8"/>
  <c r="F24" i="8"/>
  <c r="F9" i="8"/>
  <c r="F20" i="8" s="1"/>
  <c r="J24" i="8"/>
  <c r="J35" i="8"/>
  <c r="J31" i="8"/>
  <c r="J27" i="8"/>
  <c r="J38" i="8"/>
  <c r="J34" i="8"/>
  <c r="J30" i="8"/>
  <c r="J26" i="8"/>
  <c r="J37" i="8"/>
  <c r="J33" i="8"/>
  <c r="J29" i="8"/>
  <c r="F56" i="8"/>
  <c r="J20" i="8" l="1"/>
  <c r="F72" i="8"/>
  <c r="J39" i="8" l="1"/>
  <c r="F39" i="8"/>
  <c r="J74" i="8" l="1"/>
  <c r="K38" i="8"/>
  <c r="M38" i="8" s="1"/>
  <c r="M37" i="8"/>
  <c r="L37" i="8"/>
  <c r="M36" i="8"/>
  <c r="L36" i="8"/>
  <c r="M35" i="8"/>
  <c r="L35" i="8"/>
  <c r="M34" i="8"/>
  <c r="L34" i="8"/>
  <c r="M33" i="8"/>
  <c r="L33" i="8"/>
  <c r="M32" i="8"/>
  <c r="L32" i="8"/>
  <c r="M31" i="8"/>
  <c r="L31" i="8"/>
  <c r="M29" i="8"/>
  <c r="L29" i="8"/>
  <c r="M28" i="8"/>
  <c r="L28" i="8"/>
  <c r="M27" i="8"/>
  <c r="L27" i="8"/>
  <c r="M26" i="8"/>
  <c r="L26" i="8"/>
  <c r="M25" i="8"/>
  <c r="L25" i="8"/>
  <c r="M24" i="8"/>
  <c r="L24" i="8"/>
  <c r="M6" i="8"/>
  <c r="M7" i="8"/>
  <c r="M8" i="8"/>
  <c r="M9" i="8"/>
  <c r="M10" i="8"/>
  <c r="M12" i="8"/>
  <c r="M13" i="8"/>
  <c r="M14" i="8"/>
  <c r="M15" i="8"/>
  <c r="M16" i="8"/>
  <c r="M17" i="8"/>
  <c r="M18" i="8"/>
  <c r="M5" i="8"/>
  <c r="L6" i="8"/>
  <c r="L7" i="8"/>
  <c r="L8" i="8"/>
  <c r="L9" i="8"/>
  <c r="L10" i="8"/>
  <c r="L12" i="8"/>
  <c r="L13" i="8"/>
  <c r="L14" i="8"/>
  <c r="L15" i="8"/>
  <c r="L16" i="8"/>
  <c r="L17" i="8"/>
  <c r="L18" i="8"/>
  <c r="L5" i="8"/>
  <c r="K19" i="8"/>
  <c r="M19" i="8" s="1"/>
  <c r="M20" i="8" l="1"/>
  <c r="G61" i="8" s="1"/>
  <c r="L19" i="8"/>
  <c r="L20" i="8" s="1"/>
  <c r="C61" i="8" s="1"/>
  <c r="L38" i="8"/>
  <c r="L39" i="8" s="1"/>
  <c r="C64" i="8" s="1"/>
  <c r="M39" i="8"/>
  <c r="G64" i="8" s="1"/>
</calcChain>
</file>

<file path=xl/sharedStrings.xml><?xml version="1.0" encoding="utf-8"?>
<sst xmlns="http://schemas.openxmlformats.org/spreadsheetml/2006/main" count="545" uniqueCount="126">
  <si>
    <t>Archief</t>
  </si>
  <si>
    <t>Groene cellen in te vullen door Inschrijver</t>
  </si>
  <si>
    <t>Wegingsfactor</t>
  </si>
  <si>
    <t>All-in eenheidsprijzen interne verhuizingen</t>
  </si>
  <si>
    <t>Opslag</t>
  </si>
  <si>
    <t>All-in tarief m3 overig inventaris interne verhuizingen</t>
  </si>
  <si>
    <t>All-in tarief m3 overig inventaris externe verhuizingen</t>
  </si>
  <si>
    <t>All-in eenheidsprijzen externe verhuizingen</t>
  </si>
  <si>
    <t>Medewerker</t>
  </si>
  <si>
    <t xml:space="preserve">Stoel </t>
  </si>
  <si>
    <t>Ladenblok</t>
  </si>
  <si>
    <t>4 laden kast</t>
  </si>
  <si>
    <t>Vergadertafel</t>
  </si>
  <si>
    <t>Tafel</t>
  </si>
  <si>
    <t>Niet museale kunst</t>
  </si>
  <si>
    <t xml:space="preserve">Bureau incl. cablemanagement </t>
  </si>
  <si>
    <t xml:space="preserve">Bureau met beeldscherm(en) incl. cablemanagement </t>
  </si>
  <si>
    <t xml:space="preserve">Bureau met beeldscherm(en) en een desktop incl. cablemanagement </t>
  </si>
  <si>
    <t>All-in eenheidsprijzen verplaatsingen in het kader van evenementen en kortstondig onderhoud</t>
  </si>
  <si>
    <t>Logistieke- en servicewerkzaamheden</t>
  </si>
  <si>
    <t>Podiumdelen</t>
  </si>
  <si>
    <t>Omschrijving Eenheid interne verhuizing</t>
  </si>
  <si>
    <t>Omschrijving Eenheid externe verhuizing</t>
  </si>
  <si>
    <t>Tafels restaurant  220 x 100</t>
  </si>
  <si>
    <t>Tafels restaurant  100 x 80</t>
  </si>
  <si>
    <t>Stoelen restaurant stapelbaar</t>
  </si>
  <si>
    <t>Stoelen restaurant / barkrukken niet stapelbaar</t>
  </si>
  <si>
    <t>Plantenbakken niet verrijdbaar</t>
  </si>
  <si>
    <t>Kassa-unit (inclusief los- en aankoppelen elektra)</t>
  </si>
  <si>
    <t>Kamerschermen / garderoberekken</t>
  </si>
  <si>
    <t>Banken</t>
  </si>
  <si>
    <t>Restaurantunits</t>
  </si>
  <si>
    <t>Regaalwagens / bestekwagens</t>
  </si>
  <si>
    <t>Halve hoge kast</t>
  </si>
  <si>
    <t>Hoge Kast</t>
  </si>
  <si>
    <t>Half hoge kast</t>
  </si>
  <si>
    <t>Hoge kast</t>
  </si>
  <si>
    <t xml:space="preserve">Bureau met beeldscherm(en) en een port replicator incl. cablemanagement </t>
  </si>
  <si>
    <t>Tafels restaurant rond maximaal Ø 100</t>
  </si>
  <si>
    <t>Tafels restaurant rond maximaal Ø 130</t>
  </si>
  <si>
    <r>
      <t xml:space="preserve">Tafels restaurant rond maximaal </t>
    </r>
    <r>
      <rPr>
        <sz val="11"/>
        <rFont val="Verdana"/>
        <family val="2"/>
      </rPr>
      <t>Ø</t>
    </r>
    <r>
      <rPr>
        <sz val="11"/>
        <rFont val="Calibri"/>
        <family val="2"/>
      </rPr>
      <t xml:space="preserve"> 170</t>
    </r>
  </si>
  <si>
    <t>NB: all-in prijzen eenheden verplaatsingen zijn prijzen voor verplaatsingen naar de tijdelijke bestemming en weer terug naar de oorspronkelijke plaats.</t>
  </si>
  <si>
    <t>All-in eenheidsprijs excl. btw x wegingsfactor</t>
  </si>
  <si>
    <t>All-in opslagprijs per m3 (lxbxh) per kalenderdag excl. btw</t>
  </si>
  <si>
    <t xml:space="preserve">All-in tarief m3 (lxbxh) overig inventaris interne verhuizingen excl. btw </t>
  </si>
  <si>
    <t>All-in tarief m3 (lxbxh) overig inventaris externe verhuizingen excl. btw</t>
  </si>
  <si>
    <t>All-in eenheidsprijs excl. btw</t>
  </si>
  <si>
    <t>Omschrijving Eenheid interne verplaatsingen</t>
  </si>
  <si>
    <t>m3 prijs &lt;5m3</t>
  </si>
  <si>
    <t>m3 prijs overig</t>
  </si>
  <si>
    <t>Bovenstaand tarief is maximaal:</t>
  </si>
  <si>
    <t>Berekening maximale m3 tarieven</t>
  </si>
  <si>
    <t>All-in eenheidsprijs excl. btw bij verhuizing &lt;5m3</t>
  </si>
  <si>
    <t>All-in eenheidsprijs excl. btw bij verhuizing 5m3 of meer</t>
  </si>
  <si>
    <t>Cablemanagement per werkplek, zonder verhuizen bureau</t>
  </si>
  <si>
    <t>Verhuismanagement</t>
  </si>
  <si>
    <r>
      <t xml:space="preserve">All-in uurtarief logistieke- en servicewerkzaamheden excl. Btw
</t>
    </r>
    <r>
      <rPr>
        <b/>
        <i/>
        <sz val="9"/>
        <rFont val="Verdana"/>
        <family val="2"/>
      </rPr>
      <t>Betreft uurtarief voor verhuizer, handyman en cablemanagement.</t>
    </r>
  </si>
  <si>
    <t>Totaal interne verhuizingen</t>
  </si>
  <si>
    <t>Totaal externe verhuizingen</t>
  </si>
  <si>
    <t>Totaal verplaatsingen in het kader van evenementen en kortstondig onderhoud</t>
  </si>
  <si>
    <t>Totaal overige kosten</t>
  </si>
  <si>
    <r>
      <t xml:space="preserve">All-in uurtarief verhuismanagement excl. Btw
</t>
    </r>
    <r>
      <rPr>
        <b/>
        <i/>
        <sz val="9"/>
        <rFont val="Verdana"/>
        <family val="2"/>
      </rPr>
      <t>Betreft uurtarief voor verhuismanager / projectleider.</t>
    </r>
  </si>
  <si>
    <t>Blad 1 van 2 (Diensten)</t>
  </si>
  <si>
    <t>Blad 2 van 2 (Middelen)</t>
  </si>
  <si>
    <t>Huur per kalenderdag</t>
  </si>
  <si>
    <t>Vervanging</t>
  </si>
  <si>
    <t>Kartonnen verhuisdoos (enkel koop)</t>
  </si>
  <si>
    <t>nvt</t>
  </si>
  <si>
    <t>Dollie</t>
  </si>
  <si>
    <t>Dieplader</t>
  </si>
  <si>
    <t>Kunststof verhuisdoos (stapelbaar en nestbaar)</t>
  </si>
  <si>
    <t>Meterbak (stapelbaar en nestbaar)</t>
  </si>
  <si>
    <t>Meterbak afsluitbaar</t>
  </si>
  <si>
    <t>Computerbox</t>
  </si>
  <si>
    <t>Rolcontainer</t>
  </si>
  <si>
    <t>Afsluitbare rolcontainer</t>
  </si>
  <si>
    <t>Brandkast / Pompwagen</t>
  </si>
  <si>
    <t>Lage tafel klein</t>
  </si>
  <si>
    <t>Lage tafel groot</t>
  </si>
  <si>
    <t>Tafel klein</t>
  </si>
  <si>
    <t>Tafel groot</t>
  </si>
  <si>
    <t>Hoge tafel klein</t>
  </si>
  <si>
    <t>Hoge tafel groot</t>
  </si>
  <si>
    <t>Lage kast</t>
  </si>
  <si>
    <t>Stoel</t>
  </si>
  <si>
    <t>Fateuil</t>
  </si>
  <si>
    <t>Bank klein</t>
  </si>
  <si>
    <t>Bank groot</t>
  </si>
  <si>
    <t>Brandkast / Kluis / Waardekast</t>
  </si>
  <si>
    <t>Bed</t>
  </si>
  <si>
    <t>Wasmachine / Wasdroger</t>
  </si>
  <si>
    <t>Koel-/vrieskast</t>
  </si>
  <si>
    <t>Koel-/vrieskast hoog</t>
  </si>
  <si>
    <t>White-/prikbord</t>
  </si>
  <si>
    <t>Bijlage C - Tarievenblad perceel 1</t>
  </si>
  <si>
    <t>Bijlage C - Tarievenblad perceel 2</t>
  </si>
  <si>
    <t>Bijlage C - Tarievenblad perceel 3</t>
  </si>
  <si>
    <t>Bijlage C - Tarievenblad perceel 4</t>
  </si>
  <si>
    <t>GEWOGEN TOTAAL</t>
  </si>
  <si>
    <t>Bijlage C - Tarievenblad alle percelen</t>
  </si>
  <si>
    <t>Oefenblad Gunnen op Waarde</t>
  </si>
  <si>
    <t>Dit tabblad is enkel bedoeld ter verduidelijking van de gunningsmethodiek Gunnen op Waarde.</t>
  </si>
  <si>
    <t>In dit tabblad kunt u kijken hoe verschillende vergelijkingswaarden en beoordelingen op wensen invloed hebben op de vergelijkingsprijs.</t>
  </si>
  <si>
    <t>Voorbeeld inschrijver</t>
  </si>
  <si>
    <t>Score</t>
  </si>
  <si>
    <t>Max kwaliteitswaarde</t>
  </si>
  <si>
    <t>Kwaliteitswaarde</t>
  </si>
  <si>
    <t xml:space="preserve">Wens 1 </t>
  </si>
  <si>
    <t>Totaal</t>
  </si>
  <si>
    <t>Vergelijkingsprijs</t>
  </si>
  <si>
    <t>% maximale kwaliteitswaarde</t>
  </si>
  <si>
    <t>Onvoldoende</t>
  </si>
  <si>
    <t>Voldoende</t>
  </si>
  <si>
    <t>Goed</t>
  </si>
  <si>
    <t>Dit tabblad wordt niet beoordeeld door de Aanbestedende dienst.</t>
  </si>
  <si>
    <t>Wens 2</t>
  </si>
  <si>
    <t>Wens 3</t>
  </si>
  <si>
    <t>Wens 4</t>
  </si>
  <si>
    <t>Slecht</t>
  </si>
  <si>
    <r>
      <rPr>
        <sz val="9"/>
        <color theme="1"/>
        <rFont val="Verdana"/>
        <family val="2"/>
      </rPr>
      <t>I.</t>
    </r>
    <r>
      <rPr>
        <sz val="7"/>
        <color theme="1"/>
        <rFont val="Times New Roman"/>
        <family val="1"/>
      </rPr>
      <t xml:space="preserve">          </t>
    </r>
    <r>
      <rPr>
        <sz val="9"/>
        <color theme="1"/>
        <rFont val="Verdana"/>
        <family val="2"/>
      </rPr>
      <t>indien het totaal van de overkomstduur meer bedraagt dan 740 dagen wordt uw inschrijving terzijde gelegd;</t>
    </r>
  </si>
  <si>
    <r>
      <rPr>
        <sz val="9"/>
        <color theme="1"/>
        <rFont val="Verdana"/>
        <family val="2"/>
      </rPr>
      <t>II.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Verdana"/>
        <family val="2"/>
      </rPr>
      <t>indien het totaal van de overkomstduur lager is dan 340 dagen heeft u voor deze deelwens € 135.000 behaald;</t>
    </r>
  </si>
  <si>
    <r>
      <rPr>
        <sz val="9"/>
        <color theme="1"/>
        <rFont val="Verdana"/>
        <family val="2"/>
      </rPr>
      <t>III.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indien het totaal van de overkomstduur tussen 600-740 dagen ligt, geldt de volgende berekening:  €27.000 x (740- Ov)/140;</t>
    </r>
  </si>
  <si>
    <r>
      <rPr>
        <sz val="9"/>
        <color theme="1"/>
        <rFont val="Verdana"/>
        <family val="2"/>
      </rPr>
      <t>IV.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Verdana"/>
        <family val="2"/>
      </rPr>
      <t>indien het totaal van de overkomstduur tussen 400-600 dagen ligt, geldt de volgende berekening: € 27.000 + (€ 94.500 x (600 -Ov)/200);</t>
    </r>
  </si>
  <si>
    <r>
      <rPr>
        <sz val="9"/>
        <color theme="1"/>
        <rFont val="Verdana"/>
        <family val="2"/>
      </rPr>
      <t>V.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Verdana"/>
        <family val="2"/>
      </rPr>
      <t>indien het totaal van de overkomstduur tussen 340-400 dagen ligt, geldt de volgende berekening : € 121.500 + (€ 13.500 x (400-Ov)/60).</t>
    </r>
  </si>
  <si>
    <t>Gewogen totaal</t>
  </si>
  <si>
    <t>Uitmuntend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</si>
</sst>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0.0"/>
    <numFmt numFmtId="167" formatCode="&quot;€&quot;\ #,##0.00"/>
    <numFmt numFmtId="168" formatCode="_ &quot;€&quot;\ * #,##0_ ;_ &quot;€&quot;\ * \-#,##0_ ;_ &quot;€&quot;\ * &quot;-&quot;??_ ;_ @_ "/>
  </numFmts>
  <fonts count="31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name val="Verdana"/>
      <family val="2"/>
    </font>
    <font>
      <b/>
      <sz val="10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1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5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1" fillId="0" borderId="0"/>
    <xf numFmtId="0" fontId="26" fillId="11" borderId="0" applyNumberFormat="0" applyBorder="0" applyAlignment="0" applyProtection="0"/>
  </cellStyleXfs>
  <cellXfs count="118">
    <xf numFmtId="0" fontId="0" fillId="0" borderId="0" xfId="0"/>
    <xf numFmtId="0" fontId="14" fillId="3" borderId="1" xfId="0" applyFont="1" applyFill="1" applyBorder="1" applyAlignment="1">
      <alignment vertical="top" wrapText="1"/>
    </xf>
    <xf numFmtId="164" fontId="9" fillId="0" borderId="1" xfId="0" applyNumberFormat="1" applyFont="1" applyBorder="1" applyAlignment="1">
      <alignment vertical="top" wrapText="1"/>
    </xf>
    <xf numFmtId="0" fontId="14" fillId="3" borderId="1" xfId="0" applyFont="1" applyFill="1" applyBorder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0" xfId="0" applyFont="1" applyAlignment="1">
      <alignment vertical="top"/>
    </xf>
    <xf numFmtId="164" fontId="9" fillId="4" borderId="1" xfId="0" applyNumberFormat="1" applyFont="1" applyFill="1" applyBorder="1" applyAlignment="1">
      <alignment vertical="top"/>
    </xf>
    <xf numFmtId="165" fontId="14" fillId="3" borderId="1" xfId="0" applyNumberFormat="1" applyFont="1" applyFill="1" applyBorder="1" applyAlignment="1">
      <alignment vertical="top" wrapText="1"/>
    </xf>
    <xf numFmtId="0" fontId="15" fillId="5" borderId="1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14" fillId="0" borderId="0" xfId="0" applyFont="1" applyAlignment="1">
      <alignment vertical="top"/>
    </xf>
    <xf numFmtId="0" fontId="0" fillId="0" borderId="0" xfId="0" applyFill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164" fontId="9" fillId="6" borderId="0" xfId="0" applyNumberFormat="1" applyFont="1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164" fontId="12" fillId="0" borderId="0" xfId="1" applyNumberFormat="1" applyFont="1" applyFill="1" applyBorder="1" applyAlignment="1">
      <alignment vertical="top"/>
    </xf>
    <xf numFmtId="0" fontId="13" fillId="3" borderId="1" xfId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3" fillId="0" borderId="0" xfId="1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9" fillId="0" borderId="1" xfId="0" applyFont="1" applyBorder="1" applyAlignment="1">
      <alignment vertical="top"/>
    </xf>
    <xf numFmtId="0" fontId="15" fillId="5" borderId="0" xfId="0" applyFont="1" applyFill="1" applyBorder="1" applyAlignment="1">
      <alignment vertical="center"/>
    </xf>
    <xf numFmtId="44" fontId="0" fillId="0" borderId="0" xfId="0" applyNumberFormat="1" applyAlignment="1">
      <alignment vertical="top"/>
    </xf>
    <xf numFmtId="0" fontId="21" fillId="0" borderId="0" xfId="0" applyFont="1" applyAlignment="1">
      <alignment vertical="top" wrapText="1"/>
    </xf>
    <xf numFmtId="0" fontId="14" fillId="0" borderId="0" xfId="0" applyFont="1" applyFill="1" applyAlignment="1">
      <alignment vertical="top"/>
    </xf>
    <xf numFmtId="0" fontId="21" fillId="0" borderId="0" xfId="0" applyFont="1" applyAlignment="1">
      <alignment vertical="top"/>
    </xf>
    <xf numFmtId="164" fontId="9" fillId="0" borderId="0" xfId="0" applyNumberFormat="1" applyFont="1" applyFill="1" applyBorder="1" applyAlignment="1">
      <alignment vertical="top" wrapText="1"/>
    </xf>
    <xf numFmtId="164" fontId="9" fillId="0" borderId="0" xfId="0" applyNumberFormat="1" applyFont="1" applyFill="1" applyBorder="1" applyAlignment="1">
      <alignment vertical="top"/>
    </xf>
    <xf numFmtId="165" fontId="14" fillId="0" borderId="0" xfId="0" applyNumberFormat="1" applyFont="1" applyFill="1" applyBorder="1" applyAlignment="1">
      <alignment vertical="top" wrapText="1"/>
    </xf>
    <xf numFmtId="0" fontId="0" fillId="8" borderId="0" xfId="0" applyFill="1" applyAlignment="1">
      <alignment vertical="top"/>
    </xf>
    <xf numFmtId="44" fontId="0" fillId="9" borderId="0" xfId="0" applyNumberFormat="1" applyFill="1" applyAlignment="1">
      <alignment vertical="top"/>
    </xf>
    <xf numFmtId="164" fontId="1" fillId="0" borderId="0" xfId="0" applyNumberFormat="1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21" fillId="0" borderId="0" xfId="0" applyFont="1" applyFill="1" applyAlignment="1">
      <alignment vertical="top" wrapText="1"/>
    </xf>
    <xf numFmtId="44" fontId="0" fillId="0" borderId="0" xfId="0" applyNumberFormat="1" applyFill="1" applyAlignment="1">
      <alignment vertical="top"/>
    </xf>
    <xf numFmtId="0" fontId="0" fillId="0" borderId="0" xfId="0" applyFill="1" applyAlignment="1">
      <alignment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6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2" fillId="0" borderId="5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164" fontId="0" fillId="0" borderId="5" xfId="0" applyNumberFormat="1" applyBorder="1" applyAlignment="1">
      <alignment vertical="top"/>
    </xf>
    <xf numFmtId="164" fontId="0" fillId="0" borderId="6" xfId="0" applyNumberFormat="1" applyBorder="1" applyAlignment="1">
      <alignment vertical="top"/>
    </xf>
    <xf numFmtId="0" fontId="12" fillId="0" borderId="4" xfId="0" applyFont="1" applyFill="1" applyBorder="1" applyAlignment="1">
      <alignment vertical="top" wrapText="1"/>
    </xf>
    <xf numFmtId="164" fontId="9" fillId="0" borderId="5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2" fillId="10" borderId="1" xfId="0" applyFont="1" applyFill="1" applyBorder="1" applyAlignment="1">
      <alignment vertical="top" wrapText="1"/>
    </xf>
    <xf numFmtId="9" fontId="9" fillId="7" borderId="1" xfId="7" applyFont="1" applyFill="1" applyBorder="1" applyAlignment="1">
      <alignment vertical="top" wrapText="1"/>
    </xf>
    <xf numFmtId="0" fontId="19" fillId="0" borderId="0" xfId="0" applyFont="1" applyFill="1" applyAlignment="1">
      <alignment vertical="top"/>
    </xf>
    <xf numFmtId="164" fontId="24" fillId="4" borderId="3" xfId="0" applyNumberFormat="1" applyFont="1" applyFill="1" applyBorder="1" applyAlignment="1">
      <alignment vertical="top"/>
    </xf>
    <xf numFmtId="164" fontId="0" fillId="0" borderId="0" xfId="0" applyNumberFormat="1" applyFill="1" applyBorder="1" applyAlignment="1">
      <alignment vertical="top"/>
    </xf>
    <xf numFmtId="0" fontId="0" fillId="0" borderId="0" xfId="0" applyFill="1" applyBorder="1" applyAlignment="1">
      <alignment vertical="top"/>
    </xf>
    <xf numFmtId="9" fontId="9" fillId="6" borderId="1" xfId="7" applyFont="1" applyFill="1" applyBorder="1" applyAlignment="1">
      <alignment vertical="top" wrapText="1"/>
    </xf>
    <xf numFmtId="164" fontId="12" fillId="6" borderId="1" xfId="1" applyNumberFormat="1" applyFont="1" applyFill="1" applyBorder="1" applyAlignment="1">
      <alignment vertical="top"/>
    </xf>
    <xf numFmtId="164" fontId="24" fillId="6" borderId="1" xfId="0" applyNumberFormat="1" applyFont="1" applyFill="1" applyBorder="1" applyAlignment="1">
      <alignment vertical="top"/>
    </xf>
    <xf numFmtId="0" fontId="12" fillId="10" borderId="1" xfId="0" applyNumberFormat="1" applyFont="1" applyFill="1" applyBorder="1" applyAlignment="1">
      <alignment vertical="top" wrapText="1"/>
    </xf>
    <xf numFmtId="2" fontId="12" fillId="10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2" fillId="1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164" fontId="1" fillId="4" borderId="1" xfId="0" applyNumberFormat="1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164" fontId="1" fillId="6" borderId="0" xfId="0" applyNumberFormat="1" applyFont="1" applyFill="1" applyBorder="1" applyAlignment="1">
      <alignment vertical="top"/>
    </xf>
    <xf numFmtId="0" fontId="13" fillId="0" borderId="0" xfId="9" applyFont="1" applyFill="1" applyBorder="1" applyAlignment="1">
      <alignment vertical="top" wrapText="1"/>
    </xf>
    <xf numFmtId="164" fontId="12" fillId="0" borderId="0" xfId="9" applyNumberFormat="1" applyFont="1" applyFill="1" applyBorder="1" applyAlignment="1">
      <alignment vertical="top"/>
    </xf>
    <xf numFmtId="0" fontId="13" fillId="3" borderId="1" xfId="9" applyFont="1" applyFill="1" applyBorder="1" applyAlignment="1">
      <alignment vertical="top" wrapText="1"/>
    </xf>
    <xf numFmtId="164" fontId="1" fillId="0" borderId="5" xfId="0" applyNumberFormat="1" applyFont="1" applyFill="1" applyBorder="1" applyAlignment="1">
      <alignment vertical="top"/>
    </xf>
    <xf numFmtId="0" fontId="12" fillId="0" borderId="1" xfId="0" applyFont="1" applyBorder="1" applyAlignment="1">
      <alignment vertical="top"/>
    </xf>
    <xf numFmtId="0" fontId="1" fillId="0" borderId="3" xfId="0" applyFont="1" applyFill="1" applyBorder="1" applyAlignment="1">
      <alignment vertical="top" wrapText="1"/>
    </xf>
    <xf numFmtId="164" fontId="1" fillId="4" borderId="3" xfId="0" applyNumberFormat="1" applyFont="1" applyFill="1" applyBorder="1" applyAlignment="1">
      <alignment vertical="top"/>
    </xf>
    <xf numFmtId="2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168" fontId="28" fillId="12" borderId="1" xfId="8" applyNumberFormat="1" applyFont="1" applyFill="1" applyBorder="1" applyAlignment="1" applyProtection="1">
      <protection locked="0"/>
    </xf>
    <xf numFmtId="44" fontId="28" fillId="12" borderId="1" xfId="8" applyFont="1" applyFill="1" applyBorder="1" applyAlignment="1" applyProtection="1">
      <protection locked="0"/>
    </xf>
    <xf numFmtId="0" fontId="0" fillId="6" borderId="0" xfId="0" applyFill="1" applyProtection="1">
      <protection hidden="1"/>
    </xf>
    <xf numFmtId="0" fontId="29" fillId="0" borderId="4" xfId="0" applyFont="1" applyFill="1" applyBorder="1" applyProtection="1">
      <protection hidden="1"/>
    </xf>
    <xf numFmtId="0" fontId="0" fillId="6" borderId="5" xfId="0" applyFill="1" applyBorder="1" applyProtection="1">
      <protection hidden="1"/>
    </xf>
    <xf numFmtId="0" fontId="0" fillId="6" borderId="10" xfId="0" applyFill="1" applyBorder="1" applyProtection="1">
      <protection hidden="1"/>
    </xf>
    <xf numFmtId="0" fontId="29" fillId="0" borderId="11" xfId="0" applyFont="1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0" fillId="6" borderId="8" xfId="0" applyFill="1" applyBorder="1" applyProtection="1">
      <protection hidden="1"/>
    </xf>
    <xf numFmtId="44" fontId="0" fillId="6" borderId="0" xfId="8" applyFont="1" applyFill="1" applyProtection="1">
      <protection hidden="1"/>
    </xf>
    <xf numFmtId="0" fontId="29" fillId="0" borderId="9" xfId="0" applyFont="1" applyFill="1" applyBorder="1" applyProtection="1">
      <protection hidden="1"/>
    </xf>
    <xf numFmtId="0" fontId="0" fillId="6" borderId="6" xfId="0" applyFill="1" applyBorder="1" applyProtection="1">
      <protection hidden="1"/>
    </xf>
    <xf numFmtId="0" fontId="0" fillId="6" borderId="12" xfId="0" applyFill="1" applyBorder="1" applyProtection="1">
      <protection hidden="1"/>
    </xf>
    <xf numFmtId="164" fontId="9" fillId="2" borderId="1" xfId="0" applyNumberFormat="1" applyFont="1" applyFill="1" applyBorder="1" applyAlignment="1" applyProtection="1">
      <alignment vertical="top" wrapText="1"/>
      <protection locked="0"/>
    </xf>
    <xf numFmtId="164" fontId="12" fillId="2" borderId="1" xfId="1" applyNumberFormat="1" applyFont="1" applyFill="1" applyBorder="1" applyAlignment="1" applyProtection="1">
      <alignment vertical="top"/>
      <protection locked="0"/>
    </xf>
    <xf numFmtId="164" fontId="12" fillId="2" borderId="1" xfId="9" applyNumberFormat="1" applyFont="1" applyFill="1" applyBorder="1" applyAlignment="1" applyProtection="1">
      <alignment vertical="top"/>
      <protection locked="0"/>
    </xf>
    <xf numFmtId="44" fontId="12" fillId="2" borderId="1" xfId="1" applyNumberFormat="1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44" fontId="1" fillId="2" borderId="1" xfId="8" applyFont="1" applyFill="1" applyBorder="1" applyAlignment="1" applyProtection="1">
      <alignment vertical="top" wrapText="1"/>
      <protection locked="0"/>
    </xf>
    <xf numFmtId="0" fontId="27" fillId="6" borderId="0" xfId="0" applyFont="1" applyFill="1" applyProtection="1"/>
    <xf numFmtId="0" fontId="0" fillId="6" borderId="0" xfId="0" applyFont="1" applyFill="1" applyProtection="1"/>
    <xf numFmtId="0" fontId="0" fillId="6" borderId="0" xfId="0" applyFill="1" applyProtection="1"/>
    <xf numFmtId="0" fontId="0" fillId="6" borderId="0" xfId="0" applyFill="1" applyBorder="1" applyProtection="1"/>
    <xf numFmtId="0" fontId="17" fillId="6" borderId="0" xfId="0" applyFont="1" applyFill="1" applyProtection="1"/>
    <xf numFmtId="167" fontId="26" fillId="6" borderId="0" xfId="10" applyNumberFormat="1" applyFill="1" applyProtection="1"/>
    <xf numFmtId="44" fontId="0" fillId="6" borderId="0" xfId="8" applyFont="1" applyFill="1" applyProtection="1"/>
    <xf numFmtId="44" fontId="0" fillId="6" borderId="0" xfId="0" applyNumberFormat="1" applyFill="1" applyProtection="1"/>
    <xf numFmtId="44" fontId="25" fillId="6" borderId="0" xfId="8" applyFont="1" applyFill="1" applyProtection="1"/>
    <xf numFmtId="0" fontId="17" fillId="6" borderId="0" xfId="0" applyFont="1" applyFill="1" applyAlignment="1" applyProtection="1">
      <alignment horizontal="right"/>
    </xf>
    <xf numFmtId="9" fontId="0" fillId="6" borderId="0" xfId="0" applyNumberFormat="1" applyFill="1" applyProtection="1"/>
    <xf numFmtId="0" fontId="0" fillId="0" borderId="0" xfId="0" applyFill="1" applyProtection="1"/>
    <xf numFmtId="0" fontId="17" fillId="0" borderId="0" xfId="0" applyFont="1" applyAlignment="1">
      <alignment horizontal="right" vertical="top"/>
    </xf>
    <xf numFmtId="0" fontId="17" fillId="0" borderId="8" xfId="0" applyFont="1" applyBorder="1" applyAlignment="1">
      <alignment horizontal="right" vertical="top"/>
    </xf>
  </cellXfs>
  <cellStyles count="11">
    <cellStyle name="Neutraal" xfId="10" builtinId="28"/>
    <cellStyle name="Procent" xfId="7" builtinId="5"/>
    <cellStyle name="Standaard" xfId="0" builtinId="0"/>
    <cellStyle name="Standaard 2" xfId="1"/>
    <cellStyle name="Standaard 2 2" xfId="9"/>
    <cellStyle name="Standaard 3" xfId="2"/>
    <cellStyle name="Standaard 4" xfId="3"/>
    <cellStyle name="Standaard 5" xfId="4"/>
    <cellStyle name="Standaard 6" xfId="5"/>
    <cellStyle name="Standaard 7" xfId="6"/>
    <cellStyle name="Valuta" xfId="8" builtinId="4"/>
  </cellStyles>
  <dxfs count="2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2:M79"/>
  <sheetViews>
    <sheetView topLeftCell="A52" workbookViewId="0">
      <pane xSplit="1" topLeftCell="B1" activePane="topRight" state="frozen"/>
      <selection pane="topRight" activeCell="L6" sqref="L6"/>
    </sheetView>
  </sheetViews>
  <sheetFormatPr defaultColWidth="9.33203125" defaultRowHeight="14.4" x14ac:dyDescent="0.3"/>
  <cols>
    <col min="1" max="1" width="23" style="10" customWidth="1"/>
    <col min="2" max="2" width="69.33203125" style="10" customWidth="1"/>
    <col min="3" max="3" width="22" style="10" customWidth="1"/>
    <col min="4" max="4" width="6.88671875" style="10" hidden="1" customWidth="1"/>
    <col min="5" max="5" width="15.5546875" style="10" customWidth="1"/>
    <col min="6" max="6" width="26.6640625" style="10" customWidth="1"/>
    <col min="7" max="7" width="22" style="10" customWidth="1"/>
    <col min="8" max="8" width="9.5546875" style="10" hidden="1" customWidth="1"/>
    <col min="9" max="9" width="15.5546875" style="10" customWidth="1"/>
    <col min="10" max="10" width="26.6640625" style="10" customWidth="1"/>
    <col min="11" max="11" width="16" style="10" customWidth="1"/>
    <col min="12" max="13" width="12.33203125" style="10" customWidth="1"/>
    <col min="14" max="16384" width="9.33203125" style="10"/>
  </cols>
  <sheetData>
    <row r="2" spans="1:13" ht="22.8" x14ac:dyDescent="0.3">
      <c r="A2" s="39" t="s">
        <v>1</v>
      </c>
      <c r="B2" s="9" t="s">
        <v>94</v>
      </c>
      <c r="C2" s="28" t="s">
        <v>62</v>
      </c>
      <c r="D2" s="28"/>
      <c r="E2" s="28"/>
    </row>
    <row r="3" spans="1:13" x14ac:dyDescent="0.3">
      <c r="C3" s="32"/>
      <c r="D3" s="32"/>
      <c r="E3" s="29"/>
      <c r="F3" s="6"/>
      <c r="G3" s="32"/>
      <c r="H3" s="32"/>
      <c r="I3" s="6"/>
      <c r="J3" s="6"/>
      <c r="K3" s="36" t="s">
        <v>51</v>
      </c>
      <c r="L3" s="36"/>
      <c r="M3" s="36"/>
    </row>
    <row r="4" spans="1:13" ht="45.6" x14ac:dyDescent="0.3">
      <c r="A4" s="16" t="s">
        <v>3</v>
      </c>
      <c r="B4" s="3" t="s">
        <v>21</v>
      </c>
      <c r="C4" s="1" t="s">
        <v>52</v>
      </c>
      <c r="D4" s="1"/>
      <c r="E4" s="1" t="s">
        <v>2</v>
      </c>
      <c r="F4" s="1" t="s">
        <v>42</v>
      </c>
      <c r="G4" s="1" t="s">
        <v>53</v>
      </c>
      <c r="H4" s="1"/>
      <c r="I4" s="1" t="s">
        <v>2</v>
      </c>
      <c r="J4" s="1" t="s">
        <v>42</v>
      </c>
      <c r="L4" s="10" t="s">
        <v>48</v>
      </c>
      <c r="M4" s="10" t="s">
        <v>49</v>
      </c>
    </row>
    <row r="5" spans="1:13" x14ac:dyDescent="0.3">
      <c r="B5" s="4" t="s">
        <v>8</v>
      </c>
      <c r="C5" s="98">
        <v>0</v>
      </c>
      <c r="D5" s="57">
        <v>0.1</v>
      </c>
      <c r="E5" s="56">
        <v>0.8</v>
      </c>
      <c r="F5" s="2">
        <f t="shared" ref="F5:F19" si="0">C5*E5</f>
        <v>0</v>
      </c>
      <c r="G5" s="98">
        <v>0</v>
      </c>
      <c r="H5" s="57">
        <v>0.1</v>
      </c>
      <c r="I5" s="56">
        <v>3.2</v>
      </c>
      <c r="J5" s="2">
        <f>G5*I5</f>
        <v>0</v>
      </c>
      <c r="K5" s="12">
        <v>0.33</v>
      </c>
      <c r="L5" s="29">
        <f t="shared" ref="L5:L10" si="1">C5*K5</f>
        <v>0</v>
      </c>
      <c r="M5" s="29">
        <f t="shared" ref="M5:M10" si="2">G5*K5</f>
        <v>0</v>
      </c>
    </row>
    <row r="6" spans="1:13" x14ac:dyDescent="0.3">
      <c r="B6" s="13" t="s">
        <v>0</v>
      </c>
      <c r="C6" s="98">
        <v>0</v>
      </c>
      <c r="D6" s="57">
        <v>0.04</v>
      </c>
      <c r="E6" s="56">
        <v>0.32</v>
      </c>
      <c r="F6" s="2">
        <f t="shared" si="0"/>
        <v>0</v>
      </c>
      <c r="G6" s="98">
        <v>0</v>
      </c>
      <c r="H6" s="57">
        <v>0.04</v>
      </c>
      <c r="I6" s="56">
        <v>1.28</v>
      </c>
      <c r="J6" s="2">
        <f t="shared" ref="J6:J19" si="3">G6*I6</f>
        <v>0</v>
      </c>
      <c r="K6" s="10">
        <v>0.33</v>
      </c>
      <c r="L6" s="29">
        <f t="shared" si="1"/>
        <v>0</v>
      </c>
      <c r="M6" s="29">
        <f t="shared" si="2"/>
        <v>0</v>
      </c>
    </row>
    <row r="7" spans="1:13" x14ac:dyDescent="0.3">
      <c r="B7" s="14" t="s">
        <v>15</v>
      </c>
      <c r="C7" s="98">
        <v>0</v>
      </c>
      <c r="D7" s="57">
        <v>0.04</v>
      </c>
      <c r="E7" s="56">
        <v>0.32</v>
      </c>
      <c r="F7" s="2">
        <f t="shared" si="0"/>
        <v>0</v>
      </c>
      <c r="G7" s="98">
        <v>0</v>
      </c>
      <c r="H7" s="57">
        <v>0.04</v>
      </c>
      <c r="I7" s="56">
        <v>1.28</v>
      </c>
      <c r="J7" s="2">
        <f t="shared" si="3"/>
        <v>0</v>
      </c>
      <c r="K7" s="10">
        <v>1.25</v>
      </c>
      <c r="L7" s="29">
        <f t="shared" si="1"/>
        <v>0</v>
      </c>
      <c r="M7" s="29">
        <f t="shared" si="2"/>
        <v>0</v>
      </c>
    </row>
    <row r="8" spans="1:13" x14ac:dyDescent="0.3">
      <c r="B8" s="14" t="s">
        <v>16</v>
      </c>
      <c r="C8" s="98">
        <v>0</v>
      </c>
      <c r="D8" s="57">
        <v>0.06</v>
      </c>
      <c r="E8" s="56">
        <v>0.48</v>
      </c>
      <c r="F8" s="2">
        <f t="shared" si="0"/>
        <v>0</v>
      </c>
      <c r="G8" s="98">
        <v>0</v>
      </c>
      <c r="H8" s="57">
        <v>0.06</v>
      </c>
      <c r="I8" s="56">
        <v>1.92</v>
      </c>
      <c r="J8" s="2">
        <f t="shared" si="3"/>
        <v>0</v>
      </c>
      <c r="K8" s="10">
        <v>1.45</v>
      </c>
      <c r="L8" s="29">
        <f t="shared" si="1"/>
        <v>0</v>
      </c>
      <c r="M8" s="29">
        <f t="shared" si="2"/>
        <v>0</v>
      </c>
    </row>
    <row r="9" spans="1:13" x14ac:dyDescent="0.3">
      <c r="B9" s="14" t="s">
        <v>17</v>
      </c>
      <c r="C9" s="98">
        <v>0</v>
      </c>
      <c r="D9" s="57">
        <v>0.06</v>
      </c>
      <c r="E9" s="56">
        <v>0.48</v>
      </c>
      <c r="F9" s="2">
        <f t="shared" si="0"/>
        <v>0</v>
      </c>
      <c r="G9" s="98">
        <v>0</v>
      </c>
      <c r="H9" s="57">
        <v>0.06</v>
      </c>
      <c r="I9" s="56">
        <v>1.92</v>
      </c>
      <c r="J9" s="2">
        <f t="shared" si="3"/>
        <v>0</v>
      </c>
      <c r="K9" s="10">
        <v>1.65</v>
      </c>
      <c r="L9" s="29">
        <f t="shared" si="1"/>
        <v>0</v>
      </c>
      <c r="M9" s="29">
        <f t="shared" si="2"/>
        <v>0</v>
      </c>
    </row>
    <row r="10" spans="1:13" x14ac:dyDescent="0.3">
      <c r="B10" s="26" t="s">
        <v>37</v>
      </c>
      <c r="C10" s="98">
        <v>0</v>
      </c>
      <c r="D10" s="57">
        <v>0.06</v>
      </c>
      <c r="E10" s="56">
        <v>0.48</v>
      </c>
      <c r="F10" s="2">
        <f t="shared" si="0"/>
        <v>0</v>
      </c>
      <c r="G10" s="98">
        <v>0</v>
      </c>
      <c r="H10" s="57">
        <v>0.06</v>
      </c>
      <c r="I10" s="56">
        <v>1.92</v>
      </c>
      <c r="J10" s="2">
        <f t="shared" si="3"/>
        <v>0</v>
      </c>
      <c r="K10" s="10">
        <v>1.7</v>
      </c>
      <c r="L10" s="29">
        <f t="shared" si="1"/>
        <v>0</v>
      </c>
      <c r="M10" s="29">
        <f t="shared" si="2"/>
        <v>0</v>
      </c>
    </row>
    <row r="11" spans="1:13" x14ac:dyDescent="0.3">
      <c r="B11" s="26" t="s">
        <v>54</v>
      </c>
      <c r="C11" s="98">
        <v>0</v>
      </c>
      <c r="D11" s="57">
        <v>0.08</v>
      </c>
      <c r="E11" s="56">
        <v>0.64</v>
      </c>
      <c r="F11" s="2">
        <f t="shared" si="0"/>
        <v>0</v>
      </c>
      <c r="G11" s="98">
        <v>0</v>
      </c>
      <c r="H11" s="57">
        <v>0.08</v>
      </c>
      <c r="I11" s="56">
        <v>2.56</v>
      </c>
      <c r="J11" s="2">
        <f t="shared" si="3"/>
        <v>0</v>
      </c>
      <c r="L11" s="29"/>
      <c r="M11" s="29"/>
    </row>
    <row r="12" spans="1:13" x14ac:dyDescent="0.3">
      <c r="B12" s="13" t="s">
        <v>9</v>
      </c>
      <c r="C12" s="98">
        <v>0</v>
      </c>
      <c r="D12" s="57">
        <v>0.08</v>
      </c>
      <c r="E12" s="56">
        <v>0.64</v>
      </c>
      <c r="F12" s="2">
        <f t="shared" si="0"/>
        <v>0</v>
      </c>
      <c r="G12" s="98">
        <v>0</v>
      </c>
      <c r="H12" s="57">
        <v>0.08</v>
      </c>
      <c r="I12" s="56">
        <v>2.56</v>
      </c>
      <c r="J12" s="2">
        <f t="shared" si="3"/>
        <v>0</v>
      </c>
      <c r="K12" s="10">
        <v>0.54</v>
      </c>
      <c r="L12" s="29">
        <f t="shared" ref="L12:L19" si="4">C12*K12</f>
        <v>0</v>
      </c>
      <c r="M12" s="29">
        <f t="shared" ref="M12:M19" si="5">G12*K12</f>
        <v>0</v>
      </c>
    </row>
    <row r="13" spans="1:13" x14ac:dyDescent="0.3">
      <c r="B13" s="25" t="s">
        <v>36</v>
      </c>
      <c r="C13" s="98">
        <v>0</v>
      </c>
      <c r="D13" s="57">
        <v>0.08</v>
      </c>
      <c r="E13" s="56">
        <v>0.64</v>
      </c>
      <c r="F13" s="2">
        <f t="shared" si="0"/>
        <v>0</v>
      </c>
      <c r="G13" s="98">
        <v>0</v>
      </c>
      <c r="H13" s="57">
        <v>0.08</v>
      </c>
      <c r="I13" s="56">
        <v>2.56</v>
      </c>
      <c r="J13" s="2">
        <f t="shared" si="3"/>
        <v>0</v>
      </c>
      <c r="K13" s="10">
        <v>1.3</v>
      </c>
      <c r="L13" s="29">
        <f t="shared" si="4"/>
        <v>0</v>
      </c>
      <c r="M13" s="29">
        <f t="shared" si="5"/>
        <v>0</v>
      </c>
    </row>
    <row r="14" spans="1:13" x14ac:dyDescent="0.3">
      <c r="B14" s="25" t="s">
        <v>35</v>
      </c>
      <c r="C14" s="98">
        <v>0</v>
      </c>
      <c r="D14" s="57">
        <v>0.06</v>
      </c>
      <c r="E14" s="56">
        <v>0.48</v>
      </c>
      <c r="F14" s="2">
        <f t="shared" si="0"/>
        <v>0</v>
      </c>
      <c r="G14" s="98">
        <v>0</v>
      </c>
      <c r="H14" s="57">
        <v>0.06</v>
      </c>
      <c r="I14" s="56">
        <v>1.92</v>
      </c>
      <c r="J14" s="2">
        <f t="shared" si="3"/>
        <v>0</v>
      </c>
      <c r="K14" s="10">
        <v>0.78</v>
      </c>
      <c r="L14" s="29">
        <f t="shared" si="4"/>
        <v>0</v>
      </c>
      <c r="M14" s="29">
        <f t="shared" si="5"/>
        <v>0</v>
      </c>
    </row>
    <row r="15" spans="1:13" x14ac:dyDescent="0.3">
      <c r="B15" s="26" t="s">
        <v>10</v>
      </c>
      <c r="C15" s="98">
        <v>0</v>
      </c>
      <c r="D15" s="57">
        <v>0.06</v>
      </c>
      <c r="E15" s="56">
        <v>0.48</v>
      </c>
      <c r="F15" s="2">
        <f t="shared" si="0"/>
        <v>0</v>
      </c>
      <c r="G15" s="98">
        <v>0</v>
      </c>
      <c r="H15" s="57">
        <v>0.06</v>
      </c>
      <c r="I15" s="56">
        <v>1.92</v>
      </c>
      <c r="J15" s="2">
        <f t="shared" si="3"/>
        <v>0</v>
      </c>
      <c r="K15" s="12">
        <v>0.21</v>
      </c>
      <c r="L15" s="29">
        <f t="shared" si="4"/>
        <v>0</v>
      </c>
      <c r="M15" s="29">
        <f t="shared" si="5"/>
        <v>0</v>
      </c>
    </row>
    <row r="16" spans="1:13" x14ac:dyDescent="0.3">
      <c r="B16" s="13" t="s">
        <v>11</v>
      </c>
      <c r="C16" s="98">
        <v>0</v>
      </c>
      <c r="D16" s="57">
        <v>0.08</v>
      </c>
      <c r="E16" s="56">
        <v>0.64</v>
      </c>
      <c r="F16" s="2">
        <f t="shared" si="0"/>
        <v>0</v>
      </c>
      <c r="G16" s="98">
        <v>0</v>
      </c>
      <c r="H16" s="57">
        <v>0.08</v>
      </c>
      <c r="I16" s="56">
        <v>2.56</v>
      </c>
      <c r="J16" s="2">
        <f t="shared" si="3"/>
        <v>0</v>
      </c>
      <c r="K16" s="10">
        <v>0.52</v>
      </c>
      <c r="L16" s="29">
        <f t="shared" si="4"/>
        <v>0</v>
      </c>
      <c r="M16" s="29">
        <f t="shared" si="5"/>
        <v>0</v>
      </c>
    </row>
    <row r="17" spans="1:13" x14ac:dyDescent="0.3">
      <c r="B17" s="13" t="s">
        <v>12</v>
      </c>
      <c r="C17" s="98">
        <v>0</v>
      </c>
      <c r="D17" s="57">
        <v>0.06</v>
      </c>
      <c r="E17" s="56">
        <v>0.48</v>
      </c>
      <c r="F17" s="2">
        <f t="shared" si="0"/>
        <v>0</v>
      </c>
      <c r="G17" s="98">
        <v>0</v>
      </c>
      <c r="H17" s="57">
        <v>0.06</v>
      </c>
      <c r="I17" s="56">
        <v>1.92</v>
      </c>
      <c r="J17" s="2">
        <f t="shared" si="3"/>
        <v>0</v>
      </c>
      <c r="K17" s="10">
        <v>1.8</v>
      </c>
      <c r="L17" s="29">
        <f t="shared" si="4"/>
        <v>0</v>
      </c>
      <c r="M17" s="29">
        <f t="shared" si="5"/>
        <v>0</v>
      </c>
    </row>
    <row r="18" spans="1:13" x14ac:dyDescent="0.3">
      <c r="B18" s="13" t="s">
        <v>13</v>
      </c>
      <c r="C18" s="98">
        <v>0</v>
      </c>
      <c r="D18" s="57">
        <v>0.08</v>
      </c>
      <c r="E18" s="56">
        <v>0.64</v>
      </c>
      <c r="F18" s="2">
        <f t="shared" si="0"/>
        <v>0</v>
      </c>
      <c r="G18" s="98">
        <v>0</v>
      </c>
      <c r="H18" s="57">
        <v>0.08</v>
      </c>
      <c r="I18" s="56">
        <v>2.56</v>
      </c>
      <c r="J18" s="2">
        <f t="shared" si="3"/>
        <v>0</v>
      </c>
      <c r="K18" s="10">
        <v>1.5</v>
      </c>
      <c r="L18" s="29">
        <f t="shared" si="4"/>
        <v>0</v>
      </c>
      <c r="M18" s="29">
        <f t="shared" si="5"/>
        <v>0</v>
      </c>
    </row>
    <row r="19" spans="1:13" x14ac:dyDescent="0.3">
      <c r="B19" s="13" t="s">
        <v>14</v>
      </c>
      <c r="C19" s="98">
        <v>0</v>
      </c>
      <c r="D19" s="57">
        <v>0.06</v>
      </c>
      <c r="E19" s="56">
        <v>0.48</v>
      </c>
      <c r="F19" s="2">
        <f t="shared" si="0"/>
        <v>0</v>
      </c>
      <c r="G19" s="98">
        <v>0</v>
      </c>
      <c r="H19" s="57">
        <v>0.06</v>
      </c>
      <c r="I19" s="56">
        <v>1.92</v>
      </c>
      <c r="J19" s="2">
        <f t="shared" si="3"/>
        <v>0</v>
      </c>
      <c r="K19" s="10">
        <f>2*2*0.2</f>
        <v>0.8</v>
      </c>
      <c r="L19" s="29">
        <f t="shared" si="4"/>
        <v>0</v>
      </c>
      <c r="M19" s="29">
        <f t="shared" si="5"/>
        <v>0</v>
      </c>
    </row>
    <row r="20" spans="1:13" x14ac:dyDescent="0.3">
      <c r="B20" s="55" t="s">
        <v>57</v>
      </c>
      <c r="C20" s="5"/>
      <c r="D20" s="5"/>
      <c r="E20" s="6"/>
      <c r="F20" s="7">
        <f>SUM(F5:F19)</f>
        <v>0</v>
      </c>
      <c r="G20" s="5"/>
      <c r="H20" s="5"/>
      <c r="I20" s="6"/>
      <c r="J20" s="7">
        <f>SUM(J5:J19)</f>
        <v>0</v>
      </c>
      <c r="L20" s="29">
        <f>(SUM(L5:L19))/15</f>
        <v>0</v>
      </c>
      <c r="M20" s="29">
        <f>(SUM(M5:M19))/15</f>
        <v>0</v>
      </c>
    </row>
    <row r="21" spans="1:13" x14ac:dyDescent="0.3">
      <c r="B21" s="6"/>
      <c r="C21" s="6"/>
      <c r="D21" s="6"/>
      <c r="E21" s="6"/>
      <c r="F21" s="6"/>
      <c r="G21" s="6"/>
      <c r="H21" s="6"/>
      <c r="I21" s="6"/>
      <c r="J21" s="6"/>
    </row>
    <row r="22" spans="1:13" x14ac:dyDescent="0.3">
      <c r="B22" s="6"/>
      <c r="C22" s="32"/>
      <c r="D22" s="32"/>
      <c r="F22" s="6"/>
      <c r="G22" s="32"/>
      <c r="H22" s="32"/>
      <c r="I22" s="6"/>
      <c r="J22" s="6"/>
    </row>
    <row r="23" spans="1:13" ht="45.6" x14ac:dyDescent="0.3">
      <c r="A23" s="16" t="s">
        <v>7</v>
      </c>
      <c r="B23" s="3" t="s">
        <v>22</v>
      </c>
      <c r="C23" s="1" t="s">
        <v>52</v>
      </c>
      <c r="D23" s="1"/>
      <c r="E23" s="8" t="s">
        <v>2</v>
      </c>
      <c r="F23" s="8" t="s">
        <v>42</v>
      </c>
      <c r="G23" s="1" t="s">
        <v>53</v>
      </c>
      <c r="H23" s="1"/>
      <c r="I23" s="8" t="s">
        <v>2</v>
      </c>
      <c r="J23" s="8" t="s">
        <v>42</v>
      </c>
      <c r="L23" s="10" t="s">
        <v>48</v>
      </c>
      <c r="M23" s="10" t="s">
        <v>49</v>
      </c>
    </row>
    <row r="24" spans="1:13" x14ac:dyDescent="0.3">
      <c r="B24" s="4" t="s">
        <v>8</v>
      </c>
      <c r="C24" s="98">
        <v>0</v>
      </c>
      <c r="D24" s="57">
        <v>0.1</v>
      </c>
      <c r="E24" s="56">
        <v>0.5</v>
      </c>
      <c r="F24" s="2">
        <f t="shared" ref="F24:F38" si="6">C24*E24</f>
        <v>0</v>
      </c>
      <c r="G24" s="98">
        <v>0</v>
      </c>
      <c r="H24" s="57">
        <v>0.1</v>
      </c>
      <c r="I24" s="56">
        <v>2</v>
      </c>
      <c r="J24" s="2">
        <f>G24*I24</f>
        <v>0</v>
      </c>
      <c r="K24" s="12">
        <v>0.33</v>
      </c>
      <c r="L24" s="29">
        <f t="shared" ref="L24:L29" si="7">C24*K24</f>
        <v>0</v>
      </c>
      <c r="M24" s="29">
        <f t="shared" ref="M24:M29" si="8">G24*K24</f>
        <v>0</v>
      </c>
    </row>
    <row r="25" spans="1:13" x14ac:dyDescent="0.3">
      <c r="B25" s="13" t="s">
        <v>0</v>
      </c>
      <c r="C25" s="98">
        <v>0</v>
      </c>
      <c r="D25" s="57">
        <v>0.04</v>
      </c>
      <c r="E25" s="56">
        <v>0.2</v>
      </c>
      <c r="F25" s="2">
        <f t="shared" si="6"/>
        <v>0</v>
      </c>
      <c r="G25" s="98">
        <v>0</v>
      </c>
      <c r="H25" s="57">
        <v>0.04</v>
      </c>
      <c r="I25" s="56">
        <v>0.8</v>
      </c>
      <c r="J25" s="2">
        <f t="shared" ref="J25:J38" si="9">G25*I25</f>
        <v>0</v>
      </c>
      <c r="K25" s="10">
        <v>0.33</v>
      </c>
      <c r="L25" s="29">
        <f t="shared" si="7"/>
        <v>0</v>
      </c>
      <c r="M25" s="29">
        <f t="shared" si="8"/>
        <v>0</v>
      </c>
    </row>
    <row r="26" spans="1:13" x14ac:dyDescent="0.3">
      <c r="B26" s="14" t="s">
        <v>15</v>
      </c>
      <c r="C26" s="98">
        <v>0</v>
      </c>
      <c r="D26" s="57">
        <v>0.04</v>
      </c>
      <c r="E26" s="56">
        <v>0.2</v>
      </c>
      <c r="F26" s="2">
        <f t="shared" si="6"/>
        <v>0</v>
      </c>
      <c r="G26" s="98">
        <v>0</v>
      </c>
      <c r="H26" s="57">
        <v>0.04</v>
      </c>
      <c r="I26" s="56">
        <v>0.8</v>
      </c>
      <c r="J26" s="2">
        <f t="shared" si="9"/>
        <v>0</v>
      </c>
      <c r="K26" s="10">
        <v>1.25</v>
      </c>
      <c r="L26" s="29">
        <f t="shared" si="7"/>
        <v>0</v>
      </c>
      <c r="M26" s="29">
        <f t="shared" si="8"/>
        <v>0</v>
      </c>
    </row>
    <row r="27" spans="1:13" x14ac:dyDescent="0.3">
      <c r="B27" s="14" t="s">
        <v>16</v>
      </c>
      <c r="C27" s="98">
        <v>0</v>
      </c>
      <c r="D27" s="57">
        <v>0.06</v>
      </c>
      <c r="E27" s="56">
        <v>0.3</v>
      </c>
      <c r="F27" s="2">
        <f t="shared" si="6"/>
        <v>0</v>
      </c>
      <c r="G27" s="98">
        <v>0</v>
      </c>
      <c r="H27" s="57">
        <v>0.06</v>
      </c>
      <c r="I27" s="56">
        <v>1.2</v>
      </c>
      <c r="J27" s="2">
        <f t="shared" si="9"/>
        <v>0</v>
      </c>
      <c r="K27" s="10">
        <v>1.45</v>
      </c>
      <c r="L27" s="29">
        <f t="shared" si="7"/>
        <v>0</v>
      </c>
      <c r="M27" s="29">
        <f t="shared" si="8"/>
        <v>0</v>
      </c>
    </row>
    <row r="28" spans="1:13" x14ac:dyDescent="0.3">
      <c r="B28" s="14" t="s">
        <v>17</v>
      </c>
      <c r="C28" s="98">
        <v>0</v>
      </c>
      <c r="D28" s="57">
        <v>0.06</v>
      </c>
      <c r="E28" s="56">
        <v>0.3</v>
      </c>
      <c r="F28" s="2">
        <f t="shared" si="6"/>
        <v>0</v>
      </c>
      <c r="G28" s="98">
        <v>0</v>
      </c>
      <c r="H28" s="57">
        <v>0.06</v>
      </c>
      <c r="I28" s="56">
        <v>1.2</v>
      </c>
      <c r="J28" s="2">
        <f t="shared" si="9"/>
        <v>0</v>
      </c>
      <c r="K28" s="10">
        <v>1.65</v>
      </c>
      <c r="L28" s="29">
        <f t="shared" si="7"/>
        <v>0</v>
      </c>
      <c r="M28" s="29">
        <f t="shared" si="8"/>
        <v>0</v>
      </c>
    </row>
    <row r="29" spans="1:13" x14ac:dyDescent="0.3">
      <c r="B29" s="26" t="s">
        <v>37</v>
      </c>
      <c r="C29" s="98">
        <v>0</v>
      </c>
      <c r="D29" s="57">
        <v>0.06</v>
      </c>
      <c r="E29" s="56">
        <v>0.3</v>
      </c>
      <c r="F29" s="2">
        <f t="shared" si="6"/>
        <v>0</v>
      </c>
      <c r="G29" s="98">
        <v>0</v>
      </c>
      <c r="H29" s="57">
        <v>0.06</v>
      </c>
      <c r="I29" s="56">
        <v>1.2</v>
      </c>
      <c r="J29" s="2">
        <f t="shared" si="9"/>
        <v>0</v>
      </c>
      <c r="K29" s="10">
        <v>1.7</v>
      </c>
      <c r="L29" s="29">
        <f t="shared" si="7"/>
        <v>0</v>
      </c>
      <c r="M29" s="29">
        <f t="shared" si="8"/>
        <v>0</v>
      </c>
    </row>
    <row r="30" spans="1:13" x14ac:dyDescent="0.3">
      <c r="B30" s="26" t="s">
        <v>54</v>
      </c>
      <c r="C30" s="98">
        <v>0</v>
      </c>
      <c r="D30" s="57">
        <v>0.08</v>
      </c>
      <c r="E30" s="56">
        <v>0.4</v>
      </c>
      <c r="F30" s="2">
        <f t="shared" si="6"/>
        <v>0</v>
      </c>
      <c r="G30" s="98">
        <v>0</v>
      </c>
      <c r="H30" s="57">
        <v>0.08</v>
      </c>
      <c r="I30" s="56">
        <v>1.6</v>
      </c>
      <c r="J30" s="2">
        <f t="shared" si="9"/>
        <v>0</v>
      </c>
      <c r="L30" s="29"/>
      <c r="M30" s="29"/>
    </row>
    <row r="31" spans="1:13" x14ac:dyDescent="0.3">
      <c r="B31" s="13" t="s">
        <v>9</v>
      </c>
      <c r="C31" s="98">
        <v>0</v>
      </c>
      <c r="D31" s="57">
        <v>0.08</v>
      </c>
      <c r="E31" s="56">
        <v>0.4</v>
      </c>
      <c r="F31" s="2">
        <f t="shared" si="6"/>
        <v>0</v>
      </c>
      <c r="G31" s="98">
        <v>0</v>
      </c>
      <c r="H31" s="57">
        <v>0.08</v>
      </c>
      <c r="I31" s="56">
        <v>1.6</v>
      </c>
      <c r="J31" s="2">
        <f t="shared" si="9"/>
        <v>0</v>
      </c>
      <c r="K31" s="10">
        <v>0.54</v>
      </c>
      <c r="L31" s="29">
        <f t="shared" ref="L31:L38" si="10">C31*K31</f>
        <v>0</v>
      </c>
      <c r="M31" s="29">
        <f t="shared" ref="M31:M38" si="11">G31*K31</f>
        <v>0</v>
      </c>
    </row>
    <row r="32" spans="1:13" x14ac:dyDescent="0.3">
      <c r="B32" s="25" t="s">
        <v>34</v>
      </c>
      <c r="C32" s="98">
        <v>0</v>
      </c>
      <c r="D32" s="57">
        <v>0.08</v>
      </c>
      <c r="E32" s="56">
        <v>0.4</v>
      </c>
      <c r="F32" s="2">
        <f t="shared" si="6"/>
        <v>0</v>
      </c>
      <c r="G32" s="98">
        <v>0</v>
      </c>
      <c r="H32" s="57">
        <v>0.08</v>
      </c>
      <c r="I32" s="56">
        <v>1.6</v>
      </c>
      <c r="J32" s="2">
        <f t="shared" si="9"/>
        <v>0</v>
      </c>
      <c r="K32" s="10">
        <v>1.3</v>
      </c>
      <c r="L32" s="29">
        <f t="shared" si="10"/>
        <v>0</v>
      </c>
      <c r="M32" s="29">
        <f t="shared" si="11"/>
        <v>0</v>
      </c>
    </row>
    <row r="33" spans="1:13" x14ac:dyDescent="0.3">
      <c r="B33" s="25" t="s">
        <v>33</v>
      </c>
      <c r="C33" s="98">
        <v>0</v>
      </c>
      <c r="D33" s="57">
        <v>0.06</v>
      </c>
      <c r="E33" s="56">
        <v>0.3</v>
      </c>
      <c r="F33" s="2">
        <f t="shared" si="6"/>
        <v>0</v>
      </c>
      <c r="G33" s="98">
        <v>0</v>
      </c>
      <c r="H33" s="57">
        <v>0.06</v>
      </c>
      <c r="I33" s="56">
        <v>1.2</v>
      </c>
      <c r="J33" s="2">
        <f t="shared" si="9"/>
        <v>0</v>
      </c>
      <c r="K33" s="10">
        <v>0.78</v>
      </c>
      <c r="L33" s="29">
        <f t="shared" si="10"/>
        <v>0</v>
      </c>
      <c r="M33" s="29">
        <f t="shared" si="11"/>
        <v>0</v>
      </c>
    </row>
    <row r="34" spans="1:13" x14ac:dyDescent="0.3">
      <c r="B34" s="13" t="s">
        <v>10</v>
      </c>
      <c r="C34" s="98">
        <v>0</v>
      </c>
      <c r="D34" s="57">
        <v>0.06</v>
      </c>
      <c r="E34" s="56">
        <v>0.3</v>
      </c>
      <c r="F34" s="2">
        <f t="shared" si="6"/>
        <v>0</v>
      </c>
      <c r="G34" s="98">
        <v>0</v>
      </c>
      <c r="H34" s="57">
        <v>0.06</v>
      </c>
      <c r="I34" s="56">
        <v>1.2</v>
      </c>
      <c r="J34" s="2">
        <f t="shared" si="9"/>
        <v>0</v>
      </c>
      <c r="K34" s="12">
        <v>0.21</v>
      </c>
      <c r="L34" s="29">
        <f t="shared" si="10"/>
        <v>0</v>
      </c>
      <c r="M34" s="29">
        <f t="shared" si="11"/>
        <v>0</v>
      </c>
    </row>
    <row r="35" spans="1:13" x14ac:dyDescent="0.3">
      <c r="B35" s="13" t="s">
        <v>11</v>
      </c>
      <c r="C35" s="98">
        <v>0</v>
      </c>
      <c r="D35" s="57">
        <v>0.08</v>
      </c>
      <c r="E35" s="56">
        <v>0.4</v>
      </c>
      <c r="F35" s="2">
        <f t="shared" si="6"/>
        <v>0</v>
      </c>
      <c r="G35" s="98">
        <v>0</v>
      </c>
      <c r="H35" s="57">
        <v>0.08</v>
      </c>
      <c r="I35" s="56">
        <v>1.6</v>
      </c>
      <c r="J35" s="2">
        <f t="shared" si="9"/>
        <v>0</v>
      </c>
      <c r="K35" s="10">
        <v>0.52</v>
      </c>
      <c r="L35" s="29">
        <f t="shared" si="10"/>
        <v>0</v>
      </c>
      <c r="M35" s="29">
        <f t="shared" si="11"/>
        <v>0</v>
      </c>
    </row>
    <row r="36" spans="1:13" x14ac:dyDescent="0.3">
      <c r="B36" s="13" t="s">
        <v>12</v>
      </c>
      <c r="C36" s="98">
        <v>0</v>
      </c>
      <c r="D36" s="57">
        <v>0.06</v>
      </c>
      <c r="E36" s="56">
        <v>0.3</v>
      </c>
      <c r="F36" s="2">
        <f t="shared" si="6"/>
        <v>0</v>
      </c>
      <c r="G36" s="98">
        <v>0</v>
      </c>
      <c r="H36" s="57">
        <v>0.06</v>
      </c>
      <c r="I36" s="56">
        <v>1.2</v>
      </c>
      <c r="J36" s="2">
        <f t="shared" si="9"/>
        <v>0</v>
      </c>
      <c r="K36" s="10">
        <v>1.8</v>
      </c>
      <c r="L36" s="29">
        <f t="shared" si="10"/>
        <v>0</v>
      </c>
      <c r="M36" s="29">
        <f t="shared" si="11"/>
        <v>0</v>
      </c>
    </row>
    <row r="37" spans="1:13" x14ac:dyDescent="0.3">
      <c r="B37" s="13" t="s">
        <v>13</v>
      </c>
      <c r="C37" s="98">
        <v>0</v>
      </c>
      <c r="D37" s="57">
        <v>0.08</v>
      </c>
      <c r="E37" s="56">
        <v>0.4</v>
      </c>
      <c r="F37" s="2">
        <f t="shared" si="6"/>
        <v>0</v>
      </c>
      <c r="G37" s="98">
        <v>0</v>
      </c>
      <c r="H37" s="57">
        <v>0.08</v>
      </c>
      <c r="I37" s="56">
        <v>1.6</v>
      </c>
      <c r="J37" s="2">
        <f t="shared" si="9"/>
        <v>0</v>
      </c>
      <c r="K37" s="10">
        <v>1.5</v>
      </c>
      <c r="L37" s="29">
        <f t="shared" si="10"/>
        <v>0</v>
      </c>
      <c r="M37" s="29">
        <f t="shared" si="11"/>
        <v>0</v>
      </c>
    </row>
    <row r="38" spans="1:13" x14ac:dyDescent="0.3">
      <c r="B38" s="25" t="s">
        <v>14</v>
      </c>
      <c r="C38" s="98">
        <v>0</v>
      </c>
      <c r="D38" s="57">
        <v>0.06</v>
      </c>
      <c r="E38" s="56">
        <v>0.3</v>
      </c>
      <c r="F38" s="2">
        <f t="shared" si="6"/>
        <v>0</v>
      </c>
      <c r="G38" s="98">
        <v>0</v>
      </c>
      <c r="H38" s="57">
        <v>0.06</v>
      </c>
      <c r="I38" s="56">
        <v>1.2</v>
      </c>
      <c r="J38" s="2">
        <f t="shared" si="9"/>
        <v>0</v>
      </c>
      <c r="K38" s="10">
        <f>2*2*0.2</f>
        <v>0.8</v>
      </c>
      <c r="L38" s="29">
        <f t="shared" si="10"/>
        <v>0</v>
      </c>
      <c r="M38" s="29">
        <f t="shared" si="11"/>
        <v>0</v>
      </c>
    </row>
    <row r="39" spans="1:13" x14ac:dyDescent="0.3">
      <c r="B39" s="55" t="s">
        <v>58</v>
      </c>
      <c r="C39" s="6"/>
      <c r="D39" s="6"/>
      <c r="E39" s="6"/>
      <c r="F39" s="7">
        <f>SUM(F24:F38)</f>
        <v>0</v>
      </c>
      <c r="G39" s="6"/>
      <c r="H39" s="6"/>
      <c r="I39" s="6"/>
      <c r="J39" s="7">
        <f>SUM(J24:J38)</f>
        <v>0</v>
      </c>
      <c r="L39" s="29">
        <f>(SUM(L24:L38))/15</f>
        <v>0</v>
      </c>
      <c r="M39" s="29">
        <f>(SUM(M24:M38))/15</f>
        <v>0</v>
      </c>
    </row>
    <row r="40" spans="1:13" x14ac:dyDescent="0.3">
      <c r="B40" s="15"/>
      <c r="C40" s="6"/>
      <c r="D40" s="6"/>
      <c r="E40" s="6"/>
      <c r="F40" s="17"/>
      <c r="G40" s="6"/>
      <c r="H40" s="6"/>
      <c r="I40" s="6"/>
      <c r="J40" s="17"/>
    </row>
    <row r="41" spans="1:13" ht="57" x14ac:dyDescent="0.3">
      <c r="A41" s="16" t="s">
        <v>18</v>
      </c>
      <c r="B41" s="3" t="s">
        <v>47</v>
      </c>
      <c r="C41" s="8" t="s">
        <v>46</v>
      </c>
      <c r="D41" s="8"/>
      <c r="E41" s="8" t="s">
        <v>2</v>
      </c>
      <c r="F41" s="8" t="s">
        <v>42</v>
      </c>
      <c r="J41" s="35"/>
    </row>
    <row r="42" spans="1:13" x14ac:dyDescent="0.3">
      <c r="B42" s="27" t="s">
        <v>23</v>
      </c>
      <c r="C42" s="98">
        <v>0</v>
      </c>
      <c r="D42" s="57">
        <v>0.1</v>
      </c>
      <c r="E42" s="56">
        <v>0.8</v>
      </c>
      <c r="F42" s="18">
        <f t="shared" ref="F42:F55" si="12">C42*E42</f>
        <v>0</v>
      </c>
      <c r="J42" s="60"/>
    </row>
    <row r="43" spans="1:13" x14ac:dyDescent="0.3">
      <c r="B43" s="27" t="s">
        <v>24</v>
      </c>
      <c r="C43" s="98">
        <v>0</v>
      </c>
      <c r="D43" s="57">
        <v>0.06</v>
      </c>
      <c r="E43" s="56">
        <v>0.48</v>
      </c>
      <c r="F43" s="18">
        <f t="shared" si="12"/>
        <v>0</v>
      </c>
      <c r="J43" s="60"/>
    </row>
    <row r="44" spans="1:13" x14ac:dyDescent="0.3">
      <c r="B44" s="27" t="s">
        <v>40</v>
      </c>
      <c r="C44" s="98">
        <v>0</v>
      </c>
      <c r="D44" s="57">
        <v>0.06</v>
      </c>
      <c r="E44" s="56">
        <v>0.48</v>
      </c>
      <c r="F44" s="18">
        <f t="shared" si="12"/>
        <v>0</v>
      </c>
      <c r="J44" s="60"/>
    </row>
    <row r="45" spans="1:13" x14ac:dyDescent="0.3">
      <c r="B45" s="27" t="s">
        <v>39</v>
      </c>
      <c r="C45" s="98">
        <v>0</v>
      </c>
      <c r="D45" s="57">
        <v>0.1</v>
      </c>
      <c r="E45" s="56">
        <v>0.8</v>
      </c>
      <c r="F45" s="18">
        <f t="shared" si="12"/>
        <v>0</v>
      </c>
      <c r="J45" s="60"/>
    </row>
    <row r="46" spans="1:13" x14ac:dyDescent="0.3">
      <c r="B46" s="27" t="s">
        <v>38</v>
      </c>
      <c r="C46" s="98">
        <v>0</v>
      </c>
      <c r="D46" s="57">
        <v>0.06</v>
      </c>
      <c r="E46" s="56">
        <v>0.48</v>
      </c>
      <c r="F46" s="18">
        <f t="shared" si="12"/>
        <v>0</v>
      </c>
      <c r="J46" s="60"/>
    </row>
    <row r="47" spans="1:13" x14ac:dyDescent="0.3">
      <c r="B47" s="27" t="s">
        <v>25</v>
      </c>
      <c r="C47" s="98">
        <v>0</v>
      </c>
      <c r="D47" s="57">
        <v>0.1</v>
      </c>
      <c r="E47" s="56">
        <v>0.8</v>
      </c>
      <c r="F47" s="18">
        <f t="shared" si="12"/>
        <v>0</v>
      </c>
      <c r="J47" s="60"/>
    </row>
    <row r="48" spans="1:13" x14ac:dyDescent="0.3">
      <c r="B48" s="27" t="s">
        <v>26</v>
      </c>
      <c r="C48" s="98">
        <v>0</v>
      </c>
      <c r="D48" s="57">
        <v>0.1</v>
      </c>
      <c r="E48" s="56">
        <v>0.8</v>
      </c>
      <c r="F48" s="18">
        <f t="shared" si="12"/>
        <v>0</v>
      </c>
      <c r="J48" s="60"/>
    </row>
    <row r="49" spans="1:10" x14ac:dyDescent="0.3">
      <c r="B49" s="27" t="s">
        <v>30</v>
      </c>
      <c r="C49" s="98">
        <v>0</v>
      </c>
      <c r="D49" s="57">
        <v>0.06</v>
      </c>
      <c r="E49" s="56">
        <v>0.48</v>
      </c>
      <c r="F49" s="18">
        <f t="shared" si="12"/>
        <v>0</v>
      </c>
      <c r="J49" s="60"/>
    </row>
    <row r="50" spans="1:10" x14ac:dyDescent="0.3">
      <c r="B50" s="27" t="s">
        <v>27</v>
      </c>
      <c r="C50" s="98">
        <v>0</v>
      </c>
      <c r="D50" s="57">
        <v>0.06</v>
      </c>
      <c r="E50" s="56">
        <v>0.48</v>
      </c>
      <c r="F50" s="18">
        <f t="shared" si="12"/>
        <v>0</v>
      </c>
      <c r="J50" s="60"/>
    </row>
    <row r="51" spans="1:10" x14ac:dyDescent="0.3">
      <c r="B51" s="27" t="s">
        <v>29</v>
      </c>
      <c r="C51" s="98">
        <v>0</v>
      </c>
      <c r="D51" s="57">
        <v>0.06</v>
      </c>
      <c r="E51" s="56">
        <v>0.48</v>
      </c>
      <c r="F51" s="18">
        <f t="shared" si="12"/>
        <v>0</v>
      </c>
      <c r="J51" s="60"/>
    </row>
    <row r="52" spans="1:10" x14ac:dyDescent="0.3">
      <c r="B52" s="27" t="s">
        <v>28</v>
      </c>
      <c r="C52" s="98">
        <v>0</v>
      </c>
      <c r="D52" s="57">
        <v>0.06</v>
      </c>
      <c r="E52" s="56">
        <v>0.48</v>
      </c>
      <c r="F52" s="18">
        <f t="shared" si="12"/>
        <v>0</v>
      </c>
      <c r="J52" s="60"/>
    </row>
    <row r="53" spans="1:10" x14ac:dyDescent="0.3">
      <c r="B53" s="27" t="s">
        <v>31</v>
      </c>
      <c r="C53" s="98">
        <v>0</v>
      </c>
      <c r="D53" s="57">
        <v>0.06</v>
      </c>
      <c r="E53" s="56">
        <v>0.48</v>
      </c>
      <c r="F53" s="18">
        <f t="shared" si="12"/>
        <v>0</v>
      </c>
      <c r="J53" s="60"/>
    </row>
    <row r="54" spans="1:10" x14ac:dyDescent="0.3">
      <c r="B54" s="27" t="s">
        <v>32</v>
      </c>
      <c r="C54" s="98">
        <v>0</v>
      </c>
      <c r="D54" s="57">
        <v>0.06</v>
      </c>
      <c r="E54" s="56">
        <v>0.48</v>
      </c>
      <c r="F54" s="18">
        <f t="shared" si="12"/>
        <v>0</v>
      </c>
      <c r="J54" s="60"/>
    </row>
    <row r="55" spans="1:10" x14ac:dyDescent="0.3">
      <c r="B55" s="27" t="s">
        <v>20</v>
      </c>
      <c r="C55" s="98">
        <v>0</v>
      </c>
      <c r="D55" s="57">
        <v>0.06</v>
      </c>
      <c r="E55" s="56">
        <v>0.48</v>
      </c>
      <c r="F55" s="18">
        <f t="shared" si="12"/>
        <v>0</v>
      </c>
      <c r="J55" s="60"/>
    </row>
    <row r="56" spans="1:10" x14ac:dyDescent="0.3">
      <c r="B56" s="55" t="s">
        <v>59</v>
      </c>
      <c r="C56" s="6"/>
      <c r="D56" s="62"/>
      <c r="E56" s="6"/>
      <c r="F56" s="7">
        <f>SUM(F42:F55)</f>
        <v>0</v>
      </c>
      <c r="J56" s="34"/>
    </row>
    <row r="57" spans="1:10" ht="28.8" x14ac:dyDescent="0.3">
      <c r="B57" s="30" t="s">
        <v>41</v>
      </c>
      <c r="C57" s="6"/>
      <c r="D57" s="6"/>
      <c r="E57" s="6"/>
      <c r="G57" s="34"/>
      <c r="H57" s="34"/>
    </row>
    <row r="58" spans="1:10" s="12" customFormat="1" x14ac:dyDescent="0.3">
      <c r="A58" s="31"/>
      <c r="B58" s="24"/>
      <c r="C58" s="21"/>
      <c r="D58" s="21"/>
    </row>
    <row r="59" spans="1:10" ht="45.6" x14ac:dyDescent="0.3">
      <c r="A59" s="11"/>
      <c r="B59" s="23"/>
      <c r="C59" s="1" t="s">
        <v>52</v>
      </c>
      <c r="D59" s="1"/>
      <c r="E59" s="8" t="s">
        <v>2</v>
      </c>
      <c r="F59" s="8" t="s">
        <v>42</v>
      </c>
      <c r="G59" s="1" t="s">
        <v>53</v>
      </c>
      <c r="H59" s="1"/>
      <c r="I59" s="8" t="s">
        <v>2</v>
      </c>
      <c r="J59" s="8" t="s">
        <v>42</v>
      </c>
    </row>
    <row r="60" spans="1:10" ht="34.200000000000003" x14ac:dyDescent="0.3">
      <c r="A60" s="16" t="s">
        <v>5</v>
      </c>
      <c r="B60" s="22" t="s">
        <v>44</v>
      </c>
      <c r="C60" s="99">
        <v>0</v>
      </c>
      <c r="D60" s="63"/>
      <c r="E60" s="66">
        <v>0.2</v>
      </c>
      <c r="F60" s="2">
        <f>C60*E60</f>
        <v>0</v>
      </c>
      <c r="G60" s="99">
        <v>0</v>
      </c>
      <c r="H60" s="63"/>
      <c r="I60" s="66">
        <v>1.8</v>
      </c>
      <c r="J60" s="2">
        <f>G60*I60</f>
        <v>0</v>
      </c>
    </row>
    <row r="61" spans="1:10" x14ac:dyDescent="0.3">
      <c r="A61" s="16"/>
      <c r="B61" s="30" t="s">
        <v>50</v>
      </c>
      <c r="C61" s="37">
        <f>L20</f>
        <v>0</v>
      </c>
      <c r="D61" s="37"/>
      <c r="E61" s="48"/>
      <c r="F61" s="51"/>
      <c r="G61" s="37">
        <f>M20</f>
        <v>0</v>
      </c>
      <c r="H61" s="37"/>
      <c r="I61" s="48"/>
      <c r="J61" s="51"/>
    </row>
    <row r="62" spans="1:10" s="12" customFormat="1" x14ac:dyDescent="0.3">
      <c r="A62" s="41"/>
      <c r="B62" s="42"/>
      <c r="C62" s="43"/>
      <c r="D62" s="43"/>
      <c r="E62" s="46"/>
      <c r="F62" s="52"/>
      <c r="G62" s="43"/>
      <c r="H62" s="43"/>
      <c r="I62" s="46"/>
      <c r="J62" s="52"/>
    </row>
    <row r="63" spans="1:10" ht="34.200000000000003" x14ac:dyDescent="0.3">
      <c r="A63" s="16" t="s">
        <v>6</v>
      </c>
      <c r="B63" s="22" t="s">
        <v>45</v>
      </c>
      <c r="C63" s="99">
        <v>0</v>
      </c>
      <c r="D63" s="63"/>
      <c r="E63" s="65">
        <v>0.2</v>
      </c>
      <c r="F63" s="2">
        <f>C63*E63</f>
        <v>0</v>
      </c>
      <c r="G63" s="99">
        <v>0</v>
      </c>
      <c r="H63" s="63"/>
      <c r="I63" s="65">
        <v>1.8</v>
      </c>
      <c r="J63" s="2">
        <f>G63*I63</f>
        <v>0</v>
      </c>
    </row>
    <row r="64" spans="1:10" x14ac:dyDescent="0.3">
      <c r="A64" s="40"/>
      <c r="B64" s="30" t="s">
        <v>50</v>
      </c>
      <c r="C64" s="37">
        <f>L39</f>
        <v>0</v>
      </c>
      <c r="D64" s="37"/>
      <c r="E64" s="48"/>
      <c r="F64" s="54"/>
      <c r="G64" s="37">
        <f>M39</f>
        <v>0</v>
      </c>
      <c r="H64" s="37"/>
      <c r="I64" s="53"/>
      <c r="J64" s="54"/>
    </row>
    <row r="65" spans="1:10" s="12" customFormat="1" x14ac:dyDescent="0.3">
      <c r="A65" s="44"/>
      <c r="E65" s="47"/>
      <c r="F65" s="10"/>
      <c r="J65" s="10"/>
    </row>
    <row r="66" spans="1:10" x14ac:dyDescent="0.3">
      <c r="A66" s="16" t="s">
        <v>4</v>
      </c>
      <c r="B66" s="22" t="s">
        <v>43</v>
      </c>
      <c r="C66" s="99">
        <v>0</v>
      </c>
      <c r="D66" s="63"/>
      <c r="E66" s="65">
        <v>11</v>
      </c>
      <c r="F66" s="2">
        <f>C66*E66</f>
        <v>0</v>
      </c>
      <c r="J66" s="33"/>
    </row>
    <row r="67" spans="1:10" x14ac:dyDescent="0.3">
      <c r="A67" s="16"/>
      <c r="B67" s="30" t="s">
        <v>50</v>
      </c>
      <c r="C67" s="37">
        <v>0.35</v>
      </c>
      <c r="D67" s="58"/>
      <c r="E67" s="49"/>
    </row>
    <row r="68" spans="1:10" s="12" customFormat="1" x14ac:dyDescent="0.3">
      <c r="A68" s="41"/>
      <c r="B68" s="42"/>
      <c r="E68" s="47"/>
      <c r="F68" s="10"/>
      <c r="J68" s="10"/>
    </row>
    <row r="69" spans="1:10" ht="22.8" x14ac:dyDescent="0.3">
      <c r="A69" s="16" t="s">
        <v>19</v>
      </c>
      <c r="B69" s="22" t="s">
        <v>56</v>
      </c>
      <c r="C69" s="99">
        <v>0</v>
      </c>
      <c r="D69" s="63"/>
      <c r="E69" s="65">
        <v>10</v>
      </c>
      <c r="F69" s="2">
        <f>C69*E69</f>
        <v>0</v>
      </c>
      <c r="J69" s="33"/>
    </row>
    <row r="70" spans="1:10" x14ac:dyDescent="0.3">
      <c r="A70" s="23"/>
      <c r="B70" s="11"/>
      <c r="C70" s="21"/>
      <c r="D70" s="21"/>
      <c r="E70" s="45"/>
    </row>
    <row r="71" spans="1:10" ht="22.8" x14ac:dyDescent="0.3">
      <c r="A71" s="16" t="s">
        <v>55</v>
      </c>
      <c r="B71" s="22" t="s">
        <v>61</v>
      </c>
      <c r="C71" s="99">
        <v>0</v>
      </c>
      <c r="D71" s="63"/>
      <c r="E71" s="65">
        <v>2</v>
      </c>
      <c r="F71" s="2">
        <f>C71*E71</f>
        <v>0</v>
      </c>
      <c r="J71" s="33"/>
    </row>
    <row r="72" spans="1:10" x14ac:dyDescent="0.3">
      <c r="A72" s="19"/>
      <c r="B72" s="55" t="s">
        <v>60</v>
      </c>
      <c r="C72" s="6"/>
      <c r="D72" s="6"/>
      <c r="E72" s="6"/>
      <c r="F72" s="7">
        <f>F71+F69+F66+F63+F60</f>
        <v>0</v>
      </c>
      <c r="J72" s="7">
        <f>J60+J63</f>
        <v>0</v>
      </c>
    </row>
    <row r="73" spans="1:10" x14ac:dyDescent="0.3">
      <c r="A73" s="20"/>
      <c r="E73" s="50"/>
      <c r="J73" s="61"/>
    </row>
    <row r="74" spans="1:10" x14ac:dyDescent="0.3">
      <c r="A74" s="20"/>
      <c r="E74" s="50"/>
      <c r="F74" s="64"/>
      <c r="G74" s="116" t="s">
        <v>98</v>
      </c>
      <c r="H74" s="116"/>
      <c r="I74" s="117"/>
      <c r="J74" s="59">
        <f>J72+F72+F56+F39+J39+F20+J20</f>
        <v>0</v>
      </c>
    </row>
    <row r="75" spans="1:10" x14ac:dyDescent="0.3">
      <c r="E75" s="50"/>
      <c r="I75" s="84"/>
      <c r="J75" s="29"/>
    </row>
    <row r="76" spans="1:10" x14ac:dyDescent="0.3">
      <c r="A76" s="20"/>
      <c r="I76" s="84"/>
      <c r="J76" s="29"/>
    </row>
    <row r="77" spans="1:10" x14ac:dyDescent="0.3">
      <c r="I77" s="84"/>
      <c r="J77" s="29"/>
    </row>
    <row r="78" spans="1:10" x14ac:dyDescent="0.3">
      <c r="H78" s="83"/>
      <c r="I78" s="84"/>
      <c r="J78" s="29"/>
    </row>
    <row r="79" spans="1:10" x14ac:dyDescent="0.3">
      <c r="I79" s="84"/>
      <c r="J79" s="29"/>
    </row>
  </sheetData>
  <sheetProtection algorithmName="SHA-512" hashValue="kBYYQ8BmqghqTBsIqrHWk673HhrepUIRiyttzttvqjBrbpPQRW04LXvJLsFHqDbgnI+/uaMOKRSyZFaTelnWDg==" saltValue="7cMP5YgCPa9YonryHEPUew==" spinCount="100000" sheet="1" objects="1" scenarios="1"/>
  <mergeCells count="1">
    <mergeCell ref="G74:I74"/>
  </mergeCells>
  <conditionalFormatting sqref="D63">
    <cfRule type="cellIs" dxfId="20" priority="11" operator="greaterThan">
      <formula>$C$64</formula>
    </cfRule>
  </conditionalFormatting>
  <conditionalFormatting sqref="C66:D66">
    <cfRule type="cellIs" dxfId="19" priority="9" operator="greaterThan">
      <formula>$C$67</formula>
    </cfRule>
  </conditionalFormatting>
  <conditionalFormatting sqref="C60">
    <cfRule type="cellIs" dxfId="18" priority="4" operator="greaterThan">
      <formula>$C$61</formula>
    </cfRule>
  </conditionalFormatting>
  <conditionalFormatting sqref="G60">
    <cfRule type="cellIs" dxfId="17" priority="3" operator="greaterThan">
      <formula>$G$61</formula>
    </cfRule>
  </conditionalFormatting>
  <conditionalFormatting sqref="C63">
    <cfRule type="cellIs" dxfId="16" priority="2" operator="greaterThan">
      <formula>$C$64</formula>
    </cfRule>
  </conditionalFormatting>
  <conditionalFormatting sqref="G63">
    <cfRule type="cellIs" dxfId="15" priority="1" operator="greaterThan">
      <formula>$G$64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2:K79"/>
  <sheetViews>
    <sheetView topLeftCell="A52" workbookViewId="0">
      <pane xSplit="1" topLeftCell="B1" activePane="topRight" state="frozen"/>
      <selection pane="topRight" activeCell="C79" sqref="C79"/>
    </sheetView>
  </sheetViews>
  <sheetFormatPr defaultColWidth="9.21875" defaultRowHeight="14.4" x14ac:dyDescent="0.3"/>
  <cols>
    <col min="1" max="1" width="23" style="10" customWidth="1"/>
    <col min="2" max="2" width="69.21875" style="10" customWidth="1"/>
    <col min="3" max="3" width="22" style="10" customWidth="1"/>
    <col min="4" max="4" width="15.5546875" style="10" customWidth="1"/>
    <col min="5" max="5" width="26.77734375" style="10" customWidth="1"/>
    <col min="6" max="6" width="22" style="10" customWidth="1"/>
    <col min="7" max="7" width="15.5546875" style="10" customWidth="1"/>
    <col min="8" max="8" width="26.77734375" style="10" customWidth="1"/>
    <col min="9" max="9" width="16" style="10" customWidth="1"/>
    <col min="10" max="11" width="12.21875" style="10" customWidth="1"/>
    <col min="12" max="16384" width="9.21875" style="10"/>
  </cols>
  <sheetData>
    <row r="2" spans="1:11" ht="22.8" x14ac:dyDescent="0.3">
      <c r="A2" s="67" t="s">
        <v>1</v>
      </c>
      <c r="B2" s="9" t="s">
        <v>95</v>
      </c>
      <c r="C2" s="28" t="s">
        <v>62</v>
      </c>
      <c r="D2" s="28"/>
    </row>
    <row r="3" spans="1:11" x14ac:dyDescent="0.3">
      <c r="C3" s="32"/>
      <c r="D3" s="29"/>
      <c r="E3" s="69"/>
      <c r="F3" s="32"/>
      <c r="G3" s="69"/>
      <c r="H3" s="69"/>
      <c r="I3" s="36" t="s">
        <v>51</v>
      </c>
      <c r="J3" s="36"/>
      <c r="K3" s="36"/>
    </row>
    <row r="4" spans="1:11" ht="45.6" x14ac:dyDescent="0.3">
      <c r="A4" s="16" t="s">
        <v>3</v>
      </c>
      <c r="B4" s="3" t="s">
        <v>21</v>
      </c>
      <c r="C4" s="1" t="s">
        <v>52</v>
      </c>
      <c r="D4" s="1" t="s">
        <v>2</v>
      </c>
      <c r="E4" s="1" t="s">
        <v>42</v>
      </c>
      <c r="F4" s="1" t="s">
        <v>53</v>
      </c>
      <c r="G4" s="1" t="s">
        <v>2</v>
      </c>
      <c r="H4" s="1" t="s">
        <v>42</v>
      </c>
      <c r="J4" s="10" t="s">
        <v>48</v>
      </c>
      <c r="K4" s="10" t="s">
        <v>49</v>
      </c>
    </row>
    <row r="5" spans="1:11" x14ac:dyDescent="0.3">
      <c r="B5" s="26" t="s">
        <v>8</v>
      </c>
      <c r="C5" s="98">
        <v>0</v>
      </c>
      <c r="D5" s="66">
        <v>0.15652173913043479</v>
      </c>
      <c r="E5" s="70">
        <f t="shared" ref="E5:E19" si="0">C5*D5</f>
        <v>0</v>
      </c>
      <c r="F5" s="98">
        <v>0</v>
      </c>
      <c r="G5" s="66">
        <v>1.4086956521739131</v>
      </c>
      <c r="H5" s="70">
        <f t="shared" ref="H5:H19" si="1">F5*G5</f>
        <v>0</v>
      </c>
      <c r="I5" s="12">
        <v>0.33</v>
      </c>
      <c r="J5" s="29">
        <f t="shared" ref="J5:J10" si="2">C5*I5</f>
        <v>0</v>
      </c>
      <c r="K5" s="29">
        <f t="shared" ref="K5:K10" si="3">F5*I5</f>
        <v>0</v>
      </c>
    </row>
    <row r="6" spans="1:11" x14ac:dyDescent="0.3">
      <c r="B6" s="26" t="s">
        <v>0</v>
      </c>
      <c r="C6" s="98">
        <v>0</v>
      </c>
      <c r="D6" s="66">
        <v>5.2173913043478265E-2</v>
      </c>
      <c r="E6" s="70">
        <f t="shared" si="0"/>
        <v>0</v>
      </c>
      <c r="F6" s="98">
        <v>0</v>
      </c>
      <c r="G6" s="66">
        <v>0.46956521739130436</v>
      </c>
      <c r="H6" s="70">
        <f t="shared" si="1"/>
        <v>0</v>
      </c>
      <c r="I6" s="10">
        <v>0.33</v>
      </c>
      <c r="J6" s="29">
        <f t="shared" si="2"/>
        <v>0</v>
      </c>
      <c r="K6" s="29">
        <f t="shared" si="3"/>
        <v>0</v>
      </c>
    </row>
    <row r="7" spans="1:11" x14ac:dyDescent="0.3">
      <c r="B7" s="26" t="s">
        <v>15</v>
      </c>
      <c r="C7" s="98">
        <v>0</v>
      </c>
      <c r="D7" s="66">
        <v>5.2173913043478265E-2</v>
      </c>
      <c r="E7" s="70">
        <f t="shared" si="0"/>
        <v>0</v>
      </c>
      <c r="F7" s="98">
        <v>0</v>
      </c>
      <c r="G7" s="66">
        <v>0.46956521739130436</v>
      </c>
      <c r="H7" s="70">
        <f t="shared" si="1"/>
        <v>0</v>
      </c>
      <c r="I7" s="10">
        <v>1.25</v>
      </c>
      <c r="J7" s="29">
        <f t="shared" si="2"/>
        <v>0</v>
      </c>
      <c r="K7" s="29">
        <f t="shared" si="3"/>
        <v>0</v>
      </c>
    </row>
    <row r="8" spans="1:11" x14ac:dyDescent="0.3">
      <c r="B8" s="26" t="s">
        <v>16</v>
      </c>
      <c r="C8" s="98">
        <v>0</v>
      </c>
      <c r="D8" s="66">
        <v>0.10434782608695653</v>
      </c>
      <c r="E8" s="70">
        <f t="shared" si="0"/>
        <v>0</v>
      </c>
      <c r="F8" s="98">
        <v>0</v>
      </c>
      <c r="G8" s="66">
        <v>0.93913043478260871</v>
      </c>
      <c r="H8" s="70">
        <f t="shared" si="1"/>
        <v>0</v>
      </c>
      <c r="I8" s="10">
        <v>1.45</v>
      </c>
      <c r="J8" s="29">
        <f t="shared" si="2"/>
        <v>0</v>
      </c>
      <c r="K8" s="29">
        <f t="shared" si="3"/>
        <v>0</v>
      </c>
    </row>
    <row r="9" spans="1:11" x14ac:dyDescent="0.3">
      <c r="B9" s="26" t="s">
        <v>17</v>
      </c>
      <c r="C9" s="98">
        <v>0</v>
      </c>
      <c r="D9" s="66">
        <v>0.10434782608695653</v>
      </c>
      <c r="E9" s="70">
        <f t="shared" si="0"/>
        <v>0</v>
      </c>
      <c r="F9" s="98">
        <v>0</v>
      </c>
      <c r="G9" s="66">
        <v>0.93913043478260871</v>
      </c>
      <c r="H9" s="70">
        <f t="shared" si="1"/>
        <v>0</v>
      </c>
      <c r="I9" s="10">
        <v>1.65</v>
      </c>
      <c r="J9" s="29">
        <f t="shared" si="2"/>
        <v>0</v>
      </c>
      <c r="K9" s="29">
        <f t="shared" si="3"/>
        <v>0</v>
      </c>
    </row>
    <row r="10" spans="1:11" x14ac:dyDescent="0.3">
      <c r="B10" s="26" t="s">
        <v>37</v>
      </c>
      <c r="C10" s="98">
        <v>0</v>
      </c>
      <c r="D10" s="66">
        <v>0.10434782608695653</v>
      </c>
      <c r="E10" s="70">
        <f t="shared" si="0"/>
        <v>0</v>
      </c>
      <c r="F10" s="98">
        <v>0</v>
      </c>
      <c r="G10" s="66">
        <v>0.93913043478260871</v>
      </c>
      <c r="H10" s="70">
        <f t="shared" si="1"/>
        <v>0</v>
      </c>
      <c r="I10" s="10">
        <v>1.7</v>
      </c>
      <c r="J10" s="29">
        <f t="shared" si="2"/>
        <v>0</v>
      </c>
      <c r="K10" s="29">
        <f t="shared" si="3"/>
        <v>0</v>
      </c>
    </row>
    <row r="11" spans="1:11" x14ac:dyDescent="0.3">
      <c r="B11" s="26" t="s">
        <v>54</v>
      </c>
      <c r="C11" s="98">
        <v>0</v>
      </c>
      <c r="D11" s="66">
        <v>5.2173913043478265E-2</v>
      </c>
      <c r="E11" s="70">
        <f t="shared" si="0"/>
        <v>0</v>
      </c>
      <c r="F11" s="98">
        <v>0</v>
      </c>
      <c r="G11" s="66">
        <v>0.46956521739130436</v>
      </c>
      <c r="H11" s="70">
        <f t="shared" si="1"/>
        <v>0</v>
      </c>
      <c r="J11" s="29"/>
      <c r="K11" s="29"/>
    </row>
    <row r="12" spans="1:11" x14ac:dyDescent="0.3">
      <c r="B12" s="26" t="s">
        <v>9</v>
      </c>
      <c r="C12" s="98">
        <v>0</v>
      </c>
      <c r="D12" s="66">
        <v>0.10434782608695653</v>
      </c>
      <c r="E12" s="70">
        <f t="shared" si="0"/>
        <v>0</v>
      </c>
      <c r="F12" s="98">
        <v>0</v>
      </c>
      <c r="G12" s="66">
        <v>0.93913043478260871</v>
      </c>
      <c r="H12" s="70">
        <f t="shared" si="1"/>
        <v>0</v>
      </c>
      <c r="I12" s="10">
        <v>0.54</v>
      </c>
      <c r="J12" s="29">
        <f t="shared" ref="J12:J19" si="4">C12*I12</f>
        <v>0</v>
      </c>
      <c r="K12" s="29">
        <f t="shared" ref="K12:K19" si="5">F12*I12</f>
        <v>0</v>
      </c>
    </row>
    <row r="13" spans="1:11" x14ac:dyDescent="0.3">
      <c r="B13" s="26" t="s">
        <v>36</v>
      </c>
      <c r="C13" s="98">
        <v>0</v>
      </c>
      <c r="D13" s="66">
        <v>0.10434782608695653</v>
      </c>
      <c r="E13" s="70">
        <f t="shared" si="0"/>
        <v>0</v>
      </c>
      <c r="F13" s="98">
        <v>0</v>
      </c>
      <c r="G13" s="66">
        <v>0.93913043478260871</v>
      </c>
      <c r="H13" s="70">
        <f t="shared" si="1"/>
        <v>0</v>
      </c>
      <c r="I13" s="10">
        <v>1.3</v>
      </c>
      <c r="J13" s="29">
        <f t="shared" si="4"/>
        <v>0</v>
      </c>
      <c r="K13" s="29">
        <f t="shared" si="5"/>
        <v>0</v>
      </c>
    </row>
    <row r="14" spans="1:11" x14ac:dyDescent="0.3">
      <c r="B14" s="26" t="s">
        <v>35</v>
      </c>
      <c r="C14" s="98">
        <v>0</v>
      </c>
      <c r="D14" s="66">
        <v>5.2173913043478265E-2</v>
      </c>
      <c r="E14" s="70">
        <f t="shared" si="0"/>
        <v>0</v>
      </c>
      <c r="F14" s="98">
        <v>0</v>
      </c>
      <c r="G14" s="66">
        <v>0.46956521739130436</v>
      </c>
      <c r="H14" s="70">
        <f t="shared" si="1"/>
        <v>0</v>
      </c>
      <c r="I14" s="10">
        <v>0.78</v>
      </c>
      <c r="J14" s="29">
        <f t="shared" si="4"/>
        <v>0</v>
      </c>
      <c r="K14" s="29">
        <f t="shared" si="5"/>
        <v>0</v>
      </c>
    </row>
    <row r="15" spans="1:11" x14ac:dyDescent="0.3">
      <c r="B15" s="26" t="s">
        <v>10</v>
      </c>
      <c r="C15" s="98">
        <v>0</v>
      </c>
      <c r="D15" s="66">
        <v>5.2173913043478265E-2</v>
      </c>
      <c r="E15" s="70">
        <f t="shared" si="0"/>
        <v>0</v>
      </c>
      <c r="F15" s="98">
        <v>0</v>
      </c>
      <c r="G15" s="66">
        <v>0.46956521739130436</v>
      </c>
      <c r="H15" s="70">
        <f t="shared" si="1"/>
        <v>0</v>
      </c>
      <c r="I15" s="12">
        <v>0.21</v>
      </c>
      <c r="J15" s="29">
        <f t="shared" si="4"/>
        <v>0</v>
      </c>
      <c r="K15" s="29">
        <f t="shared" si="5"/>
        <v>0</v>
      </c>
    </row>
    <row r="16" spans="1:11" x14ac:dyDescent="0.3">
      <c r="B16" s="26" t="s">
        <v>11</v>
      </c>
      <c r="C16" s="98">
        <v>0</v>
      </c>
      <c r="D16" s="66">
        <v>5.2173913043478265E-2</v>
      </c>
      <c r="E16" s="70">
        <f t="shared" si="0"/>
        <v>0</v>
      </c>
      <c r="F16" s="98">
        <v>0</v>
      </c>
      <c r="G16" s="66">
        <v>0.46956521739130436</v>
      </c>
      <c r="H16" s="70">
        <f t="shared" si="1"/>
        <v>0</v>
      </c>
      <c r="I16" s="10">
        <v>0.52</v>
      </c>
      <c r="J16" s="29">
        <f t="shared" si="4"/>
        <v>0</v>
      </c>
      <c r="K16" s="29">
        <f t="shared" si="5"/>
        <v>0</v>
      </c>
    </row>
    <row r="17" spans="1:11" x14ac:dyDescent="0.3">
      <c r="B17" s="26" t="s">
        <v>12</v>
      </c>
      <c r="C17" s="98">
        <v>0</v>
      </c>
      <c r="D17" s="66">
        <v>5.2173913043478265E-2</v>
      </c>
      <c r="E17" s="70">
        <f t="shared" si="0"/>
        <v>0</v>
      </c>
      <c r="F17" s="98">
        <v>0</v>
      </c>
      <c r="G17" s="66">
        <v>0.46956521739130436</v>
      </c>
      <c r="H17" s="70">
        <f t="shared" si="1"/>
        <v>0</v>
      </c>
      <c r="I17" s="10">
        <v>1.8</v>
      </c>
      <c r="J17" s="29">
        <f t="shared" si="4"/>
        <v>0</v>
      </c>
      <c r="K17" s="29">
        <f t="shared" si="5"/>
        <v>0</v>
      </c>
    </row>
    <row r="18" spans="1:11" x14ac:dyDescent="0.3">
      <c r="B18" s="26" t="s">
        <v>13</v>
      </c>
      <c r="C18" s="98">
        <v>0</v>
      </c>
      <c r="D18" s="66">
        <v>0.10434782608695653</v>
      </c>
      <c r="E18" s="70">
        <f t="shared" si="0"/>
        <v>0</v>
      </c>
      <c r="F18" s="98">
        <v>0</v>
      </c>
      <c r="G18" s="66">
        <v>0.93913043478260871</v>
      </c>
      <c r="H18" s="70">
        <f t="shared" si="1"/>
        <v>0</v>
      </c>
      <c r="I18" s="10">
        <v>1.5</v>
      </c>
      <c r="J18" s="29">
        <f t="shared" si="4"/>
        <v>0</v>
      </c>
      <c r="K18" s="29">
        <f t="shared" si="5"/>
        <v>0</v>
      </c>
    </row>
    <row r="19" spans="1:11" x14ac:dyDescent="0.3">
      <c r="B19" s="26" t="s">
        <v>14</v>
      </c>
      <c r="C19" s="98">
        <v>0</v>
      </c>
      <c r="D19" s="66">
        <v>5.2173913043478265E-2</v>
      </c>
      <c r="E19" s="70">
        <f t="shared" si="0"/>
        <v>0</v>
      </c>
      <c r="F19" s="98">
        <v>0</v>
      </c>
      <c r="G19" s="66">
        <v>0.46956521739130436</v>
      </c>
      <c r="H19" s="70">
        <f t="shared" si="1"/>
        <v>0</v>
      </c>
      <c r="I19" s="10">
        <f>2*2*0.2</f>
        <v>0.8</v>
      </c>
      <c r="J19" s="29">
        <f t="shared" si="4"/>
        <v>0</v>
      </c>
      <c r="K19" s="29">
        <f t="shared" si="5"/>
        <v>0</v>
      </c>
    </row>
    <row r="20" spans="1:11" x14ac:dyDescent="0.3">
      <c r="B20" s="55" t="s">
        <v>57</v>
      </c>
      <c r="C20" s="71"/>
      <c r="D20" s="69"/>
      <c r="E20" s="72">
        <f>SUM(E5:E19)</f>
        <v>0</v>
      </c>
      <c r="F20" s="71"/>
      <c r="G20" s="69"/>
      <c r="H20" s="72">
        <f>SUM(H5:H19)</f>
        <v>0</v>
      </c>
      <c r="J20" s="29">
        <f>(SUM(J5:J19))/14</f>
        <v>0</v>
      </c>
      <c r="K20" s="29">
        <f>(SUM(K5:K19))/14</f>
        <v>0</v>
      </c>
    </row>
    <row r="21" spans="1:11" x14ac:dyDescent="0.3">
      <c r="B21" s="69"/>
      <c r="C21" s="69"/>
      <c r="D21" s="69"/>
      <c r="E21" s="69"/>
      <c r="F21" s="69"/>
      <c r="G21" s="69"/>
      <c r="H21" s="69"/>
    </row>
    <row r="22" spans="1:11" x14ac:dyDescent="0.3">
      <c r="B22" s="69"/>
      <c r="C22" s="32"/>
      <c r="E22" s="69"/>
      <c r="F22" s="32"/>
      <c r="G22" s="69"/>
      <c r="H22" s="69"/>
    </row>
    <row r="23" spans="1:11" ht="45.6" x14ac:dyDescent="0.3">
      <c r="A23" s="16" t="s">
        <v>7</v>
      </c>
      <c r="B23" s="3" t="s">
        <v>22</v>
      </c>
      <c r="C23" s="1" t="s">
        <v>52</v>
      </c>
      <c r="D23" s="8" t="s">
        <v>2</v>
      </c>
      <c r="E23" s="8" t="s">
        <v>42</v>
      </c>
      <c r="F23" s="1" t="s">
        <v>53</v>
      </c>
      <c r="G23" s="8" t="s">
        <v>2</v>
      </c>
      <c r="H23" s="8" t="s">
        <v>42</v>
      </c>
      <c r="J23" s="10" t="s">
        <v>48</v>
      </c>
      <c r="K23" s="10" t="s">
        <v>49</v>
      </c>
    </row>
    <row r="24" spans="1:11" x14ac:dyDescent="0.3">
      <c r="B24" s="26" t="s">
        <v>8</v>
      </c>
      <c r="C24" s="98">
        <v>0</v>
      </c>
      <c r="D24" s="66">
        <v>0.39782608695652177</v>
      </c>
      <c r="E24" s="70">
        <f t="shared" ref="E24:E38" si="6">C24*D24</f>
        <v>0</v>
      </c>
      <c r="F24" s="98">
        <v>0</v>
      </c>
      <c r="G24" s="66">
        <v>7.5586956521739124</v>
      </c>
      <c r="H24" s="70">
        <f t="shared" ref="H24:H38" si="7">F24*G24</f>
        <v>0</v>
      </c>
      <c r="I24" s="12">
        <v>0.33</v>
      </c>
      <c r="J24" s="29">
        <f t="shared" ref="J24:J29" si="8">C24*I24</f>
        <v>0</v>
      </c>
      <c r="K24" s="29">
        <f t="shared" ref="K24:K29" si="9">F24*I24</f>
        <v>0</v>
      </c>
    </row>
    <row r="25" spans="1:11" x14ac:dyDescent="0.3">
      <c r="B25" s="26" t="s">
        <v>0</v>
      </c>
      <c r="C25" s="98">
        <v>0</v>
      </c>
      <c r="D25" s="66">
        <v>0.13260869565217392</v>
      </c>
      <c r="E25" s="70">
        <f t="shared" si="6"/>
        <v>0</v>
      </c>
      <c r="F25" s="98">
        <v>0</v>
      </c>
      <c r="G25" s="66">
        <v>2.5195652173913041</v>
      </c>
      <c r="H25" s="70">
        <f t="shared" si="7"/>
        <v>0</v>
      </c>
      <c r="I25" s="10">
        <v>0.33</v>
      </c>
      <c r="J25" s="29">
        <f t="shared" si="8"/>
        <v>0</v>
      </c>
      <c r="K25" s="29">
        <f t="shared" si="9"/>
        <v>0</v>
      </c>
    </row>
    <row r="26" spans="1:11" x14ac:dyDescent="0.3">
      <c r="B26" s="26" t="s">
        <v>15</v>
      </c>
      <c r="C26" s="98">
        <v>0</v>
      </c>
      <c r="D26" s="66">
        <v>0.13260869565217392</v>
      </c>
      <c r="E26" s="70">
        <f t="shared" si="6"/>
        <v>0</v>
      </c>
      <c r="F26" s="98">
        <v>0</v>
      </c>
      <c r="G26" s="66">
        <v>2.5195652173913041</v>
      </c>
      <c r="H26" s="70">
        <f t="shared" si="7"/>
        <v>0</v>
      </c>
      <c r="I26" s="10">
        <v>1.25</v>
      </c>
      <c r="J26" s="29">
        <f t="shared" si="8"/>
        <v>0</v>
      </c>
      <c r="K26" s="29">
        <f t="shared" si="9"/>
        <v>0</v>
      </c>
    </row>
    <row r="27" spans="1:11" x14ac:dyDescent="0.3">
      <c r="B27" s="26" t="s">
        <v>16</v>
      </c>
      <c r="C27" s="98">
        <v>0</v>
      </c>
      <c r="D27" s="66">
        <v>0.26521739130434785</v>
      </c>
      <c r="E27" s="70">
        <f t="shared" si="6"/>
        <v>0</v>
      </c>
      <c r="F27" s="98">
        <v>0</v>
      </c>
      <c r="G27" s="66">
        <v>5.0391304347826082</v>
      </c>
      <c r="H27" s="70">
        <f t="shared" si="7"/>
        <v>0</v>
      </c>
      <c r="I27" s="10">
        <v>1.45</v>
      </c>
      <c r="J27" s="29">
        <f t="shared" si="8"/>
        <v>0</v>
      </c>
      <c r="K27" s="29">
        <f t="shared" si="9"/>
        <v>0</v>
      </c>
    </row>
    <row r="28" spans="1:11" x14ac:dyDescent="0.3">
      <c r="B28" s="26" t="s">
        <v>17</v>
      </c>
      <c r="C28" s="98">
        <v>0</v>
      </c>
      <c r="D28" s="66">
        <v>0.26521739130434785</v>
      </c>
      <c r="E28" s="70">
        <f t="shared" si="6"/>
        <v>0</v>
      </c>
      <c r="F28" s="98">
        <v>0</v>
      </c>
      <c r="G28" s="66">
        <v>5.0391304347826082</v>
      </c>
      <c r="H28" s="70">
        <f t="shared" si="7"/>
        <v>0</v>
      </c>
      <c r="I28" s="10">
        <v>1.65</v>
      </c>
      <c r="J28" s="29">
        <f t="shared" si="8"/>
        <v>0</v>
      </c>
      <c r="K28" s="29">
        <f t="shared" si="9"/>
        <v>0</v>
      </c>
    </row>
    <row r="29" spans="1:11" x14ac:dyDescent="0.3">
      <c r="B29" s="26" t="s">
        <v>37</v>
      </c>
      <c r="C29" s="98">
        <v>0</v>
      </c>
      <c r="D29" s="66">
        <v>0.26521739130434785</v>
      </c>
      <c r="E29" s="70">
        <f t="shared" si="6"/>
        <v>0</v>
      </c>
      <c r="F29" s="98">
        <v>0</v>
      </c>
      <c r="G29" s="66">
        <v>5.0391304347826082</v>
      </c>
      <c r="H29" s="70">
        <f t="shared" si="7"/>
        <v>0</v>
      </c>
      <c r="I29" s="10">
        <v>1.7</v>
      </c>
      <c r="J29" s="29">
        <f t="shared" si="8"/>
        <v>0</v>
      </c>
      <c r="K29" s="29">
        <f t="shared" si="9"/>
        <v>0</v>
      </c>
    </row>
    <row r="30" spans="1:11" x14ac:dyDescent="0.3">
      <c r="B30" s="26" t="s">
        <v>54</v>
      </c>
      <c r="C30" s="98">
        <v>0</v>
      </c>
      <c r="D30" s="66">
        <v>0.13260869565217392</v>
      </c>
      <c r="E30" s="70">
        <f t="shared" si="6"/>
        <v>0</v>
      </c>
      <c r="F30" s="98">
        <v>0</v>
      </c>
      <c r="G30" s="66">
        <v>2.5195652173913041</v>
      </c>
      <c r="H30" s="70">
        <f t="shared" si="7"/>
        <v>0</v>
      </c>
      <c r="J30" s="29"/>
      <c r="K30" s="29"/>
    </row>
    <row r="31" spans="1:11" x14ac:dyDescent="0.3">
      <c r="B31" s="26" t="s">
        <v>9</v>
      </c>
      <c r="C31" s="98">
        <v>0</v>
      </c>
      <c r="D31" s="66">
        <v>0.26521739130434785</v>
      </c>
      <c r="E31" s="70">
        <f t="shared" si="6"/>
        <v>0</v>
      </c>
      <c r="F31" s="98">
        <v>0</v>
      </c>
      <c r="G31" s="66">
        <v>5.0391304347826082</v>
      </c>
      <c r="H31" s="70">
        <f t="shared" si="7"/>
        <v>0</v>
      </c>
      <c r="I31" s="10">
        <v>0.54</v>
      </c>
      <c r="J31" s="29">
        <f t="shared" ref="J31:J38" si="10">C31*I31</f>
        <v>0</v>
      </c>
      <c r="K31" s="29">
        <f t="shared" ref="K31:K38" si="11">F31*I31</f>
        <v>0</v>
      </c>
    </row>
    <row r="32" spans="1:11" x14ac:dyDescent="0.3">
      <c r="B32" s="26" t="s">
        <v>34</v>
      </c>
      <c r="C32" s="98">
        <v>0</v>
      </c>
      <c r="D32" s="66">
        <v>0.26521739130434785</v>
      </c>
      <c r="E32" s="70">
        <f t="shared" si="6"/>
        <v>0</v>
      </c>
      <c r="F32" s="98">
        <v>0</v>
      </c>
      <c r="G32" s="66">
        <v>5.0391304347826082</v>
      </c>
      <c r="H32" s="70">
        <f t="shared" si="7"/>
        <v>0</v>
      </c>
      <c r="I32" s="10">
        <v>1.3</v>
      </c>
      <c r="J32" s="29">
        <f t="shared" si="10"/>
        <v>0</v>
      </c>
      <c r="K32" s="29">
        <f t="shared" si="11"/>
        <v>0</v>
      </c>
    </row>
    <row r="33" spans="1:11" x14ac:dyDescent="0.3">
      <c r="B33" s="26" t="s">
        <v>33</v>
      </c>
      <c r="C33" s="98">
        <v>0</v>
      </c>
      <c r="D33" s="66">
        <v>0.13260869565217392</v>
      </c>
      <c r="E33" s="70">
        <f t="shared" si="6"/>
        <v>0</v>
      </c>
      <c r="F33" s="98">
        <v>0</v>
      </c>
      <c r="G33" s="66">
        <v>2.5195652173913041</v>
      </c>
      <c r="H33" s="70">
        <f t="shared" si="7"/>
        <v>0</v>
      </c>
      <c r="I33" s="10">
        <v>0.78</v>
      </c>
      <c r="J33" s="29">
        <f t="shared" si="10"/>
        <v>0</v>
      </c>
      <c r="K33" s="29">
        <f t="shared" si="11"/>
        <v>0</v>
      </c>
    </row>
    <row r="34" spans="1:11" x14ac:dyDescent="0.3">
      <c r="B34" s="26" t="s">
        <v>10</v>
      </c>
      <c r="C34" s="98">
        <v>0</v>
      </c>
      <c r="D34" s="66">
        <v>0.13260869565217392</v>
      </c>
      <c r="E34" s="70">
        <f t="shared" si="6"/>
        <v>0</v>
      </c>
      <c r="F34" s="98">
        <v>0</v>
      </c>
      <c r="G34" s="66">
        <v>2.5195652173913041</v>
      </c>
      <c r="H34" s="70">
        <f t="shared" si="7"/>
        <v>0</v>
      </c>
      <c r="I34" s="12">
        <v>0.21</v>
      </c>
      <c r="J34" s="29">
        <f t="shared" si="10"/>
        <v>0</v>
      </c>
      <c r="K34" s="29">
        <f t="shared" si="11"/>
        <v>0</v>
      </c>
    </row>
    <row r="35" spans="1:11" x14ac:dyDescent="0.3">
      <c r="B35" s="26" t="s">
        <v>11</v>
      </c>
      <c r="C35" s="98">
        <v>0</v>
      </c>
      <c r="D35" s="66">
        <v>0.13260869565217392</v>
      </c>
      <c r="E35" s="70">
        <f t="shared" si="6"/>
        <v>0</v>
      </c>
      <c r="F35" s="98">
        <v>0</v>
      </c>
      <c r="G35" s="66">
        <v>2.5195652173913041</v>
      </c>
      <c r="H35" s="70">
        <f t="shared" si="7"/>
        <v>0</v>
      </c>
      <c r="I35" s="10">
        <v>0.52</v>
      </c>
      <c r="J35" s="29">
        <f t="shared" si="10"/>
        <v>0</v>
      </c>
      <c r="K35" s="29">
        <f t="shared" si="11"/>
        <v>0</v>
      </c>
    </row>
    <row r="36" spans="1:11" x14ac:dyDescent="0.3">
      <c r="B36" s="26" t="s">
        <v>12</v>
      </c>
      <c r="C36" s="98">
        <v>0</v>
      </c>
      <c r="D36" s="66">
        <v>0.13260869565217392</v>
      </c>
      <c r="E36" s="70">
        <f t="shared" si="6"/>
        <v>0</v>
      </c>
      <c r="F36" s="98">
        <v>0</v>
      </c>
      <c r="G36" s="66">
        <v>2.5195652173913041</v>
      </c>
      <c r="H36" s="70">
        <f t="shared" si="7"/>
        <v>0</v>
      </c>
      <c r="I36" s="10">
        <v>1.8</v>
      </c>
      <c r="J36" s="29">
        <f t="shared" si="10"/>
        <v>0</v>
      </c>
      <c r="K36" s="29">
        <f t="shared" si="11"/>
        <v>0</v>
      </c>
    </row>
    <row r="37" spans="1:11" x14ac:dyDescent="0.3">
      <c r="B37" s="26" t="s">
        <v>13</v>
      </c>
      <c r="C37" s="98">
        <v>0</v>
      </c>
      <c r="D37" s="66">
        <v>0.26521739130434785</v>
      </c>
      <c r="E37" s="70">
        <f t="shared" si="6"/>
        <v>0</v>
      </c>
      <c r="F37" s="98">
        <v>0</v>
      </c>
      <c r="G37" s="66">
        <v>5.0391304347826082</v>
      </c>
      <c r="H37" s="70">
        <f t="shared" si="7"/>
        <v>0</v>
      </c>
      <c r="I37" s="10">
        <v>1.5</v>
      </c>
      <c r="J37" s="29">
        <f t="shared" si="10"/>
        <v>0</v>
      </c>
      <c r="K37" s="29">
        <f t="shared" si="11"/>
        <v>0</v>
      </c>
    </row>
    <row r="38" spans="1:11" x14ac:dyDescent="0.3">
      <c r="B38" s="26" t="s">
        <v>14</v>
      </c>
      <c r="C38" s="98">
        <v>0</v>
      </c>
      <c r="D38" s="66">
        <v>0.13260869565217392</v>
      </c>
      <c r="E38" s="70">
        <f t="shared" si="6"/>
        <v>0</v>
      </c>
      <c r="F38" s="98">
        <v>0</v>
      </c>
      <c r="G38" s="66">
        <v>2.5195652173913041</v>
      </c>
      <c r="H38" s="70">
        <f t="shared" si="7"/>
        <v>0</v>
      </c>
      <c r="I38" s="10">
        <f>2*2*0.2</f>
        <v>0.8</v>
      </c>
      <c r="J38" s="29">
        <f t="shared" si="10"/>
        <v>0</v>
      </c>
      <c r="K38" s="29">
        <f t="shared" si="11"/>
        <v>0</v>
      </c>
    </row>
    <row r="39" spans="1:11" x14ac:dyDescent="0.3">
      <c r="B39" s="55" t="s">
        <v>58</v>
      </c>
      <c r="C39" s="69"/>
      <c r="D39" s="69"/>
      <c r="E39" s="72">
        <f>SUM(E24:E38)</f>
        <v>0</v>
      </c>
      <c r="F39" s="69"/>
      <c r="G39" s="69"/>
      <c r="H39" s="72">
        <f>SUM(H24:H38)</f>
        <v>0</v>
      </c>
      <c r="J39" s="29">
        <f>(SUM(J24:J38))/14</f>
        <v>0</v>
      </c>
      <c r="K39" s="29">
        <f>(SUM(K24:K38))/14</f>
        <v>0</v>
      </c>
    </row>
    <row r="40" spans="1:11" x14ac:dyDescent="0.3">
      <c r="B40" s="74"/>
      <c r="C40" s="69"/>
      <c r="D40" s="69"/>
      <c r="E40" s="75"/>
      <c r="F40" s="69"/>
      <c r="G40" s="69"/>
      <c r="H40" s="75"/>
    </row>
    <row r="41" spans="1:11" ht="57" x14ac:dyDescent="0.3">
      <c r="A41" s="16" t="s">
        <v>18</v>
      </c>
      <c r="B41" s="3" t="s">
        <v>47</v>
      </c>
      <c r="C41" s="8" t="s">
        <v>46</v>
      </c>
      <c r="D41" s="8" t="s">
        <v>2</v>
      </c>
      <c r="E41" s="8" t="s">
        <v>42</v>
      </c>
      <c r="H41" s="35"/>
    </row>
    <row r="42" spans="1:11" x14ac:dyDescent="0.3">
      <c r="B42" s="27" t="s">
        <v>23</v>
      </c>
      <c r="C42" s="98">
        <v>0</v>
      </c>
      <c r="D42" s="66">
        <v>0.27777777777777779</v>
      </c>
      <c r="E42" s="18">
        <f t="shared" ref="E42:E55" si="12">C42*D42</f>
        <v>0</v>
      </c>
      <c r="H42" s="60"/>
    </row>
    <row r="43" spans="1:11" x14ac:dyDescent="0.3">
      <c r="B43" s="27" t="s">
        <v>24</v>
      </c>
      <c r="C43" s="98">
        <v>0</v>
      </c>
      <c r="D43" s="66">
        <v>0.1388888888888889</v>
      </c>
      <c r="E43" s="18">
        <f t="shared" si="12"/>
        <v>0</v>
      </c>
      <c r="H43" s="60"/>
    </row>
    <row r="44" spans="1:11" x14ac:dyDescent="0.3">
      <c r="B44" s="27" t="s">
        <v>40</v>
      </c>
      <c r="C44" s="98">
        <v>0</v>
      </c>
      <c r="D44" s="66">
        <v>0.1388888888888889</v>
      </c>
      <c r="E44" s="18">
        <f t="shared" si="12"/>
        <v>0</v>
      </c>
      <c r="H44" s="60"/>
    </row>
    <row r="45" spans="1:11" x14ac:dyDescent="0.3">
      <c r="B45" s="27" t="s">
        <v>39</v>
      </c>
      <c r="C45" s="98">
        <v>0</v>
      </c>
      <c r="D45" s="66">
        <v>0.27777777777777779</v>
      </c>
      <c r="E45" s="18">
        <f t="shared" si="12"/>
        <v>0</v>
      </c>
      <c r="H45" s="60"/>
    </row>
    <row r="46" spans="1:11" x14ac:dyDescent="0.3">
      <c r="B46" s="27" t="s">
        <v>38</v>
      </c>
      <c r="C46" s="98">
        <v>0</v>
      </c>
      <c r="D46" s="66">
        <v>0.1388888888888889</v>
      </c>
      <c r="E46" s="18">
        <f t="shared" si="12"/>
        <v>0</v>
      </c>
      <c r="H46" s="60"/>
    </row>
    <row r="47" spans="1:11" x14ac:dyDescent="0.3">
      <c r="B47" s="27" t="s">
        <v>25</v>
      </c>
      <c r="C47" s="98">
        <v>0</v>
      </c>
      <c r="D47" s="66">
        <v>0.27777777777777779</v>
      </c>
      <c r="E47" s="18">
        <f t="shared" si="12"/>
        <v>0</v>
      </c>
      <c r="H47" s="60"/>
    </row>
    <row r="48" spans="1:11" x14ac:dyDescent="0.3">
      <c r="B48" s="27" t="s">
        <v>26</v>
      </c>
      <c r="C48" s="98">
        <v>0</v>
      </c>
      <c r="D48" s="66">
        <v>0.27777777777777779</v>
      </c>
      <c r="E48" s="18">
        <f t="shared" si="12"/>
        <v>0</v>
      </c>
      <c r="H48" s="60"/>
    </row>
    <row r="49" spans="1:8" x14ac:dyDescent="0.3">
      <c r="B49" s="27" t="s">
        <v>30</v>
      </c>
      <c r="C49" s="98">
        <v>0</v>
      </c>
      <c r="D49" s="66">
        <v>0.1388888888888889</v>
      </c>
      <c r="E49" s="18">
        <f t="shared" si="12"/>
        <v>0</v>
      </c>
      <c r="H49" s="60"/>
    </row>
    <row r="50" spans="1:8" x14ac:dyDescent="0.3">
      <c r="B50" s="27" t="s">
        <v>27</v>
      </c>
      <c r="C50" s="98">
        <v>0</v>
      </c>
      <c r="D50" s="66">
        <v>0.1388888888888889</v>
      </c>
      <c r="E50" s="18">
        <f t="shared" si="12"/>
        <v>0</v>
      </c>
      <c r="H50" s="60"/>
    </row>
    <row r="51" spans="1:8" x14ac:dyDescent="0.3">
      <c r="B51" s="27" t="s">
        <v>29</v>
      </c>
      <c r="C51" s="98">
        <v>0</v>
      </c>
      <c r="D51" s="66">
        <v>0.1388888888888889</v>
      </c>
      <c r="E51" s="18">
        <f t="shared" si="12"/>
        <v>0</v>
      </c>
      <c r="H51" s="60"/>
    </row>
    <row r="52" spans="1:8" x14ac:dyDescent="0.3">
      <c r="B52" s="27" t="s">
        <v>28</v>
      </c>
      <c r="C52" s="98">
        <v>0</v>
      </c>
      <c r="D52" s="66">
        <v>0.1388888888888889</v>
      </c>
      <c r="E52" s="18">
        <f t="shared" si="12"/>
        <v>0</v>
      </c>
      <c r="H52" s="60"/>
    </row>
    <row r="53" spans="1:8" x14ac:dyDescent="0.3">
      <c r="B53" s="27" t="s">
        <v>31</v>
      </c>
      <c r="C53" s="98">
        <v>0</v>
      </c>
      <c r="D53" s="66">
        <v>0.1388888888888889</v>
      </c>
      <c r="E53" s="18">
        <f t="shared" si="12"/>
        <v>0</v>
      </c>
      <c r="H53" s="60"/>
    </row>
    <row r="54" spans="1:8" x14ac:dyDescent="0.3">
      <c r="B54" s="27" t="s">
        <v>32</v>
      </c>
      <c r="C54" s="98">
        <v>0</v>
      </c>
      <c r="D54" s="66">
        <v>0.1388888888888889</v>
      </c>
      <c r="E54" s="18">
        <f t="shared" si="12"/>
        <v>0</v>
      </c>
      <c r="H54" s="60"/>
    </row>
    <row r="55" spans="1:8" x14ac:dyDescent="0.3">
      <c r="B55" s="27" t="s">
        <v>20</v>
      </c>
      <c r="C55" s="98">
        <v>0</v>
      </c>
      <c r="D55" s="66">
        <v>0.1388888888888889</v>
      </c>
      <c r="E55" s="18">
        <f t="shared" si="12"/>
        <v>0</v>
      </c>
      <c r="H55" s="60"/>
    </row>
    <row r="56" spans="1:8" x14ac:dyDescent="0.3">
      <c r="B56" s="55" t="s">
        <v>59</v>
      </c>
      <c r="C56" s="69"/>
      <c r="D56" s="69"/>
      <c r="E56" s="72">
        <f>SUM(E42:E55)</f>
        <v>0</v>
      </c>
      <c r="H56" s="73"/>
    </row>
    <row r="57" spans="1:8" ht="28.8" x14ac:dyDescent="0.3">
      <c r="B57" s="30" t="s">
        <v>41</v>
      </c>
      <c r="C57" s="69"/>
      <c r="D57" s="69"/>
      <c r="F57" s="73"/>
    </row>
    <row r="58" spans="1:8" s="12" customFormat="1" x14ac:dyDescent="0.3">
      <c r="A58" s="31"/>
      <c r="B58" s="76"/>
      <c r="C58" s="77"/>
    </row>
    <row r="59" spans="1:8" ht="45.6" x14ac:dyDescent="0.3">
      <c r="A59" s="11"/>
      <c r="B59" s="23"/>
      <c r="C59" s="1" t="s">
        <v>52</v>
      </c>
      <c r="D59" s="8" t="s">
        <v>2</v>
      </c>
      <c r="E59" s="8" t="s">
        <v>42</v>
      </c>
      <c r="F59" s="1" t="s">
        <v>53</v>
      </c>
      <c r="G59" s="8" t="s">
        <v>2</v>
      </c>
      <c r="H59" s="8" t="s">
        <v>42</v>
      </c>
    </row>
    <row r="60" spans="1:8" ht="34.200000000000003" x14ac:dyDescent="0.3">
      <c r="A60" s="16" t="s">
        <v>5</v>
      </c>
      <c r="B60" s="78" t="s">
        <v>44</v>
      </c>
      <c r="C60" s="99">
        <v>0</v>
      </c>
      <c r="D60" s="66">
        <v>0.1</v>
      </c>
      <c r="E60" s="70">
        <f>C60*D60</f>
        <v>0</v>
      </c>
      <c r="F60" s="99">
        <v>0</v>
      </c>
      <c r="G60" s="66">
        <v>0.9</v>
      </c>
      <c r="H60" s="70">
        <f>F60*G60</f>
        <v>0</v>
      </c>
    </row>
    <row r="61" spans="1:8" x14ac:dyDescent="0.3">
      <c r="A61" s="16"/>
      <c r="B61" s="30" t="s">
        <v>50</v>
      </c>
      <c r="C61" s="37">
        <f>J20</f>
        <v>0</v>
      </c>
      <c r="D61" s="48"/>
      <c r="E61" s="51"/>
      <c r="F61" s="37">
        <f>K20</f>
        <v>0</v>
      </c>
      <c r="G61" s="48"/>
      <c r="H61" s="51"/>
    </row>
    <row r="62" spans="1:8" s="12" customFormat="1" x14ac:dyDescent="0.3">
      <c r="A62" s="41"/>
      <c r="B62" s="42"/>
      <c r="C62" s="43"/>
      <c r="D62" s="46"/>
      <c r="E62" s="52"/>
      <c r="F62" s="43"/>
      <c r="G62" s="46"/>
      <c r="H62" s="52"/>
    </row>
    <row r="63" spans="1:8" ht="34.200000000000003" x14ac:dyDescent="0.3">
      <c r="A63" s="16" t="s">
        <v>6</v>
      </c>
      <c r="B63" s="78" t="s">
        <v>45</v>
      </c>
      <c r="C63" s="99">
        <v>0</v>
      </c>
      <c r="D63" s="66">
        <v>0.17500000000000004</v>
      </c>
      <c r="E63" s="70">
        <f>C63*D63</f>
        <v>0</v>
      </c>
      <c r="F63" s="99">
        <v>0</v>
      </c>
      <c r="G63" s="66">
        <v>3.3250000000000002</v>
      </c>
      <c r="H63" s="70">
        <f>F63*G63</f>
        <v>0</v>
      </c>
    </row>
    <row r="64" spans="1:8" x14ac:dyDescent="0.3">
      <c r="A64" s="40"/>
      <c r="B64" s="30" t="s">
        <v>50</v>
      </c>
      <c r="C64" s="37">
        <f>J39</f>
        <v>0</v>
      </c>
      <c r="D64" s="48"/>
      <c r="E64" s="79"/>
      <c r="F64" s="37">
        <f>K39</f>
        <v>0</v>
      </c>
      <c r="G64" s="53"/>
      <c r="H64" s="79"/>
    </row>
    <row r="65" spans="1:8" s="12" customFormat="1" x14ac:dyDescent="0.3">
      <c r="A65" s="44"/>
      <c r="D65" s="47"/>
      <c r="E65" s="10"/>
      <c r="H65" s="10"/>
    </row>
    <row r="66" spans="1:8" x14ac:dyDescent="0.3">
      <c r="A66" s="16" t="s">
        <v>4</v>
      </c>
      <c r="B66" s="78" t="s">
        <v>43</v>
      </c>
      <c r="C66" s="99">
        <v>0</v>
      </c>
      <c r="D66" s="66">
        <v>10</v>
      </c>
      <c r="E66" s="70">
        <f>C66*D66</f>
        <v>0</v>
      </c>
      <c r="H66" s="38"/>
    </row>
    <row r="67" spans="1:8" x14ac:dyDescent="0.3">
      <c r="A67" s="16"/>
      <c r="B67" s="30" t="s">
        <v>50</v>
      </c>
      <c r="C67" s="37">
        <v>0.35</v>
      </c>
      <c r="D67" s="49"/>
    </row>
    <row r="68" spans="1:8" s="12" customFormat="1" x14ac:dyDescent="0.3">
      <c r="A68" s="41"/>
      <c r="B68" s="42"/>
      <c r="D68" s="47"/>
      <c r="E68" s="10"/>
      <c r="H68" s="10"/>
    </row>
    <row r="69" spans="1:8" ht="22.8" x14ac:dyDescent="0.3">
      <c r="A69" s="16" t="s">
        <v>19</v>
      </c>
      <c r="B69" s="78" t="s">
        <v>56</v>
      </c>
      <c r="C69" s="99">
        <v>0</v>
      </c>
      <c r="D69" s="66">
        <v>5</v>
      </c>
      <c r="E69" s="70">
        <f>C69*D69</f>
        <v>0</v>
      </c>
      <c r="H69" s="38"/>
    </row>
    <row r="70" spans="1:8" x14ac:dyDescent="0.3">
      <c r="A70" s="23"/>
      <c r="B70" s="11"/>
      <c r="C70" s="21"/>
      <c r="D70" s="45"/>
    </row>
    <row r="71" spans="1:8" ht="22.8" x14ac:dyDescent="0.3">
      <c r="A71" s="16" t="s">
        <v>55</v>
      </c>
      <c r="B71" s="78" t="s">
        <v>61</v>
      </c>
      <c r="C71" s="99">
        <v>0</v>
      </c>
      <c r="D71" s="66">
        <v>5</v>
      </c>
      <c r="E71" s="70">
        <f>C71*D71</f>
        <v>0</v>
      </c>
      <c r="H71" s="38"/>
    </row>
    <row r="72" spans="1:8" x14ac:dyDescent="0.3">
      <c r="A72" s="19"/>
      <c r="B72" s="55" t="s">
        <v>60</v>
      </c>
      <c r="C72" s="69"/>
      <c r="D72" s="69"/>
      <c r="E72" s="72">
        <f>E71+E69+E66+E63+E60</f>
        <v>0</v>
      </c>
      <c r="H72" s="72">
        <f>H60+H63</f>
        <v>0</v>
      </c>
    </row>
    <row r="73" spans="1:8" x14ac:dyDescent="0.3">
      <c r="A73" s="20"/>
      <c r="D73" s="50"/>
      <c r="H73" s="61"/>
    </row>
    <row r="74" spans="1:8" x14ac:dyDescent="0.3">
      <c r="A74" s="20"/>
      <c r="D74" s="50"/>
      <c r="E74" s="64"/>
      <c r="F74" s="116" t="s">
        <v>98</v>
      </c>
      <c r="G74" s="117"/>
      <c r="H74" s="59">
        <f>H72+E72+E56+E39+H39+E20+H20</f>
        <v>0</v>
      </c>
    </row>
    <row r="75" spans="1:8" x14ac:dyDescent="0.3">
      <c r="D75" s="50"/>
      <c r="H75" s="29"/>
    </row>
    <row r="76" spans="1:8" x14ac:dyDescent="0.3">
      <c r="A76" s="20"/>
      <c r="H76" s="29"/>
    </row>
    <row r="77" spans="1:8" x14ac:dyDescent="0.3">
      <c r="H77" s="29"/>
    </row>
    <row r="78" spans="1:8" x14ac:dyDescent="0.3">
      <c r="H78" s="29"/>
    </row>
    <row r="79" spans="1:8" x14ac:dyDescent="0.3">
      <c r="H79" s="29"/>
    </row>
  </sheetData>
  <sheetProtection algorithmName="SHA-512" hashValue="4PTFzn0dneVbxhcqKEp80+yYmAWIyEXYTlRbYoffVxyWr5uw+Nrff1bpmb6HwcgHOviG45xo+NcVGCQipiMvCg==" saltValue="j9afbMSQgKNbwfouR6vqGw==" spinCount="100000" sheet="1" objects="1" scenarios="1"/>
  <mergeCells count="1">
    <mergeCell ref="F74:G74"/>
  </mergeCells>
  <conditionalFormatting sqref="C60">
    <cfRule type="cellIs" dxfId="14" priority="5" operator="greaterThan">
      <formula>$C$61</formula>
    </cfRule>
  </conditionalFormatting>
  <conditionalFormatting sqref="C66">
    <cfRule type="cellIs" dxfId="13" priority="4" operator="greaterThan">
      <formula>$C$67</formula>
    </cfRule>
  </conditionalFormatting>
  <conditionalFormatting sqref="C63">
    <cfRule type="cellIs" dxfId="12" priority="3" operator="greaterThan">
      <formula>$C$64</formula>
    </cfRule>
  </conditionalFormatting>
  <conditionalFormatting sqref="F63">
    <cfRule type="cellIs" dxfId="11" priority="1" operator="greaterThan">
      <formula>$F$64</formula>
    </cfRule>
  </conditionalFormatting>
  <conditionalFormatting sqref="F60">
    <cfRule type="cellIs" dxfId="10" priority="2" operator="greaterThan">
      <formula>$F$61</formula>
    </cfRule>
  </conditionalFormatting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2:K107"/>
  <sheetViews>
    <sheetView tabSelected="1" topLeftCell="A61" workbookViewId="0">
      <pane xSplit="1" topLeftCell="B1" activePane="topRight" state="frozen"/>
      <selection pane="topRight" activeCell="C70" sqref="C70"/>
    </sheetView>
  </sheetViews>
  <sheetFormatPr defaultColWidth="9.21875" defaultRowHeight="14.4" x14ac:dyDescent="0.3"/>
  <cols>
    <col min="1" max="1" width="23" style="10" customWidth="1"/>
    <col min="2" max="2" width="69.21875" style="10" customWidth="1"/>
    <col min="3" max="3" width="22" style="10" customWidth="1"/>
    <col min="4" max="4" width="15.5546875" style="10" customWidth="1"/>
    <col min="5" max="5" width="26.77734375" style="10" customWidth="1"/>
    <col min="6" max="6" width="22" style="10" customWidth="1"/>
    <col min="7" max="7" width="15.5546875" style="10" customWidth="1"/>
    <col min="8" max="8" width="26.77734375" style="10" customWidth="1"/>
    <col min="9" max="9" width="16" style="10" customWidth="1"/>
    <col min="10" max="11" width="12.21875" style="10" customWidth="1"/>
    <col min="12" max="16384" width="9.21875" style="10"/>
  </cols>
  <sheetData>
    <row r="2" spans="1:11" ht="22.8" x14ac:dyDescent="0.3">
      <c r="A2" s="67" t="s">
        <v>1</v>
      </c>
      <c r="B2" s="9" t="s">
        <v>96</v>
      </c>
      <c r="C2" s="28" t="s">
        <v>62</v>
      </c>
      <c r="D2" s="28"/>
    </row>
    <row r="3" spans="1:11" x14ac:dyDescent="0.3">
      <c r="C3" s="32"/>
      <c r="D3" s="29"/>
      <c r="E3" s="69"/>
      <c r="F3" s="32"/>
      <c r="G3" s="69"/>
      <c r="H3" s="69"/>
      <c r="I3" s="36" t="s">
        <v>51</v>
      </c>
      <c r="J3" s="36"/>
      <c r="K3" s="36"/>
    </row>
    <row r="4" spans="1:11" ht="45.6" x14ac:dyDescent="0.3">
      <c r="A4" s="16" t="s">
        <v>3</v>
      </c>
      <c r="B4" s="3" t="s">
        <v>21</v>
      </c>
      <c r="C4" s="1" t="s">
        <v>52</v>
      </c>
      <c r="D4" s="1" t="s">
        <v>2</v>
      </c>
      <c r="E4" s="1" t="s">
        <v>42</v>
      </c>
      <c r="F4" s="1" t="s">
        <v>53</v>
      </c>
      <c r="G4" s="1" t="s">
        <v>2</v>
      </c>
      <c r="H4" s="1" t="s">
        <v>42</v>
      </c>
      <c r="J4" s="10" t="s">
        <v>48</v>
      </c>
      <c r="K4" s="10" t="s">
        <v>49</v>
      </c>
    </row>
    <row r="5" spans="1:11" x14ac:dyDescent="0.3">
      <c r="B5" s="26" t="s">
        <v>8</v>
      </c>
      <c r="C5" s="102">
        <v>0</v>
      </c>
      <c r="D5" s="66">
        <v>5.3571428571428568E-2</v>
      </c>
      <c r="E5" s="70">
        <f t="shared" ref="E5:E33" si="0">C5*D5</f>
        <v>0</v>
      </c>
      <c r="F5" s="102">
        <v>0</v>
      </c>
      <c r="G5" s="66">
        <v>0.4821428571428571</v>
      </c>
      <c r="H5" s="70">
        <f t="shared" ref="H5:H33" si="1">F5*G5</f>
        <v>0</v>
      </c>
      <c r="I5" s="12">
        <v>0.33</v>
      </c>
      <c r="J5" s="29">
        <f t="shared" ref="J5:J31" si="2">C5*I5</f>
        <v>0</v>
      </c>
      <c r="K5" s="29">
        <f t="shared" ref="K5:K31" si="3">F5*I5</f>
        <v>0</v>
      </c>
    </row>
    <row r="6" spans="1:11" x14ac:dyDescent="0.3">
      <c r="B6" s="26" t="s">
        <v>77</v>
      </c>
      <c r="C6" s="102">
        <v>0</v>
      </c>
      <c r="D6" s="66">
        <v>3.5714285714285712E-2</v>
      </c>
      <c r="E6" s="70">
        <f t="shared" si="0"/>
        <v>0</v>
      </c>
      <c r="F6" s="102">
        <v>0</v>
      </c>
      <c r="G6" s="66">
        <v>0.3214285714285714</v>
      </c>
      <c r="H6" s="70">
        <f t="shared" si="1"/>
        <v>0</v>
      </c>
      <c r="I6" s="10">
        <f>1*1*0.6</f>
        <v>0.6</v>
      </c>
      <c r="J6" s="29">
        <f t="shared" si="2"/>
        <v>0</v>
      </c>
      <c r="K6" s="29">
        <f t="shared" si="3"/>
        <v>0</v>
      </c>
    </row>
    <row r="7" spans="1:11" x14ac:dyDescent="0.3">
      <c r="B7" s="26" t="s">
        <v>78</v>
      </c>
      <c r="C7" s="102">
        <v>0</v>
      </c>
      <c r="D7" s="66">
        <v>1.7857142857142856E-2</v>
      </c>
      <c r="E7" s="70">
        <f t="shared" si="0"/>
        <v>0</v>
      </c>
      <c r="F7" s="102">
        <v>0</v>
      </c>
      <c r="G7" s="66">
        <v>0.1607142857142857</v>
      </c>
      <c r="H7" s="70">
        <f t="shared" si="1"/>
        <v>0</v>
      </c>
      <c r="I7" s="10">
        <f>2*2*0.6</f>
        <v>2.4</v>
      </c>
      <c r="J7" s="29">
        <f t="shared" si="2"/>
        <v>0</v>
      </c>
      <c r="K7" s="29">
        <f t="shared" si="3"/>
        <v>0</v>
      </c>
    </row>
    <row r="8" spans="1:11" x14ac:dyDescent="0.3">
      <c r="B8" s="26" t="s">
        <v>79</v>
      </c>
      <c r="C8" s="102">
        <v>0</v>
      </c>
      <c r="D8" s="66">
        <v>1.7857142857142856E-2</v>
      </c>
      <c r="E8" s="70">
        <f t="shared" si="0"/>
        <v>0</v>
      </c>
      <c r="F8" s="102">
        <v>0</v>
      </c>
      <c r="G8" s="66">
        <v>0.1607142857142857</v>
      </c>
      <c r="H8" s="70">
        <f t="shared" si="1"/>
        <v>0</v>
      </c>
      <c r="I8" s="10">
        <f>1*1*0.9</f>
        <v>0.9</v>
      </c>
      <c r="J8" s="29">
        <f t="shared" si="2"/>
        <v>0</v>
      </c>
      <c r="K8" s="29">
        <f t="shared" si="3"/>
        <v>0</v>
      </c>
    </row>
    <row r="9" spans="1:11" x14ac:dyDescent="0.3">
      <c r="B9" s="26" t="s">
        <v>13</v>
      </c>
      <c r="C9" s="102">
        <v>0</v>
      </c>
      <c r="D9" s="66">
        <v>3.5714285714285712E-2</v>
      </c>
      <c r="E9" s="70">
        <f t="shared" si="0"/>
        <v>0</v>
      </c>
      <c r="F9" s="102">
        <v>0</v>
      </c>
      <c r="G9" s="66">
        <v>0.3214285714285714</v>
      </c>
      <c r="H9" s="70">
        <f t="shared" si="1"/>
        <v>0</v>
      </c>
      <c r="I9" s="10">
        <f>2*2*0.9</f>
        <v>3.6</v>
      </c>
      <c r="J9" s="29">
        <f t="shared" si="2"/>
        <v>0</v>
      </c>
      <c r="K9" s="29">
        <f t="shared" si="3"/>
        <v>0</v>
      </c>
    </row>
    <row r="10" spans="1:11" x14ac:dyDescent="0.3">
      <c r="B10" s="26" t="s">
        <v>80</v>
      </c>
      <c r="C10" s="102">
        <v>0</v>
      </c>
      <c r="D10" s="66">
        <v>3.5714285714285712E-2</v>
      </c>
      <c r="E10" s="70">
        <f t="shared" si="0"/>
        <v>0</v>
      </c>
      <c r="F10" s="102">
        <v>0</v>
      </c>
      <c r="G10" s="66">
        <v>0.3214285714285714</v>
      </c>
      <c r="H10" s="70">
        <f t="shared" si="1"/>
        <v>0</v>
      </c>
      <c r="I10" s="10">
        <f>3*3*0.9</f>
        <v>8.1</v>
      </c>
      <c r="J10" s="29">
        <f t="shared" si="2"/>
        <v>0</v>
      </c>
      <c r="K10" s="29">
        <f t="shared" si="3"/>
        <v>0</v>
      </c>
    </row>
    <row r="11" spans="1:11" x14ac:dyDescent="0.3">
      <c r="B11" s="26" t="s">
        <v>81</v>
      </c>
      <c r="C11" s="102">
        <v>0</v>
      </c>
      <c r="D11" s="66">
        <v>1.7857142857142856E-2</v>
      </c>
      <c r="E11" s="70">
        <f t="shared" si="0"/>
        <v>0</v>
      </c>
      <c r="F11" s="102">
        <v>0</v>
      </c>
      <c r="G11" s="66">
        <v>0.1607142857142857</v>
      </c>
      <c r="H11" s="70">
        <f t="shared" si="1"/>
        <v>0</v>
      </c>
      <c r="I11" s="10">
        <f>1*1*1.4</f>
        <v>1.4</v>
      </c>
      <c r="J11" s="29">
        <f t="shared" si="2"/>
        <v>0</v>
      </c>
      <c r="K11" s="29">
        <f t="shared" si="3"/>
        <v>0</v>
      </c>
    </row>
    <row r="12" spans="1:11" x14ac:dyDescent="0.3">
      <c r="B12" s="26" t="s">
        <v>82</v>
      </c>
      <c r="C12" s="102">
        <v>0</v>
      </c>
      <c r="D12" s="66">
        <v>1.7857142857142856E-2</v>
      </c>
      <c r="E12" s="70">
        <f t="shared" si="0"/>
        <v>0</v>
      </c>
      <c r="F12" s="102">
        <v>0</v>
      </c>
      <c r="G12" s="66">
        <v>0.1607142857142857</v>
      </c>
      <c r="H12" s="70">
        <f t="shared" si="1"/>
        <v>0</v>
      </c>
      <c r="I12" s="10">
        <f>2*2*1.4</f>
        <v>5.6</v>
      </c>
      <c r="J12" s="29">
        <f t="shared" si="2"/>
        <v>0</v>
      </c>
      <c r="K12" s="29">
        <f t="shared" si="3"/>
        <v>0</v>
      </c>
    </row>
    <row r="13" spans="1:11" x14ac:dyDescent="0.3">
      <c r="B13" s="26" t="s">
        <v>10</v>
      </c>
      <c r="C13" s="102">
        <v>0</v>
      </c>
      <c r="D13" s="66">
        <v>5.3571428571428568E-2</v>
      </c>
      <c r="E13" s="70">
        <f t="shared" si="0"/>
        <v>0</v>
      </c>
      <c r="F13" s="102">
        <v>0</v>
      </c>
      <c r="G13" s="66">
        <v>0.4821428571428571</v>
      </c>
      <c r="H13" s="70">
        <f t="shared" si="1"/>
        <v>0</v>
      </c>
      <c r="I13" s="10">
        <f>0.6*0.5*0.7</f>
        <v>0.21</v>
      </c>
      <c r="J13" s="29">
        <f t="shared" si="2"/>
        <v>0</v>
      </c>
      <c r="K13" s="29">
        <f t="shared" si="3"/>
        <v>0</v>
      </c>
    </row>
    <row r="14" spans="1:11" x14ac:dyDescent="0.3">
      <c r="B14" s="26" t="s">
        <v>83</v>
      </c>
      <c r="C14" s="102">
        <v>0</v>
      </c>
      <c r="D14" s="66">
        <v>5.3571428571428568E-2</v>
      </c>
      <c r="E14" s="70">
        <f t="shared" si="0"/>
        <v>0</v>
      </c>
      <c r="F14" s="102">
        <v>0</v>
      </c>
      <c r="G14" s="66">
        <v>0.4821428571428571</v>
      </c>
      <c r="H14" s="70">
        <f t="shared" si="1"/>
        <v>0</v>
      </c>
      <c r="I14" s="10">
        <f>0.8*1.2*0.6</f>
        <v>0.57599999999999996</v>
      </c>
      <c r="J14" s="29">
        <f t="shared" si="2"/>
        <v>0</v>
      </c>
      <c r="K14" s="29">
        <f t="shared" si="3"/>
        <v>0</v>
      </c>
    </row>
    <row r="15" spans="1:11" x14ac:dyDescent="0.3">
      <c r="B15" s="26" t="s">
        <v>35</v>
      </c>
      <c r="C15" s="102">
        <v>0</v>
      </c>
      <c r="D15" s="66">
        <v>5.3571428571428568E-2</v>
      </c>
      <c r="E15" s="70">
        <f t="shared" si="0"/>
        <v>0</v>
      </c>
      <c r="F15" s="102">
        <v>0</v>
      </c>
      <c r="G15" s="66">
        <v>0.4821428571428571</v>
      </c>
      <c r="H15" s="70">
        <f t="shared" si="1"/>
        <v>0</v>
      </c>
      <c r="I15" s="10">
        <f>1.2*1.2*0.6</f>
        <v>0.86399999999999999</v>
      </c>
      <c r="J15" s="29">
        <f t="shared" si="2"/>
        <v>0</v>
      </c>
      <c r="K15" s="29">
        <f t="shared" si="3"/>
        <v>0</v>
      </c>
    </row>
    <row r="16" spans="1:11" x14ac:dyDescent="0.3">
      <c r="B16" s="26" t="s">
        <v>36</v>
      </c>
      <c r="C16" s="102">
        <v>0</v>
      </c>
      <c r="D16" s="66">
        <v>5.3571428571428568E-2</v>
      </c>
      <c r="E16" s="70">
        <f t="shared" si="0"/>
        <v>0</v>
      </c>
      <c r="F16" s="102">
        <v>0</v>
      </c>
      <c r="G16" s="66">
        <v>0.4821428571428571</v>
      </c>
      <c r="H16" s="70">
        <f t="shared" si="1"/>
        <v>0</v>
      </c>
      <c r="I16" s="10">
        <f>2.1*1.2*0.6</f>
        <v>1.512</v>
      </c>
      <c r="J16" s="29">
        <f t="shared" si="2"/>
        <v>0</v>
      </c>
      <c r="K16" s="29">
        <f t="shared" si="3"/>
        <v>0</v>
      </c>
    </row>
    <row r="17" spans="2:11" x14ac:dyDescent="0.3">
      <c r="B17" s="26" t="s">
        <v>84</v>
      </c>
      <c r="C17" s="102">
        <v>0</v>
      </c>
      <c r="D17" s="66">
        <v>5.3571428571428568E-2</v>
      </c>
      <c r="E17" s="70">
        <f t="shared" si="0"/>
        <v>0</v>
      </c>
      <c r="F17" s="102">
        <v>0</v>
      </c>
      <c r="G17" s="66">
        <v>0.4821428571428571</v>
      </c>
      <c r="H17" s="70">
        <f t="shared" si="1"/>
        <v>0</v>
      </c>
      <c r="I17" s="10">
        <f>1.5*0.6*0.6</f>
        <v>0.53999999999999992</v>
      </c>
      <c r="J17" s="29">
        <f t="shared" si="2"/>
        <v>0</v>
      </c>
      <c r="K17" s="29">
        <f t="shared" si="3"/>
        <v>0</v>
      </c>
    </row>
    <row r="18" spans="2:11" x14ac:dyDescent="0.3">
      <c r="B18" s="26" t="s">
        <v>85</v>
      </c>
      <c r="C18" s="102">
        <v>0</v>
      </c>
      <c r="D18" s="66">
        <v>1.7857142857142856E-2</v>
      </c>
      <c r="E18" s="70">
        <f t="shared" si="0"/>
        <v>0</v>
      </c>
      <c r="F18" s="102">
        <v>0</v>
      </c>
      <c r="G18" s="66">
        <v>0.1607142857142857</v>
      </c>
      <c r="H18" s="70">
        <f t="shared" si="1"/>
        <v>0</v>
      </c>
      <c r="I18" s="10">
        <f>0.85*0.85*0.85</f>
        <v>0.61412499999999992</v>
      </c>
      <c r="J18" s="29">
        <f t="shared" si="2"/>
        <v>0</v>
      </c>
      <c r="K18" s="29">
        <f t="shared" si="3"/>
        <v>0</v>
      </c>
    </row>
    <row r="19" spans="2:11" x14ac:dyDescent="0.3">
      <c r="B19" s="26" t="s">
        <v>86</v>
      </c>
      <c r="C19" s="102">
        <v>0</v>
      </c>
      <c r="D19" s="66">
        <v>1.7857142857142856E-2</v>
      </c>
      <c r="E19" s="70">
        <f t="shared" si="0"/>
        <v>0</v>
      </c>
      <c r="F19" s="102">
        <v>0</v>
      </c>
      <c r="G19" s="66">
        <v>0.1607142857142857</v>
      </c>
      <c r="H19" s="70">
        <f t="shared" si="1"/>
        <v>0</v>
      </c>
      <c r="I19" s="10">
        <f>0.85*1.6*0.9</f>
        <v>1.2240000000000002</v>
      </c>
      <c r="J19" s="29">
        <f t="shared" si="2"/>
        <v>0</v>
      </c>
      <c r="K19" s="29">
        <f t="shared" si="3"/>
        <v>0</v>
      </c>
    </row>
    <row r="20" spans="2:11" x14ac:dyDescent="0.3">
      <c r="B20" s="26" t="s">
        <v>87</v>
      </c>
      <c r="C20" s="102">
        <v>0</v>
      </c>
      <c r="D20" s="66">
        <v>1.7857142857142856E-2</v>
      </c>
      <c r="E20" s="70">
        <f t="shared" si="0"/>
        <v>0</v>
      </c>
      <c r="F20" s="102">
        <v>0</v>
      </c>
      <c r="G20" s="66">
        <v>0.1607142857142857</v>
      </c>
      <c r="H20" s="70">
        <f t="shared" si="1"/>
        <v>0</v>
      </c>
      <c r="I20" s="10">
        <f>0.85*1.6*0.9</f>
        <v>1.2240000000000002</v>
      </c>
      <c r="J20" s="29">
        <f t="shared" si="2"/>
        <v>0</v>
      </c>
      <c r="K20" s="29">
        <f t="shared" si="3"/>
        <v>0</v>
      </c>
    </row>
    <row r="21" spans="2:11" x14ac:dyDescent="0.3">
      <c r="B21" s="26" t="s">
        <v>88</v>
      </c>
      <c r="C21" s="102">
        <v>0</v>
      </c>
      <c r="D21" s="66">
        <v>1.7857142857142856E-2</v>
      </c>
      <c r="E21" s="70">
        <f t="shared" si="0"/>
        <v>0</v>
      </c>
      <c r="F21" s="102">
        <v>0</v>
      </c>
      <c r="G21" s="66">
        <v>0.1607142857142857</v>
      </c>
      <c r="H21" s="70">
        <f t="shared" si="1"/>
        <v>0</v>
      </c>
      <c r="I21" s="10">
        <f>2.1*1.2*0.6</f>
        <v>1.512</v>
      </c>
      <c r="J21" s="29">
        <f t="shared" si="2"/>
        <v>0</v>
      </c>
      <c r="K21" s="29">
        <f t="shared" si="3"/>
        <v>0</v>
      </c>
    </row>
    <row r="22" spans="2:11" x14ac:dyDescent="0.3">
      <c r="B22" s="26" t="s">
        <v>89</v>
      </c>
      <c r="C22" s="102">
        <v>0</v>
      </c>
      <c r="D22" s="66">
        <v>3.5714285714285712E-2</v>
      </c>
      <c r="E22" s="70">
        <f t="shared" si="0"/>
        <v>0</v>
      </c>
      <c r="F22" s="102">
        <v>0</v>
      </c>
      <c r="G22" s="66">
        <v>0.3214285714285714</v>
      </c>
      <c r="H22" s="70">
        <f t="shared" si="1"/>
        <v>0</v>
      </c>
      <c r="I22" s="10">
        <f>2.25*0.95*0.8</f>
        <v>1.71</v>
      </c>
      <c r="J22" s="29">
        <f t="shared" si="2"/>
        <v>0</v>
      </c>
      <c r="K22" s="29">
        <f t="shared" si="3"/>
        <v>0</v>
      </c>
    </row>
    <row r="23" spans="2:11" x14ac:dyDescent="0.3">
      <c r="B23" s="26" t="s">
        <v>90</v>
      </c>
      <c r="C23" s="102">
        <v>0</v>
      </c>
      <c r="D23" s="66">
        <v>1.7857142857142856E-2</v>
      </c>
      <c r="E23" s="70">
        <f t="shared" si="0"/>
        <v>0</v>
      </c>
      <c r="F23" s="102">
        <v>0</v>
      </c>
      <c r="G23" s="66">
        <v>0.1607142857142857</v>
      </c>
      <c r="H23" s="70">
        <f t="shared" si="1"/>
        <v>0</v>
      </c>
      <c r="I23" s="10">
        <f>0.9*0.7*0.7</f>
        <v>0.44099999999999995</v>
      </c>
      <c r="J23" s="29">
        <f t="shared" si="2"/>
        <v>0</v>
      </c>
      <c r="K23" s="29">
        <f t="shared" si="3"/>
        <v>0</v>
      </c>
    </row>
    <row r="24" spans="2:11" x14ac:dyDescent="0.3">
      <c r="B24" s="26" t="s">
        <v>91</v>
      </c>
      <c r="C24" s="102">
        <v>0</v>
      </c>
      <c r="D24" s="66">
        <v>1.7857142857142856E-2</v>
      </c>
      <c r="E24" s="70">
        <f t="shared" si="0"/>
        <v>0</v>
      </c>
      <c r="F24" s="102">
        <v>0</v>
      </c>
      <c r="G24" s="66">
        <v>0.1607142857142857</v>
      </c>
      <c r="H24" s="70">
        <f t="shared" si="1"/>
        <v>0</v>
      </c>
      <c r="I24" s="10">
        <f>0.85*0.6*0.65</f>
        <v>0.33150000000000002</v>
      </c>
      <c r="J24" s="29">
        <f t="shared" si="2"/>
        <v>0</v>
      </c>
      <c r="K24" s="29">
        <f t="shared" si="3"/>
        <v>0</v>
      </c>
    </row>
    <row r="25" spans="2:11" x14ac:dyDescent="0.3">
      <c r="B25" s="80" t="s">
        <v>92</v>
      </c>
      <c r="C25" s="102">
        <v>0</v>
      </c>
      <c r="D25" s="66">
        <v>1.7857142857142856E-2</v>
      </c>
      <c r="E25" s="70">
        <f t="shared" si="0"/>
        <v>0</v>
      </c>
      <c r="F25" s="102">
        <v>0</v>
      </c>
      <c r="G25" s="66">
        <v>0.1607142857142857</v>
      </c>
      <c r="H25" s="70">
        <f t="shared" si="1"/>
        <v>0</v>
      </c>
      <c r="I25" s="10">
        <f>2*0.6*0.65</f>
        <v>0.78</v>
      </c>
      <c r="J25" s="29">
        <f t="shared" si="2"/>
        <v>0</v>
      </c>
      <c r="K25" s="29">
        <f t="shared" si="3"/>
        <v>0</v>
      </c>
    </row>
    <row r="26" spans="2:11" x14ac:dyDescent="0.3">
      <c r="B26" s="80" t="s">
        <v>93</v>
      </c>
      <c r="C26" s="102">
        <v>0</v>
      </c>
      <c r="D26" s="66">
        <v>1.7857142857142856E-2</v>
      </c>
      <c r="E26" s="70">
        <f t="shared" si="0"/>
        <v>0</v>
      </c>
      <c r="F26" s="102">
        <v>0</v>
      </c>
      <c r="G26" s="66">
        <v>0.1607142857142857</v>
      </c>
      <c r="H26" s="70">
        <f t="shared" si="1"/>
        <v>0</v>
      </c>
      <c r="I26" s="10">
        <f>3*3*0.05</f>
        <v>0.45</v>
      </c>
      <c r="J26" s="29">
        <f t="shared" si="2"/>
        <v>0</v>
      </c>
      <c r="K26" s="29">
        <f t="shared" si="3"/>
        <v>0</v>
      </c>
    </row>
    <row r="27" spans="2:11" x14ac:dyDescent="0.3">
      <c r="B27" s="80" t="s">
        <v>0</v>
      </c>
      <c r="C27" s="102">
        <v>0</v>
      </c>
      <c r="D27" s="66">
        <v>5.3571428571428568E-2</v>
      </c>
      <c r="E27" s="70">
        <f t="shared" si="0"/>
        <v>0</v>
      </c>
      <c r="F27" s="102">
        <v>0</v>
      </c>
      <c r="G27" s="66">
        <v>0.4821428571428571</v>
      </c>
      <c r="H27" s="70">
        <f t="shared" si="1"/>
        <v>0</v>
      </c>
      <c r="I27" s="10">
        <v>0.33</v>
      </c>
      <c r="J27" s="29">
        <f t="shared" si="2"/>
        <v>0</v>
      </c>
      <c r="K27" s="29">
        <f t="shared" si="3"/>
        <v>0</v>
      </c>
    </row>
    <row r="28" spans="2:11" x14ac:dyDescent="0.3">
      <c r="B28" s="80" t="s">
        <v>15</v>
      </c>
      <c r="C28" s="102">
        <v>0</v>
      </c>
      <c r="D28" s="66">
        <v>5.3571428571428568E-2</v>
      </c>
      <c r="E28" s="70">
        <f t="shared" si="0"/>
        <v>0</v>
      </c>
      <c r="F28" s="102">
        <v>0</v>
      </c>
      <c r="G28" s="66">
        <v>0.4821428571428571</v>
      </c>
      <c r="H28" s="70">
        <f t="shared" si="1"/>
        <v>0</v>
      </c>
      <c r="I28" s="10">
        <v>1.25</v>
      </c>
      <c r="J28" s="29">
        <f t="shared" si="2"/>
        <v>0</v>
      </c>
      <c r="K28" s="29">
        <f t="shared" si="3"/>
        <v>0</v>
      </c>
    </row>
    <row r="29" spans="2:11" x14ac:dyDescent="0.3">
      <c r="B29" s="80" t="s">
        <v>16</v>
      </c>
      <c r="C29" s="102">
        <v>0</v>
      </c>
      <c r="D29" s="66">
        <v>5.3571428571428568E-2</v>
      </c>
      <c r="E29" s="70">
        <f t="shared" si="0"/>
        <v>0</v>
      </c>
      <c r="F29" s="102">
        <v>0</v>
      </c>
      <c r="G29" s="66">
        <v>0.4821428571428571</v>
      </c>
      <c r="H29" s="70">
        <f t="shared" si="1"/>
        <v>0</v>
      </c>
      <c r="I29" s="10">
        <v>1.45</v>
      </c>
      <c r="J29" s="29">
        <f t="shared" si="2"/>
        <v>0</v>
      </c>
      <c r="K29" s="29">
        <f t="shared" si="3"/>
        <v>0</v>
      </c>
    </row>
    <row r="30" spans="2:11" x14ac:dyDescent="0.3">
      <c r="B30" s="80" t="s">
        <v>17</v>
      </c>
      <c r="C30" s="102">
        <v>0</v>
      </c>
      <c r="D30" s="66">
        <v>5.3571428571428568E-2</v>
      </c>
      <c r="E30" s="70">
        <f t="shared" si="0"/>
        <v>0</v>
      </c>
      <c r="F30" s="102">
        <v>0</v>
      </c>
      <c r="G30" s="66">
        <v>0.4821428571428571</v>
      </c>
      <c r="H30" s="70">
        <f t="shared" si="1"/>
        <v>0</v>
      </c>
      <c r="I30" s="12">
        <v>1.65</v>
      </c>
      <c r="J30" s="29">
        <f t="shared" si="2"/>
        <v>0</v>
      </c>
      <c r="K30" s="29">
        <f t="shared" si="3"/>
        <v>0</v>
      </c>
    </row>
    <row r="31" spans="2:11" x14ac:dyDescent="0.3">
      <c r="B31" s="80" t="s">
        <v>37</v>
      </c>
      <c r="C31" s="102">
        <v>0</v>
      </c>
      <c r="D31" s="66">
        <v>5.3571428571428568E-2</v>
      </c>
      <c r="E31" s="70">
        <f t="shared" si="0"/>
        <v>0</v>
      </c>
      <c r="F31" s="102">
        <v>0</v>
      </c>
      <c r="G31" s="66">
        <v>0.4821428571428571</v>
      </c>
      <c r="H31" s="70">
        <f t="shared" si="1"/>
        <v>0</v>
      </c>
      <c r="I31" s="10">
        <v>1.7</v>
      </c>
      <c r="J31" s="29">
        <f t="shared" si="2"/>
        <v>0</v>
      </c>
      <c r="K31" s="29">
        <f t="shared" si="3"/>
        <v>0</v>
      </c>
    </row>
    <row r="32" spans="2:11" x14ac:dyDescent="0.3">
      <c r="B32" s="80" t="s">
        <v>54</v>
      </c>
      <c r="C32" s="102">
        <v>0</v>
      </c>
      <c r="D32" s="66">
        <v>3.5714285714285712E-2</v>
      </c>
      <c r="E32" s="70">
        <f t="shared" si="0"/>
        <v>0</v>
      </c>
      <c r="F32" s="102">
        <v>0</v>
      </c>
      <c r="G32" s="66">
        <v>0.3214285714285714</v>
      </c>
      <c r="H32" s="70">
        <f t="shared" si="1"/>
        <v>0</v>
      </c>
      <c r="J32" s="29"/>
      <c r="K32" s="29"/>
    </row>
    <row r="33" spans="1:11" x14ac:dyDescent="0.3">
      <c r="B33" s="80" t="s">
        <v>14</v>
      </c>
      <c r="C33" s="102">
        <v>0</v>
      </c>
      <c r="D33" s="66">
        <v>1.7857142857142856E-2</v>
      </c>
      <c r="E33" s="70">
        <f t="shared" si="0"/>
        <v>0</v>
      </c>
      <c r="F33" s="102">
        <v>0</v>
      </c>
      <c r="G33" s="66">
        <v>0.1607142857142857</v>
      </c>
      <c r="H33" s="70">
        <f t="shared" si="1"/>
        <v>0</v>
      </c>
      <c r="I33" s="10">
        <v>0.8</v>
      </c>
      <c r="J33" s="29">
        <f>C33*I33</f>
        <v>0</v>
      </c>
      <c r="K33" s="29">
        <f>F33*I33</f>
        <v>0</v>
      </c>
    </row>
    <row r="34" spans="1:11" x14ac:dyDescent="0.3">
      <c r="B34" s="46" t="s">
        <v>57</v>
      </c>
      <c r="C34" s="71"/>
      <c r="D34" s="69"/>
      <c r="E34" s="82">
        <f>SUM(E5:E33)</f>
        <v>0</v>
      </c>
      <c r="F34" s="71"/>
      <c r="G34" s="69"/>
      <c r="H34" s="82">
        <f>SUM(H5:H33)</f>
        <v>0</v>
      </c>
      <c r="J34" s="29">
        <f>SUM(J5:J33)/28</f>
        <v>0</v>
      </c>
      <c r="K34" s="29">
        <f>SUM(K5:K33)/28</f>
        <v>0</v>
      </c>
    </row>
    <row r="35" spans="1:11" x14ac:dyDescent="0.3">
      <c r="B35" s="69"/>
      <c r="C35" s="69"/>
      <c r="D35" s="69"/>
      <c r="E35" s="69"/>
      <c r="F35" s="69"/>
      <c r="G35" s="69"/>
      <c r="H35" s="69"/>
      <c r="J35" s="29"/>
      <c r="K35" s="29"/>
    </row>
    <row r="36" spans="1:11" x14ac:dyDescent="0.3">
      <c r="B36" s="69"/>
      <c r="C36" s="32"/>
      <c r="E36" s="69"/>
      <c r="F36" s="32"/>
      <c r="G36" s="69"/>
      <c r="H36" s="69"/>
      <c r="J36" s="29"/>
      <c r="K36" s="29"/>
    </row>
    <row r="37" spans="1:11" ht="45.6" x14ac:dyDescent="0.3">
      <c r="A37" s="16" t="s">
        <v>7</v>
      </c>
      <c r="B37" s="3" t="s">
        <v>22</v>
      </c>
      <c r="C37" s="1" t="s">
        <v>52</v>
      </c>
      <c r="D37" s="8" t="s">
        <v>2</v>
      </c>
      <c r="E37" s="8" t="s">
        <v>42</v>
      </c>
      <c r="F37" s="1" t="s">
        <v>53</v>
      </c>
      <c r="G37" s="8" t="s">
        <v>2</v>
      </c>
      <c r="H37" s="8" t="s">
        <v>42</v>
      </c>
      <c r="J37" s="10" t="s">
        <v>48</v>
      </c>
      <c r="K37" s="10" t="s">
        <v>49</v>
      </c>
    </row>
    <row r="38" spans="1:11" x14ac:dyDescent="0.3">
      <c r="B38" s="26" t="s">
        <v>8</v>
      </c>
      <c r="C38" s="102">
        <v>0</v>
      </c>
      <c r="D38" s="66">
        <v>0.13392857142857142</v>
      </c>
      <c r="E38" s="70">
        <f t="shared" ref="E38:E66" si="4">C38*D38</f>
        <v>0</v>
      </c>
      <c r="F38" s="102">
        <v>0</v>
      </c>
      <c r="G38" s="66">
        <v>2.5446428571428572</v>
      </c>
      <c r="H38" s="70">
        <f t="shared" ref="H38:H66" si="5">F38*G38</f>
        <v>0</v>
      </c>
      <c r="I38" s="12">
        <v>0.33</v>
      </c>
      <c r="J38" s="29">
        <f t="shared" ref="J38:J64" si="6">C38*I38</f>
        <v>0</v>
      </c>
      <c r="K38" s="29">
        <f t="shared" ref="K38:K64" si="7">F38*I38</f>
        <v>0</v>
      </c>
    </row>
    <row r="39" spans="1:11" x14ac:dyDescent="0.3">
      <c r="B39" s="26" t="s">
        <v>77</v>
      </c>
      <c r="C39" s="102">
        <v>0</v>
      </c>
      <c r="D39" s="66">
        <v>8.9285714285714274E-2</v>
      </c>
      <c r="E39" s="70">
        <f t="shared" si="4"/>
        <v>0</v>
      </c>
      <c r="F39" s="102">
        <v>0</v>
      </c>
      <c r="G39" s="66">
        <v>1.6964285714285714</v>
      </c>
      <c r="H39" s="70">
        <f t="shared" si="5"/>
        <v>0</v>
      </c>
      <c r="I39" s="10">
        <f>1*1*0.6</f>
        <v>0.6</v>
      </c>
      <c r="J39" s="29">
        <f t="shared" si="6"/>
        <v>0</v>
      </c>
      <c r="K39" s="29">
        <f t="shared" si="7"/>
        <v>0</v>
      </c>
    </row>
    <row r="40" spans="1:11" x14ac:dyDescent="0.3">
      <c r="B40" s="26" t="s">
        <v>78</v>
      </c>
      <c r="C40" s="102">
        <v>0</v>
      </c>
      <c r="D40" s="66">
        <v>4.4642857142857137E-2</v>
      </c>
      <c r="E40" s="70">
        <f t="shared" si="4"/>
        <v>0</v>
      </c>
      <c r="F40" s="102">
        <v>0</v>
      </c>
      <c r="G40" s="66">
        <v>0.8482142857142857</v>
      </c>
      <c r="H40" s="70">
        <f t="shared" si="5"/>
        <v>0</v>
      </c>
      <c r="I40" s="10">
        <f>2*2*0.6</f>
        <v>2.4</v>
      </c>
      <c r="J40" s="29">
        <f t="shared" si="6"/>
        <v>0</v>
      </c>
      <c r="K40" s="29">
        <f t="shared" si="7"/>
        <v>0</v>
      </c>
    </row>
    <row r="41" spans="1:11" x14ac:dyDescent="0.3">
      <c r="B41" s="26" t="s">
        <v>79</v>
      </c>
      <c r="C41" s="102">
        <v>0</v>
      </c>
      <c r="D41" s="66">
        <v>4.4642857142857137E-2</v>
      </c>
      <c r="E41" s="70">
        <f t="shared" si="4"/>
        <v>0</v>
      </c>
      <c r="F41" s="102">
        <v>0</v>
      </c>
      <c r="G41" s="66">
        <v>0.8482142857142857</v>
      </c>
      <c r="H41" s="70">
        <f t="shared" si="5"/>
        <v>0</v>
      </c>
      <c r="I41" s="10">
        <f>1*1*0.9</f>
        <v>0.9</v>
      </c>
      <c r="J41" s="29">
        <f t="shared" si="6"/>
        <v>0</v>
      </c>
      <c r="K41" s="29">
        <f t="shared" si="7"/>
        <v>0</v>
      </c>
    </row>
    <row r="42" spans="1:11" x14ac:dyDescent="0.3">
      <c r="B42" s="26" t="s">
        <v>13</v>
      </c>
      <c r="C42" s="102">
        <v>0</v>
      </c>
      <c r="D42" s="66">
        <v>8.9285714285714274E-2</v>
      </c>
      <c r="E42" s="70">
        <f t="shared" si="4"/>
        <v>0</v>
      </c>
      <c r="F42" s="102">
        <v>0</v>
      </c>
      <c r="G42" s="66">
        <v>1.6964285714285714</v>
      </c>
      <c r="H42" s="70">
        <f t="shared" si="5"/>
        <v>0</v>
      </c>
      <c r="I42" s="10">
        <f>2*2*0.9</f>
        <v>3.6</v>
      </c>
      <c r="J42" s="29">
        <f t="shared" si="6"/>
        <v>0</v>
      </c>
      <c r="K42" s="29">
        <f t="shared" si="7"/>
        <v>0</v>
      </c>
    </row>
    <row r="43" spans="1:11" x14ac:dyDescent="0.3">
      <c r="B43" s="26" t="s">
        <v>80</v>
      </c>
      <c r="C43" s="102">
        <v>0</v>
      </c>
      <c r="D43" s="66">
        <v>8.9285714285714274E-2</v>
      </c>
      <c r="E43" s="70">
        <f t="shared" si="4"/>
        <v>0</v>
      </c>
      <c r="F43" s="102">
        <v>0</v>
      </c>
      <c r="G43" s="66">
        <v>1.6964285714285714</v>
      </c>
      <c r="H43" s="70">
        <f t="shared" si="5"/>
        <v>0</v>
      </c>
      <c r="I43" s="10">
        <f>3*3*0.9</f>
        <v>8.1</v>
      </c>
      <c r="J43" s="29">
        <f t="shared" si="6"/>
        <v>0</v>
      </c>
      <c r="K43" s="29">
        <f t="shared" si="7"/>
        <v>0</v>
      </c>
    </row>
    <row r="44" spans="1:11" x14ac:dyDescent="0.3">
      <c r="B44" s="26" t="s">
        <v>81</v>
      </c>
      <c r="C44" s="102">
        <v>0</v>
      </c>
      <c r="D44" s="66">
        <v>4.4642857142857137E-2</v>
      </c>
      <c r="E44" s="70">
        <f t="shared" si="4"/>
        <v>0</v>
      </c>
      <c r="F44" s="102">
        <v>0</v>
      </c>
      <c r="G44" s="66">
        <v>0.8482142857142857</v>
      </c>
      <c r="H44" s="70">
        <f t="shared" si="5"/>
        <v>0</v>
      </c>
      <c r="I44" s="10">
        <f>1*1*1.4</f>
        <v>1.4</v>
      </c>
      <c r="J44" s="29">
        <f t="shared" si="6"/>
        <v>0</v>
      </c>
      <c r="K44" s="29">
        <f t="shared" si="7"/>
        <v>0</v>
      </c>
    </row>
    <row r="45" spans="1:11" x14ac:dyDescent="0.3">
      <c r="B45" s="26" t="s">
        <v>82</v>
      </c>
      <c r="C45" s="102">
        <v>0</v>
      </c>
      <c r="D45" s="66">
        <v>4.4642857142857137E-2</v>
      </c>
      <c r="E45" s="70">
        <f t="shared" si="4"/>
        <v>0</v>
      </c>
      <c r="F45" s="102">
        <v>0</v>
      </c>
      <c r="G45" s="66">
        <v>0.8482142857142857</v>
      </c>
      <c r="H45" s="70">
        <f t="shared" si="5"/>
        <v>0</v>
      </c>
      <c r="I45" s="10">
        <f>2*2*1.4</f>
        <v>5.6</v>
      </c>
      <c r="J45" s="29">
        <f t="shared" si="6"/>
        <v>0</v>
      </c>
      <c r="K45" s="29">
        <f t="shared" si="7"/>
        <v>0</v>
      </c>
    </row>
    <row r="46" spans="1:11" x14ac:dyDescent="0.3">
      <c r="B46" s="26" t="s">
        <v>10</v>
      </c>
      <c r="C46" s="102">
        <v>0</v>
      </c>
      <c r="D46" s="66">
        <v>0.13392857142857142</v>
      </c>
      <c r="E46" s="70">
        <f t="shared" si="4"/>
        <v>0</v>
      </c>
      <c r="F46" s="102">
        <v>0</v>
      </c>
      <c r="G46" s="66">
        <v>2.5446428571428572</v>
      </c>
      <c r="H46" s="70">
        <f t="shared" si="5"/>
        <v>0</v>
      </c>
      <c r="I46" s="10">
        <f>0.6*0.5*0.7</f>
        <v>0.21</v>
      </c>
      <c r="J46" s="29">
        <f t="shared" si="6"/>
        <v>0</v>
      </c>
      <c r="K46" s="29">
        <f t="shared" si="7"/>
        <v>0</v>
      </c>
    </row>
    <row r="47" spans="1:11" x14ac:dyDescent="0.3">
      <c r="B47" s="26" t="s">
        <v>83</v>
      </c>
      <c r="C47" s="102">
        <v>0</v>
      </c>
      <c r="D47" s="66">
        <v>0.13392857142857142</v>
      </c>
      <c r="E47" s="70">
        <f t="shared" si="4"/>
        <v>0</v>
      </c>
      <c r="F47" s="102">
        <v>0</v>
      </c>
      <c r="G47" s="66">
        <v>2.5446428571428572</v>
      </c>
      <c r="H47" s="70">
        <f t="shared" si="5"/>
        <v>0</v>
      </c>
      <c r="I47" s="10">
        <f>0.8*1.2*0.6</f>
        <v>0.57599999999999996</v>
      </c>
      <c r="J47" s="29">
        <f t="shared" si="6"/>
        <v>0</v>
      </c>
      <c r="K47" s="29">
        <f t="shared" si="7"/>
        <v>0</v>
      </c>
    </row>
    <row r="48" spans="1:11" x14ac:dyDescent="0.3">
      <c r="B48" s="26" t="s">
        <v>35</v>
      </c>
      <c r="C48" s="102">
        <v>0</v>
      </c>
      <c r="D48" s="66">
        <v>0.13392857142857142</v>
      </c>
      <c r="E48" s="70">
        <f t="shared" si="4"/>
        <v>0</v>
      </c>
      <c r="F48" s="102">
        <v>0</v>
      </c>
      <c r="G48" s="66">
        <v>2.5446428571428572</v>
      </c>
      <c r="H48" s="70">
        <f t="shared" si="5"/>
        <v>0</v>
      </c>
      <c r="I48" s="10">
        <f>1.2*1.2*0.6</f>
        <v>0.86399999999999999</v>
      </c>
      <c r="J48" s="29">
        <f t="shared" si="6"/>
        <v>0</v>
      </c>
      <c r="K48" s="29">
        <f t="shared" si="7"/>
        <v>0</v>
      </c>
    </row>
    <row r="49" spans="2:11" x14ac:dyDescent="0.3">
      <c r="B49" s="26" t="s">
        <v>36</v>
      </c>
      <c r="C49" s="102">
        <v>0</v>
      </c>
      <c r="D49" s="66">
        <v>0.13392857142857142</v>
      </c>
      <c r="E49" s="70">
        <f t="shared" si="4"/>
        <v>0</v>
      </c>
      <c r="F49" s="102">
        <v>0</v>
      </c>
      <c r="G49" s="66">
        <v>2.5446428571428572</v>
      </c>
      <c r="H49" s="70">
        <f t="shared" si="5"/>
        <v>0</v>
      </c>
      <c r="I49" s="10">
        <f>2.1*1.2*0.6</f>
        <v>1.512</v>
      </c>
      <c r="J49" s="29">
        <f t="shared" si="6"/>
        <v>0</v>
      </c>
      <c r="K49" s="29">
        <f t="shared" si="7"/>
        <v>0</v>
      </c>
    </row>
    <row r="50" spans="2:11" x14ac:dyDescent="0.3">
      <c r="B50" s="26" t="s">
        <v>84</v>
      </c>
      <c r="C50" s="102">
        <v>0</v>
      </c>
      <c r="D50" s="66">
        <v>0.13392857142857142</v>
      </c>
      <c r="E50" s="70">
        <f t="shared" si="4"/>
        <v>0</v>
      </c>
      <c r="F50" s="102">
        <v>0</v>
      </c>
      <c r="G50" s="66">
        <v>2.5446428571428572</v>
      </c>
      <c r="H50" s="70">
        <f t="shared" si="5"/>
        <v>0</v>
      </c>
      <c r="I50" s="10">
        <f>1.5*0.6*0.6</f>
        <v>0.53999999999999992</v>
      </c>
      <c r="J50" s="29">
        <f t="shared" si="6"/>
        <v>0</v>
      </c>
      <c r="K50" s="29">
        <f t="shared" si="7"/>
        <v>0</v>
      </c>
    </row>
    <row r="51" spans="2:11" x14ac:dyDescent="0.3">
      <c r="B51" s="26" t="s">
        <v>85</v>
      </c>
      <c r="C51" s="102">
        <v>0</v>
      </c>
      <c r="D51" s="66">
        <v>4.4642857142857137E-2</v>
      </c>
      <c r="E51" s="70">
        <f t="shared" si="4"/>
        <v>0</v>
      </c>
      <c r="F51" s="102">
        <v>0</v>
      </c>
      <c r="G51" s="66">
        <v>0.8482142857142857</v>
      </c>
      <c r="H51" s="70">
        <f t="shared" si="5"/>
        <v>0</v>
      </c>
      <c r="I51" s="10">
        <f>0.85*0.85*0.85</f>
        <v>0.61412499999999992</v>
      </c>
      <c r="J51" s="29">
        <f t="shared" si="6"/>
        <v>0</v>
      </c>
      <c r="K51" s="29">
        <f t="shared" si="7"/>
        <v>0</v>
      </c>
    </row>
    <row r="52" spans="2:11" x14ac:dyDescent="0.3">
      <c r="B52" s="26" t="s">
        <v>86</v>
      </c>
      <c r="C52" s="102">
        <v>0</v>
      </c>
      <c r="D52" s="66">
        <v>4.4642857142857137E-2</v>
      </c>
      <c r="E52" s="70">
        <f t="shared" si="4"/>
        <v>0</v>
      </c>
      <c r="F52" s="102">
        <v>0</v>
      </c>
      <c r="G52" s="66">
        <v>0.8482142857142857</v>
      </c>
      <c r="H52" s="70">
        <f t="shared" si="5"/>
        <v>0</v>
      </c>
      <c r="I52" s="10">
        <f>0.85*1.6*0.9</f>
        <v>1.2240000000000002</v>
      </c>
      <c r="J52" s="29">
        <f t="shared" si="6"/>
        <v>0</v>
      </c>
      <c r="K52" s="29">
        <f t="shared" si="7"/>
        <v>0</v>
      </c>
    </row>
    <row r="53" spans="2:11" x14ac:dyDescent="0.3">
      <c r="B53" s="26" t="s">
        <v>87</v>
      </c>
      <c r="C53" s="102">
        <v>0</v>
      </c>
      <c r="D53" s="66">
        <v>4.4642857142857137E-2</v>
      </c>
      <c r="E53" s="70">
        <f t="shared" si="4"/>
        <v>0</v>
      </c>
      <c r="F53" s="102">
        <v>0</v>
      </c>
      <c r="G53" s="66">
        <v>0.8482142857142857</v>
      </c>
      <c r="H53" s="70">
        <f t="shared" si="5"/>
        <v>0</v>
      </c>
      <c r="I53" s="10">
        <f>0.85*1.6*0.9</f>
        <v>1.2240000000000002</v>
      </c>
      <c r="J53" s="29">
        <f t="shared" si="6"/>
        <v>0</v>
      </c>
      <c r="K53" s="29">
        <f t="shared" si="7"/>
        <v>0</v>
      </c>
    </row>
    <row r="54" spans="2:11" x14ac:dyDescent="0.3">
      <c r="B54" s="26" t="s">
        <v>88</v>
      </c>
      <c r="C54" s="102">
        <v>0</v>
      </c>
      <c r="D54" s="66">
        <v>4.4642857142857137E-2</v>
      </c>
      <c r="E54" s="70">
        <f t="shared" si="4"/>
        <v>0</v>
      </c>
      <c r="F54" s="102">
        <v>0</v>
      </c>
      <c r="G54" s="66">
        <v>0.8482142857142857</v>
      </c>
      <c r="H54" s="70">
        <f t="shared" si="5"/>
        <v>0</v>
      </c>
      <c r="I54" s="10">
        <f>2.1*1.2*0.6</f>
        <v>1.512</v>
      </c>
      <c r="J54" s="29">
        <f t="shared" si="6"/>
        <v>0</v>
      </c>
      <c r="K54" s="29">
        <f t="shared" si="7"/>
        <v>0</v>
      </c>
    </row>
    <row r="55" spans="2:11" x14ac:dyDescent="0.3">
      <c r="B55" s="26" t="s">
        <v>89</v>
      </c>
      <c r="C55" s="102">
        <v>0</v>
      </c>
      <c r="D55" s="66">
        <v>8.9285714285714274E-2</v>
      </c>
      <c r="E55" s="70">
        <f t="shared" si="4"/>
        <v>0</v>
      </c>
      <c r="F55" s="102">
        <v>0</v>
      </c>
      <c r="G55" s="66">
        <v>1.6964285714285714</v>
      </c>
      <c r="H55" s="70">
        <f t="shared" si="5"/>
        <v>0</v>
      </c>
      <c r="I55" s="10">
        <f>2.25*0.95*0.8</f>
        <v>1.71</v>
      </c>
      <c r="J55" s="29">
        <f t="shared" si="6"/>
        <v>0</v>
      </c>
      <c r="K55" s="29">
        <f t="shared" si="7"/>
        <v>0</v>
      </c>
    </row>
    <row r="56" spans="2:11" x14ac:dyDescent="0.3">
      <c r="B56" s="26" t="s">
        <v>90</v>
      </c>
      <c r="C56" s="102">
        <v>0</v>
      </c>
      <c r="D56" s="66">
        <v>4.4642857142857137E-2</v>
      </c>
      <c r="E56" s="70">
        <f t="shared" si="4"/>
        <v>0</v>
      </c>
      <c r="F56" s="102">
        <v>0</v>
      </c>
      <c r="G56" s="66">
        <v>0.8482142857142857</v>
      </c>
      <c r="H56" s="70">
        <f t="shared" si="5"/>
        <v>0</v>
      </c>
      <c r="I56" s="10">
        <f>0.9*0.7*0.7</f>
        <v>0.44099999999999995</v>
      </c>
      <c r="J56" s="29">
        <f t="shared" si="6"/>
        <v>0</v>
      </c>
      <c r="K56" s="29">
        <f t="shared" si="7"/>
        <v>0</v>
      </c>
    </row>
    <row r="57" spans="2:11" x14ac:dyDescent="0.3">
      <c r="B57" s="26" t="s">
        <v>91</v>
      </c>
      <c r="C57" s="102">
        <v>0</v>
      </c>
      <c r="D57" s="66">
        <v>4.4642857142857137E-2</v>
      </c>
      <c r="E57" s="70">
        <f t="shared" si="4"/>
        <v>0</v>
      </c>
      <c r="F57" s="102">
        <v>0</v>
      </c>
      <c r="G57" s="66">
        <v>0.8482142857142857</v>
      </c>
      <c r="H57" s="70">
        <f t="shared" si="5"/>
        <v>0</v>
      </c>
      <c r="I57" s="10">
        <f>0.85*0.6*0.65</f>
        <v>0.33150000000000002</v>
      </c>
      <c r="J57" s="29">
        <f t="shared" si="6"/>
        <v>0</v>
      </c>
      <c r="K57" s="29">
        <f t="shared" si="7"/>
        <v>0</v>
      </c>
    </row>
    <row r="58" spans="2:11" x14ac:dyDescent="0.3">
      <c r="B58" s="80" t="s">
        <v>92</v>
      </c>
      <c r="C58" s="102">
        <v>0</v>
      </c>
      <c r="D58" s="66">
        <v>4.4642857142857137E-2</v>
      </c>
      <c r="E58" s="70">
        <f t="shared" si="4"/>
        <v>0</v>
      </c>
      <c r="F58" s="102">
        <v>0</v>
      </c>
      <c r="G58" s="66">
        <v>0.8482142857142857</v>
      </c>
      <c r="H58" s="70">
        <f t="shared" si="5"/>
        <v>0</v>
      </c>
      <c r="I58" s="10">
        <f>2*0.6*0.65</f>
        <v>0.78</v>
      </c>
      <c r="J58" s="29">
        <f t="shared" si="6"/>
        <v>0</v>
      </c>
      <c r="K58" s="29">
        <f t="shared" si="7"/>
        <v>0</v>
      </c>
    </row>
    <row r="59" spans="2:11" x14ac:dyDescent="0.3">
      <c r="B59" s="80" t="s">
        <v>93</v>
      </c>
      <c r="C59" s="102">
        <v>0</v>
      </c>
      <c r="D59" s="66">
        <v>4.4642857142857137E-2</v>
      </c>
      <c r="E59" s="70">
        <f t="shared" si="4"/>
        <v>0</v>
      </c>
      <c r="F59" s="102">
        <v>0</v>
      </c>
      <c r="G59" s="66">
        <v>0.8482142857142857</v>
      </c>
      <c r="H59" s="70">
        <f t="shared" si="5"/>
        <v>0</v>
      </c>
      <c r="I59" s="10">
        <f>3*3*0.05</f>
        <v>0.45</v>
      </c>
      <c r="J59" s="29">
        <f t="shared" si="6"/>
        <v>0</v>
      </c>
      <c r="K59" s="29">
        <f t="shared" si="7"/>
        <v>0</v>
      </c>
    </row>
    <row r="60" spans="2:11" x14ac:dyDescent="0.3">
      <c r="B60" s="80" t="s">
        <v>0</v>
      </c>
      <c r="C60" s="102">
        <v>0</v>
      </c>
      <c r="D60" s="66">
        <v>0.13392857142857142</v>
      </c>
      <c r="E60" s="70">
        <f t="shared" si="4"/>
        <v>0</v>
      </c>
      <c r="F60" s="102">
        <v>0</v>
      </c>
      <c r="G60" s="66">
        <v>2.5446428571428572</v>
      </c>
      <c r="H60" s="70">
        <f t="shared" si="5"/>
        <v>0</v>
      </c>
      <c r="I60" s="10">
        <v>0.33</v>
      </c>
      <c r="J60" s="29">
        <f t="shared" si="6"/>
        <v>0</v>
      </c>
      <c r="K60" s="29">
        <f t="shared" si="7"/>
        <v>0</v>
      </c>
    </row>
    <row r="61" spans="2:11" x14ac:dyDescent="0.3">
      <c r="B61" s="80" t="s">
        <v>15</v>
      </c>
      <c r="C61" s="102">
        <v>0</v>
      </c>
      <c r="D61" s="66">
        <v>0.13392857142857142</v>
      </c>
      <c r="E61" s="70">
        <f t="shared" si="4"/>
        <v>0</v>
      </c>
      <c r="F61" s="102">
        <v>0</v>
      </c>
      <c r="G61" s="66">
        <v>2.5446428571428572</v>
      </c>
      <c r="H61" s="70">
        <f t="shared" si="5"/>
        <v>0</v>
      </c>
      <c r="I61" s="10">
        <v>1.25</v>
      </c>
      <c r="J61" s="29">
        <f t="shared" si="6"/>
        <v>0</v>
      </c>
      <c r="K61" s="29">
        <f t="shared" si="7"/>
        <v>0</v>
      </c>
    </row>
    <row r="62" spans="2:11" x14ac:dyDescent="0.3">
      <c r="B62" s="80" t="s">
        <v>16</v>
      </c>
      <c r="C62" s="102">
        <v>0</v>
      </c>
      <c r="D62" s="66">
        <v>0.13392857142857142</v>
      </c>
      <c r="E62" s="70">
        <f t="shared" si="4"/>
        <v>0</v>
      </c>
      <c r="F62" s="102">
        <v>0</v>
      </c>
      <c r="G62" s="66">
        <v>2.5446428571428572</v>
      </c>
      <c r="H62" s="70">
        <f t="shared" si="5"/>
        <v>0</v>
      </c>
      <c r="I62" s="10">
        <v>1.45</v>
      </c>
      <c r="J62" s="29">
        <f t="shared" si="6"/>
        <v>0</v>
      </c>
      <c r="K62" s="29">
        <f t="shared" si="7"/>
        <v>0</v>
      </c>
    </row>
    <row r="63" spans="2:11" x14ac:dyDescent="0.3">
      <c r="B63" s="80" t="s">
        <v>17</v>
      </c>
      <c r="C63" s="102">
        <v>0</v>
      </c>
      <c r="D63" s="66">
        <v>0.13392857142857142</v>
      </c>
      <c r="E63" s="70">
        <f t="shared" si="4"/>
        <v>0</v>
      </c>
      <c r="F63" s="102">
        <v>0</v>
      </c>
      <c r="G63" s="66">
        <v>2.5446428571428572</v>
      </c>
      <c r="H63" s="70">
        <f t="shared" si="5"/>
        <v>0</v>
      </c>
      <c r="I63" s="12">
        <v>1.65</v>
      </c>
      <c r="J63" s="29">
        <f t="shared" si="6"/>
        <v>0</v>
      </c>
      <c r="K63" s="29">
        <f t="shared" si="7"/>
        <v>0</v>
      </c>
    </row>
    <row r="64" spans="2:11" x14ac:dyDescent="0.3">
      <c r="B64" s="80" t="s">
        <v>37</v>
      </c>
      <c r="C64" s="102">
        <v>0</v>
      </c>
      <c r="D64" s="66">
        <v>0.13392857142857142</v>
      </c>
      <c r="E64" s="70">
        <f t="shared" si="4"/>
        <v>0</v>
      </c>
      <c r="F64" s="102">
        <v>0</v>
      </c>
      <c r="G64" s="66">
        <v>2.5446428571428572</v>
      </c>
      <c r="H64" s="70">
        <f t="shared" si="5"/>
        <v>0</v>
      </c>
      <c r="I64" s="10">
        <v>1.7</v>
      </c>
      <c r="J64" s="29">
        <f t="shared" si="6"/>
        <v>0</v>
      </c>
      <c r="K64" s="29">
        <f t="shared" si="7"/>
        <v>0</v>
      </c>
    </row>
    <row r="65" spans="1:11" x14ac:dyDescent="0.3">
      <c r="B65" s="80" t="s">
        <v>54</v>
      </c>
      <c r="C65" s="102">
        <v>0</v>
      </c>
      <c r="D65" s="66">
        <v>8.9285714285714274E-2</v>
      </c>
      <c r="E65" s="70">
        <f t="shared" si="4"/>
        <v>0</v>
      </c>
      <c r="F65" s="102">
        <v>0</v>
      </c>
      <c r="G65" s="66">
        <v>1.6964285714285714</v>
      </c>
      <c r="H65" s="70">
        <f t="shared" si="5"/>
        <v>0</v>
      </c>
      <c r="J65" s="29"/>
      <c r="K65" s="29"/>
    </row>
    <row r="66" spans="1:11" x14ac:dyDescent="0.3">
      <c r="B66" s="80" t="s">
        <v>14</v>
      </c>
      <c r="C66" s="102">
        <v>0</v>
      </c>
      <c r="D66" s="66">
        <v>4.4642857142857137E-2</v>
      </c>
      <c r="E66" s="70">
        <f t="shared" si="4"/>
        <v>0</v>
      </c>
      <c r="F66" s="102">
        <v>0</v>
      </c>
      <c r="G66" s="66">
        <v>0.8482142857142857</v>
      </c>
      <c r="H66" s="70">
        <f t="shared" si="5"/>
        <v>0</v>
      </c>
      <c r="I66" s="10">
        <v>0.8</v>
      </c>
      <c r="J66" s="29">
        <f>C66*I66</f>
        <v>0</v>
      </c>
      <c r="K66" s="29">
        <f>F66*I66</f>
        <v>0</v>
      </c>
    </row>
    <row r="67" spans="1:11" x14ac:dyDescent="0.3">
      <c r="B67" s="81" t="s">
        <v>58</v>
      </c>
      <c r="C67" s="69"/>
      <c r="D67" s="69"/>
      <c r="E67" s="82">
        <f>SUM(E38:E66)</f>
        <v>0</v>
      </c>
      <c r="F67" s="69"/>
      <c r="G67" s="69"/>
      <c r="H67" s="82">
        <f>SUM(H38:H66)</f>
        <v>0</v>
      </c>
      <c r="J67" s="29">
        <f>SUM(J38:J66)/28</f>
        <v>0</v>
      </c>
      <c r="K67" s="29">
        <f>SUM(K38:K66)/28</f>
        <v>0</v>
      </c>
    </row>
    <row r="68" spans="1:11" x14ac:dyDescent="0.3">
      <c r="B68" s="74"/>
      <c r="C68" s="69"/>
      <c r="D68" s="69"/>
      <c r="E68" s="75"/>
      <c r="F68" s="69"/>
      <c r="G68" s="69"/>
      <c r="H68" s="75"/>
      <c r="J68" s="29"/>
      <c r="K68" s="29"/>
    </row>
    <row r="69" spans="1:11" ht="57" x14ac:dyDescent="0.3">
      <c r="A69" s="16" t="s">
        <v>18</v>
      </c>
      <c r="B69" s="3" t="s">
        <v>47</v>
      </c>
      <c r="C69" s="8" t="s">
        <v>46</v>
      </c>
      <c r="D69" s="8" t="s">
        <v>2</v>
      </c>
      <c r="E69" s="8" t="s">
        <v>42</v>
      </c>
      <c r="H69" s="35"/>
      <c r="J69" s="29"/>
      <c r="K69" s="29"/>
    </row>
    <row r="70" spans="1:11" x14ac:dyDescent="0.3">
      <c r="B70" s="27" t="s">
        <v>23</v>
      </c>
      <c r="C70" s="98">
        <v>0</v>
      </c>
      <c r="D70" s="66">
        <v>0.55555555555555558</v>
      </c>
      <c r="E70" s="18">
        <f t="shared" ref="E70:E83" si="8">C70*D70</f>
        <v>0</v>
      </c>
      <c r="H70" s="60"/>
      <c r="J70" s="29"/>
      <c r="K70" s="29"/>
    </row>
    <row r="71" spans="1:11" x14ac:dyDescent="0.3">
      <c r="B71" s="27" t="s">
        <v>24</v>
      </c>
      <c r="C71" s="98">
        <v>0</v>
      </c>
      <c r="D71" s="66">
        <v>0.27777777777777779</v>
      </c>
      <c r="E71" s="18">
        <f t="shared" si="8"/>
        <v>0</v>
      </c>
      <c r="H71" s="60"/>
      <c r="J71" s="29"/>
      <c r="K71" s="29"/>
    </row>
    <row r="72" spans="1:11" x14ac:dyDescent="0.3">
      <c r="B72" s="27" t="s">
        <v>40</v>
      </c>
      <c r="C72" s="98">
        <v>0</v>
      </c>
      <c r="D72" s="66">
        <v>0.27777777777777779</v>
      </c>
      <c r="E72" s="18">
        <f t="shared" si="8"/>
        <v>0</v>
      </c>
      <c r="H72" s="60"/>
      <c r="J72" s="29"/>
      <c r="K72" s="29"/>
    </row>
    <row r="73" spans="1:11" x14ac:dyDescent="0.3">
      <c r="B73" s="27" t="s">
        <v>39</v>
      </c>
      <c r="C73" s="98">
        <v>0</v>
      </c>
      <c r="D73" s="66">
        <v>0.55555555555555558</v>
      </c>
      <c r="E73" s="18">
        <f t="shared" si="8"/>
        <v>0</v>
      </c>
      <c r="H73" s="60"/>
      <c r="J73" s="29"/>
      <c r="K73" s="29"/>
    </row>
    <row r="74" spans="1:11" x14ac:dyDescent="0.3">
      <c r="B74" s="27" t="s">
        <v>38</v>
      </c>
      <c r="C74" s="98">
        <v>0</v>
      </c>
      <c r="D74" s="66">
        <v>0.27777777777777779</v>
      </c>
      <c r="E74" s="18">
        <f t="shared" si="8"/>
        <v>0</v>
      </c>
      <c r="H74" s="60"/>
      <c r="J74" s="29"/>
      <c r="K74" s="29"/>
    </row>
    <row r="75" spans="1:11" x14ac:dyDescent="0.3">
      <c r="B75" s="27" t="s">
        <v>25</v>
      </c>
      <c r="C75" s="98">
        <v>0</v>
      </c>
      <c r="D75" s="66">
        <v>0.55555555555555558</v>
      </c>
      <c r="E75" s="18">
        <f t="shared" si="8"/>
        <v>0</v>
      </c>
      <c r="H75" s="60"/>
      <c r="J75" s="29"/>
      <c r="K75" s="29"/>
    </row>
    <row r="76" spans="1:11" x14ac:dyDescent="0.3">
      <c r="B76" s="27" t="s">
        <v>26</v>
      </c>
      <c r="C76" s="98">
        <v>0</v>
      </c>
      <c r="D76" s="66">
        <v>0.55555555555555558</v>
      </c>
      <c r="E76" s="18">
        <f t="shared" si="8"/>
        <v>0</v>
      </c>
      <c r="H76" s="60"/>
      <c r="J76" s="29"/>
      <c r="K76" s="29"/>
    </row>
    <row r="77" spans="1:11" x14ac:dyDescent="0.3">
      <c r="B77" s="27" t="s">
        <v>30</v>
      </c>
      <c r="C77" s="98">
        <v>0</v>
      </c>
      <c r="D77" s="66">
        <v>0.27777777777777779</v>
      </c>
      <c r="E77" s="18">
        <f t="shared" si="8"/>
        <v>0</v>
      </c>
      <c r="H77" s="60"/>
      <c r="J77" s="29"/>
      <c r="K77" s="29"/>
    </row>
    <row r="78" spans="1:11" x14ac:dyDescent="0.3">
      <c r="B78" s="27" t="s">
        <v>27</v>
      </c>
      <c r="C78" s="98">
        <v>0</v>
      </c>
      <c r="D78" s="66">
        <v>0.27777777777777779</v>
      </c>
      <c r="E78" s="18">
        <f t="shared" si="8"/>
        <v>0</v>
      </c>
      <c r="H78" s="60"/>
      <c r="J78" s="29"/>
      <c r="K78" s="29"/>
    </row>
    <row r="79" spans="1:11" x14ac:dyDescent="0.3">
      <c r="B79" s="27" t="s">
        <v>29</v>
      </c>
      <c r="C79" s="98">
        <v>0</v>
      </c>
      <c r="D79" s="66">
        <v>0.27777777777777779</v>
      </c>
      <c r="E79" s="18">
        <f t="shared" si="8"/>
        <v>0</v>
      </c>
      <c r="H79" s="60"/>
      <c r="J79" s="29"/>
      <c r="K79" s="29"/>
    </row>
    <row r="80" spans="1:11" x14ac:dyDescent="0.3">
      <c r="B80" s="27" t="s">
        <v>28</v>
      </c>
      <c r="C80" s="98">
        <v>0</v>
      </c>
      <c r="D80" s="66">
        <v>0.27777777777777779</v>
      </c>
      <c r="E80" s="18">
        <f t="shared" si="8"/>
        <v>0</v>
      </c>
      <c r="H80" s="60"/>
      <c r="J80" s="29"/>
      <c r="K80" s="29"/>
    </row>
    <row r="81" spans="1:11" x14ac:dyDescent="0.3">
      <c r="B81" s="27" t="s">
        <v>31</v>
      </c>
      <c r="C81" s="98">
        <v>0</v>
      </c>
      <c r="D81" s="66">
        <v>0.27777777777777779</v>
      </c>
      <c r="E81" s="18">
        <f t="shared" si="8"/>
        <v>0</v>
      </c>
      <c r="H81" s="60"/>
      <c r="J81" s="29"/>
      <c r="K81" s="29"/>
    </row>
    <row r="82" spans="1:11" x14ac:dyDescent="0.3">
      <c r="B82" s="27" t="s">
        <v>32</v>
      </c>
      <c r="C82" s="98">
        <v>0</v>
      </c>
      <c r="D82" s="66">
        <v>0.27777777777777779</v>
      </c>
      <c r="E82" s="18">
        <f t="shared" si="8"/>
        <v>0</v>
      </c>
      <c r="H82" s="60"/>
      <c r="J82" s="29"/>
      <c r="K82" s="29"/>
    </row>
    <row r="83" spans="1:11" x14ac:dyDescent="0.3">
      <c r="B83" s="27" t="s">
        <v>20</v>
      </c>
      <c r="C83" s="98">
        <v>0</v>
      </c>
      <c r="D83" s="66">
        <v>0.27777777777777779</v>
      </c>
      <c r="E83" s="18">
        <f t="shared" si="8"/>
        <v>0</v>
      </c>
      <c r="H83" s="60"/>
      <c r="J83" s="29"/>
      <c r="K83" s="29"/>
    </row>
    <row r="84" spans="1:11" x14ac:dyDescent="0.3">
      <c r="B84" s="55" t="s">
        <v>59</v>
      </c>
      <c r="C84" s="69"/>
      <c r="D84" s="69"/>
      <c r="E84" s="72">
        <f>SUM(E70:E83)</f>
        <v>0</v>
      </c>
      <c r="H84" s="73"/>
      <c r="J84" s="29"/>
      <c r="K84" s="29"/>
    </row>
    <row r="85" spans="1:11" ht="28.8" x14ac:dyDescent="0.3">
      <c r="B85" s="30" t="s">
        <v>41</v>
      </c>
      <c r="C85" s="69"/>
      <c r="D85" s="69"/>
      <c r="F85" s="73"/>
    </row>
    <row r="86" spans="1:11" x14ac:dyDescent="0.3">
      <c r="A86" s="31"/>
      <c r="B86" s="76"/>
      <c r="C86" s="77"/>
      <c r="D86" s="12"/>
      <c r="E86" s="12"/>
      <c r="F86" s="12"/>
      <c r="G86" s="12"/>
      <c r="H86" s="12"/>
    </row>
    <row r="87" spans="1:11" ht="45.6" x14ac:dyDescent="0.3">
      <c r="A87" s="11"/>
      <c r="B87" s="23"/>
      <c r="C87" s="1" t="s">
        <v>52</v>
      </c>
      <c r="D87" s="8" t="s">
        <v>2</v>
      </c>
      <c r="E87" s="8" t="s">
        <v>42</v>
      </c>
      <c r="F87" s="1" t="s">
        <v>53</v>
      </c>
      <c r="G87" s="8" t="s">
        <v>2</v>
      </c>
      <c r="H87" s="8" t="s">
        <v>42</v>
      </c>
    </row>
    <row r="88" spans="1:11" ht="34.200000000000003" x14ac:dyDescent="0.3">
      <c r="A88" s="16" t="s">
        <v>5</v>
      </c>
      <c r="B88" s="78" t="s">
        <v>44</v>
      </c>
      <c r="C88" s="101">
        <v>0</v>
      </c>
      <c r="D88" s="66">
        <v>0.5</v>
      </c>
      <c r="E88" s="70">
        <f>C88*D88</f>
        <v>0</v>
      </c>
      <c r="F88" s="100">
        <v>0</v>
      </c>
      <c r="G88" s="66">
        <v>4.5</v>
      </c>
      <c r="H88" s="70">
        <f>F88*G88</f>
        <v>0</v>
      </c>
    </row>
    <row r="89" spans="1:11" x14ac:dyDescent="0.3">
      <c r="A89" s="16"/>
      <c r="B89" s="30" t="s">
        <v>50</v>
      </c>
      <c r="C89" s="37">
        <f>J34</f>
        <v>0</v>
      </c>
      <c r="D89" s="48"/>
      <c r="E89" s="51"/>
      <c r="F89" s="37">
        <f>K34</f>
        <v>0</v>
      </c>
      <c r="G89" s="48"/>
      <c r="H89" s="51"/>
    </row>
    <row r="90" spans="1:11" x14ac:dyDescent="0.3">
      <c r="A90" s="41"/>
      <c r="B90" s="42"/>
      <c r="C90" s="43"/>
      <c r="D90" s="46"/>
      <c r="E90" s="52"/>
      <c r="F90" s="43"/>
      <c r="G90" s="46"/>
      <c r="H90" s="52"/>
    </row>
    <row r="91" spans="1:11" ht="34.200000000000003" x14ac:dyDescent="0.3">
      <c r="A91" s="16" t="s">
        <v>6</v>
      </c>
      <c r="B91" s="78" t="s">
        <v>45</v>
      </c>
      <c r="C91" s="100">
        <v>0</v>
      </c>
      <c r="D91" s="66">
        <v>0.5</v>
      </c>
      <c r="E91" s="70">
        <f>C91*D91</f>
        <v>0</v>
      </c>
      <c r="F91" s="100">
        <v>0</v>
      </c>
      <c r="G91" s="66">
        <v>9.5</v>
      </c>
      <c r="H91" s="70">
        <f>F91*G91</f>
        <v>0</v>
      </c>
    </row>
    <row r="92" spans="1:11" x14ac:dyDescent="0.3">
      <c r="A92" s="40"/>
      <c r="B92" s="30" t="s">
        <v>50</v>
      </c>
      <c r="C92" s="37">
        <f>J67</f>
        <v>0</v>
      </c>
      <c r="D92" s="48"/>
      <c r="E92" s="79"/>
      <c r="F92" s="37">
        <f>K67</f>
        <v>0</v>
      </c>
      <c r="G92" s="53"/>
      <c r="H92" s="79"/>
    </row>
    <row r="93" spans="1:11" x14ac:dyDescent="0.3">
      <c r="A93" s="44"/>
      <c r="B93" s="12"/>
      <c r="C93" s="12"/>
      <c r="D93" s="47"/>
      <c r="F93" s="12"/>
      <c r="G93" s="12"/>
    </row>
    <row r="94" spans="1:11" x14ac:dyDescent="0.3">
      <c r="A94" s="16" t="s">
        <v>4</v>
      </c>
      <c r="B94" s="78" t="s">
        <v>43</v>
      </c>
      <c r="C94" s="100">
        <v>0</v>
      </c>
      <c r="D94" s="66">
        <v>9.75</v>
      </c>
      <c r="E94" s="70">
        <f>C94*D94</f>
        <v>0</v>
      </c>
      <c r="H94" s="38"/>
    </row>
    <row r="95" spans="1:11" x14ac:dyDescent="0.3">
      <c r="A95" s="16"/>
      <c r="B95" s="30" t="s">
        <v>50</v>
      </c>
      <c r="C95" s="37">
        <v>0.35</v>
      </c>
      <c r="D95" s="49"/>
    </row>
    <row r="96" spans="1:11" x14ac:dyDescent="0.3">
      <c r="A96" s="41"/>
      <c r="B96" s="42"/>
      <c r="C96" s="12"/>
      <c r="D96" s="47"/>
      <c r="F96" s="12"/>
      <c r="G96" s="12"/>
    </row>
    <row r="97" spans="1:8" s="12" customFormat="1" ht="22.8" x14ac:dyDescent="0.3">
      <c r="A97" s="16" t="s">
        <v>19</v>
      </c>
      <c r="B97" s="78" t="s">
        <v>56</v>
      </c>
      <c r="C97" s="100">
        <v>0</v>
      </c>
      <c r="D97" s="66">
        <v>9.75</v>
      </c>
      <c r="E97" s="70">
        <f>C97*D97</f>
        <v>0</v>
      </c>
      <c r="F97" s="10"/>
      <c r="G97" s="10"/>
      <c r="H97" s="38"/>
    </row>
    <row r="98" spans="1:8" x14ac:dyDescent="0.3">
      <c r="A98" s="23"/>
      <c r="B98" s="11"/>
      <c r="C98" s="77"/>
      <c r="D98" s="45"/>
    </row>
    <row r="99" spans="1:8" ht="22.8" x14ac:dyDescent="0.3">
      <c r="A99" s="16" t="s">
        <v>55</v>
      </c>
      <c r="B99" s="78" t="s">
        <v>61</v>
      </c>
      <c r="C99" s="100">
        <v>0</v>
      </c>
      <c r="D99" s="66">
        <v>0.5</v>
      </c>
      <c r="E99" s="70">
        <f>C99*D99</f>
        <v>0</v>
      </c>
      <c r="H99" s="38"/>
    </row>
    <row r="100" spans="1:8" x14ac:dyDescent="0.3">
      <c r="A100" s="19"/>
      <c r="B100" s="55" t="s">
        <v>60</v>
      </c>
      <c r="C100" s="69"/>
      <c r="D100" s="69"/>
      <c r="E100" s="72">
        <f>E99+E97+E94+E91+E88</f>
        <v>0</v>
      </c>
      <c r="H100" s="72">
        <f>H88+H91</f>
        <v>0</v>
      </c>
    </row>
    <row r="101" spans="1:8" s="12" customFormat="1" x14ac:dyDescent="0.3">
      <c r="A101" s="20"/>
      <c r="B101" s="10"/>
      <c r="C101" s="10"/>
      <c r="D101" s="50"/>
      <c r="E101" s="10"/>
      <c r="F101" s="10"/>
      <c r="G101" s="10"/>
      <c r="H101" s="61"/>
    </row>
    <row r="102" spans="1:8" x14ac:dyDescent="0.3">
      <c r="A102" s="20"/>
      <c r="D102" s="50"/>
      <c r="E102" s="64"/>
      <c r="F102" s="116" t="s">
        <v>98</v>
      </c>
      <c r="G102" s="117"/>
      <c r="H102" s="59">
        <f>H100+E100+E84+E67+H67+E34+H34</f>
        <v>0</v>
      </c>
    </row>
    <row r="103" spans="1:8" x14ac:dyDescent="0.3">
      <c r="D103" s="50"/>
      <c r="H103" s="29"/>
    </row>
    <row r="104" spans="1:8" s="12" customFormat="1" x14ac:dyDescent="0.3">
      <c r="A104" s="20"/>
      <c r="B104" s="10"/>
      <c r="C104" s="10"/>
      <c r="D104" s="10"/>
      <c r="E104" s="10"/>
      <c r="F104" s="10"/>
      <c r="G104" s="10"/>
      <c r="H104" s="29"/>
    </row>
    <row r="105" spans="1:8" x14ac:dyDescent="0.3">
      <c r="H105" s="29"/>
    </row>
    <row r="106" spans="1:8" x14ac:dyDescent="0.3">
      <c r="H106" s="29"/>
    </row>
    <row r="107" spans="1:8" s="12" customFormat="1" x14ac:dyDescent="0.3">
      <c r="A107" s="10"/>
      <c r="B107" s="10"/>
      <c r="C107" s="10"/>
      <c r="D107" s="10"/>
      <c r="E107" s="10"/>
      <c r="F107" s="10"/>
      <c r="G107" s="10"/>
      <c r="H107" s="29"/>
    </row>
  </sheetData>
  <sheetProtection algorithmName="SHA-512" hashValue="0EXOa8mTjGu/agXcDV+h+1mJcKCdIglfRaYbH164roW89Xn1DbTw3A3sANzEPKE/Yi9jg/TeoHQJhnmNnUor6g==" saltValue="23GLUsWNAfjs+0sD4t42Zg==" spinCount="100000" sheet="1" objects="1" scenarios="1"/>
  <mergeCells count="1">
    <mergeCell ref="F102:G102"/>
  </mergeCells>
  <conditionalFormatting sqref="C94">
    <cfRule type="cellIs" dxfId="9" priority="10" operator="greaterThan">
      <formula>$C$95</formula>
    </cfRule>
  </conditionalFormatting>
  <conditionalFormatting sqref="C88">
    <cfRule type="cellIs" dxfId="8" priority="4" operator="greaterThan">
      <formula>$C$89</formula>
    </cfRule>
  </conditionalFormatting>
  <conditionalFormatting sqref="C91">
    <cfRule type="cellIs" dxfId="7" priority="3" operator="greaterThan">
      <formula>$C$92</formula>
    </cfRule>
  </conditionalFormatting>
  <conditionalFormatting sqref="F88">
    <cfRule type="cellIs" dxfId="6" priority="2" operator="greaterThan">
      <formula>$F$89</formula>
    </cfRule>
  </conditionalFormatting>
  <conditionalFormatting sqref="F91">
    <cfRule type="cellIs" dxfId="5" priority="1" operator="greaterThan">
      <formula>$F$92</formula>
    </cfRule>
  </conditionalFormatting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2:K79"/>
  <sheetViews>
    <sheetView workbookViewId="0">
      <pane xSplit="1" topLeftCell="B1" activePane="topRight" state="frozen"/>
      <selection pane="topRight" activeCell="B81" sqref="B81"/>
    </sheetView>
  </sheetViews>
  <sheetFormatPr defaultColWidth="9.21875" defaultRowHeight="14.4" x14ac:dyDescent="0.3"/>
  <cols>
    <col min="1" max="1" width="23" style="10" customWidth="1"/>
    <col min="2" max="2" width="69.21875" style="10" customWidth="1"/>
    <col min="3" max="3" width="22" style="10" customWidth="1"/>
    <col min="4" max="4" width="15.5546875" style="10" customWidth="1"/>
    <col min="5" max="5" width="26.77734375" style="10" customWidth="1"/>
    <col min="6" max="6" width="22" style="10" customWidth="1"/>
    <col min="7" max="7" width="15.5546875" style="10" customWidth="1"/>
    <col min="8" max="8" width="26.77734375" style="10" customWidth="1"/>
    <col min="9" max="9" width="16" style="10" customWidth="1"/>
    <col min="10" max="11" width="12.21875" style="10" customWidth="1"/>
    <col min="12" max="16384" width="9.21875" style="10"/>
  </cols>
  <sheetData>
    <row r="2" spans="1:11" ht="22.8" x14ac:dyDescent="0.3">
      <c r="A2" s="67" t="s">
        <v>1</v>
      </c>
      <c r="B2" s="9" t="s">
        <v>97</v>
      </c>
      <c r="C2" s="28" t="s">
        <v>62</v>
      </c>
      <c r="D2" s="28"/>
    </row>
    <row r="3" spans="1:11" x14ac:dyDescent="0.3">
      <c r="C3" s="32"/>
      <c r="D3" s="29"/>
      <c r="E3" s="69"/>
      <c r="F3" s="32"/>
      <c r="G3" s="69"/>
      <c r="H3" s="69"/>
      <c r="I3" s="36" t="s">
        <v>51</v>
      </c>
      <c r="J3" s="36"/>
      <c r="K3" s="36"/>
    </row>
    <row r="4" spans="1:11" ht="45.6" x14ac:dyDescent="0.3">
      <c r="A4" s="16" t="s">
        <v>3</v>
      </c>
      <c r="B4" s="3" t="s">
        <v>21</v>
      </c>
      <c r="C4" s="1" t="s">
        <v>52</v>
      </c>
      <c r="D4" s="1" t="s">
        <v>2</v>
      </c>
      <c r="E4" s="1" t="s">
        <v>42</v>
      </c>
      <c r="F4" s="1" t="s">
        <v>53</v>
      </c>
      <c r="G4" s="1" t="s">
        <v>2</v>
      </c>
      <c r="H4" s="1" t="s">
        <v>42</v>
      </c>
      <c r="J4" s="10" t="s">
        <v>48</v>
      </c>
      <c r="K4" s="10" t="s">
        <v>49</v>
      </c>
    </row>
    <row r="5" spans="1:11" x14ac:dyDescent="0.3">
      <c r="B5" s="26" t="s">
        <v>8</v>
      </c>
      <c r="C5" s="98">
        <v>0</v>
      </c>
      <c r="D5" s="66">
        <v>0.12286203291433144</v>
      </c>
      <c r="E5" s="70">
        <f t="shared" ref="E5:E19" si="0">C5*D5</f>
        <v>0</v>
      </c>
      <c r="F5" s="98">
        <v>0</v>
      </c>
      <c r="G5" s="66">
        <v>0.83313233252502739</v>
      </c>
      <c r="H5" s="70">
        <f t="shared" ref="H5:H19" si="1">F5*G5</f>
        <v>0</v>
      </c>
      <c r="I5" s="12">
        <v>0.33</v>
      </c>
      <c r="J5" s="29">
        <f t="shared" ref="J5:J10" si="2">C5*I5</f>
        <v>0</v>
      </c>
      <c r="K5" s="29">
        <f t="shared" ref="K5:K10" si="3">F5*I5</f>
        <v>0</v>
      </c>
    </row>
    <row r="6" spans="1:11" x14ac:dyDescent="0.3">
      <c r="B6" s="26" t="s">
        <v>0</v>
      </c>
      <c r="C6" s="98">
        <v>0</v>
      </c>
      <c r="D6" s="66">
        <v>4.575012626977152E-2</v>
      </c>
      <c r="E6" s="70">
        <f t="shared" si="0"/>
        <v>0</v>
      </c>
      <c r="F6" s="98">
        <v>0</v>
      </c>
      <c r="G6" s="66">
        <v>0.31023342613113464</v>
      </c>
      <c r="H6" s="70">
        <f t="shared" si="1"/>
        <v>0</v>
      </c>
      <c r="I6" s="10">
        <v>0.33</v>
      </c>
      <c r="J6" s="29">
        <f t="shared" si="2"/>
        <v>0</v>
      </c>
      <c r="K6" s="29">
        <f t="shared" si="3"/>
        <v>0</v>
      </c>
    </row>
    <row r="7" spans="1:11" x14ac:dyDescent="0.3">
      <c r="B7" s="26" t="s">
        <v>15</v>
      </c>
      <c r="C7" s="98">
        <v>0</v>
      </c>
      <c r="D7" s="66">
        <v>5.438313380676138E-2</v>
      </c>
      <c r="E7" s="70">
        <f t="shared" si="0"/>
        <v>0</v>
      </c>
      <c r="F7" s="98">
        <v>0</v>
      </c>
      <c r="G7" s="66">
        <v>0.36877419365216052</v>
      </c>
      <c r="H7" s="70">
        <f t="shared" si="1"/>
        <v>0</v>
      </c>
      <c r="I7" s="10">
        <v>1.25</v>
      </c>
      <c r="J7" s="29">
        <f t="shared" si="2"/>
        <v>0</v>
      </c>
      <c r="K7" s="29">
        <f t="shared" si="3"/>
        <v>0</v>
      </c>
    </row>
    <row r="8" spans="1:11" x14ac:dyDescent="0.3">
      <c r="B8" s="26" t="s">
        <v>16</v>
      </c>
      <c r="C8" s="98">
        <v>0</v>
      </c>
      <c r="D8" s="66">
        <v>8.2867245002553158E-2</v>
      </c>
      <c r="E8" s="70">
        <f t="shared" si="0"/>
        <v>0</v>
      </c>
      <c r="F8" s="98">
        <v>0</v>
      </c>
      <c r="G8" s="66">
        <v>0.56192608474124328</v>
      </c>
      <c r="H8" s="70">
        <f t="shared" si="1"/>
        <v>0</v>
      </c>
      <c r="I8" s="10">
        <v>1.45</v>
      </c>
      <c r="J8" s="29">
        <f t="shared" si="2"/>
        <v>0</v>
      </c>
      <c r="K8" s="29">
        <f t="shared" si="3"/>
        <v>0</v>
      </c>
    </row>
    <row r="9" spans="1:11" x14ac:dyDescent="0.3">
      <c r="B9" s="26" t="s">
        <v>17</v>
      </c>
      <c r="C9" s="98">
        <v>0</v>
      </c>
      <c r="D9" s="66">
        <v>7.7111906644559913E-2</v>
      </c>
      <c r="E9" s="70">
        <f t="shared" si="0"/>
        <v>0</v>
      </c>
      <c r="F9" s="98">
        <v>0</v>
      </c>
      <c r="G9" s="66">
        <v>0.52289890639389269</v>
      </c>
      <c r="H9" s="70">
        <f t="shared" si="1"/>
        <v>0</v>
      </c>
      <c r="I9" s="10">
        <v>1.65</v>
      </c>
      <c r="J9" s="29">
        <f t="shared" si="2"/>
        <v>0</v>
      </c>
      <c r="K9" s="29">
        <f t="shared" si="3"/>
        <v>0</v>
      </c>
    </row>
    <row r="10" spans="1:11" x14ac:dyDescent="0.3">
      <c r="B10" s="26" t="s">
        <v>37</v>
      </c>
      <c r="C10" s="98">
        <v>0</v>
      </c>
      <c r="D10" s="66">
        <v>7.7111906644559913E-2</v>
      </c>
      <c r="E10" s="70">
        <f t="shared" si="0"/>
        <v>0</v>
      </c>
      <c r="F10" s="98">
        <v>0</v>
      </c>
      <c r="G10" s="66">
        <v>0.52289890639389269</v>
      </c>
      <c r="H10" s="70">
        <f t="shared" si="1"/>
        <v>0</v>
      </c>
      <c r="I10" s="10">
        <v>1.7</v>
      </c>
      <c r="J10" s="29">
        <f t="shared" si="2"/>
        <v>0</v>
      </c>
      <c r="K10" s="29">
        <f t="shared" si="3"/>
        <v>0</v>
      </c>
    </row>
    <row r="11" spans="1:11" x14ac:dyDescent="0.3">
      <c r="B11" s="26" t="s">
        <v>54</v>
      </c>
      <c r="C11" s="98">
        <v>0</v>
      </c>
      <c r="D11" s="66">
        <v>5.438313380676138E-2</v>
      </c>
      <c r="E11" s="70">
        <f t="shared" si="0"/>
        <v>0</v>
      </c>
      <c r="F11" s="98">
        <v>0</v>
      </c>
      <c r="G11" s="66">
        <v>0.36877419365216052</v>
      </c>
      <c r="H11" s="70">
        <f t="shared" si="1"/>
        <v>0</v>
      </c>
      <c r="J11" s="29"/>
      <c r="K11" s="29"/>
    </row>
    <row r="12" spans="1:11" x14ac:dyDescent="0.3">
      <c r="B12" s="26" t="s">
        <v>9</v>
      </c>
      <c r="C12" s="98">
        <v>0</v>
      </c>
      <c r="D12" s="66">
        <v>7.7111906644559913E-2</v>
      </c>
      <c r="E12" s="70">
        <f t="shared" si="0"/>
        <v>0</v>
      </c>
      <c r="F12" s="98">
        <v>0</v>
      </c>
      <c r="G12" s="66">
        <v>0.52289890639389269</v>
      </c>
      <c r="H12" s="70">
        <f t="shared" si="1"/>
        <v>0</v>
      </c>
      <c r="I12" s="10">
        <v>0.54</v>
      </c>
      <c r="J12" s="29">
        <f t="shared" ref="J12:J19" si="4">C12*I12</f>
        <v>0</v>
      </c>
      <c r="K12" s="29">
        <f t="shared" ref="K12:K19" si="5">F12*I12</f>
        <v>0</v>
      </c>
    </row>
    <row r="13" spans="1:11" x14ac:dyDescent="0.3">
      <c r="B13" s="26" t="s">
        <v>36</v>
      </c>
      <c r="C13" s="98">
        <v>0</v>
      </c>
      <c r="D13" s="66">
        <v>7.7111906644559913E-2</v>
      </c>
      <c r="E13" s="70">
        <f t="shared" si="0"/>
        <v>0</v>
      </c>
      <c r="F13" s="98">
        <v>0</v>
      </c>
      <c r="G13" s="66">
        <v>0.52289890639389269</v>
      </c>
      <c r="H13" s="70">
        <f t="shared" si="1"/>
        <v>0</v>
      </c>
      <c r="I13" s="10">
        <v>1.3</v>
      </c>
      <c r="J13" s="29">
        <f t="shared" si="4"/>
        <v>0</v>
      </c>
      <c r="K13" s="29">
        <f t="shared" si="5"/>
        <v>0</v>
      </c>
    </row>
    <row r="14" spans="1:11" x14ac:dyDescent="0.3">
      <c r="B14" s="26" t="s">
        <v>35</v>
      </c>
      <c r="C14" s="98">
        <v>0</v>
      </c>
      <c r="D14" s="66">
        <v>5.438313380676138E-2</v>
      </c>
      <c r="E14" s="70">
        <f t="shared" si="0"/>
        <v>0</v>
      </c>
      <c r="F14" s="98">
        <v>0</v>
      </c>
      <c r="G14" s="66">
        <v>0.36877419365216052</v>
      </c>
      <c r="H14" s="70">
        <f t="shared" si="1"/>
        <v>0</v>
      </c>
      <c r="I14" s="10">
        <v>0.78</v>
      </c>
      <c r="J14" s="29">
        <f t="shared" si="4"/>
        <v>0</v>
      </c>
      <c r="K14" s="29">
        <f t="shared" si="5"/>
        <v>0</v>
      </c>
    </row>
    <row r="15" spans="1:11" x14ac:dyDescent="0.3">
      <c r="B15" s="26" t="s">
        <v>10</v>
      </c>
      <c r="C15" s="98">
        <v>0</v>
      </c>
      <c r="D15" s="66">
        <v>4.575012626977152E-2</v>
      </c>
      <c r="E15" s="70">
        <f t="shared" si="0"/>
        <v>0</v>
      </c>
      <c r="F15" s="98">
        <v>0</v>
      </c>
      <c r="G15" s="66">
        <v>0.31023342613113464</v>
      </c>
      <c r="H15" s="70">
        <f t="shared" si="1"/>
        <v>0</v>
      </c>
      <c r="I15" s="12">
        <v>0.21</v>
      </c>
      <c r="J15" s="29">
        <f t="shared" si="4"/>
        <v>0</v>
      </c>
      <c r="K15" s="29">
        <f t="shared" si="5"/>
        <v>0</v>
      </c>
    </row>
    <row r="16" spans="1:11" x14ac:dyDescent="0.3">
      <c r="B16" s="26" t="s">
        <v>11</v>
      </c>
      <c r="C16" s="98">
        <v>0</v>
      </c>
      <c r="D16" s="66">
        <v>5.438313380676138E-2</v>
      </c>
      <c r="E16" s="70">
        <f t="shared" si="0"/>
        <v>0</v>
      </c>
      <c r="F16" s="98">
        <v>0</v>
      </c>
      <c r="G16" s="66">
        <v>0.36877419365216052</v>
      </c>
      <c r="H16" s="70">
        <f t="shared" si="1"/>
        <v>0</v>
      </c>
      <c r="I16" s="10">
        <v>0.52</v>
      </c>
      <c r="J16" s="29">
        <f t="shared" si="4"/>
        <v>0</v>
      </c>
      <c r="K16" s="29">
        <f t="shared" si="5"/>
        <v>0</v>
      </c>
    </row>
    <row r="17" spans="1:11" x14ac:dyDescent="0.3">
      <c r="B17" s="26" t="s">
        <v>12</v>
      </c>
      <c r="C17" s="98">
        <v>0</v>
      </c>
      <c r="D17" s="66">
        <v>4.575012626977152E-2</v>
      </c>
      <c r="E17" s="70">
        <f t="shared" si="0"/>
        <v>0</v>
      </c>
      <c r="F17" s="98">
        <v>0</v>
      </c>
      <c r="G17" s="66">
        <v>0.31023342613113464</v>
      </c>
      <c r="H17" s="70">
        <f t="shared" si="1"/>
        <v>0</v>
      </c>
      <c r="I17" s="10">
        <v>1.8</v>
      </c>
      <c r="J17" s="29">
        <f t="shared" si="4"/>
        <v>0</v>
      </c>
      <c r="K17" s="29">
        <f t="shared" si="5"/>
        <v>0</v>
      </c>
    </row>
    <row r="18" spans="1:11" x14ac:dyDescent="0.3">
      <c r="B18" s="26" t="s">
        <v>13</v>
      </c>
      <c r="C18" s="98">
        <v>0</v>
      </c>
      <c r="D18" s="66">
        <v>8.5744914181549781E-2</v>
      </c>
      <c r="E18" s="70">
        <f t="shared" si="0"/>
        <v>0</v>
      </c>
      <c r="F18" s="98">
        <v>0</v>
      </c>
      <c r="G18" s="66">
        <v>0.58143967391491858</v>
      </c>
      <c r="H18" s="70">
        <f t="shared" si="1"/>
        <v>0</v>
      </c>
      <c r="I18" s="10">
        <v>1.5</v>
      </c>
      <c r="J18" s="29">
        <f t="shared" si="4"/>
        <v>0</v>
      </c>
      <c r="K18" s="29">
        <f t="shared" si="5"/>
        <v>0</v>
      </c>
    </row>
    <row r="19" spans="1:11" x14ac:dyDescent="0.3">
      <c r="B19" s="26" t="s">
        <v>14</v>
      </c>
      <c r="C19" s="98">
        <v>0</v>
      </c>
      <c r="D19" s="66">
        <v>5.438313380676138E-2</v>
      </c>
      <c r="E19" s="70">
        <f t="shared" si="0"/>
        <v>0</v>
      </c>
      <c r="F19" s="98">
        <v>0</v>
      </c>
      <c r="G19" s="66">
        <v>0.36877419365216052</v>
      </c>
      <c r="H19" s="70">
        <f t="shared" si="1"/>
        <v>0</v>
      </c>
      <c r="I19" s="10">
        <f>2*2*0.2</f>
        <v>0.8</v>
      </c>
      <c r="J19" s="29">
        <f t="shared" si="4"/>
        <v>0</v>
      </c>
      <c r="K19" s="29">
        <f t="shared" si="5"/>
        <v>0</v>
      </c>
    </row>
    <row r="20" spans="1:11" x14ac:dyDescent="0.3">
      <c r="B20" s="55" t="s">
        <v>57</v>
      </c>
      <c r="C20" s="71"/>
      <c r="D20" s="69"/>
      <c r="E20" s="72">
        <f>SUM(E5:E19)</f>
        <v>0</v>
      </c>
      <c r="F20" s="71"/>
      <c r="G20" s="69"/>
      <c r="H20" s="72">
        <f>SUM(H5:H19)</f>
        <v>0</v>
      </c>
      <c r="J20" s="29">
        <f>(SUM(J5:J19))/15</f>
        <v>0</v>
      </c>
      <c r="K20" s="29">
        <f>(SUM(K5:K19))/15</f>
        <v>0</v>
      </c>
    </row>
    <row r="21" spans="1:11" x14ac:dyDescent="0.3">
      <c r="B21" s="69"/>
      <c r="C21" s="69"/>
      <c r="D21" s="69"/>
      <c r="E21" s="69"/>
      <c r="F21" s="69"/>
      <c r="G21" s="69"/>
      <c r="H21" s="69"/>
    </row>
    <row r="22" spans="1:11" x14ac:dyDescent="0.3">
      <c r="B22" s="69"/>
      <c r="C22" s="32"/>
      <c r="E22" s="69"/>
      <c r="F22" s="32"/>
      <c r="G22" s="69"/>
      <c r="H22" s="69"/>
    </row>
    <row r="23" spans="1:11" ht="45.6" x14ac:dyDescent="0.3">
      <c r="A23" s="16" t="s">
        <v>7</v>
      </c>
      <c r="B23" s="3" t="s">
        <v>22</v>
      </c>
      <c r="C23" s="1" t="s">
        <v>52</v>
      </c>
      <c r="D23" s="8" t="s">
        <v>2</v>
      </c>
      <c r="E23" s="8" t="s">
        <v>42</v>
      </c>
      <c r="F23" s="1" t="s">
        <v>53</v>
      </c>
      <c r="G23" s="8" t="s">
        <v>2</v>
      </c>
      <c r="H23" s="8" t="s">
        <v>42</v>
      </c>
      <c r="J23" s="10" t="s">
        <v>48</v>
      </c>
      <c r="K23" s="10" t="s">
        <v>49</v>
      </c>
    </row>
    <row r="24" spans="1:11" x14ac:dyDescent="0.3">
      <c r="B24" s="26" t="s">
        <v>8</v>
      </c>
      <c r="C24" s="98">
        <v>0</v>
      </c>
      <c r="D24" s="66">
        <v>0.74907781252036887</v>
      </c>
      <c r="E24" s="70">
        <f t="shared" ref="E24:E38" si="6">C24*D24</f>
        <v>0</v>
      </c>
      <c r="F24" s="98">
        <v>0</v>
      </c>
      <c r="G24" s="66">
        <v>5.4266515684098504</v>
      </c>
      <c r="H24" s="70">
        <f t="shared" ref="H24:H38" si="7">F24*G24</f>
        <v>0</v>
      </c>
      <c r="I24" s="12">
        <v>0.33</v>
      </c>
      <c r="J24" s="29">
        <f t="shared" ref="J24:J29" si="8">C24*I24</f>
        <v>0</v>
      </c>
      <c r="K24" s="29">
        <f t="shared" ref="K24:K29" si="9">F24*I24</f>
        <v>0</v>
      </c>
    </row>
    <row r="25" spans="1:11" x14ac:dyDescent="0.3">
      <c r="B25" s="26" t="s">
        <v>0</v>
      </c>
      <c r="C25" s="98">
        <v>0</v>
      </c>
      <c r="D25" s="66">
        <v>0.27893405062397908</v>
      </c>
      <c r="E25" s="70">
        <f t="shared" si="6"/>
        <v>0</v>
      </c>
      <c r="F25" s="98">
        <v>0</v>
      </c>
      <c r="G25" s="66">
        <v>2.0207218502555353</v>
      </c>
      <c r="H25" s="70">
        <f t="shared" si="7"/>
        <v>0</v>
      </c>
      <c r="I25" s="10">
        <v>0.33</v>
      </c>
      <c r="J25" s="29">
        <f t="shared" si="8"/>
        <v>0</v>
      </c>
      <c r="K25" s="29">
        <f t="shared" si="9"/>
        <v>0</v>
      </c>
    </row>
    <row r="26" spans="1:11" x14ac:dyDescent="0.3">
      <c r="B26" s="26" t="s">
        <v>15</v>
      </c>
      <c r="C26" s="98">
        <v>0</v>
      </c>
      <c r="D26" s="66">
        <v>0.3315686542349201</v>
      </c>
      <c r="E26" s="70">
        <f t="shared" si="6"/>
        <v>0</v>
      </c>
      <c r="F26" s="98">
        <v>0</v>
      </c>
      <c r="G26" s="66">
        <v>2.4020302396695885</v>
      </c>
      <c r="H26" s="70">
        <f t="shared" si="7"/>
        <v>0</v>
      </c>
      <c r="I26" s="10">
        <v>1.25</v>
      </c>
      <c r="J26" s="29">
        <f t="shared" si="8"/>
        <v>0</v>
      </c>
      <c r="K26" s="29">
        <f t="shared" si="9"/>
        <v>0</v>
      </c>
    </row>
    <row r="27" spans="1:11" x14ac:dyDescent="0.3">
      <c r="B27" s="26" t="s">
        <v>16</v>
      </c>
      <c r="C27" s="98">
        <v>0</v>
      </c>
      <c r="D27" s="66">
        <v>0.50523349763701708</v>
      </c>
      <c r="E27" s="70">
        <f t="shared" si="6"/>
        <v>0</v>
      </c>
      <c r="F27" s="98">
        <v>0</v>
      </c>
      <c r="G27" s="66">
        <v>3.660135311097017</v>
      </c>
      <c r="H27" s="70">
        <f t="shared" si="7"/>
        <v>0</v>
      </c>
      <c r="I27" s="10">
        <v>1.45</v>
      </c>
      <c r="J27" s="29">
        <f t="shared" si="8"/>
        <v>0</v>
      </c>
      <c r="K27" s="29">
        <f t="shared" si="9"/>
        <v>0</v>
      </c>
    </row>
    <row r="28" spans="1:11" x14ac:dyDescent="0.3">
      <c r="B28" s="26" t="s">
        <v>17</v>
      </c>
      <c r="C28" s="98">
        <v>0</v>
      </c>
      <c r="D28" s="66">
        <v>0.47014376189638973</v>
      </c>
      <c r="E28" s="70">
        <f t="shared" si="6"/>
        <v>0</v>
      </c>
      <c r="F28" s="98">
        <v>0</v>
      </c>
      <c r="G28" s="66">
        <v>3.4059297181543151</v>
      </c>
      <c r="H28" s="70">
        <f t="shared" si="7"/>
        <v>0</v>
      </c>
      <c r="I28" s="10">
        <v>1.65</v>
      </c>
      <c r="J28" s="29">
        <f t="shared" si="8"/>
        <v>0</v>
      </c>
      <c r="K28" s="29">
        <f t="shared" si="9"/>
        <v>0</v>
      </c>
    </row>
    <row r="29" spans="1:11" x14ac:dyDescent="0.3">
      <c r="B29" s="26" t="s">
        <v>37</v>
      </c>
      <c r="C29" s="98">
        <v>0</v>
      </c>
      <c r="D29" s="66">
        <v>0.47014376189638973</v>
      </c>
      <c r="E29" s="70">
        <f t="shared" si="6"/>
        <v>0</v>
      </c>
      <c r="F29" s="98">
        <v>0</v>
      </c>
      <c r="G29" s="66">
        <v>3.4059297181543151</v>
      </c>
      <c r="H29" s="70">
        <f t="shared" si="7"/>
        <v>0</v>
      </c>
      <c r="I29" s="10">
        <v>1.7</v>
      </c>
      <c r="J29" s="29">
        <f t="shared" si="8"/>
        <v>0</v>
      </c>
      <c r="K29" s="29">
        <f t="shared" si="9"/>
        <v>0</v>
      </c>
    </row>
    <row r="30" spans="1:11" x14ac:dyDescent="0.3">
      <c r="B30" s="26" t="s">
        <v>54</v>
      </c>
      <c r="C30" s="98">
        <v>0</v>
      </c>
      <c r="D30" s="66">
        <v>0.3315686542349201</v>
      </c>
      <c r="E30" s="70">
        <f t="shared" si="6"/>
        <v>0</v>
      </c>
      <c r="F30" s="98">
        <v>0</v>
      </c>
      <c r="G30" s="66">
        <v>2.4020302396695885</v>
      </c>
      <c r="H30" s="70">
        <f t="shared" si="7"/>
        <v>0</v>
      </c>
      <c r="J30" s="29"/>
      <c r="K30" s="29"/>
    </row>
    <row r="31" spans="1:11" x14ac:dyDescent="0.3">
      <c r="B31" s="26" t="s">
        <v>9</v>
      </c>
      <c r="C31" s="98">
        <v>0</v>
      </c>
      <c r="D31" s="66">
        <v>0.47014376189638973</v>
      </c>
      <c r="E31" s="70">
        <f t="shared" si="6"/>
        <v>0</v>
      </c>
      <c r="F31" s="98">
        <v>0</v>
      </c>
      <c r="G31" s="66">
        <v>3.4059297181543151</v>
      </c>
      <c r="H31" s="70">
        <f t="shared" si="7"/>
        <v>0</v>
      </c>
      <c r="I31" s="10">
        <v>0.54</v>
      </c>
      <c r="J31" s="29">
        <f t="shared" ref="J31:J38" si="10">C31*I31</f>
        <v>0</v>
      </c>
      <c r="K31" s="29">
        <f t="shared" ref="K31:K38" si="11">F31*I31</f>
        <v>0</v>
      </c>
    </row>
    <row r="32" spans="1:11" x14ac:dyDescent="0.3">
      <c r="B32" s="26" t="s">
        <v>34</v>
      </c>
      <c r="C32" s="98">
        <v>0</v>
      </c>
      <c r="D32" s="66">
        <v>0.47014376189638973</v>
      </c>
      <c r="E32" s="70">
        <f t="shared" si="6"/>
        <v>0</v>
      </c>
      <c r="F32" s="98">
        <v>0</v>
      </c>
      <c r="G32" s="66">
        <v>3.4059297181543151</v>
      </c>
      <c r="H32" s="70">
        <f t="shared" si="7"/>
        <v>0</v>
      </c>
      <c r="I32" s="10">
        <v>1.3</v>
      </c>
      <c r="J32" s="29">
        <f t="shared" si="10"/>
        <v>0</v>
      </c>
      <c r="K32" s="29">
        <f t="shared" si="11"/>
        <v>0</v>
      </c>
    </row>
    <row r="33" spans="1:11" x14ac:dyDescent="0.3">
      <c r="B33" s="26" t="s">
        <v>33</v>
      </c>
      <c r="C33" s="98">
        <v>0</v>
      </c>
      <c r="D33" s="66">
        <v>0.3315686542349201</v>
      </c>
      <c r="E33" s="70">
        <f t="shared" si="6"/>
        <v>0</v>
      </c>
      <c r="F33" s="98">
        <v>0</v>
      </c>
      <c r="G33" s="66">
        <v>2.4020302396695885</v>
      </c>
      <c r="H33" s="70">
        <f t="shared" si="7"/>
        <v>0</v>
      </c>
      <c r="I33" s="10">
        <v>0.78</v>
      </c>
      <c r="J33" s="29">
        <f t="shared" si="10"/>
        <v>0</v>
      </c>
      <c r="K33" s="29">
        <f t="shared" si="11"/>
        <v>0</v>
      </c>
    </row>
    <row r="34" spans="1:11" x14ac:dyDescent="0.3">
      <c r="B34" s="26" t="s">
        <v>10</v>
      </c>
      <c r="C34" s="98">
        <v>0</v>
      </c>
      <c r="D34" s="66">
        <v>0.27893405062397908</v>
      </c>
      <c r="E34" s="70">
        <f t="shared" si="6"/>
        <v>0</v>
      </c>
      <c r="F34" s="98">
        <v>0</v>
      </c>
      <c r="G34" s="66">
        <v>2.0207218502555353</v>
      </c>
      <c r="H34" s="70">
        <f t="shared" si="7"/>
        <v>0</v>
      </c>
      <c r="I34" s="12">
        <v>0.21</v>
      </c>
      <c r="J34" s="29">
        <f t="shared" si="10"/>
        <v>0</v>
      </c>
      <c r="K34" s="29">
        <f t="shared" si="11"/>
        <v>0</v>
      </c>
    </row>
    <row r="35" spans="1:11" x14ac:dyDescent="0.3">
      <c r="B35" s="26" t="s">
        <v>11</v>
      </c>
      <c r="C35" s="98">
        <v>0</v>
      </c>
      <c r="D35" s="66">
        <v>0.3315686542349201</v>
      </c>
      <c r="E35" s="70">
        <f t="shared" si="6"/>
        <v>0</v>
      </c>
      <c r="F35" s="98">
        <v>0</v>
      </c>
      <c r="G35" s="66">
        <v>2.4020302396695885</v>
      </c>
      <c r="H35" s="70">
        <f t="shared" si="7"/>
        <v>0</v>
      </c>
      <c r="I35" s="10">
        <v>0.52</v>
      </c>
      <c r="J35" s="29">
        <f t="shared" si="10"/>
        <v>0</v>
      </c>
      <c r="K35" s="29">
        <f t="shared" si="11"/>
        <v>0</v>
      </c>
    </row>
    <row r="36" spans="1:11" x14ac:dyDescent="0.3">
      <c r="B36" s="26" t="s">
        <v>12</v>
      </c>
      <c r="C36" s="98">
        <v>0</v>
      </c>
      <c r="D36" s="66">
        <v>0.27893405062397908</v>
      </c>
      <c r="E36" s="70">
        <f t="shared" si="6"/>
        <v>0</v>
      </c>
      <c r="F36" s="98">
        <v>0</v>
      </c>
      <c r="G36" s="66">
        <v>2.0207218502555353</v>
      </c>
      <c r="H36" s="70">
        <f t="shared" si="7"/>
        <v>0</v>
      </c>
      <c r="I36" s="10">
        <v>1.8</v>
      </c>
      <c r="J36" s="29">
        <f t="shared" si="10"/>
        <v>0</v>
      </c>
      <c r="K36" s="29">
        <f t="shared" si="11"/>
        <v>0</v>
      </c>
    </row>
    <row r="37" spans="1:11" x14ac:dyDescent="0.3">
      <c r="B37" s="26" t="s">
        <v>13</v>
      </c>
      <c r="C37" s="98">
        <v>0</v>
      </c>
      <c r="D37" s="66">
        <v>0.5227783655073307</v>
      </c>
      <c r="E37" s="70">
        <f t="shared" si="6"/>
        <v>0</v>
      </c>
      <c r="F37" s="98">
        <v>0</v>
      </c>
      <c r="G37" s="66">
        <v>3.7872381075683683</v>
      </c>
      <c r="H37" s="70">
        <f t="shared" si="7"/>
        <v>0</v>
      </c>
      <c r="I37" s="10">
        <v>1.5</v>
      </c>
      <c r="J37" s="29">
        <f t="shared" si="10"/>
        <v>0</v>
      </c>
      <c r="K37" s="29">
        <f t="shared" si="11"/>
        <v>0</v>
      </c>
    </row>
    <row r="38" spans="1:11" x14ac:dyDescent="0.3">
      <c r="B38" s="26" t="s">
        <v>14</v>
      </c>
      <c r="C38" s="98">
        <v>0</v>
      </c>
      <c r="D38" s="66">
        <v>0.3315686542349201</v>
      </c>
      <c r="E38" s="70">
        <f t="shared" si="6"/>
        <v>0</v>
      </c>
      <c r="F38" s="98">
        <v>0</v>
      </c>
      <c r="G38" s="66">
        <v>2.4020302396695885</v>
      </c>
      <c r="H38" s="70">
        <f t="shared" si="7"/>
        <v>0</v>
      </c>
      <c r="I38" s="10">
        <f>2*2*0.2</f>
        <v>0.8</v>
      </c>
      <c r="J38" s="29">
        <f t="shared" si="10"/>
        <v>0</v>
      </c>
      <c r="K38" s="29">
        <f t="shared" si="11"/>
        <v>0</v>
      </c>
    </row>
    <row r="39" spans="1:11" x14ac:dyDescent="0.3">
      <c r="B39" s="55" t="s">
        <v>58</v>
      </c>
      <c r="C39" s="69"/>
      <c r="D39" s="69"/>
      <c r="E39" s="72">
        <f>SUM(E24:E38)</f>
        <v>0</v>
      </c>
      <c r="F39" s="69"/>
      <c r="G39" s="69"/>
      <c r="H39" s="72">
        <f>SUM(H24:H38)</f>
        <v>0</v>
      </c>
      <c r="J39" s="29">
        <f>(SUM(J24:J38))/15</f>
        <v>0</v>
      </c>
      <c r="K39" s="29">
        <f>(SUM(K24:K38))/15</f>
        <v>0</v>
      </c>
    </row>
    <row r="40" spans="1:11" x14ac:dyDescent="0.3">
      <c r="B40" s="74"/>
      <c r="C40" s="69"/>
      <c r="D40" s="69"/>
      <c r="E40" s="75"/>
      <c r="F40" s="69"/>
      <c r="G40" s="69"/>
      <c r="H40" s="75"/>
    </row>
    <row r="41" spans="1:11" ht="57" x14ac:dyDescent="0.3">
      <c r="A41" s="16" t="s">
        <v>18</v>
      </c>
      <c r="B41" s="3" t="s">
        <v>47</v>
      </c>
      <c r="C41" s="8" t="s">
        <v>46</v>
      </c>
      <c r="D41" s="8" t="s">
        <v>2</v>
      </c>
      <c r="E41" s="8" t="s">
        <v>42</v>
      </c>
      <c r="H41" s="35"/>
    </row>
    <row r="42" spans="1:11" x14ac:dyDescent="0.3">
      <c r="B42" s="27" t="s">
        <v>23</v>
      </c>
      <c r="C42" s="98">
        <v>0</v>
      </c>
      <c r="D42" s="66">
        <v>0.69362514471708359</v>
      </c>
      <c r="E42" s="18">
        <f t="shared" ref="E42:E55" si="12">C42*D42</f>
        <v>0</v>
      </c>
      <c r="H42" s="60"/>
    </row>
    <row r="43" spans="1:11" x14ac:dyDescent="0.3">
      <c r="B43" s="27" t="s">
        <v>24</v>
      </c>
      <c r="C43" s="98">
        <v>0</v>
      </c>
      <c r="D43" s="66">
        <v>0.34681257235854179</v>
      </c>
      <c r="E43" s="18">
        <f t="shared" si="12"/>
        <v>0</v>
      </c>
      <c r="H43" s="60"/>
    </row>
    <row r="44" spans="1:11" x14ac:dyDescent="0.3">
      <c r="B44" s="27" t="s">
        <v>40</v>
      </c>
      <c r="C44" s="98">
        <v>0</v>
      </c>
      <c r="D44" s="66">
        <v>0.4017876061120304</v>
      </c>
      <c r="E44" s="18">
        <f t="shared" si="12"/>
        <v>0</v>
      </c>
      <c r="H44" s="60"/>
    </row>
    <row r="45" spans="1:11" x14ac:dyDescent="0.3">
      <c r="B45" s="27" t="s">
        <v>39</v>
      </c>
      <c r="C45" s="98">
        <v>0</v>
      </c>
      <c r="D45" s="66">
        <v>0.63865011096359503</v>
      </c>
      <c r="E45" s="18">
        <f t="shared" si="12"/>
        <v>0</v>
      </c>
      <c r="H45" s="60"/>
    </row>
    <row r="46" spans="1:11" x14ac:dyDescent="0.3">
      <c r="B46" s="27" t="s">
        <v>38</v>
      </c>
      <c r="C46" s="98">
        <v>0</v>
      </c>
      <c r="D46" s="66">
        <v>0.34681257235854179</v>
      </c>
      <c r="E46" s="18">
        <f t="shared" si="12"/>
        <v>0</v>
      </c>
      <c r="H46" s="60"/>
    </row>
    <row r="47" spans="1:11" x14ac:dyDescent="0.3">
      <c r="B47" s="27" t="s">
        <v>25</v>
      </c>
      <c r="C47" s="98">
        <v>0</v>
      </c>
      <c r="D47" s="66">
        <v>0.60200008846126918</v>
      </c>
      <c r="E47" s="18">
        <f t="shared" si="12"/>
        <v>0</v>
      </c>
      <c r="H47" s="60"/>
    </row>
    <row r="48" spans="1:11" x14ac:dyDescent="0.3">
      <c r="B48" s="27" t="s">
        <v>26</v>
      </c>
      <c r="C48" s="98">
        <v>0</v>
      </c>
      <c r="D48" s="66">
        <v>0.65697512221475785</v>
      </c>
      <c r="E48" s="18">
        <f t="shared" si="12"/>
        <v>0</v>
      </c>
      <c r="H48" s="60"/>
    </row>
    <row r="49" spans="1:8" x14ac:dyDescent="0.3">
      <c r="B49" s="27" t="s">
        <v>30</v>
      </c>
      <c r="C49" s="98">
        <v>0</v>
      </c>
      <c r="D49" s="66">
        <v>0.34681257235854179</v>
      </c>
      <c r="E49" s="18">
        <f t="shared" si="12"/>
        <v>0</v>
      </c>
      <c r="H49" s="60"/>
    </row>
    <row r="50" spans="1:8" x14ac:dyDescent="0.3">
      <c r="B50" s="27" t="s">
        <v>27</v>
      </c>
      <c r="C50" s="98">
        <v>0</v>
      </c>
      <c r="D50" s="66">
        <v>0.34681257235854179</v>
      </c>
      <c r="E50" s="18">
        <f t="shared" si="12"/>
        <v>0</v>
      </c>
      <c r="H50" s="60"/>
    </row>
    <row r="51" spans="1:8" x14ac:dyDescent="0.3">
      <c r="B51" s="27" t="s">
        <v>29</v>
      </c>
      <c r="C51" s="98">
        <v>0</v>
      </c>
      <c r="D51" s="66">
        <v>0.4017876061120304</v>
      </c>
      <c r="E51" s="18">
        <f t="shared" si="12"/>
        <v>0</v>
      </c>
      <c r="H51" s="60"/>
    </row>
    <row r="52" spans="1:8" x14ac:dyDescent="0.3">
      <c r="B52" s="27" t="s">
        <v>28</v>
      </c>
      <c r="C52" s="98">
        <v>0</v>
      </c>
      <c r="D52" s="66">
        <v>0.34681257235854179</v>
      </c>
      <c r="E52" s="18">
        <f t="shared" si="12"/>
        <v>0</v>
      </c>
      <c r="H52" s="60"/>
    </row>
    <row r="53" spans="1:8" x14ac:dyDescent="0.3">
      <c r="B53" s="27" t="s">
        <v>31</v>
      </c>
      <c r="C53" s="98">
        <v>0</v>
      </c>
      <c r="D53" s="66">
        <v>0.4017876061120304</v>
      </c>
      <c r="E53" s="18">
        <f t="shared" si="12"/>
        <v>0</v>
      </c>
      <c r="H53" s="60"/>
    </row>
    <row r="54" spans="1:8" x14ac:dyDescent="0.3">
      <c r="B54" s="27" t="s">
        <v>32</v>
      </c>
      <c r="C54" s="98">
        <v>0</v>
      </c>
      <c r="D54" s="66">
        <v>0.43843762861435615</v>
      </c>
      <c r="E54" s="18">
        <f t="shared" si="12"/>
        <v>0</v>
      </c>
      <c r="H54" s="60"/>
    </row>
    <row r="55" spans="1:8" x14ac:dyDescent="0.3">
      <c r="B55" s="27" t="s">
        <v>20</v>
      </c>
      <c r="C55" s="98">
        <v>0</v>
      </c>
      <c r="D55" s="66">
        <v>0.45676263986551902</v>
      </c>
      <c r="E55" s="18">
        <f t="shared" si="12"/>
        <v>0</v>
      </c>
      <c r="H55" s="60"/>
    </row>
    <row r="56" spans="1:8" x14ac:dyDescent="0.3">
      <c r="B56" s="55" t="s">
        <v>59</v>
      </c>
      <c r="C56" s="69"/>
      <c r="D56" s="69"/>
      <c r="E56" s="72">
        <f>SUM(E42:E55)</f>
        <v>0</v>
      </c>
      <c r="H56" s="73"/>
    </row>
    <row r="57" spans="1:8" ht="28.8" x14ac:dyDescent="0.3">
      <c r="B57" s="30" t="s">
        <v>41</v>
      </c>
      <c r="C57" s="69"/>
      <c r="D57" s="69"/>
      <c r="F57" s="73"/>
    </row>
    <row r="58" spans="1:8" s="12" customFormat="1" x14ac:dyDescent="0.3">
      <c r="A58" s="31"/>
      <c r="B58" s="76"/>
      <c r="C58" s="77"/>
    </row>
    <row r="59" spans="1:8" ht="45.6" x14ac:dyDescent="0.3">
      <c r="A59" s="11"/>
      <c r="B59" s="23"/>
      <c r="C59" s="1" t="s">
        <v>52</v>
      </c>
      <c r="D59" s="8" t="s">
        <v>2</v>
      </c>
      <c r="E59" s="8" t="s">
        <v>42</v>
      </c>
      <c r="F59" s="1" t="s">
        <v>53</v>
      </c>
      <c r="G59" s="8" t="s">
        <v>2</v>
      </c>
      <c r="H59" s="8" t="s">
        <v>42</v>
      </c>
    </row>
    <row r="60" spans="1:8" ht="34.200000000000003" x14ac:dyDescent="0.3">
      <c r="A60" s="16" t="s">
        <v>5</v>
      </c>
      <c r="B60" s="78" t="s">
        <v>44</v>
      </c>
      <c r="C60" s="99">
        <v>0</v>
      </c>
      <c r="D60" s="66">
        <v>0.64258764149653813</v>
      </c>
      <c r="E60" s="70">
        <f>C60*D60</f>
        <v>0</v>
      </c>
      <c r="F60" s="99">
        <v>0</v>
      </c>
      <c r="G60" s="66">
        <v>4.3574123585034616</v>
      </c>
      <c r="H60" s="70">
        <f>F60*G60</f>
        <v>0</v>
      </c>
    </row>
    <row r="61" spans="1:8" x14ac:dyDescent="0.3">
      <c r="A61" s="16"/>
      <c r="B61" s="30" t="s">
        <v>50</v>
      </c>
      <c r="C61" s="37">
        <f>J20</f>
        <v>0</v>
      </c>
      <c r="D61" s="48"/>
      <c r="E61" s="51"/>
      <c r="F61" s="37">
        <f>K20</f>
        <v>0</v>
      </c>
      <c r="G61" s="48"/>
      <c r="H61" s="51"/>
    </row>
    <row r="62" spans="1:8" s="12" customFormat="1" x14ac:dyDescent="0.3">
      <c r="A62" s="41"/>
      <c r="B62" s="42"/>
      <c r="C62" s="43"/>
      <c r="D62" s="46"/>
      <c r="E62" s="52"/>
      <c r="F62" s="43"/>
      <c r="G62" s="46"/>
      <c r="H62" s="52"/>
    </row>
    <row r="63" spans="1:8" ht="34.200000000000003" x14ac:dyDescent="0.3">
      <c r="A63" s="16" t="s">
        <v>6</v>
      </c>
      <c r="B63" s="78" t="s">
        <v>45</v>
      </c>
      <c r="C63" s="99">
        <v>0</v>
      </c>
      <c r="D63" s="66">
        <v>0.60646910374134544</v>
      </c>
      <c r="E63" s="70">
        <f>C63*D63</f>
        <v>0</v>
      </c>
      <c r="F63" s="99">
        <v>0</v>
      </c>
      <c r="G63" s="66">
        <v>4.3935308962586541</v>
      </c>
      <c r="H63" s="70">
        <f>F63*G63</f>
        <v>0</v>
      </c>
    </row>
    <row r="64" spans="1:8" x14ac:dyDescent="0.3">
      <c r="A64" s="40"/>
      <c r="B64" s="30" t="s">
        <v>50</v>
      </c>
      <c r="C64" s="37">
        <f>J39</f>
        <v>0</v>
      </c>
      <c r="D64" s="48"/>
      <c r="E64" s="79"/>
      <c r="F64" s="37">
        <f>K39</f>
        <v>0</v>
      </c>
      <c r="G64" s="53"/>
      <c r="H64" s="79"/>
    </row>
    <row r="65" spans="1:8" s="12" customFormat="1" x14ac:dyDescent="0.3">
      <c r="A65" s="44"/>
      <c r="D65" s="47"/>
      <c r="E65" s="10"/>
      <c r="H65" s="10"/>
    </row>
    <row r="66" spans="1:8" x14ac:dyDescent="0.3">
      <c r="A66" s="16" t="s">
        <v>4</v>
      </c>
      <c r="B66" s="78" t="s">
        <v>43</v>
      </c>
      <c r="C66" s="99">
        <v>0</v>
      </c>
      <c r="D66" s="66">
        <v>17.148247170069236</v>
      </c>
      <c r="E66" s="70">
        <f>C66*D66</f>
        <v>0</v>
      </c>
      <c r="H66" s="38"/>
    </row>
    <row r="67" spans="1:8" x14ac:dyDescent="0.3">
      <c r="A67" s="16"/>
      <c r="B67" s="30" t="s">
        <v>50</v>
      </c>
      <c r="C67" s="37">
        <v>0.35</v>
      </c>
      <c r="D67" s="49"/>
    </row>
    <row r="68" spans="1:8" s="12" customFormat="1" x14ac:dyDescent="0.3">
      <c r="A68" s="41"/>
      <c r="B68" s="42"/>
      <c r="D68" s="47"/>
      <c r="E68" s="10"/>
      <c r="H68" s="10"/>
    </row>
    <row r="69" spans="1:8" ht="22.8" x14ac:dyDescent="0.3">
      <c r="A69" s="16" t="s">
        <v>19</v>
      </c>
      <c r="B69" s="78" t="s">
        <v>56</v>
      </c>
      <c r="C69" s="99">
        <v>0</v>
      </c>
      <c r="D69" s="66">
        <v>6.4258764149653818</v>
      </c>
      <c r="E69" s="70">
        <f>C69*D69</f>
        <v>0</v>
      </c>
      <c r="H69" s="38"/>
    </row>
    <row r="70" spans="1:8" x14ac:dyDescent="0.3">
      <c r="A70" s="23"/>
      <c r="B70" s="11"/>
      <c r="C70" s="21"/>
      <c r="D70" s="45"/>
    </row>
    <row r="71" spans="1:8" ht="22.8" x14ac:dyDescent="0.3">
      <c r="A71" s="16" t="s">
        <v>55</v>
      </c>
      <c r="B71" s="78" t="s">
        <v>61</v>
      </c>
      <c r="C71" s="99">
        <v>0</v>
      </c>
      <c r="D71" s="66">
        <v>1.4258764149653813</v>
      </c>
      <c r="E71" s="70">
        <f>C71*D71</f>
        <v>0</v>
      </c>
      <c r="H71" s="38"/>
    </row>
    <row r="72" spans="1:8" x14ac:dyDescent="0.3">
      <c r="A72" s="19"/>
      <c r="B72" s="55" t="s">
        <v>60</v>
      </c>
      <c r="C72" s="69"/>
      <c r="D72" s="69"/>
      <c r="E72" s="72">
        <f>E71+E69+E66+E63+E60</f>
        <v>0</v>
      </c>
      <c r="H72" s="72">
        <f>H60+H63</f>
        <v>0</v>
      </c>
    </row>
    <row r="73" spans="1:8" x14ac:dyDescent="0.3">
      <c r="A73" s="20"/>
      <c r="D73" s="50"/>
      <c r="H73" s="61"/>
    </row>
    <row r="74" spans="1:8" x14ac:dyDescent="0.3">
      <c r="A74" s="20"/>
      <c r="D74" s="50"/>
      <c r="E74" s="64"/>
      <c r="F74" s="116" t="s">
        <v>98</v>
      </c>
      <c r="G74" s="117"/>
      <c r="H74" s="59">
        <f>H72+E72+E56+E39+H39+E20+H20</f>
        <v>0</v>
      </c>
    </row>
    <row r="75" spans="1:8" x14ac:dyDescent="0.3">
      <c r="D75" s="50"/>
      <c r="H75" s="29"/>
    </row>
    <row r="76" spans="1:8" x14ac:dyDescent="0.3">
      <c r="A76" s="20"/>
      <c r="H76" s="29"/>
    </row>
    <row r="77" spans="1:8" x14ac:dyDescent="0.3">
      <c r="H77" s="29"/>
    </row>
    <row r="78" spans="1:8" x14ac:dyDescent="0.3">
      <c r="H78" s="29"/>
    </row>
    <row r="79" spans="1:8" x14ac:dyDescent="0.3">
      <c r="H79" s="29"/>
    </row>
  </sheetData>
  <sheetProtection algorithmName="SHA-512" hashValue="s/Nfinx9Y9ol7tGPy2z2nfB0GS1585nGUXpZN/HyezqwiUiEWYKwNLbMwXiX3kB1o7pMpP/fY3AHOgDPyWBhuQ==" saltValue="Be0mvb5lBkPYzgyVHj3dqQ==" spinCount="100000" sheet="1" objects="1" scenarios="1"/>
  <mergeCells count="1">
    <mergeCell ref="F74:G74"/>
  </mergeCells>
  <conditionalFormatting sqref="C60">
    <cfRule type="cellIs" dxfId="4" priority="5" operator="greaterThan">
      <formula>$C$61</formula>
    </cfRule>
  </conditionalFormatting>
  <conditionalFormatting sqref="C66">
    <cfRule type="cellIs" dxfId="3" priority="4" operator="greaterThan">
      <formula>$C$67</formula>
    </cfRule>
  </conditionalFormatting>
  <conditionalFormatting sqref="C63">
    <cfRule type="cellIs" dxfId="2" priority="3" operator="greaterThan">
      <formula>$C$64</formula>
    </cfRule>
  </conditionalFormatting>
  <conditionalFormatting sqref="F60">
    <cfRule type="cellIs" dxfId="1" priority="2" operator="greaterThan">
      <formula>$F$61</formula>
    </cfRule>
  </conditionalFormatting>
  <conditionalFormatting sqref="F63">
    <cfRule type="cellIs" dxfId="0" priority="1" operator="greaterThan">
      <formula>$F$64</formula>
    </cfRule>
  </conditionalFormatting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2:D14"/>
  <sheetViews>
    <sheetView workbookViewId="0">
      <pane xSplit="1" topLeftCell="B1" activePane="topRight" state="frozen"/>
      <selection pane="topRight" activeCell="D5" activeCellId="1" sqref="C6:C14 D5:D14"/>
    </sheetView>
  </sheetViews>
  <sheetFormatPr defaultColWidth="9.21875" defaultRowHeight="14.4" x14ac:dyDescent="0.3"/>
  <cols>
    <col min="1" max="1" width="23" style="10" customWidth="1"/>
    <col min="2" max="2" width="69.21875" style="10" customWidth="1"/>
    <col min="3" max="4" width="15.5546875" style="10" customWidth="1"/>
    <col min="5" max="16384" width="9.21875" style="10"/>
  </cols>
  <sheetData>
    <row r="2" spans="1:4" ht="22.8" x14ac:dyDescent="0.3">
      <c r="A2" s="67" t="s">
        <v>1</v>
      </c>
      <c r="B2" s="9" t="s">
        <v>99</v>
      </c>
      <c r="C2" s="28" t="s">
        <v>63</v>
      </c>
      <c r="D2" s="28"/>
    </row>
    <row r="3" spans="1:4" x14ac:dyDescent="0.3">
      <c r="C3" s="32"/>
      <c r="D3" s="29"/>
    </row>
    <row r="4" spans="1:4" ht="22.8" x14ac:dyDescent="0.3">
      <c r="A4" s="16"/>
      <c r="B4" s="3" t="s">
        <v>21</v>
      </c>
      <c r="C4" s="1" t="s">
        <v>64</v>
      </c>
      <c r="D4" s="1" t="s">
        <v>65</v>
      </c>
    </row>
    <row r="5" spans="1:4" x14ac:dyDescent="0.3">
      <c r="B5" s="26" t="s">
        <v>66</v>
      </c>
      <c r="C5" s="68" t="s">
        <v>67</v>
      </c>
      <c r="D5" s="103"/>
    </row>
    <row r="6" spans="1:4" x14ac:dyDescent="0.3">
      <c r="B6" s="26" t="s">
        <v>68</v>
      </c>
      <c r="C6" s="103"/>
      <c r="D6" s="103"/>
    </row>
    <row r="7" spans="1:4" x14ac:dyDescent="0.3">
      <c r="B7" s="26" t="s">
        <v>69</v>
      </c>
      <c r="C7" s="103"/>
      <c r="D7" s="103"/>
    </row>
    <row r="8" spans="1:4" x14ac:dyDescent="0.3">
      <c r="B8" s="26" t="s">
        <v>70</v>
      </c>
      <c r="C8" s="103"/>
      <c r="D8" s="103"/>
    </row>
    <row r="9" spans="1:4" x14ac:dyDescent="0.3">
      <c r="B9" s="26" t="s">
        <v>71</v>
      </c>
      <c r="C9" s="103"/>
      <c r="D9" s="103"/>
    </row>
    <row r="10" spans="1:4" x14ac:dyDescent="0.3">
      <c r="B10" s="26" t="s">
        <v>72</v>
      </c>
      <c r="C10" s="103"/>
      <c r="D10" s="103"/>
    </row>
    <row r="11" spans="1:4" x14ac:dyDescent="0.3">
      <c r="B11" s="26" t="s">
        <v>73</v>
      </c>
      <c r="C11" s="103"/>
      <c r="D11" s="103"/>
    </row>
    <row r="12" spans="1:4" x14ac:dyDescent="0.3">
      <c r="B12" s="26" t="s">
        <v>74</v>
      </c>
      <c r="C12" s="103"/>
      <c r="D12" s="103"/>
    </row>
    <row r="13" spans="1:4" x14ac:dyDescent="0.3">
      <c r="B13" s="26" t="s">
        <v>75</v>
      </c>
      <c r="C13" s="103"/>
      <c r="D13" s="103"/>
    </row>
    <row r="14" spans="1:4" x14ac:dyDescent="0.3">
      <c r="B14" s="26" t="s">
        <v>76</v>
      </c>
      <c r="C14" s="103"/>
      <c r="D14" s="103"/>
    </row>
  </sheetData>
  <sheetProtection algorithmName="SHA-512" hashValue="kNfR5iZyPwePvcA0Nwl+Q+LPHJzORBvfsMKaK4Gu3NAUR1yhT0lfZgIvPqpbpiQyTTNQdwsnxCO8TY9sMeUAKQ==" saltValue="z4MBZ4xp+yzZN6hgBGypNA==" spinCount="100000" sheet="1" objects="1" scenarios="1"/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R36"/>
  <sheetViews>
    <sheetView workbookViewId="0">
      <selection activeCell="D8" activeCellId="1" sqref="B10:B13 D8"/>
    </sheetView>
  </sheetViews>
  <sheetFormatPr defaultColWidth="8.6640625" defaultRowHeight="14.4" x14ac:dyDescent="0.3"/>
  <cols>
    <col min="1" max="1" width="18.5546875" style="106" customWidth="1"/>
    <col min="2" max="2" width="12.44140625" style="106" customWidth="1"/>
    <col min="3" max="3" width="18.88671875" style="106" customWidth="1"/>
    <col min="4" max="4" width="15" style="106" customWidth="1"/>
    <col min="5" max="5" width="4.6640625" style="106" customWidth="1"/>
    <col min="6" max="16384" width="8.6640625" style="106"/>
  </cols>
  <sheetData>
    <row r="1" spans="1:6" ht="18" x14ac:dyDescent="0.35">
      <c r="A1" s="104" t="s">
        <v>100</v>
      </c>
      <c r="B1" s="105"/>
    </row>
    <row r="2" spans="1:6" x14ac:dyDescent="0.3">
      <c r="A2" s="105"/>
    </row>
    <row r="3" spans="1:6" x14ac:dyDescent="0.3">
      <c r="A3" s="105" t="s">
        <v>101</v>
      </c>
    </row>
    <row r="4" spans="1:6" x14ac:dyDescent="0.3">
      <c r="A4" s="105" t="s">
        <v>102</v>
      </c>
    </row>
    <row r="5" spans="1:6" x14ac:dyDescent="0.3">
      <c r="A5" s="107" t="s">
        <v>114</v>
      </c>
    </row>
    <row r="7" spans="1:6" x14ac:dyDescent="0.3">
      <c r="A7" s="108" t="s">
        <v>103</v>
      </c>
      <c r="B7" s="108"/>
      <c r="C7" s="108"/>
      <c r="D7" s="108"/>
      <c r="E7" s="108"/>
    </row>
    <row r="8" spans="1:6" x14ac:dyDescent="0.3">
      <c r="A8" s="106" t="s">
        <v>124</v>
      </c>
      <c r="B8" s="109"/>
      <c r="D8" s="85">
        <f>'Diensten perceel 1'!J74</f>
        <v>0</v>
      </c>
    </row>
    <row r="9" spans="1:6" x14ac:dyDescent="0.3">
      <c r="B9" s="106" t="s">
        <v>104</v>
      </c>
      <c r="C9" s="106" t="s">
        <v>105</v>
      </c>
      <c r="D9" s="106" t="s">
        <v>106</v>
      </c>
    </row>
    <row r="10" spans="1:6" x14ac:dyDescent="0.3">
      <c r="A10" s="106" t="s">
        <v>107</v>
      </c>
      <c r="B10" s="86"/>
      <c r="C10" s="110">
        <v>274</v>
      </c>
      <c r="D10" s="110" t="str">
        <f>IF(ISERROR(VLOOKUP(B10,$A$18:$C$22,3,FALSE)),"",VLOOKUP(B10,$A$18:$C$22,3,FALSE)*C10)</f>
        <v/>
      </c>
      <c r="F10" s="111"/>
    </row>
    <row r="11" spans="1:6" x14ac:dyDescent="0.3">
      <c r="A11" s="106" t="s">
        <v>115</v>
      </c>
      <c r="B11" s="86"/>
      <c r="C11" s="110">
        <v>137</v>
      </c>
      <c r="D11" s="110" t="str">
        <f>IF(ISERROR(VLOOKUP(B11,$A$18:$C$22,3,FALSE)),"",VLOOKUP(B11,$A$18:$C$22,3,FALSE)*C11)</f>
        <v/>
      </c>
    </row>
    <row r="12" spans="1:6" x14ac:dyDescent="0.3">
      <c r="A12" s="106" t="s">
        <v>116</v>
      </c>
      <c r="B12" s="86"/>
      <c r="C12" s="110">
        <v>137</v>
      </c>
      <c r="D12" s="110" t="str">
        <f>IF(ISERROR(VLOOKUP(B12,$A$18:$C$22,3,FALSE)),"",VLOOKUP(B12,$A$18:$C$22,3,FALSE)*C12)</f>
        <v/>
      </c>
    </row>
    <row r="13" spans="1:6" x14ac:dyDescent="0.3">
      <c r="A13" s="106" t="s">
        <v>117</v>
      </c>
      <c r="B13" s="86"/>
      <c r="C13" s="110">
        <v>137</v>
      </c>
      <c r="D13" s="110" t="str">
        <f>IF(ISERROR(VLOOKUP(B13,$A$18:$C$22,3,FALSE)),"",VLOOKUP(B13,$A$18:$C$22,3,FALSE)*C13)</f>
        <v/>
      </c>
    </row>
    <row r="14" spans="1:6" x14ac:dyDescent="0.3">
      <c r="A14" s="108" t="s">
        <v>108</v>
      </c>
      <c r="C14" s="110">
        <f>SUM(C10:C13)</f>
        <v>685</v>
      </c>
      <c r="D14" s="110">
        <f>SUM(D10:D13)</f>
        <v>0</v>
      </c>
    </row>
    <row r="15" spans="1:6" x14ac:dyDescent="0.3">
      <c r="A15" s="108" t="s">
        <v>109</v>
      </c>
      <c r="C15" s="110"/>
      <c r="D15" s="112">
        <f>D8-D14</f>
        <v>0</v>
      </c>
    </row>
    <row r="17" spans="1:18" x14ac:dyDescent="0.3">
      <c r="A17" s="108" t="s">
        <v>104</v>
      </c>
      <c r="B17" s="108"/>
      <c r="C17" s="113" t="s">
        <v>110</v>
      </c>
    </row>
    <row r="18" spans="1:18" x14ac:dyDescent="0.3">
      <c r="A18" s="106" t="s">
        <v>118</v>
      </c>
      <c r="C18" s="114">
        <v>0</v>
      </c>
    </row>
    <row r="19" spans="1:18" x14ac:dyDescent="0.3">
      <c r="A19" s="106" t="s">
        <v>111</v>
      </c>
      <c r="C19" s="114">
        <v>0.2</v>
      </c>
    </row>
    <row r="20" spans="1:18" x14ac:dyDescent="0.3">
      <c r="A20" s="106" t="s">
        <v>112</v>
      </c>
      <c r="C20" s="114">
        <v>0.5</v>
      </c>
    </row>
    <row r="21" spans="1:18" x14ac:dyDescent="0.3">
      <c r="A21" s="106" t="s">
        <v>113</v>
      </c>
      <c r="C21" s="114">
        <v>0.8</v>
      </c>
    </row>
    <row r="22" spans="1:18" x14ac:dyDescent="0.3">
      <c r="A22" s="106" t="s">
        <v>125</v>
      </c>
      <c r="C22" s="114">
        <v>1</v>
      </c>
    </row>
    <row r="24" spans="1:18" x14ac:dyDescent="0.3">
      <c r="A24" s="115"/>
    </row>
    <row r="25" spans="1:18" s="87" customFormat="1" x14ac:dyDescent="0.3"/>
    <row r="26" spans="1:18" s="87" customFormat="1" hidden="1" x14ac:dyDescent="0.3"/>
    <row r="27" spans="1:18" s="87" customFormat="1" hidden="1" x14ac:dyDescent="0.3"/>
    <row r="28" spans="1:18" s="87" customFormat="1" hidden="1" x14ac:dyDescent="0.3">
      <c r="B28" s="87" t="b">
        <v>0</v>
      </c>
      <c r="D28" s="88" t="s">
        <v>119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90"/>
    </row>
    <row r="29" spans="1:18" s="87" customFormat="1" hidden="1" x14ac:dyDescent="0.3">
      <c r="B29" s="87">
        <v>0</v>
      </c>
      <c r="D29" s="91" t="s">
        <v>120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3"/>
    </row>
    <row r="30" spans="1:18" s="87" customFormat="1" hidden="1" x14ac:dyDescent="0.3">
      <c r="A30" s="87" t="b">
        <v>0</v>
      </c>
      <c r="B30" s="94" t="b">
        <v>0</v>
      </c>
      <c r="D30" s="91" t="s">
        <v>121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3"/>
    </row>
    <row r="31" spans="1:18" s="87" customFormat="1" hidden="1" x14ac:dyDescent="0.3">
      <c r="A31" s="87" t="b">
        <v>0</v>
      </c>
      <c r="B31" s="94" t="b">
        <v>0</v>
      </c>
      <c r="D31" s="91" t="s">
        <v>122</v>
      </c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3"/>
    </row>
    <row r="32" spans="1:18" s="87" customFormat="1" hidden="1" x14ac:dyDescent="0.3">
      <c r="A32" s="87" t="b">
        <v>0</v>
      </c>
      <c r="B32" s="94" t="b">
        <v>0</v>
      </c>
      <c r="D32" s="95" t="s">
        <v>123</v>
      </c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7"/>
    </row>
    <row r="33" s="87" customFormat="1" hidden="1" x14ac:dyDescent="0.3"/>
    <row r="34" s="87" customFormat="1" hidden="1" x14ac:dyDescent="0.3"/>
    <row r="35" s="87" customFormat="1" hidden="1" x14ac:dyDescent="0.3"/>
    <row r="36" s="87" customFormat="1" x14ac:dyDescent="0.3"/>
  </sheetData>
  <sheetProtection algorithmName="SHA-512" hashValue="v56vHbPI4kS5OJMsi+N1qBD7F1Mg7lZSBYv18xGeJvgEMD/sEF2qu7GWCQu/VbOWbIZZfvzsIsbqcjI5Kc4D/A==" saltValue="/nvWmPjLr0Ajn53vrtAEFg==" spinCount="100000" sheet="1" objects="1" scenarios="1"/>
  <dataValidations count="1">
    <dataValidation type="list" allowBlank="1" showInputMessage="1" showErrorMessage="1" sqref="B10:B13">
      <formula1>$A$18:$A$22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workbookViewId="0">
      <selection activeCell="D8" activeCellId="1" sqref="B10:B13 D8"/>
    </sheetView>
  </sheetViews>
  <sheetFormatPr defaultColWidth="8.6640625" defaultRowHeight="14.4" x14ac:dyDescent="0.3"/>
  <cols>
    <col min="1" max="1" width="18.5546875" style="106" customWidth="1"/>
    <col min="2" max="2" width="12.44140625" style="106" customWidth="1"/>
    <col min="3" max="3" width="18.88671875" style="106" customWidth="1"/>
    <col min="4" max="4" width="15" style="106" customWidth="1"/>
    <col min="5" max="5" width="4.6640625" style="106" customWidth="1"/>
    <col min="6" max="16384" width="8.6640625" style="106"/>
  </cols>
  <sheetData>
    <row r="1" spans="1:6" ht="18" x14ac:dyDescent="0.35">
      <c r="A1" s="104" t="s">
        <v>100</v>
      </c>
      <c r="B1" s="105"/>
    </row>
    <row r="2" spans="1:6" x14ac:dyDescent="0.3">
      <c r="A2" s="105"/>
    </row>
    <row r="3" spans="1:6" x14ac:dyDescent="0.3">
      <c r="A3" s="105" t="s">
        <v>101</v>
      </c>
    </row>
    <row r="4" spans="1:6" x14ac:dyDescent="0.3">
      <c r="A4" s="105" t="s">
        <v>102</v>
      </c>
    </row>
    <row r="5" spans="1:6" x14ac:dyDescent="0.3">
      <c r="A5" s="107" t="s">
        <v>114</v>
      </c>
    </row>
    <row r="7" spans="1:6" x14ac:dyDescent="0.3">
      <c r="A7" s="108" t="s">
        <v>103</v>
      </c>
      <c r="B7" s="108"/>
      <c r="C7" s="108"/>
      <c r="D7" s="108"/>
      <c r="E7" s="108"/>
    </row>
    <row r="8" spans="1:6" x14ac:dyDescent="0.3">
      <c r="A8" s="106" t="s">
        <v>124</v>
      </c>
      <c r="B8" s="109"/>
      <c r="D8" s="85">
        <f>'Diensten perceel 2'!H74</f>
        <v>0</v>
      </c>
    </row>
    <row r="9" spans="1:6" x14ac:dyDescent="0.3">
      <c r="B9" s="106" t="s">
        <v>104</v>
      </c>
      <c r="C9" s="106" t="s">
        <v>105</v>
      </c>
      <c r="D9" s="106" t="s">
        <v>106</v>
      </c>
    </row>
    <row r="10" spans="1:6" x14ac:dyDescent="0.3">
      <c r="A10" s="106" t="s">
        <v>107</v>
      </c>
      <c r="B10" s="86"/>
      <c r="C10" s="110">
        <v>278</v>
      </c>
      <c r="D10" s="110" t="str">
        <f>IF(ISERROR(VLOOKUP(B10,$A$18:$C$22,3,FALSE)),"",VLOOKUP(B10,$A$18:$C$22,3,FALSE)*C10)</f>
        <v/>
      </c>
      <c r="F10" s="111"/>
    </row>
    <row r="11" spans="1:6" x14ac:dyDescent="0.3">
      <c r="A11" s="106" t="s">
        <v>115</v>
      </c>
      <c r="B11" s="86"/>
      <c r="C11" s="110">
        <v>139</v>
      </c>
      <c r="D11" s="110" t="str">
        <f>IF(ISERROR(VLOOKUP(B11,$A$18:$C$22,3,FALSE)),"",VLOOKUP(B11,$A$18:$C$22,3,FALSE)*C11)</f>
        <v/>
      </c>
    </row>
    <row r="12" spans="1:6" x14ac:dyDescent="0.3">
      <c r="A12" s="106" t="s">
        <v>116</v>
      </c>
      <c r="B12" s="86"/>
      <c r="C12" s="110">
        <v>139</v>
      </c>
      <c r="D12" s="110" t="str">
        <f>IF(ISERROR(VLOOKUP(B12,$A$18:$C$22,3,FALSE)),"",VLOOKUP(B12,$A$18:$C$22,3,FALSE)*C12)</f>
        <v/>
      </c>
    </row>
    <row r="13" spans="1:6" x14ac:dyDescent="0.3">
      <c r="A13" s="106" t="s">
        <v>117</v>
      </c>
      <c r="B13" s="86"/>
      <c r="C13" s="110">
        <v>139</v>
      </c>
      <c r="D13" s="110" t="str">
        <f>IF(ISERROR(VLOOKUP(B13,$A$18:$C$22,3,FALSE)),"",VLOOKUP(B13,$A$18:$C$22,3,FALSE)*C13)</f>
        <v/>
      </c>
    </row>
    <row r="14" spans="1:6" x14ac:dyDescent="0.3">
      <c r="A14" s="108" t="s">
        <v>108</v>
      </c>
      <c r="C14" s="110">
        <f>SUM(C10:C13)</f>
        <v>695</v>
      </c>
      <c r="D14" s="110">
        <f>SUM(D10:D13)</f>
        <v>0</v>
      </c>
    </row>
    <row r="15" spans="1:6" x14ac:dyDescent="0.3">
      <c r="A15" s="108" t="s">
        <v>109</v>
      </c>
      <c r="C15" s="110"/>
      <c r="D15" s="112">
        <f>D8-D14</f>
        <v>0</v>
      </c>
    </row>
    <row r="17" spans="1:18" x14ac:dyDescent="0.3">
      <c r="A17" s="108" t="s">
        <v>104</v>
      </c>
      <c r="B17" s="108"/>
      <c r="C17" s="113" t="s">
        <v>110</v>
      </c>
    </row>
    <row r="18" spans="1:18" x14ac:dyDescent="0.3">
      <c r="A18" s="106" t="s">
        <v>118</v>
      </c>
      <c r="C18" s="114">
        <v>0</v>
      </c>
    </row>
    <row r="19" spans="1:18" x14ac:dyDescent="0.3">
      <c r="A19" s="106" t="s">
        <v>111</v>
      </c>
      <c r="C19" s="114">
        <v>0.2</v>
      </c>
    </row>
    <row r="20" spans="1:18" x14ac:dyDescent="0.3">
      <c r="A20" s="106" t="s">
        <v>112</v>
      </c>
      <c r="C20" s="114">
        <v>0.5</v>
      </c>
    </row>
    <row r="21" spans="1:18" x14ac:dyDescent="0.3">
      <c r="A21" s="106" t="s">
        <v>113</v>
      </c>
      <c r="C21" s="114">
        <v>0.8</v>
      </c>
    </row>
    <row r="22" spans="1:18" x14ac:dyDescent="0.3">
      <c r="A22" s="106" t="s">
        <v>125</v>
      </c>
      <c r="C22" s="114">
        <v>1</v>
      </c>
    </row>
    <row r="24" spans="1:18" x14ac:dyDescent="0.3">
      <c r="A24" s="115"/>
    </row>
    <row r="25" spans="1:18" s="87" customFormat="1" x14ac:dyDescent="0.3"/>
    <row r="26" spans="1:18" s="87" customFormat="1" hidden="1" x14ac:dyDescent="0.3"/>
    <row r="27" spans="1:18" s="87" customFormat="1" hidden="1" x14ac:dyDescent="0.3"/>
    <row r="28" spans="1:18" s="87" customFormat="1" hidden="1" x14ac:dyDescent="0.3">
      <c r="B28" s="87" t="b">
        <v>0</v>
      </c>
      <c r="D28" s="88" t="s">
        <v>119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90"/>
    </row>
    <row r="29" spans="1:18" s="87" customFormat="1" hidden="1" x14ac:dyDescent="0.3">
      <c r="B29" s="87">
        <v>0</v>
      </c>
      <c r="D29" s="91" t="s">
        <v>120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3"/>
    </row>
    <row r="30" spans="1:18" s="87" customFormat="1" hidden="1" x14ac:dyDescent="0.3">
      <c r="A30" s="87" t="b">
        <v>0</v>
      </c>
      <c r="B30" s="94" t="b">
        <v>0</v>
      </c>
      <c r="D30" s="91" t="s">
        <v>121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3"/>
    </row>
    <row r="31" spans="1:18" s="87" customFormat="1" hidden="1" x14ac:dyDescent="0.3">
      <c r="A31" s="87" t="b">
        <v>0</v>
      </c>
      <c r="B31" s="94" t="b">
        <v>0</v>
      </c>
      <c r="D31" s="91" t="s">
        <v>122</v>
      </c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3"/>
    </row>
    <row r="32" spans="1:18" s="87" customFormat="1" hidden="1" x14ac:dyDescent="0.3">
      <c r="A32" s="87" t="b">
        <v>0</v>
      </c>
      <c r="B32" s="94" t="b">
        <v>0</v>
      </c>
      <c r="D32" s="95" t="s">
        <v>123</v>
      </c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7"/>
    </row>
    <row r="33" s="87" customFormat="1" hidden="1" x14ac:dyDescent="0.3"/>
    <row r="34" s="87" customFormat="1" hidden="1" x14ac:dyDescent="0.3"/>
    <row r="35" s="87" customFormat="1" hidden="1" x14ac:dyDescent="0.3"/>
    <row r="36" s="87" customFormat="1" x14ac:dyDescent="0.3"/>
  </sheetData>
  <sheetProtection algorithmName="SHA-512" hashValue="ch8e4r3MVhO+XQKfQuUCMr6HxhkaxT8AYG2Z8TJqbQo75wD9BOGJr5x08RFJqqZK5jiCt8fAMdidNAjd+RYrdg==" saltValue="oN7eUH7pIcgsP+cbsLqQkA==" spinCount="100000" sheet="1" objects="1" scenarios="1"/>
  <dataValidations count="1">
    <dataValidation type="list" allowBlank="1" showInputMessage="1" showErrorMessage="1" sqref="B10:B13">
      <formula1>$A$18:$A$22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workbookViewId="0">
      <selection activeCell="D8" activeCellId="1" sqref="B10:B13 D8"/>
    </sheetView>
  </sheetViews>
  <sheetFormatPr defaultColWidth="8.6640625" defaultRowHeight="14.4" x14ac:dyDescent="0.3"/>
  <cols>
    <col min="1" max="1" width="18.5546875" style="106" customWidth="1"/>
    <col min="2" max="2" width="12.44140625" style="106" customWidth="1"/>
    <col min="3" max="3" width="18.88671875" style="106" customWidth="1"/>
    <col min="4" max="4" width="15" style="106" customWidth="1"/>
    <col min="5" max="5" width="4.6640625" style="106" customWidth="1"/>
    <col min="6" max="16384" width="8.6640625" style="106"/>
  </cols>
  <sheetData>
    <row r="1" spans="1:6" ht="18" x14ac:dyDescent="0.35">
      <c r="A1" s="104" t="s">
        <v>100</v>
      </c>
      <c r="B1" s="105"/>
    </row>
    <row r="2" spans="1:6" x14ac:dyDescent="0.3">
      <c r="A2" s="105"/>
    </row>
    <row r="3" spans="1:6" x14ac:dyDescent="0.3">
      <c r="A3" s="105" t="s">
        <v>101</v>
      </c>
    </row>
    <row r="4" spans="1:6" x14ac:dyDescent="0.3">
      <c r="A4" s="105" t="s">
        <v>102</v>
      </c>
    </row>
    <row r="5" spans="1:6" x14ac:dyDescent="0.3">
      <c r="A5" s="107" t="s">
        <v>114</v>
      </c>
    </row>
    <row r="7" spans="1:6" x14ac:dyDescent="0.3">
      <c r="A7" s="108" t="s">
        <v>103</v>
      </c>
      <c r="B7" s="108"/>
      <c r="C7" s="108"/>
      <c r="D7" s="108"/>
      <c r="E7" s="108"/>
    </row>
    <row r="8" spans="1:6" x14ac:dyDescent="0.3">
      <c r="A8" s="106" t="s">
        <v>124</v>
      </c>
      <c r="B8" s="109"/>
      <c r="D8" s="85">
        <f>'Diensten perceel 3'!H102</f>
        <v>0</v>
      </c>
    </row>
    <row r="9" spans="1:6" x14ac:dyDescent="0.3">
      <c r="B9" s="106" t="s">
        <v>104</v>
      </c>
      <c r="C9" s="106" t="s">
        <v>105</v>
      </c>
      <c r="D9" s="106" t="s">
        <v>106</v>
      </c>
    </row>
    <row r="10" spans="1:6" x14ac:dyDescent="0.3">
      <c r="A10" s="106" t="s">
        <v>107</v>
      </c>
      <c r="B10" s="86"/>
      <c r="C10" s="110">
        <v>244</v>
      </c>
      <c r="D10" s="110" t="str">
        <f>IF(ISERROR(VLOOKUP(B10,$A$18:$C$22,3,FALSE)),"",VLOOKUP(B10,$A$18:$C$22,3,FALSE)*C10)</f>
        <v/>
      </c>
      <c r="F10" s="111"/>
    </row>
    <row r="11" spans="1:6" x14ac:dyDescent="0.3">
      <c r="A11" s="106" t="s">
        <v>115</v>
      </c>
      <c r="B11" s="86"/>
      <c r="C11" s="110">
        <v>122</v>
      </c>
      <c r="D11" s="110" t="str">
        <f>IF(ISERROR(VLOOKUP(B11,$A$18:$C$22,3,FALSE)),"",VLOOKUP(B11,$A$18:$C$22,3,FALSE)*C11)</f>
        <v/>
      </c>
    </row>
    <row r="12" spans="1:6" x14ac:dyDescent="0.3">
      <c r="A12" s="106" t="s">
        <v>116</v>
      </c>
      <c r="B12" s="86"/>
      <c r="C12" s="110">
        <v>122</v>
      </c>
      <c r="D12" s="110" t="str">
        <f>IF(ISERROR(VLOOKUP(B12,$A$18:$C$22,3,FALSE)),"",VLOOKUP(B12,$A$18:$C$22,3,FALSE)*C12)</f>
        <v/>
      </c>
    </row>
    <row r="13" spans="1:6" x14ac:dyDescent="0.3">
      <c r="A13" s="106" t="s">
        <v>117</v>
      </c>
      <c r="B13" s="86"/>
      <c r="C13" s="110">
        <v>122</v>
      </c>
      <c r="D13" s="110" t="str">
        <f>IF(ISERROR(VLOOKUP(B13,$A$18:$C$22,3,FALSE)),"",VLOOKUP(B13,$A$18:$C$22,3,FALSE)*C13)</f>
        <v/>
      </c>
    </row>
    <row r="14" spans="1:6" x14ac:dyDescent="0.3">
      <c r="A14" s="108" t="s">
        <v>108</v>
      </c>
      <c r="C14" s="110">
        <f>SUM(C10:C13)</f>
        <v>610</v>
      </c>
      <c r="D14" s="110">
        <f>SUM(D10:D13)</f>
        <v>0</v>
      </c>
    </row>
    <row r="15" spans="1:6" x14ac:dyDescent="0.3">
      <c r="A15" s="108" t="s">
        <v>109</v>
      </c>
      <c r="C15" s="110"/>
      <c r="D15" s="112">
        <f>D8-D14</f>
        <v>0</v>
      </c>
    </row>
    <row r="17" spans="1:18" x14ac:dyDescent="0.3">
      <c r="A17" s="108" t="s">
        <v>104</v>
      </c>
      <c r="B17" s="108"/>
      <c r="C17" s="113" t="s">
        <v>110</v>
      </c>
    </row>
    <row r="18" spans="1:18" x14ac:dyDescent="0.3">
      <c r="A18" s="106" t="s">
        <v>118</v>
      </c>
      <c r="C18" s="114">
        <v>0</v>
      </c>
    </row>
    <row r="19" spans="1:18" x14ac:dyDescent="0.3">
      <c r="A19" s="106" t="s">
        <v>111</v>
      </c>
      <c r="C19" s="114">
        <v>0.2</v>
      </c>
    </row>
    <row r="20" spans="1:18" x14ac:dyDescent="0.3">
      <c r="A20" s="106" t="s">
        <v>112</v>
      </c>
      <c r="C20" s="114">
        <v>0.5</v>
      </c>
    </row>
    <row r="21" spans="1:18" x14ac:dyDescent="0.3">
      <c r="A21" s="106" t="s">
        <v>113</v>
      </c>
      <c r="C21" s="114">
        <v>0.8</v>
      </c>
    </row>
    <row r="22" spans="1:18" x14ac:dyDescent="0.3">
      <c r="A22" s="106" t="s">
        <v>125</v>
      </c>
      <c r="C22" s="114">
        <v>1</v>
      </c>
    </row>
    <row r="24" spans="1:18" x14ac:dyDescent="0.3">
      <c r="A24" s="115"/>
    </row>
    <row r="25" spans="1:18" s="87" customFormat="1" x14ac:dyDescent="0.3"/>
    <row r="26" spans="1:18" s="87" customFormat="1" hidden="1" x14ac:dyDescent="0.3"/>
    <row r="27" spans="1:18" s="87" customFormat="1" hidden="1" x14ac:dyDescent="0.3"/>
    <row r="28" spans="1:18" s="87" customFormat="1" hidden="1" x14ac:dyDescent="0.3">
      <c r="B28" s="87" t="b">
        <v>0</v>
      </c>
      <c r="D28" s="88" t="s">
        <v>119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90"/>
    </row>
    <row r="29" spans="1:18" s="87" customFormat="1" hidden="1" x14ac:dyDescent="0.3">
      <c r="B29" s="87">
        <v>0</v>
      </c>
      <c r="D29" s="91" t="s">
        <v>120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3"/>
    </row>
    <row r="30" spans="1:18" s="87" customFormat="1" hidden="1" x14ac:dyDescent="0.3">
      <c r="A30" s="87" t="b">
        <v>0</v>
      </c>
      <c r="B30" s="94" t="b">
        <v>0</v>
      </c>
      <c r="D30" s="91" t="s">
        <v>121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3"/>
    </row>
    <row r="31" spans="1:18" s="87" customFormat="1" hidden="1" x14ac:dyDescent="0.3">
      <c r="A31" s="87" t="b">
        <v>0</v>
      </c>
      <c r="B31" s="94" t="b">
        <v>0</v>
      </c>
      <c r="D31" s="91" t="s">
        <v>122</v>
      </c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3"/>
    </row>
    <row r="32" spans="1:18" s="87" customFormat="1" hidden="1" x14ac:dyDescent="0.3">
      <c r="A32" s="87" t="b">
        <v>0</v>
      </c>
      <c r="B32" s="94" t="b">
        <v>0</v>
      </c>
      <c r="D32" s="95" t="s">
        <v>123</v>
      </c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7"/>
    </row>
    <row r="33" s="87" customFormat="1" hidden="1" x14ac:dyDescent="0.3"/>
    <row r="34" s="87" customFormat="1" hidden="1" x14ac:dyDescent="0.3"/>
    <row r="35" s="87" customFormat="1" hidden="1" x14ac:dyDescent="0.3"/>
    <row r="36" s="87" customFormat="1" x14ac:dyDescent="0.3"/>
  </sheetData>
  <sheetProtection algorithmName="SHA-512" hashValue="1Tx1FkP2119Ya9/9wDthePtyx1VRAWHVO+6Y+eKUa83zMSjQxnlUmQXqP6lvGziDf6FazZN+ZplLFaPHLy1gUQ==" saltValue="mz9CX7tJR+U/wOSKKfeM9A==" spinCount="100000" sheet="1" objects="1" scenarios="1"/>
  <dataValidations count="1">
    <dataValidation type="list" allowBlank="1" showInputMessage="1" showErrorMessage="1" sqref="B10:B13">
      <formula1>$A$18:$A$22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workbookViewId="0">
      <selection activeCell="B10" sqref="B10"/>
    </sheetView>
  </sheetViews>
  <sheetFormatPr defaultColWidth="8.6640625" defaultRowHeight="14.4" x14ac:dyDescent="0.3"/>
  <cols>
    <col min="1" max="1" width="18.5546875" style="106" customWidth="1"/>
    <col min="2" max="2" width="12.44140625" style="106" customWidth="1"/>
    <col min="3" max="3" width="18.88671875" style="106" customWidth="1"/>
    <col min="4" max="4" width="15" style="106" customWidth="1"/>
    <col min="5" max="5" width="4.6640625" style="106" customWidth="1"/>
    <col min="6" max="16384" width="8.6640625" style="106"/>
  </cols>
  <sheetData>
    <row r="1" spans="1:6" ht="18" x14ac:dyDescent="0.35">
      <c r="A1" s="104" t="s">
        <v>100</v>
      </c>
      <c r="B1" s="105"/>
    </row>
    <row r="2" spans="1:6" x14ac:dyDescent="0.3">
      <c r="A2" s="105"/>
    </row>
    <row r="3" spans="1:6" x14ac:dyDescent="0.3">
      <c r="A3" s="105" t="s">
        <v>101</v>
      </c>
    </row>
    <row r="4" spans="1:6" x14ac:dyDescent="0.3">
      <c r="A4" s="105" t="s">
        <v>102</v>
      </c>
    </row>
    <row r="5" spans="1:6" x14ac:dyDescent="0.3">
      <c r="A5" s="107" t="s">
        <v>114</v>
      </c>
    </row>
    <row r="7" spans="1:6" x14ac:dyDescent="0.3">
      <c r="A7" s="108" t="s">
        <v>103</v>
      </c>
      <c r="B7" s="108"/>
      <c r="C7" s="108"/>
      <c r="D7" s="108"/>
      <c r="E7" s="108"/>
    </row>
    <row r="8" spans="1:6" x14ac:dyDescent="0.3">
      <c r="A8" s="106" t="s">
        <v>124</v>
      </c>
      <c r="B8" s="109"/>
      <c r="D8" s="85">
        <f>'Diensten perceel 4'!H74</f>
        <v>0</v>
      </c>
    </row>
    <row r="9" spans="1:6" x14ac:dyDescent="0.3">
      <c r="B9" s="106" t="s">
        <v>104</v>
      </c>
      <c r="C9" s="106" t="s">
        <v>105</v>
      </c>
      <c r="D9" s="106" t="s">
        <v>106</v>
      </c>
    </row>
    <row r="10" spans="1:6" x14ac:dyDescent="0.3">
      <c r="A10" s="106" t="s">
        <v>107</v>
      </c>
      <c r="B10" s="86"/>
      <c r="C10" s="110">
        <v>244</v>
      </c>
      <c r="D10" s="110" t="str">
        <f>IF(ISERROR(VLOOKUP(B10,$A$18:$C$22,3,FALSE)),"",VLOOKUP(B10,$A$18:$C$22,3,FALSE)*C10)</f>
        <v/>
      </c>
      <c r="F10" s="111"/>
    </row>
    <row r="11" spans="1:6" x14ac:dyDescent="0.3">
      <c r="A11" s="106" t="s">
        <v>115</v>
      </c>
      <c r="B11" s="86"/>
      <c r="C11" s="110">
        <v>122</v>
      </c>
      <c r="D11" s="110" t="str">
        <f>IF(ISERROR(VLOOKUP(B11,$A$18:$C$22,3,FALSE)),"",VLOOKUP(B11,$A$18:$C$22,3,FALSE)*C11)</f>
        <v/>
      </c>
    </row>
    <row r="12" spans="1:6" x14ac:dyDescent="0.3">
      <c r="A12" s="106" t="s">
        <v>116</v>
      </c>
      <c r="B12" s="86"/>
      <c r="C12" s="110">
        <v>122</v>
      </c>
      <c r="D12" s="110" t="str">
        <f>IF(ISERROR(VLOOKUP(B12,$A$18:$C$22,3,FALSE)),"",VLOOKUP(B12,$A$18:$C$22,3,FALSE)*C12)</f>
        <v/>
      </c>
    </row>
    <row r="13" spans="1:6" x14ac:dyDescent="0.3">
      <c r="A13" s="106" t="s">
        <v>117</v>
      </c>
      <c r="B13" s="86"/>
      <c r="C13" s="110">
        <v>122</v>
      </c>
      <c r="D13" s="110" t="str">
        <f>IF(ISERROR(VLOOKUP(B13,$A$18:$C$22,3,FALSE)),"",VLOOKUP(B13,$A$18:$C$22,3,FALSE)*C13)</f>
        <v/>
      </c>
    </row>
    <row r="14" spans="1:6" x14ac:dyDescent="0.3">
      <c r="A14" s="108" t="s">
        <v>108</v>
      </c>
      <c r="C14" s="110">
        <f>SUM(C10:C13)</f>
        <v>610</v>
      </c>
      <c r="D14" s="110">
        <f>SUM(D10:D13)</f>
        <v>0</v>
      </c>
    </row>
    <row r="15" spans="1:6" x14ac:dyDescent="0.3">
      <c r="A15" s="108" t="s">
        <v>109</v>
      </c>
      <c r="C15" s="110"/>
      <c r="D15" s="112">
        <f>D8-D14</f>
        <v>0</v>
      </c>
    </row>
    <row r="17" spans="1:18" x14ac:dyDescent="0.3">
      <c r="A17" s="108" t="s">
        <v>104</v>
      </c>
      <c r="B17" s="108"/>
      <c r="C17" s="113" t="s">
        <v>110</v>
      </c>
    </row>
    <row r="18" spans="1:18" x14ac:dyDescent="0.3">
      <c r="A18" s="106" t="s">
        <v>118</v>
      </c>
      <c r="C18" s="114">
        <v>0</v>
      </c>
    </row>
    <row r="19" spans="1:18" x14ac:dyDescent="0.3">
      <c r="A19" s="106" t="s">
        <v>111</v>
      </c>
      <c r="C19" s="114">
        <v>0.2</v>
      </c>
    </row>
    <row r="20" spans="1:18" x14ac:dyDescent="0.3">
      <c r="A20" s="106" t="s">
        <v>112</v>
      </c>
      <c r="C20" s="114">
        <v>0.5</v>
      </c>
    </row>
    <row r="21" spans="1:18" x14ac:dyDescent="0.3">
      <c r="A21" s="106" t="s">
        <v>113</v>
      </c>
      <c r="C21" s="114">
        <v>0.8</v>
      </c>
    </row>
    <row r="22" spans="1:18" x14ac:dyDescent="0.3">
      <c r="A22" s="106" t="s">
        <v>125</v>
      </c>
      <c r="C22" s="114">
        <v>1</v>
      </c>
    </row>
    <row r="24" spans="1:18" x14ac:dyDescent="0.3">
      <c r="A24" s="115"/>
    </row>
    <row r="25" spans="1:18" s="87" customFormat="1" x14ac:dyDescent="0.3"/>
    <row r="26" spans="1:18" s="87" customFormat="1" hidden="1" x14ac:dyDescent="0.3"/>
    <row r="27" spans="1:18" s="87" customFormat="1" hidden="1" x14ac:dyDescent="0.3"/>
    <row r="28" spans="1:18" s="87" customFormat="1" hidden="1" x14ac:dyDescent="0.3">
      <c r="B28" s="87" t="b">
        <v>0</v>
      </c>
      <c r="D28" s="88" t="s">
        <v>119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90"/>
    </row>
    <row r="29" spans="1:18" s="87" customFormat="1" hidden="1" x14ac:dyDescent="0.3">
      <c r="B29" s="87">
        <v>0</v>
      </c>
      <c r="D29" s="91" t="s">
        <v>120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3"/>
    </row>
    <row r="30" spans="1:18" s="87" customFormat="1" hidden="1" x14ac:dyDescent="0.3">
      <c r="A30" s="87" t="b">
        <v>0</v>
      </c>
      <c r="B30" s="94" t="b">
        <v>0</v>
      </c>
      <c r="D30" s="91" t="s">
        <v>121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3"/>
    </row>
    <row r="31" spans="1:18" s="87" customFormat="1" hidden="1" x14ac:dyDescent="0.3">
      <c r="A31" s="87" t="b">
        <v>0</v>
      </c>
      <c r="B31" s="94" t="b">
        <v>0</v>
      </c>
      <c r="D31" s="91" t="s">
        <v>122</v>
      </c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3"/>
    </row>
    <row r="32" spans="1:18" s="87" customFormat="1" hidden="1" x14ac:dyDescent="0.3">
      <c r="A32" s="87" t="b">
        <v>0</v>
      </c>
      <c r="B32" s="94" t="b">
        <v>0</v>
      </c>
      <c r="D32" s="95" t="s">
        <v>123</v>
      </c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7"/>
    </row>
    <row r="33" s="87" customFormat="1" hidden="1" x14ac:dyDescent="0.3"/>
    <row r="34" s="87" customFormat="1" hidden="1" x14ac:dyDescent="0.3"/>
    <row r="35" s="87" customFormat="1" hidden="1" x14ac:dyDescent="0.3"/>
    <row r="36" s="87" customFormat="1" x14ac:dyDescent="0.3"/>
  </sheetData>
  <sheetProtection algorithmName="SHA-512" hashValue="FhQWpQWEsh582wqMXypDIFu5TraB/HqLZ+cD0Ys7wuTOX7z1SyYUhVNCicuBseU4oGgb46A5YIsjiqddDS4CTA==" saltValue="aoUK+2OZttYPsISSpsM+eA==" spinCount="100000" sheet="1" objects="1" scenarios="1"/>
  <dataValidations count="1">
    <dataValidation type="list" allowBlank="1" showInputMessage="1" showErrorMessage="1" sqref="B10:B13">
      <formula1>$A$18:$A$22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Diensten perceel 1</vt:lpstr>
      <vt:lpstr>Diensten perceel 2</vt:lpstr>
      <vt:lpstr>Diensten perceel 3</vt:lpstr>
      <vt:lpstr>Diensten perceel 4</vt:lpstr>
      <vt:lpstr>Middelen</vt:lpstr>
      <vt:lpstr>Oefenblad P1</vt:lpstr>
      <vt:lpstr>Oefenblad P2</vt:lpstr>
      <vt:lpstr>Oefenblad P3</vt:lpstr>
      <vt:lpstr>Oefenblad P4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2021-11-01T15:11:37Z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</Properties>
</file>