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96" windowWidth="17256" windowHeight="5940"/>
  </bookViews>
  <sheets>
    <sheet name="Voorblad" sheetId="1" r:id="rId1"/>
    <sheet name="Cockpit" sheetId="2" r:id="rId2"/>
    <sheet name="Calc_Y" sheetId="3" r:id="rId3"/>
    <sheet name="Calc_Q" sheetId="5" r:id="rId4"/>
  </sheets>
  <definedNames>
    <definedName name="aantaljaar">Cockpit!$H$20</definedName>
    <definedName name="Aanvangsdatum_M">Cockpit!$H$28</definedName>
    <definedName name="_xlnm.Print_Area" localSheetId="2">Calc_Y!$A$1:$G$37</definedName>
    <definedName name="_xlnm.Print_Area" localSheetId="1">Cockpit!$A$1:$K$47</definedName>
    <definedName name="AV_Onderhoud">Cockpit!#REF!</definedName>
    <definedName name="Eind_AV">Cockpit!#REF!</definedName>
    <definedName name="Eind_M">Cockpit!$H$30</definedName>
    <definedName name="Index">Cockpit!$H$34</definedName>
    <definedName name="InschrijfpDB">Cockpit!$H$17</definedName>
    <definedName name="InschrijfpP">Cockpit!#REF!</definedName>
    <definedName name="InschrijfpT">Cockpit!#REF!</definedName>
    <definedName name="M_Aanvang">Cockpit!$H$22</definedName>
    <definedName name="M_eind">Cockpit!$H$24</definedName>
    <definedName name="M_Overdr">Cockpit!$H$26</definedName>
    <definedName name="Prijspeil_M">Cockpit!$H$32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3" i="3"/>
  <c r="C3" i="2"/>
  <c r="B38" i="2" s="1"/>
  <c r="C22" i="2"/>
  <c r="E5" i="5" l="1"/>
  <c r="E5" i="3"/>
  <c r="E5" i="2"/>
  <c r="C30" i="2" l="1"/>
  <c r="H30" i="2"/>
  <c r="C24" i="2" s="1"/>
  <c r="I24" i="2"/>
  <c r="G7" i="5"/>
  <c r="G5" i="2"/>
  <c r="H43" i="2" l="1"/>
  <c r="D9" i="5" l="1"/>
  <c r="E11" i="5" s="1"/>
  <c r="D8" i="3"/>
  <c r="H39" i="2"/>
  <c r="I22" i="2"/>
  <c r="I7" i="5" l="1"/>
  <c r="D9" i="3"/>
  <c r="E8" i="3"/>
  <c r="E8" i="5"/>
  <c r="E10" i="5"/>
  <c r="E12" i="5"/>
  <c r="D13" i="5"/>
  <c r="E9" i="5"/>
  <c r="H12" i="5" l="1"/>
  <c r="I9" i="5"/>
  <c r="H9" i="5"/>
  <c r="I10" i="5"/>
  <c r="H10" i="5"/>
  <c r="I11" i="5"/>
  <c r="H11" i="5"/>
  <c r="I12" i="5"/>
  <c r="D10" i="3"/>
  <c r="E9" i="3"/>
  <c r="G9" i="5"/>
  <c r="F10" i="5"/>
  <c r="G11" i="5"/>
  <c r="F12" i="5"/>
  <c r="E15" i="5"/>
  <c r="E13" i="5"/>
  <c r="D17" i="5"/>
  <c r="E16" i="5"/>
  <c r="E14" i="5"/>
  <c r="F9" i="5"/>
  <c r="G10" i="5"/>
  <c r="F11" i="5"/>
  <c r="I16" i="5" l="1"/>
  <c r="I15" i="5"/>
  <c r="I14" i="5"/>
  <c r="I13" i="5"/>
  <c r="E10" i="3"/>
  <c r="D11" i="3"/>
  <c r="F13" i="5"/>
  <c r="G14" i="5"/>
  <c r="D21" i="5"/>
  <c r="E19" i="5"/>
  <c r="E17" i="5"/>
  <c r="E20" i="5"/>
  <c r="E18" i="5"/>
  <c r="J9" i="5"/>
  <c r="F16" i="5"/>
  <c r="F14" i="5"/>
  <c r="G15" i="5"/>
  <c r="F15" i="5"/>
  <c r="G16" i="5"/>
  <c r="J10" i="5"/>
  <c r="J11" i="5"/>
  <c r="G13" i="5"/>
  <c r="I18" i="5" l="1"/>
  <c r="I20" i="5"/>
  <c r="I19" i="5"/>
  <c r="I17" i="5"/>
  <c r="E11" i="3"/>
  <c r="D12" i="3"/>
  <c r="G17" i="5"/>
  <c r="F18" i="5"/>
  <c r="G19" i="5"/>
  <c r="E23" i="5"/>
  <c r="E21" i="5"/>
  <c r="E24" i="5"/>
  <c r="E22" i="5"/>
  <c r="D25" i="5"/>
  <c r="F19" i="5"/>
  <c r="G20" i="5"/>
  <c r="F20" i="5"/>
  <c r="F17" i="5"/>
  <c r="G18" i="5"/>
  <c r="I22" i="5" l="1"/>
  <c r="I24" i="5"/>
  <c r="I23" i="5"/>
  <c r="I21" i="5"/>
  <c r="D13" i="3"/>
  <c r="E12" i="3"/>
  <c r="G21" i="5"/>
  <c r="F22" i="5"/>
  <c r="G23" i="5"/>
  <c r="E27" i="5"/>
  <c r="E25" i="5"/>
  <c r="D29" i="5"/>
  <c r="E28" i="5"/>
  <c r="E26" i="5"/>
  <c r="F23" i="5"/>
  <c r="G24" i="5"/>
  <c r="F24" i="5"/>
  <c r="F21" i="5"/>
  <c r="G22" i="5"/>
  <c r="I26" i="5" l="1"/>
  <c r="I27" i="5"/>
  <c r="I28" i="5"/>
  <c r="I25" i="5"/>
  <c r="E13" i="3"/>
  <c r="D14" i="3"/>
  <c r="G25" i="5"/>
  <c r="F26" i="5"/>
  <c r="G27" i="5"/>
  <c r="F27" i="5"/>
  <c r="G28" i="5"/>
  <c r="F25" i="5"/>
  <c r="G26" i="5"/>
  <c r="E31" i="5"/>
  <c r="E29" i="5"/>
  <c r="D33" i="5"/>
  <c r="E32" i="5"/>
  <c r="E30" i="5"/>
  <c r="F28" i="5"/>
  <c r="I29" i="5" l="1"/>
  <c r="I31" i="5"/>
  <c r="I32" i="5"/>
  <c r="I30" i="5"/>
  <c r="H13" i="5"/>
  <c r="H16" i="5"/>
  <c r="H14" i="5"/>
  <c r="H15" i="5"/>
  <c r="E14" i="3"/>
  <c r="D15" i="3"/>
  <c r="G29" i="5"/>
  <c r="F30" i="5"/>
  <c r="G31" i="5"/>
  <c r="F31" i="5"/>
  <c r="G32" i="5"/>
  <c r="F29" i="5"/>
  <c r="G30" i="5"/>
  <c r="D37" i="5"/>
  <c r="E35" i="5"/>
  <c r="E33" i="5"/>
  <c r="E36" i="5"/>
  <c r="E34" i="5"/>
  <c r="F32" i="5"/>
  <c r="I34" i="5" l="1"/>
  <c r="I36" i="5"/>
  <c r="I35" i="5"/>
  <c r="I33" i="5"/>
  <c r="H20" i="5"/>
  <c r="H17" i="5"/>
  <c r="H18" i="5"/>
  <c r="H19" i="5"/>
  <c r="E15" i="3"/>
  <c r="D16" i="3"/>
  <c r="D17" i="3" s="1"/>
  <c r="G33" i="5"/>
  <c r="F34" i="5"/>
  <c r="G35" i="5"/>
  <c r="E39" i="5"/>
  <c r="E37" i="5"/>
  <c r="E40" i="5"/>
  <c r="E38" i="5"/>
  <c r="D41" i="5"/>
  <c r="F35" i="5"/>
  <c r="G36" i="5"/>
  <c r="F33" i="5"/>
  <c r="G34" i="5"/>
  <c r="F36" i="5"/>
  <c r="G37" i="5" l="1"/>
  <c r="I38" i="5"/>
  <c r="I40" i="5"/>
  <c r="I39" i="5"/>
  <c r="I37" i="5"/>
  <c r="H24" i="5"/>
  <c r="H23" i="5"/>
  <c r="H21" i="5"/>
  <c r="H22" i="5"/>
  <c r="E16" i="3"/>
  <c r="E17" i="3" s="1"/>
  <c r="J15" i="5"/>
  <c r="J13" i="5"/>
  <c r="J16" i="5"/>
  <c r="F37" i="5"/>
  <c r="G38" i="5"/>
  <c r="F38" i="5"/>
  <c r="G39" i="5"/>
  <c r="D18" i="3"/>
  <c r="E43" i="5"/>
  <c r="E41" i="5"/>
  <c r="D45" i="5"/>
  <c r="E44" i="5"/>
  <c r="E42" i="5"/>
  <c r="F39" i="5"/>
  <c r="G40" i="5"/>
  <c r="F40" i="5"/>
  <c r="I44" i="5" l="1"/>
  <c r="I43" i="5"/>
  <c r="I42" i="5"/>
  <c r="I41" i="5"/>
  <c r="J17" i="5"/>
  <c r="H32" i="5"/>
  <c r="H29" i="5"/>
  <c r="H30" i="5"/>
  <c r="H31" i="5"/>
  <c r="H28" i="5"/>
  <c r="H25" i="5"/>
  <c r="H27" i="5"/>
  <c r="H26" i="5"/>
  <c r="J18" i="5"/>
  <c r="J20" i="5"/>
  <c r="J19" i="5"/>
  <c r="J22" i="5"/>
  <c r="G41" i="5"/>
  <c r="F41" i="5"/>
  <c r="G42" i="5"/>
  <c r="D19" i="3"/>
  <c r="E18" i="3"/>
  <c r="F42" i="5"/>
  <c r="G43" i="5"/>
  <c r="F43" i="5"/>
  <c r="G44" i="5"/>
  <c r="E47" i="5"/>
  <c r="E45" i="5"/>
  <c r="D49" i="5"/>
  <c r="E48" i="5"/>
  <c r="E46" i="5"/>
  <c r="F44" i="5"/>
  <c r="I46" i="5" l="1"/>
  <c r="I47" i="5"/>
  <c r="I48" i="5"/>
  <c r="I45" i="5"/>
  <c r="H36" i="5"/>
  <c r="H35" i="5"/>
  <c r="H33" i="5"/>
  <c r="H34" i="5"/>
  <c r="J24" i="5"/>
  <c r="J21" i="5"/>
  <c r="J23" i="5"/>
  <c r="F45" i="5"/>
  <c r="G46" i="5"/>
  <c r="D20" i="3"/>
  <c r="E19" i="3"/>
  <c r="F48" i="5"/>
  <c r="F46" i="5"/>
  <c r="G47" i="5"/>
  <c r="G48" i="5"/>
  <c r="F47" i="5"/>
  <c r="G45" i="5"/>
  <c r="D53" i="5"/>
  <c r="E51" i="5"/>
  <c r="E49" i="5"/>
  <c r="E52" i="5"/>
  <c r="E50" i="5"/>
  <c r="I50" i="5" l="1"/>
  <c r="I52" i="5"/>
  <c r="I49" i="5"/>
  <c r="I51" i="5"/>
  <c r="J26" i="5"/>
  <c r="H40" i="5"/>
  <c r="H37" i="5"/>
  <c r="H39" i="5"/>
  <c r="H38" i="5"/>
  <c r="J25" i="5"/>
  <c r="J28" i="5"/>
  <c r="F51" i="5"/>
  <c r="G52" i="5"/>
  <c r="F52" i="5"/>
  <c r="F50" i="5"/>
  <c r="G51" i="5"/>
  <c r="E55" i="5"/>
  <c r="E53" i="5"/>
  <c r="E56" i="5"/>
  <c r="E54" i="5"/>
  <c r="D57" i="5"/>
  <c r="G49" i="5"/>
  <c r="D21" i="3"/>
  <c r="E20" i="3"/>
  <c r="F49" i="5"/>
  <c r="G50" i="5"/>
  <c r="I53" i="5" l="1"/>
  <c r="I56" i="5"/>
  <c r="I55" i="5"/>
  <c r="I54" i="5"/>
  <c r="H44" i="5"/>
  <c r="H41" i="5"/>
  <c r="H42" i="5"/>
  <c r="H43" i="5"/>
  <c r="J32" i="5"/>
  <c r="J30" i="5"/>
  <c r="J29" i="5"/>
  <c r="G53" i="5"/>
  <c r="G55" i="5"/>
  <c r="F54" i="5"/>
  <c r="D22" i="3"/>
  <c r="E21" i="3"/>
  <c r="F53" i="5"/>
  <c r="G54" i="5"/>
  <c r="F56" i="5"/>
  <c r="E59" i="5"/>
  <c r="E57" i="5"/>
  <c r="D61" i="5"/>
  <c r="E60" i="5"/>
  <c r="E58" i="5"/>
  <c r="F55" i="5"/>
  <c r="G56" i="5"/>
  <c r="I59" i="5" l="1"/>
  <c r="I57" i="5"/>
  <c r="I60" i="5"/>
  <c r="I58" i="5"/>
  <c r="J35" i="5"/>
  <c r="H48" i="5"/>
  <c r="H47" i="5"/>
  <c r="H45" i="5"/>
  <c r="H46" i="5"/>
  <c r="J36" i="5"/>
  <c r="J33" i="5"/>
  <c r="F58" i="5"/>
  <c r="G59" i="5"/>
  <c r="D23" i="3"/>
  <c r="E22" i="3"/>
  <c r="G58" i="5"/>
  <c r="F57" i="5"/>
  <c r="F60" i="5"/>
  <c r="G57" i="5"/>
  <c r="F59" i="5"/>
  <c r="G60" i="5"/>
  <c r="E63" i="5"/>
  <c r="E61" i="5"/>
  <c r="D65" i="5"/>
  <c r="E64" i="5"/>
  <c r="E62" i="5"/>
  <c r="I61" i="5" l="1"/>
  <c r="I63" i="5"/>
  <c r="I64" i="5"/>
  <c r="I62" i="5"/>
  <c r="J40" i="5"/>
  <c r="H52" i="5"/>
  <c r="H49" i="5"/>
  <c r="H51" i="5"/>
  <c r="H50" i="5"/>
  <c r="J38" i="5"/>
  <c r="J39" i="5"/>
  <c r="J37" i="5"/>
  <c r="D69" i="5"/>
  <c r="E67" i="5"/>
  <c r="E65" i="5"/>
  <c r="E68" i="5"/>
  <c r="E66" i="5"/>
  <c r="D24" i="3"/>
  <c r="E23" i="3"/>
  <c r="F64" i="5"/>
  <c r="F61" i="5"/>
  <c r="G62" i="5"/>
  <c r="G63" i="5"/>
  <c r="F62" i="5"/>
  <c r="F63" i="5"/>
  <c r="G64" i="5"/>
  <c r="G61" i="5"/>
  <c r="I68" i="5" l="1"/>
  <c r="I67" i="5"/>
  <c r="I66" i="5"/>
  <c r="I65" i="5"/>
  <c r="J42" i="5"/>
  <c r="H56" i="5"/>
  <c r="H53" i="5"/>
  <c r="H54" i="5"/>
  <c r="H55" i="5"/>
  <c r="J43" i="5"/>
  <c r="J41" i="5"/>
  <c r="G65" i="5"/>
  <c r="F66" i="5"/>
  <c r="G67" i="5"/>
  <c r="E71" i="5"/>
  <c r="E69" i="5"/>
  <c r="E72" i="5"/>
  <c r="E70" i="5"/>
  <c r="D73" i="5"/>
  <c r="D25" i="3"/>
  <c r="E24" i="3"/>
  <c r="F67" i="5"/>
  <c r="G68" i="5"/>
  <c r="G66" i="5"/>
  <c r="F65" i="5"/>
  <c r="F68" i="5"/>
  <c r="I70" i="5" l="1"/>
  <c r="I71" i="5"/>
  <c r="I69" i="5"/>
  <c r="H60" i="5"/>
  <c r="J60" i="5" s="1"/>
  <c r="H59" i="5"/>
  <c r="J59" i="5" s="1"/>
  <c r="H57" i="5"/>
  <c r="J57" i="5" s="1"/>
  <c r="H58" i="5"/>
  <c r="J58" i="5" s="1"/>
  <c r="J55" i="5"/>
  <c r="D26" i="3"/>
  <c r="J54" i="5"/>
  <c r="J46" i="5"/>
  <c r="J45" i="5"/>
  <c r="J48" i="5"/>
  <c r="J53" i="5"/>
  <c r="J56" i="5"/>
  <c r="J47" i="5"/>
  <c r="G69" i="5"/>
  <c r="F70" i="5"/>
  <c r="G71" i="5"/>
  <c r="E75" i="5"/>
  <c r="E73" i="5"/>
  <c r="D77" i="5"/>
  <c r="E76" i="5"/>
  <c r="E74" i="5"/>
  <c r="G72" i="5"/>
  <c r="F71" i="5"/>
  <c r="F69" i="5"/>
  <c r="G70" i="5"/>
  <c r="E25" i="3"/>
  <c r="F72" i="5"/>
  <c r="I73" i="5" l="1"/>
  <c r="I75" i="5"/>
  <c r="I76" i="5"/>
  <c r="I74" i="5"/>
  <c r="J50" i="5"/>
  <c r="H64" i="5"/>
  <c r="J64" i="5" s="1"/>
  <c r="H61" i="5"/>
  <c r="J61" i="5" s="1"/>
  <c r="H63" i="5"/>
  <c r="J63" i="5" s="1"/>
  <c r="H62" i="5"/>
  <c r="J62" i="5" s="1"/>
  <c r="E26" i="3"/>
  <c r="D27" i="3"/>
  <c r="D28" i="3" s="1"/>
  <c r="J14" i="5"/>
  <c r="J27" i="5"/>
  <c r="J31" i="5"/>
  <c r="J34" i="5"/>
  <c r="J44" i="5"/>
  <c r="J52" i="5"/>
  <c r="J49" i="5"/>
  <c r="J51" i="5"/>
  <c r="G73" i="5"/>
  <c r="F76" i="5"/>
  <c r="F74" i="5"/>
  <c r="G75" i="5"/>
  <c r="F75" i="5"/>
  <c r="G76" i="5"/>
  <c r="F73" i="5"/>
  <c r="G74" i="5"/>
  <c r="E79" i="5"/>
  <c r="E77" i="5"/>
  <c r="D81" i="5"/>
  <c r="E80" i="5"/>
  <c r="E78" i="5"/>
  <c r="I78" i="5" l="1"/>
  <c r="I77" i="5"/>
  <c r="I79" i="5"/>
  <c r="I80" i="5"/>
  <c r="H68" i="5"/>
  <c r="J68" i="5" s="1"/>
  <c r="H65" i="5"/>
  <c r="H66" i="5"/>
  <c r="J66" i="5" s="1"/>
  <c r="H67" i="5"/>
  <c r="J67" i="5" s="1"/>
  <c r="E27" i="3"/>
  <c r="H72" i="5" s="1"/>
  <c r="G77" i="5"/>
  <c r="G78" i="5"/>
  <c r="F77" i="5"/>
  <c r="F80" i="5"/>
  <c r="F78" i="5"/>
  <c r="G79" i="5"/>
  <c r="F79" i="5"/>
  <c r="G80" i="5"/>
  <c r="D85" i="5"/>
  <c r="E83" i="5"/>
  <c r="E81" i="5"/>
  <c r="E84" i="5"/>
  <c r="E82" i="5"/>
  <c r="H73" i="5" l="1"/>
  <c r="J73" i="5" s="1"/>
  <c r="I81" i="5"/>
  <c r="I82" i="5"/>
  <c r="I83" i="5"/>
  <c r="I84" i="5"/>
  <c r="H71" i="5"/>
  <c r="J71" i="5" s="1"/>
  <c r="H69" i="5"/>
  <c r="J69" i="5" s="1"/>
  <c r="I72" i="5"/>
  <c r="J72" i="5" s="1"/>
  <c r="H70" i="5"/>
  <c r="J70" i="5" s="1"/>
  <c r="D29" i="3"/>
  <c r="E28" i="3"/>
  <c r="H75" i="5" s="1"/>
  <c r="J75" i="5" s="1"/>
  <c r="F84" i="5"/>
  <c r="G83" i="5"/>
  <c r="F82" i="5"/>
  <c r="E87" i="5"/>
  <c r="E85" i="5"/>
  <c r="E88" i="5"/>
  <c r="E86" i="5"/>
  <c r="D89" i="5"/>
  <c r="F81" i="5"/>
  <c r="G82" i="5"/>
  <c r="F83" i="5"/>
  <c r="G84" i="5"/>
  <c r="G81" i="5"/>
  <c r="H74" i="5" l="1"/>
  <c r="J74" i="5" s="1"/>
  <c r="H79" i="5"/>
  <c r="J79" i="5" s="1"/>
  <c r="H76" i="5"/>
  <c r="J76" i="5" s="1"/>
  <c r="I86" i="5"/>
  <c r="I88" i="5"/>
  <c r="I87" i="5"/>
  <c r="I85" i="5"/>
  <c r="E29" i="3"/>
  <c r="H80" i="5" s="1"/>
  <c r="J80" i="5" s="1"/>
  <c r="D30" i="3"/>
  <c r="E91" i="5"/>
  <c r="E89" i="5"/>
  <c r="D93" i="5"/>
  <c r="E92" i="5"/>
  <c r="E90" i="5"/>
  <c r="G88" i="5"/>
  <c r="F87" i="5"/>
  <c r="F85" i="5"/>
  <c r="G86" i="5"/>
  <c r="G85" i="5"/>
  <c r="F86" i="5"/>
  <c r="G87" i="5"/>
  <c r="F88" i="5"/>
  <c r="D31" i="3" l="1"/>
  <c r="D32" i="3" s="1"/>
  <c r="H77" i="5"/>
  <c r="J77" i="5" s="1"/>
  <c r="H78" i="5"/>
  <c r="J78" i="5" s="1"/>
  <c r="H84" i="5"/>
  <c r="J84" i="5" s="1"/>
  <c r="I89" i="5"/>
  <c r="I91" i="5"/>
  <c r="H92" i="5"/>
  <c r="I90" i="5"/>
  <c r="E30" i="3"/>
  <c r="H81" i="5" s="1"/>
  <c r="J81" i="5" s="1"/>
  <c r="G89" i="5"/>
  <c r="F91" i="5"/>
  <c r="G92" i="5"/>
  <c r="F89" i="5"/>
  <c r="G90" i="5"/>
  <c r="E96" i="5"/>
  <c r="E93" i="5"/>
  <c r="E95" i="5"/>
  <c r="E94" i="5"/>
  <c r="G91" i="5"/>
  <c r="F90" i="5"/>
  <c r="G12" i="5"/>
  <c r="J12" i="5" s="1"/>
  <c r="F92" i="5"/>
  <c r="E31" i="3" l="1"/>
  <c r="H85" i="5" s="1"/>
  <c r="J85" i="5" s="1"/>
  <c r="H88" i="5"/>
  <c r="J88" i="5" s="1"/>
  <c r="H87" i="5"/>
  <c r="J87" i="5" s="1"/>
  <c r="H86" i="5"/>
  <c r="J86" i="5" s="1"/>
  <c r="H82" i="5"/>
  <c r="J82" i="5" s="1"/>
  <c r="H83" i="5"/>
  <c r="J83" i="5" s="1"/>
  <c r="H94" i="5"/>
  <c r="I94" i="5"/>
  <c r="I93" i="5"/>
  <c r="H95" i="5"/>
  <c r="I95" i="5"/>
  <c r="H93" i="5"/>
  <c r="I96" i="5"/>
  <c r="H96" i="5"/>
  <c r="E32" i="3"/>
  <c r="I92" i="5" s="1"/>
  <c r="J92" i="5" s="1"/>
  <c r="D33" i="3"/>
  <c r="G93" i="5"/>
  <c r="F95" i="5"/>
  <c r="G96" i="5"/>
  <c r="F94" i="5"/>
  <c r="G95" i="5"/>
  <c r="F96" i="5"/>
  <c r="G94" i="5"/>
  <c r="F93" i="5"/>
  <c r="H90" i="5" l="1"/>
  <c r="J90" i="5" s="1"/>
  <c r="H89" i="5"/>
  <c r="J89" i="5" s="1"/>
  <c r="H91" i="5"/>
  <c r="J91" i="5" s="1"/>
  <c r="D34" i="3"/>
  <c r="E33" i="3"/>
  <c r="J93" i="5"/>
  <c r="J96" i="5"/>
  <c r="G97" i="5"/>
  <c r="J94" i="5"/>
  <c r="J95" i="5"/>
  <c r="I97" i="5"/>
  <c r="D35" i="3" l="1"/>
  <c r="E34" i="3"/>
  <c r="E35" i="3" l="1"/>
  <c r="J65" i="5"/>
  <c r="H97" i="5"/>
  <c r="J97" i="5" l="1"/>
  <c r="H41" i="2" s="1"/>
  <c r="H45" i="2" s="1"/>
</calcChain>
</file>

<file path=xl/sharedStrings.xml><?xml version="1.0" encoding="utf-8"?>
<sst xmlns="http://schemas.openxmlformats.org/spreadsheetml/2006/main" count="60" uniqueCount="44">
  <si>
    <t>Voorblad</t>
  </si>
  <si>
    <t>Einde sheet</t>
  </si>
  <si>
    <t>Legenda</t>
  </si>
  <si>
    <t>Referentiewaarde indexering</t>
  </si>
  <si>
    <t>Calc_Y</t>
  </si>
  <si>
    <t>datum ultimo betaal-periode</t>
  </si>
  <si>
    <t>kalender- jaar</t>
  </si>
  <si>
    <t>Totaal</t>
  </si>
  <si>
    <t>Calc_M</t>
  </si>
  <si>
    <t>jaar</t>
  </si>
  <si>
    <t xml:space="preserve">Zoals opgenomen in bovenstaande legenda zijn deze velden voorzien van een GELE achtergrondkleur. </t>
  </si>
  <si>
    <t>Cockpit - input</t>
  </si>
  <si>
    <t>Cockpit - output</t>
  </si>
  <si>
    <t>datum</t>
  </si>
  <si>
    <t>aantal dagen per betaalperiode</t>
  </si>
  <si>
    <t>percentage</t>
  </si>
  <si>
    <t>: in te vullen parameters door inschrijver</t>
  </si>
  <si>
    <t>: in te vullen parameters door aanbesteder</t>
  </si>
  <si>
    <t xml:space="preserve">De door de inschrijver in te vullen velden bevinden zich op de werkblad getiteld 'Cockpit'. </t>
  </si>
  <si>
    <t>Prijspeil prijs Meerjarig Onderhoud</t>
  </si>
  <si>
    <t>opdracht:</t>
  </si>
  <si>
    <t>[opdrachtnaam]</t>
  </si>
  <si>
    <t>Aanvangsdatum Meerjarig Onderhoud (datum aanvaarding Werk)</t>
  </si>
  <si>
    <t>Rekenmodel waarde financieel criterium - Input</t>
  </si>
  <si>
    <t xml:space="preserve">inschrijvingssom Meerjarig Onderhoud IV. - betaalperiodes 2-80 </t>
  </si>
  <si>
    <t>inschrijvingssom Meerjarig Onderhoud IV. (Reële vergoeding)</t>
  </si>
  <si>
    <r>
      <t>Inschrijvingssom IV. Meerjarig Onderhoud</t>
    </r>
    <r>
      <rPr>
        <sz val="10"/>
        <color theme="5"/>
        <rFont val="Arial"/>
        <family val="2"/>
      </rPr>
      <t xml:space="preserve"> </t>
    </r>
    <r>
      <rPr>
        <sz val="10"/>
        <color theme="1"/>
        <rFont val="Arial"/>
        <family val="2"/>
      </rPr>
      <t>per betaalperiode (kwartaal)</t>
    </r>
  </si>
  <si>
    <t>duur Meerjarig Onderhoud</t>
  </si>
  <si>
    <t xml:space="preserve"> - Bijlage 2 van de aanbestedingsleidraad dialoog en inschrijvingsfase</t>
  </si>
  <si>
    <t>Voor toelichting over het rekenmodel en instructie over het gebruik ervan wordt verwezen naar:</t>
  </si>
  <si>
    <t>Onderdeel III. overdracht einde contract</t>
  </si>
  <si>
    <t>Onderdeel II. Meerjarig Onderhoud totaalbedrag</t>
  </si>
  <si>
    <t>euro's; prijspeil 2021; totaal Meerjarig Onderhoud periode; excl. BTW</t>
  </si>
  <si>
    <r>
      <t xml:space="preserve">euro's; </t>
    </r>
    <r>
      <rPr>
        <i/>
        <sz val="10"/>
        <color rgb="FFFF0000"/>
        <rFont val="Arial"/>
        <family val="2"/>
      </rPr>
      <t>prijspeil 2021</t>
    </r>
    <r>
      <rPr>
        <i/>
        <sz val="10"/>
        <color theme="1"/>
        <rFont val="Arial"/>
        <family val="2"/>
      </rPr>
      <t xml:space="preserve">; exclusief BTW </t>
    </r>
  </si>
  <si>
    <r>
      <t xml:space="preserve">euro's; </t>
    </r>
    <r>
      <rPr>
        <i/>
        <sz val="10"/>
        <color rgb="FFFF0000"/>
        <rFont val="Arial"/>
        <family val="2"/>
      </rPr>
      <t>prijspeil 2021;</t>
    </r>
    <r>
      <rPr>
        <i/>
        <sz val="10"/>
        <color theme="1"/>
        <rFont val="Arial"/>
        <family val="2"/>
      </rPr>
      <t xml:space="preserve"> exclusief BTW</t>
    </r>
  </si>
  <si>
    <r>
      <t>euro's;</t>
    </r>
    <r>
      <rPr>
        <i/>
        <sz val="10"/>
        <color rgb="FFFF0000"/>
        <rFont val="Arial"/>
        <family val="2"/>
      </rPr>
      <t xml:space="preserve"> prijspeil 2021; </t>
    </r>
    <r>
      <rPr>
        <i/>
        <sz val="10"/>
        <color theme="1"/>
        <rFont val="Arial"/>
        <family val="2"/>
      </rPr>
      <t>exclusief BTW</t>
    </r>
  </si>
  <si>
    <t>Component I. ontwerp en realisatie Werk</t>
  </si>
  <si>
    <t>Component III. overdracht einde contract</t>
  </si>
  <si>
    <t>Component II. Meerjarig Onderhoud totaalbedrag</t>
  </si>
  <si>
    <t>Waarde financieel criterium</t>
  </si>
  <si>
    <t>Rekenmodel waarde prijscriterium</t>
  </si>
  <si>
    <t>euro's; exclusief BTW</t>
  </si>
  <si>
    <t>Waarde inschrijving - ontwerp en realisatie</t>
  </si>
  <si>
    <t>Waarde inschrijving - Meerjarig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</si>
</sst>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5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3743705557422"/>
      </bottom>
      <diagonal/>
    </border>
    <border>
      <left/>
      <right/>
      <top style="dashed">
        <color theme="0" tint="-0.14993743705557422"/>
      </top>
      <bottom style="dashed">
        <color theme="0" tint="-0.14990691854609822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indexed="64"/>
      </right>
      <top style="dash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3" borderId="0" xfId="0" applyFill="1"/>
    <xf numFmtId="0" fontId="2" fillId="0" borderId="0" xfId="0" applyFont="1"/>
    <xf numFmtId="0" fontId="4" fillId="0" borderId="0" xfId="0" applyFont="1"/>
    <xf numFmtId="0" fontId="0" fillId="0" borderId="0" xfId="0" applyFill="1" applyBorder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0" fontId="0" fillId="4" borderId="0" xfId="0" applyFill="1" applyBorder="1" applyProtection="1"/>
    <xf numFmtId="0" fontId="0" fillId="5" borderId="0" xfId="0" applyFill="1" applyBorder="1" applyProtection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/>
    <xf numFmtId="14" fontId="0" fillId="0" borderId="0" xfId="0" applyNumberFormat="1" applyFont="1" applyFill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6" fillId="0" borderId="0" xfId="0" applyFont="1" applyFill="1" applyBorder="1" applyProtection="1"/>
    <xf numFmtId="0" fontId="0" fillId="0" borderId="0" xfId="0" applyFill="1"/>
    <xf numFmtId="0" fontId="0" fillId="0" borderId="5" xfId="0" applyFont="1" applyBorder="1" applyAlignment="1">
      <alignment horizontal="center" vertical="top" wrapText="1"/>
    </xf>
    <xf numFmtId="164" fontId="0" fillId="0" borderId="5" xfId="1" applyNumberFormat="1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4" fontId="0" fillId="0" borderId="6" xfId="1" applyNumberFormat="1" applyFont="1" applyFill="1" applyBorder="1" applyAlignment="1">
      <alignment horizontal="center" vertical="top" wrapText="1"/>
    </xf>
    <xf numFmtId="165" fontId="0" fillId="0" borderId="6" xfId="1" applyNumberFormat="1" applyFont="1" applyFill="1" applyBorder="1" applyAlignment="1">
      <alignment horizontal="center" vertical="top" wrapText="1"/>
    </xf>
    <xf numFmtId="164" fontId="0" fillId="0" borderId="7" xfId="1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14" fontId="7" fillId="0" borderId="8" xfId="0" applyNumberFormat="1" applyFont="1" applyFill="1" applyBorder="1" applyProtection="1"/>
    <xf numFmtId="14" fontId="7" fillId="0" borderId="3" xfId="0" applyNumberFormat="1" applyFont="1" applyFill="1" applyBorder="1" applyProtection="1"/>
    <xf numFmtId="14" fontId="7" fillId="0" borderId="3" xfId="0" applyNumberFormat="1" applyFont="1" applyBorder="1" applyProtection="1"/>
    <xf numFmtId="14" fontId="7" fillId="0" borderId="8" xfId="0" applyNumberFormat="1" applyFont="1" applyBorder="1" applyProtection="1"/>
    <xf numFmtId="3" fontId="7" fillId="0" borderId="3" xfId="0" applyNumberFormat="1" applyFont="1" applyFill="1" applyBorder="1" applyProtection="1"/>
    <xf numFmtId="3" fontId="7" fillId="0" borderId="3" xfId="0" applyNumberFormat="1" applyFont="1" applyBorder="1" applyProtection="1"/>
    <xf numFmtId="3" fontId="7" fillId="0" borderId="8" xfId="0" applyNumberFormat="1" applyFont="1" applyBorder="1" applyProtection="1"/>
    <xf numFmtId="0" fontId="7" fillId="0" borderId="4" xfId="0" applyFont="1" applyBorder="1" applyAlignment="1" applyProtection="1">
      <alignment horizontal="left"/>
    </xf>
    <xf numFmtId="14" fontId="7" fillId="0" borderId="4" xfId="0" applyNumberFormat="1" applyFont="1" applyBorder="1" applyProtection="1"/>
    <xf numFmtId="3" fontId="7" fillId="0" borderId="4" xfId="0" applyNumberFormat="1" applyFont="1" applyBorder="1" applyProtection="1"/>
    <xf numFmtId="0" fontId="3" fillId="2" borderId="0" xfId="0" applyFont="1" applyFill="1"/>
    <xf numFmtId="164" fontId="3" fillId="2" borderId="0" xfId="0" applyNumberFormat="1" applyFont="1" applyFill="1"/>
    <xf numFmtId="0" fontId="0" fillId="0" borderId="2" xfId="0" applyFont="1" applyBorder="1" applyAlignment="1">
      <alignment horizontal="left" vertical="top"/>
    </xf>
    <xf numFmtId="0" fontId="0" fillId="0" borderId="0" xfId="0" applyBorder="1" applyAlignment="1"/>
    <xf numFmtId="14" fontId="0" fillId="0" borderId="9" xfId="0" applyNumberFormat="1" applyFont="1" applyFill="1" applyBorder="1" applyProtection="1"/>
    <xf numFmtId="14" fontId="0" fillId="5" borderId="9" xfId="0" applyNumberFormat="1" applyFont="1" applyFill="1" applyBorder="1" applyAlignment="1">
      <alignment vertical="top" wrapText="1"/>
    </xf>
    <xf numFmtId="10" fontId="0" fillId="5" borderId="9" xfId="0" applyNumberFormat="1" applyFont="1" applyFill="1" applyBorder="1" applyAlignment="1">
      <alignment vertical="top" wrapText="1"/>
    </xf>
    <xf numFmtId="43" fontId="0" fillId="0" borderId="9" xfId="1" applyFont="1" applyBorder="1"/>
    <xf numFmtId="0" fontId="5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horizontal="right" vertical="top" wrapText="1"/>
    </xf>
    <xf numFmtId="0" fontId="0" fillId="0" borderId="0" xfId="0" applyBorder="1" applyAlignment="1">
      <alignment vertical="top"/>
    </xf>
    <xf numFmtId="0" fontId="0" fillId="3" borderId="0" xfId="0" applyFill="1" applyBorder="1"/>
    <xf numFmtId="0" fontId="0" fillId="3" borderId="0" xfId="0" applyFill="1" applyBorder="1" applyAlignment="1"/>
    <xf numFmtId="0" fontId="5" fillId="3" borderId="0" xfId="0" applyFont="1" applyFill="1" applyBorder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0" fillId="4" borderId="9" xfId="1" applyNumberFormat="1" applyFont="1" applyFill="1" applyBorder="1" applyAlignment="1" applyProtection="1">
      <alignment vertical="top" wrapText="1"/>
      <protection locked="0"/>
    </xf>
    <xf numFmtId="43" fontId="0" fillId="0" borderId="10" xfId="1" applyFont="1" applyBorder="1"/>
    <xf numFmtId="43" fontId="0" fillId="0" borderId="11" xfId="1" applyFont="1" applyBorder="1"/>
    <xf numFmtId="3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 applyBorder="1" applyAlignment="1">
      <alignment vertical="top"/>
    </xf>
    <xf numFmtId="43" fontId="0" fillId="0" borderId="12" xfId="1" applyFont="1" applyBorder="1"/>
    <xf numFmtId="0" fontId="0" fillId="0" borderId="2" xfId="0" applyBorder="1" applyAlignment="1">
      <alignment horizontal="left" vertical="top" wrapText="1"/>
    </xf>
    <xf numFmtId="164" fontId="0" fillId="6" borderId="6" xfId="1" applyNumberFormat="1" applyFont="1" applyFill="1" applyBorder="1" applyAlignment="1">
      <alignment horizontal="center" vertical="top" wrapText="1"/>
    </xf>
    <xf numFmtId="164" fontId="0" fillId="6" borderId="7" xfId="1" applyNumberFormat="1" applyFont="1" applyFill="1" applyBorder="1" applyAlignment="1">
      <alignment horizontal="center" vertical="top" wrapText="1"/>
    </xf>
    <xf numFmtId="14" fontId="0" fillId="5" borderId="9" xfId="0" applyNumberFormat="1" applyFont="1" applyFill="1" applyBorder="1" applyAlignment="1" applyProtection="1">
      <alignment vertical="top" wrapText="1"/>
      <protection locked="0"/>
    </xf>
    <xf numFmtId="1" fontId="0" fillId="5" borderId="9" xfId="0" applyNumberFormat="1" applyFont="1" applyFill="1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164" fontId="0" fillId="0" borderId="13" xfId="1" applyNumberFormat="1" applyFont="1" applyFill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164" fontId="0" fillId="0" borderId="14" xfId="1" applyNumberFormat="1" applyFont="1" applyFill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164" fontId="0" fillId="0" borderId="15" xfId="1" applyNumberFormat="1" applyFont="1" applyFill="1" applyBorder="1" applyAlignment="1">
      <alignment horizontal="center" vertical="top" wrapText="1"/>
    </xf>
    <xf numFmtId="3" fontId="0" fillId="5" borderId="9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0" fillId="4" borderId="0" xfId="0" quotePrefix="1" applyFill="1" applyAlignment="1">
      <alignment vertical="top"/>
    </xf>
    <xf numFmtId="0" fontId="0" fillId="4" borderId="0" xfId="0" applyFill="1" applyAlignment="1">
      <alignment vertical="top" wrapText="1"/>
    </xf>
    <xf numFmtId="43" fontId="2" fillId="0" borderId="16" xfId="0" applyNumberFormat="1" applyFont="1" applyBorder="1"/>
    <xf numFmtId="43" fontId="0" fillId="0" borderId="0" xfId="0" applyNumberFormat="1"/>
    <xf numFmtId="0" fontId="11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13" fillId="0" borderId="0" xfId="0" applyFont="1"/>
    <xf numFmtId="0" fontId="10" fillId="0" borderId="0" xfId="0" applyFont="1" applyFill="1"/>
    <xf numFmtId="0" fontId="0" fillId="0" borderId="0" xfId="0" applyAlignment="1">
      <alignment horizontal="left"/>
    </xf>
  </cellXfs>
  <cellStyles count="2">
    <cellStyle name="Komma" xfId="1" builtinId="3"/>
    <cellStyle name="Standaard" xfId="0" builtinId="0"/>
  </cellStyles>
  <dxfs count="1">
    <dxf>
      <font>
        <b/>
        <i val="0"/>
        <color theme="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392205</xdr:colOff>
      <xdr:row>24</xdr:row>
      <xdr:rowOff>123265</xdr:rowOff>
    </xdr:from>
    <xdr:to>
      <xdr:col>6</xdr:col>
      <xdr:colOff>11205</xdr:colOff>
      <xdr:row>34</xdr:row>
      <xdr:rowOff>67234</xdr:rowOff>
    </xdr:to>
    <xdr:sp macro="" textlink="">
      <xdr:nvSpPr>
        <xdr:cNvPr id="2" name="Tekstvak 1"/>
        <xdr:cNvSpPr txBox="1"/>
      </xdr:nvSpPr>
      <xdr:spPr>
        <a:xfrm>
          <a:off x="3294529" y="4975412"/>
          <a:ext cx="2756647" cy="151279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accent5"/>
              </a:solidFill>
            </a:rPr>
            <a:t>In</a:t>
          </a:r>
          <a:r>
            <a:rPr lang="nl-NL" sz="1100" baseline="0">
              <a:solidFill>
                <a:schemeClr val="accent5"/>
              </a:solidFill>
            </a:rPr>
            <a:t> de tabel ontstaan </a:t>
          </a:r>
          <a:r>
            <a:rPr lang="nl-NL" sz="1100">
              <a:solidFill>
                <a:schemeClr val="accent5"/>
              </a:solidFill>
            </a:rPr>
            <a:t>cellen met #WAARDE!</a:t>
          </a:r>
          <a:r>
            <a:rPr lang="nl-NL" sz="1100" baseline="0">
              <a:solidFill>
                <a:schemeClr val="accent5"/>
              </a:solidFill>
            </a:rPr>
            <a:t> </a:t>
          </a:r>
          <a:r>
            <a:rPr lang="nl-NL" sz="1100">
              <a:solidFill>
                <a:schemeClr val="accent5"/>
              </a:solidFill>
            </a:rPr>
            <a:t> wanneer de looptijd van de M korter is dan 22 jaar.</a:t>
          </a:r>
        </a:p>
        <a:p>
          <a:r>
            <a:rPr lang="nl-NL" sz="1100">
              <a:solidFill>
                <a:schemeClr val="accent5"/>
              </a:solidFill>
            </a:rPr>
            <a:t>Dit is</a:t>
          </a:r>
          <a:r>
            <a:rPr lang="nl-NL" sz="1100" baseline="0">
              <a:solidFill>
                <a:schemeClr val="accent5"/>
              </a:solidFill>
            </a:rPr>
            <a:t> dus geen fout in het bestand.</a:t>
          </a:r>
        </a:p>
        <a:p>
          <a:endParaRPr lang="nl-NL" sz="1100" baseline="0">
            <a:solidFill>
              <a:schemeClr val="accent5"/>
            </a:solidFill>
          </a:endParaRPr>
        </a:p>
        <a:p>
          <a:r>
            <a:rPr lang="nl-NL" sz="1100" b="1" baseline="0">
              <a:solidFill>
                <a:schemeClr val="accent5"/>
              </a:solidFill>
            </a:rPr>
            <a:t>Verwijder de rijen met #WAARDE! en deze toelichting in definitieve versie voor publicatie</a:t>
          </a:r>
        </a:p>
        <a:p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="85" zoomScaleNormal="85" workbookViewId="0">
      <selection activeCell="F8" sqref="F8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5" width="8.88671875" customWidth="1"/>
    <col min="6" max="6" width="70.44140625" customWidth="1"/>
    <col min="7" max="7" width="2.6640625" customWidth="1"/>
    <col min="8" max="16384" width="8.88671875" hidden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15.6" x14ac:dyDescent="0.3">
      <c r="B3" s="3" t="s">
        <v>40</v>
      </c>
    </row>
    <row r="4" spans="1:7" ht="4.3499999999999996" customHeight="1" x14ac:dyDescent="0.3">
      <c r="B4" s="3"/>
    </row>
    <row r="5" spans="1:7" ht="15.6" x14ac:dyDescent="0.3">
      <c r="B5" s="3" t="s">
        <v>20</v>
      </c>
      <c r="E5" s="87" t="s">
        <v>21</v>
      </c>
      <c r="F5" s="17"/>
    </row>
    <row r="6" spans="1:7" ht="4.2" customHeight="1" x14ac:dyDescent="0.25"/>
    <row r="7" spans="1:7" x14ac:dyDescent="0.25">
      <c r="C7" t="s">
        <v>2</v>
      </c>
    </row>
    <row r="8" spans="1:7" ht="3.6" customHeight="1" x14ac:dyDescent="0.25"/>
    <row r="9" spans="1:7" x14ac:dyDescent="0.25">
      <c r="D9" s="9"/>
      <c r="E9" s="4" t="s">
        <v>16</v>
      </c>
    </row>
    <row r="10" spans="1:7" ht="3.6" customHeight="1" x14ac:dyDescent="0.25">
      <c r="D10" s="4"/>
      <c r="E10" s="4"/>
    </row>
    <row r="11" spans="1:7" x14ac:dyDescent="0.25">
      <c r="D11" s="10"/>
      <c r="E11" s="4" t="s">
        <v>17</v>
      </c>
    </row>
    <row r="12" spans="1:7" ht="3.6" customHeight="1" x14ac:dyDescent="0.25">
      <c r="D12" s="4"/>
      <c r="E12" s="4"/>
    </row>
    <row r="13" spans="1:7" x14ac:dyDescent="0.25">
      <c r="B13" s="8"/>
      <c r="C13" s="8"/>
      <c r="D13" s="4"/>
      <c r="E13" s="4"/>
      <c r="F13" s="8"/>
    </row>
    <row r="14" spans="1:7" ht="3" customHeight="1" x14ac:dyDescent="0.25">
      <c r="B14" s="8"/>
      <c r="C14" s="8"/>
      <c r="D14" s="8"/>
      <c r="E14" s="8"/>
      <c r="F14" s="8"/>
    </row>
    <row r="15" spans="1:7" ht="4.2" customHeight="1" x14ac:dyDescent="0.25">
      <c r="B15" s="8"/>
      <c r="C15" s="8"/>
      <c r="D15" s="8"/>
      <c r="E15" s="8"/>
      <c r="F15" s="8"/>
    </row>
    <row r="16" spans="1:7" ht="14.4" customHeight="1" x14ac:dyDescent="0.25">
      <c r="B16" s="8"/>
      <c r="C16" s="8" t="s">
        <v>18</v>
      </c>
      <c r="D16" s="8"/>
      <c r="E16" s="8"/>
      <c r="F16" s="8"/>
    </row>
    <row r="17" spans="1:7" ht="13.2" customHeight="1" x14ac:dyDescent="0.25">
      <c r="C17" s="6" t="s">
        <v>10</v>
      </c>
      <c r="D17" s="5"/>
      <c r="E17" s="5"/>
      <c r="F17" s="5"/>
      <c r="G17" s="5"/>
    </row>
    <row r="18" spans="1:7" x14ac:dyDescent="0.25">
      <c r="D18" s="5"/>
      <c r="E18" s="5"/>
      <c r="F18" s="5"/>
      <c r="G18" s="5"/>
    </row>
    <row r="19" spans="1:7" x14ac:dyDescent="0.25">
      <c r="C19" s="85" t="s">
        <v>29</v>
      </c>
      <c r="D19" s="85"/>
      <c r="E19" s="85"/>
      <c r="F19" s="85"/>
      <c r="G19" s="5"/>
    </row>
    <row r="20" spans="1:7" x14ac:dyDescent="0.25">
      <c r="C20" s="5"/>
      <c r="D20" s="78" t="s">
        <v>28</v>
      </c>
      <c r="E20" s="79"/>
      <c r="F20" s="79"/>
      <c r="G20" s="5"/>
    </row>
    <row r="22" spans="1:7" x14ac:dyDescent="0.25">
      <c r="A22" s="1" t="s">
        <v>1</v>
      </c>
      <c r="B22" s="1"/>
      <c r="C22" s="1"/>
      <c r="D22" s="1"/>
      <c r="E22" s="1"/>
      <c r="F22" s="1"/>
      <c r="G22" s="1"/>
    </row>
    <row r="26" spans="1:7" x14ac:dyDescent="0.25">
      <c r="C26" s="82"/>
      <c r="D26" s="82"/>
      <c r="E26" s="6"/>
      <c r="F26" s="6"/>
    </row>
    <row r="27" spans="1:7" x14ac:dyDescent="0.25">
      <c r="C27" s="83"/>
      <c r="D27" s="82"/>
      <c r="E27" s="6"/>
      <c r="F27" s="6"/>
    </row>
    <row r="28" spans="1:7" x14ac:dyDescent="0.25">
      <c r="C28" s="83"/>
      <c r="D28" s="82"/>
      <c r="E28" s="6"/>
      <c r="F28" s="6"/>
    </row>
    <row r="29" spans="1:7" x14ac:dyDescent="0.25">
      <c r="C29" s="83"/>
      <c r="D29" s="82"/>
      <c r="E29" s="6"/>
      <c r="F29" s="84"/>
    </row>
    <row r="30" spans="1:7" x14ac:dyDescent="0.25">
      <c r="D30" s="82"/>
      <c r="E30" s="6"/>
      <c r="F30" s="84"/>
    </row>
    <row r="31" spans="1:7" x14ac:dyDescent="0.25">
      <c r="D31" s="6"/>
      <c r="E31" s="6"/>
      <c r="F31" s="84"/>
    </row>
  </sheetData>
  <mergeCells count="1">
    <mergeCell ref="C19:F1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 xml:space="preserve">&amp;L15489 Nieuwbouw huisvesting EMA te Amsterdam </oddHeader>
    <oddFooter>&amp;L&amp;F - &amp;A&amp;R&amp;P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zoomScale="85" zoomScaleNormal="85" workbookViewId="0">
      <selection activeCell="E44" sqref="E44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4" width="8.88671875" customWidth="1"/>
    <col min="5" max="5" width="75.88671875" customWidth="1"/>
    <col min="6" max="6" width="14.88671875" customWidth="1"/>
    <col min="7" max="7" width="1.44140625" customWidth="1"/>
    <col min="8" max="8" width="15.33203125" customWidth="1"/>
    <col min="9" max="9" width="3" customWidth="1"/>
    <col min="10" max="10" width="80.44140625" customWidth="1"/>
    <col min="11" max="11" width="2.6640625" customWidth="1"/>
    <col min="12" max="16384" width="8.88671875" hidden="1"/>
  </cols>
  <sheetData>
    <row r="1" spans="1:11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.2" customHeight="1" x14ac:dyDescent="0.25"/>
    <row r="3" spans="1:11" ht="15" customHeight="1" x14ac:dyDescent="0.3">
      <c r="C3" s="3" t="str">
        <f>Voorblad!$B$3</f>
        <v>Rekenmodel waarde prijscriterium</v>
      </c>
    </row>
    <row r="4" spans="1:11" ht="4.2" customHeight="1" x14ac:dyDescent="0.25"/>
    <row r="5" spans="1:11" ht="15" customHeight="1" x14ac:dyDescent="0.3">
      <c r="C5" s="3" t="s">
        <v>20</v>
      </c>
      <c r="E5" s="86" t="str">
        <f>Voorblad!$E$5</f>
        <v>[opdrachtnaam]</v>
      </c>
      <c r="G5">
        <f>Voorblad!F5</f>
        <v>0</v>
      </c>
    </row>
    <row r="6" spans="1:11" ht="4.2" customHeight="1" x14ac:dyDescent="0.25"/>
    <row r="7" spans="1:11" x14ac:dyDescent="0.25">
      <c r="C7" t="s">
        <v>2</v>
      </c>
    </row>
    <row r="8" spans="1:11" ht="3.6" customHeight="1" x14ac:dyDescent="0.25"/>
    <row r="9" spans="1:11" x14ac:dyDescent="0.25">
      <c r="D9" s="9"/>
      <c r="E9" s="4" t="s">
        <v>16</v>
      </c>
      <c r="F9" s="4"/>
      <c r="G9" s="4"/>
    </row>
    <row r="10" spans="1:11" ht="3.6" customHeight="1" x14ac:dyDescent="0.25">
      <c r="D10" s="4"/>
      <c r="E10" s="4"/>
      <c r="F10" s="4"/>
      <c r="G10" s="4"/>
    </row>
    <row r="11" spans="1:11" x14ac:dyDescent="0.25">
      <c r="D11" s="10"/>
      <c r="E11" s="4" t="s">
        <v>17</v>
      </c>
      <c r="F11" s="4"/>
      <c r="G11" s="4"/>
    </row>
    <row r="12" spans="1:11" ht="3" customHeigh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1" ht="13.2" customHeight="1" x14ac:dyDescent="0.25">
      <c r="C13" s="6"/>
      <c r="D13" s="5"/>
      <c r="E13" s="5"/>
      <c r="F13" s="5"/>
      <c r="G13" s="5"/>
      <c r="H13" s="5"/>
      <c r="I13" s="5"/>
      <c r="J13" s="5"/>
      <c r="K13" s="5"/>
    </row>
    <row r="14" spans="1:11" ht="13.2" customHeight="1" x14ac:dyDescent="0.3">
      <c r="B14" s="3" t="s">
        <v>23</v>
      </c>
      <c r="C14" s="6"/>
      <c r="D14" s="5"/>
      <c r="E14" s="5"/>
      <c r="F14" s="5"/>
      <c r="G14" s="5"/>
      <c r="H14" s="5"/>
      <c r="I14" s="5"/>
      <c r="J14" s="5"/>
      <c r="K14" s="5"/>
    </row>
    <row r="15" spans="1:11" ht="13.2" customHeight="1" x14ac:dyDescent="0.3">
      <c r="B15" s="3"/>
      <c r="C15" s="6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B16" s="2" t="s">
        <v>42</v>
      </c>
      <c r="C16" s="5"/>
      <c r="D16" s="5"/>
      <c r="E16" s="5"/>
      <c r="F16" s="5"/>
      <c r="G16" s="5"/>
      <c r="H16" s="5"/>
      <c r="I16" s="5"/>
      <c r="J16" s="5"/>
      <c r="K16" s="5"/>
    </row>
    <row r="17" spans="2:11" x14ac:dyDescent="0.25">
      <c r="C17" s="12" t="s">
        <v>36</v>
      </c>
      <c r="D17" s="5"/>
      <c r="E17" s="5"/>
      <c r="F17" s="5"/>
      <c r="G17" s="5"/>
      <c r="H17" s="57">
        <v>60000000</v>
      </c>
      <c r="I17" s="12" t="s">
        <v>41</v>
      </c>
      <c r="J17" s="12"/>
      <c r="K17" s="5"/>
    </row>
    <row r="18" spans="2:11" x14ac:dyDescent="0.25">
      <c r="C18" s="5"/>
      <c r="D18" s="5"/>
      <c r="E18" s="5"/>
      <c r="F18" s="5"/>
      <c r="G18" s="5"/>
      <c r="H18" s="5"/>
      <c r="I18" s="49"/>
      <c r="J18" s="11"/>
      <c r="K18" s="5"/>
    </row>
    <row r="19" spans="2:11" x14ac:dyDescent="0.25">
      <c r="B19" s="2" t="s">
        <v>43</v>
      </c>
      <c r="C19" s="5"/>
      <c r="D19" s="5"/>
      <c r="E19" s="5"/>
      <c r="F19" s="5"/>
      <c r="G19" s="5"/>
      <c r="I19" s="17"/>
      <c r="J19" s="12"/>
      <c r="K19" s="5"/>
    </row>
    <row r="20" spans="2:11" x14ac:dyDescent="0.25">
      <c r="B20" s="2"/>
      <c r="C20" s="6" t="s">
        <v>27</v>
      </c>
      <c r="D20" s="5"/>
      <c r="E20" s="5"/>
      <c r="F20" s="5"/>
      <c r="G20" s="5"/>
      <c r="H20" s="68">
        <v>15</v>
      </c>
      <c r="I20" s="17" t="s">
        <v>9</v>
      </c>
      <c r="J20" s="12"/>
      <c r="K20" s="5"/>
    </row>
    <row r="21" spans="2:11" x14ac:dyDescent="0.25">
      <c r="B21" s="2"/>
      <c r="C21" s="5"/>
      <c r="D21" s="5"/>
      <c r="E21" s="5"/>
      <c r="F21" s="5"/>
      <c r="G21" s="5"/>
      <c r="I21" s="17"/>
      <c r="J21" s="12"/>
      <c r="K21" s="5"/>
    </row>
    <row r="22" spans="2:11" x14ac:dyDescent="0.25">
      <c r="B22" s="2"/>
      <c r="C22" s="55" t="str">
        <f>"Component II. Meerjarig Onderhoud aanvangsjaar - " &amp;TEXT(YEAR(Aanvangsdatum_M),0)</f>
        <v>Component II. Meerjarig Onderhoud aanvangsjaar - 2025</v>
      </c>
      <c r="D22" s="5"/>
      <c r="E22" s="5"/>
      <c r="F22" s="5"/>
      <c r="G22" s="5"/>
      <c r="H22" s="57">
        <v>20000</v>
      </c>
      <c r="I22" s="16" t="str">
        <f>"euro's; per kwartaal; exclusief BTW; prijspeil "&amp;TEXT(Prijspeil_M,"d/m/jjjj")</f>
        <v>euro's; per kwartaal; exclusief BTW; prijspeil 1/1/2021</v>
      </c>
      <c r="J22" s="16"/>
      <c r="K22" s="5"/>
    </row>
    <row r="23" spans="2:11" ht="3.6" customHeight="1" x14ac:dyDescent="0.25">
      <c r="C23" s="55"/>
      <c r="D23" s="5"/>
      <c r="E23" s="5"/>
      <c r="F23" s="5"/>
      <c r="G23" s="5"/>
      <c r="I23" s="16"/>
      <c r="J23" s="16"/>
      <c r="K23" s="5"/>
    </row>
    <row r="24" spans="2:11" x14ac:dyDescent="0.25">
      <c r="B24" s="2"/>
      <c r="C24" s="55" t="str">
        <f>"Component II. Meerjarig Onderhoud eindjaar - " &amp;TEXT(YEAR(Eind_M),0)</f>
        <v>Component II. Meerjarig Onderhoud eindjaar - 2040</v>
      </c>
      <c r="D24" s="5"/>
      <c r="E24" s="5"/>
      <c r="F24" s="5"/>
      <c r="G24" s="5"/>
      <c r="H24" s="57">
        <v>24000</v>
      </c>
      <c r="I24" s="16" t="str">
        <f>"euro's; per kwartaal; prijs eindjaar ≥ 1,20 * prijs aanvangsjaar; exclusief BTW; prijspeil "&amp;TEXT(Prijspeil_M,"d/m/jjjj")</f>
        <v>euro's; per kwartaal; prijs eindjaar ≥ 1,20 * prijs aanvangsjaar; exclusief BTW; prijspeil 1/1/2021</v>
      </c>
      <c r="J24" s="16"/>
      <c r="K24" s="5"/>
    </row>
    <row r="25" spans="2:11" ht="3.6" customHeight="1" x14ac:dyDescent="0.25">
      <c r="C25" s="12"/>
      <c r="D25" s="5"/>
      <c r="E25" s="5"/>
      <c r="F25" s="5"/>
      <c r="G25" s="5"/>
      <c r="I25" s="16"/>
      <c r="J25" s="16"/>
      <c r="K25" s="5"/>
    </row>
    <row r="26" spans="2:11" ht="12.75" customHeight="1" x14ac:dyDescent="0.25">
      <c r="C26" s="12" t="s">
        <v>37</v>
      </c>
      <c r="D26" s="5"/>
      <c r="E26" s="5"/>
      <c r="F26" s="5"/>
      <c r="G26" s="5"/>
      <c r="H26" s="75">
        <v>50000</v>
      </c>
      <c r="I26" s="12" t="s">
        <v>33</v>
      </c>
      <c r="J26" s="14"/>
      <c r="K26" s="5"/>
    </row>
    <row r="27" spans="2:11" ht="3.6" customHeight="1" x14ac:dyDescent="0.25">
      <c r="C27" s="12"/>
      <c r="D27" s="5"/>
      <c r="E27" s="5"/>
      <c r="F27" s="5"/>
      <c r="G27" s="5"/>
      <c r="I27" s="14"/>
      <c r="J27" s="14"/>
      <c r="K27" s="5"/>
    </row>
    <row r="28" spans="2:11" x14ac:dyDescent="0.25">
      <c r="C28" s="12" t="s">
        <v>22</v>
      </c>
      <c r="D28" s="5"/>
      <c r="E28" s="5"/>
      <c r="F28" s="5"/>
      <c r="G28" s="5"/>
      <c r="H28" s="67">
        <v>45962</v>
      </c>
      <c r="I28" s="55" t="s">
        <v>13</v>
      </c>
      <c r="J28" s="12"/>
      <c r="K28" s="5"/>
    </row>
    <row r="29" spans="2:11" ht="4.95" customHeight="1" x14ac:dyDescent="0.25">
      <c r="C29" s="12"/>
      <c r="D29" s="5"/>
      <c r="E29" s="5"/>
      <c r="F29" s="5"/>
      <c r="G29" s="5"/>
      <c r="H29" s="15"/>
      <c r="I29" s="12"/>
      <c r="J29" s="12"/>
      <c r="K29" s="5"/>
    </row>
    <row r="30" spans="2:11" x14ac:dyDescent="0.25">
      <c r="C30" s="55" t="str">
        <f>"Einddatum Meerjarig Onderhoud (" &amp;TEXT((aantaljaar),0)&amp;" jaar na datum aanvaarding Werk)"</f>
        <v>Einddatum Meerjarig Onderhoud (15 jaar na datum aanvaarding Werk)</v>
      </c>
      <c r="D30" s="5"/>
      <c r="E30" s="5"/>
      <c r="F30" s="5"/>
      <c r="G30" s="5"/>
      <c r="H30" s="43">
        <f>DATE(YEAR(H28)+H20,MONTH(H28),DAY(H28))</f>
        <v>51441</v>
      </c>
      <c r="I30" s="12" t="s">
        <v>13</v>
      </c>
      <c r="J30" s="12"/>
      <c r="K30" s="5"/>
    </row>
    <row r="31" spans="2:11" ht="4.95" customHeight="1" x14ac:dyDescent="0.25">
      <c r="C31" s="12"/>
      <c r="D31" s="5"/>
      <c r="E31" s="5"/>
      <c r="F31" s="5"/>
      <c r="G31" s="5"/>
      <c r="H31" s="15"/>
      <c r="I31" s="14"/>
      <c r="J31" s="12"/>
      <c r="K31" s="5"/>
    </row>
    <row r="32" spans="2:11" x14ac:dyDescent="0.25">
      <c r="C32" s="12" t="s">
        <v>19</v>
      </c>
      <c r="D32" s="5"/>
      <c r="E32" s="5"/>
      <c r="F32" s="5"/>
      <c r="G32" s="5"/>
      <c r="H32" s="44">
        <v>44197</v>
      </c>
      <c r="I32" s="12" t="s">
        <v>13</v>
      </c>
      <c r="J32" s="12"/>
      <c r="K32" s="5"/>
    </row>
    <row r="33" spans="1:11" ht="4.95" hidden="1" customHeight="1" x14ac:dyDescent="0.25">
      <c r="C33" s="12"/>
      <c r="D33" s="5"/>
      <c r="E33" s="5"/>
      <c r="F33" s="5"/>
      <c r="G33" s="5"/>
      <c r="H33" s="15"/>
      <c r="I33" s="12"/>
      <c r="J33" s="12"/>
      <c r="K33" s="5"/>
    </row>
    <row r="34" spans="1:11" hidden="1" x14ac:dyDescent="0.25">
      <c r="C34" s="12" t="s">
        <v>3</v>
      </c>
      <c r="D34" s="5"/>
      <c r="E34" s="5"/>
      <c r="F34" s="5"/>
      <c r="G34" s="5"/>
      <c r="H34" s="45">
        <v>0.02</v>
      </c>
      <c r="I34" s="12" t="s">
        <v>15</v>
      </c>
      <c r="J34" s="12"/>
      <c r="K34" s="5"/>
    </row>
    <row r="35" spans="1:11" x14ac:dyDescent="0.25">
      <c r="B35" s="8"/>
      <c r="C35" s="42"/>
      <c r="D35" s="8"/>
      <c r="E35" s="8"/>
      <c r="F35" s="8"/>
      <c r="G35" s="8"/>
      <c r="H35" s="8"/>
      <c r="I35" s="50"/>
      <c r="J35" s="47"/>
    </row>
    <row r="36" spans="1:11" s="1" customFormat="1" x14ac:dyDescent="0.25">
      <c r="A36" s="1" t="s">
        <v>12</v>
      </c>
      <c r="B36" s="51"/>
      <c r="C36" s="52"/>
      <c r="D36" s="51"/>
      <c r="E36" s="51"/>
      <c r="F36" s="51"/>
      <c r="G36" s="51"/>
      <c r="H36" s="51"/>
      <c r="I36" s="51"/>
      <c r="J36" s="53"/>
    </row>
    <row r="37" spans="1:11" ht="15.6" x14ac:dyDescent="0.3">
      <c r="B37" s="3"/>
      <c r="C37" s="42"/>
      <c r="D37" s="8"/>
      <c r="E37" s="8"/>
      <c r="F37" s="8"/>
      <c r="G37" s="8"/>
      <c r="H37" s="8"/>
      <c r="I37" s="8"/>
      <c r="J37" s="8"/>
    </row>
    <row r="38" spans="1:11" ht="15.6" x14ac:dyDescent="0.3">
      <c r="B38" s="3" t="str">
        <f>C3</f>
        <v>Rekenmodel waarde prijscriterium</v>
      </c>
      <c r="C38" s="42"/>
      <c r="D38" s="8"/>
      <c r="E38" s="8"/>
      <c r="F38" s="8"/>
      <c r="G38" s="8"/>
      <c r="H38" s="8"/>
      <c r="I38" s="8"/>
      <c r="J38" s="8"/>
    </row>
    <row r="39" spans="1:11" x14ac:dyDescent="0.25">
      <c r="B39" s="61" t="s">
        <v>36</v>
      </c>
      <c r="C39" s="88" t="s">
        <v>36</v>
      </c>
      <c r="H39" s="46">
        <f>InschrijfpDB</f>
        <v>60000000</v>
      </c>
      <c r="I39" s="48"/>
      <c r="J39" s="12" t="s">
        <v>41</v>
      </c>
    </row>
    <row r="40" spans="1:11" x14ac:dyDescent="0.25">
      <c r="B40" s="61"/>
      <c r="C40" s="88"/>
      <c r="D40" s="8"/>
      <c r="E40" s="8"/>
      <c r="F40" s="8"/>
      <c r="G40" s="8"/>
      <c r="H40" s="63"/>
      <c r="I40" s="48"/>
      <c r="J40" s="62"/>
    </row>
    <row r="41" spans="1:11" x14ac:dyDescent="0.25">
      <c r="B41" s="61" t="s">
        <v>31</v>
      </c>
      <c r="C41" s="88" t="s">
        <v>38</v>
      </c>
      <c r="H41" s="58">
        <f>Calc_Q!$J$97</f>
        <v>1325391.3043478262</v>
      </c>
      <c r="I41" s="48"/>
      <c r="J41" s="12" t="s">
        <v>32</v>
      </c>
    </row>
    <row r="42" spans="1:11" x14ac:dyDescent="0.25">
      <c r="B42" s="61"/>
      <c r="C42" s="88"/>
      <c r="H42" s="48"/>
      <c r="I42" s="48"/>
      <c r="J42" s="12"/>
    </row>
    <row r="43" spans="1:11" x14ac:dyDescent="0.25">
      <c r="B43" s="61" t="s">
        <v>30</v>
      </c>
      <c r="C43" s="88" t="s">
        <v>37</v>
      </c>
      <c r="H43" s="59">
        <f>M_Overdr</f>
        <v>50000</v>
      </c>
      <c r="I43" s="48"/>
      <c r="J43" s="12" t="s">
        <v>34</v>
      </c>
    </row>
    <row r="44" spans="1:11" x14ac:dyDescent="0.25">
      <c r="B44" s="61"/>
      <c r="C44" s="88"/>
      <c r="H44" s="48"/>
      <c r="I44" s="48"/>
      <c r="J44" s="12"/>
    </row>
    <row r="45" spans="1:11" x14ac:dyDescent="0.25">
      <c r="B45" s="61"/>
      <c r="C45" s="54" t="s">
        <v>39</v>
      </c>
      <c r="D45" s="2"/>
      <c r="E45" s="2"/>
      <c r="F45" s="2"/>
      <c r="G45" s="2"/>
      <c r="H45" s="80">
        <f>H39+H41+H43</f>
        <v>61375391.304347828</v>
      </c>
      <c r="J45" s="12" t="s">
        <v>35</v>
      </c>
    </row>
    <row r="46" spans="1:11" x14ac:dyDescent="0.25">
      <c r="B46" s="8"/>
      <c r="C46" s="42"/>
      <c r="D46" s="8"/>
      <c r="E46" s="8"/>
      <c r="F46" s="8"/>
      <c r="G46" s="8"/>
      <c r="H46" s="8"/>
      <c r="I46" s="8"/>
      <c r="J46" s="8"/>
    </row>
    <row r="47" spans="1:11" x14ac:dyDescent="0.25">
      <c r="A47" s="1" t="s">
        <v>1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52" spans="5:5" x14ac:dyDescent="0.25">
      <c r="E52" s="81"/>
    </row>
    <row r="56" spans="5:5" x14ac:dyDescent="0.25">
      <c r="E56" s="81"/>
    </row>
  </sheetData>
  <conditionalFormatting sqref="H24">
    <cfRule type="expression" dxfId="0" priority="4">
      <formula>$H$24&lt;(1.2*$H$22)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&amp;L15489 Nieuwbouw huisvesting EMA te Amsterdam </oddHeader>
    <oddFooter>&amp;L&amp;F - 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="85" zoomScaleNormal="85" workbookViewId="0">
      <pane ySplit="7" topLeftCell="A14" activePane="bottomLeft" state="frozen"/>
      <selection pane="bottomLeft" activeCell="F20" sqref="F20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3" customWidth="1"/>
    <col min="4" max="4" width="8.88671875" customWidth="1"/>
    <col min="5" max="5" width="16.6640625" customWidth="1"/>
    <col min="6" max="6" width="47" customWidth="1"/>
    <col min="7" max="7" width="8.88671875" customWidth="1"/>
    <col min="8" max="8" width="2.6640625" customWidth="1"/>
    <col min="9" max="9" width="0" hidden="1" customWidth="1"/>
    <col min="11" max="16384" width="8.88671875" hidden="1"/>
  </cols>
  <sheetData>
    <row r="1" spans="1:8" x14ac:dyDescent="0.25">
      <c r="A1" s="1" t="s">
        <v>4</v>
      </c>
      <c r="B1" s="1"/>
      <c r="C1" s="1"/>
      <c r="D1" s="1"/>
      <c r="E1" s="1"/>
      <c r="F1" s="1"/>
      <c r="G1" s="1"/>
      <c r="H1" s="1"/>
    </row>
    <row r="3" spans="1:8" ht="15.6" x14ac:dyDescent="0.3">
      <c r="B3" s="3" t="str">
        <f>Voorblad!$B$3 &amp; " Meerjarig Onderhoud jaarbasis"</f>
        <v>Rekenmodel waarde prijscriterium Meerjarig Onderhoud jaarbasis</v>
      </c>
    </row>
    <row r="4" spans="1:8" ht="4.6500000000000004" customHeight="1" x14ac:dyDescent="0.3">
      <c r="B4" s="3"/>
    </row>
    <row r="5" spans="1:8" ht="15.6" x14ac:dyDescent="0.3">
      <c r="B5" s="3" t="s">
        <v>20</v>
      </c>
      <c r="E5" s="86" t="str">
        <f>Voorblad!$E$5</f>
        <v>[opdrachtnaam]</v>
      </c>
    </row>
    <row r="6" spans="1:8" ht="14.85" customHeight="1" x14ac:dyDescent="0.25"/>
    <row r="7" spans="1:8" ht="97.2" customHeight="1" x14ac:dyDescent="0.25">
      <c r="B7" s="2"/>
      <c r="D7" s="41" t="s">
        <v>9</v>
      </c>
      <c r="E7" s="64" t="s">
        <v>26</v>
      </c>
      <c r="F7" s="5"/>
      <c r="G7" s="5"/>
      <c r="H7" s="5"/>
    </row>
    <row r="8" spans="1:8" x14ac:dyDescent="0.25">
      <c r="D8" s="18">
        <f>YEAR(Prijspeil_M)</f>
        <v>2021</v>
      </c>
      <c r="E8" s="19">
        <f>IF(OR(D8&lt;YEAR(Aanvangsdatum_M),D8=""),0,IF(D8=YEAR(Aanvangsdatum_M),M_Aanvang,IF(D8=YEAR(Eind_M),M_eind,(M_eind-M_Aanvang)/(YEAR(Eind_M)-YEAR(Aanvangsdatum_M))+Calc_Y!E7)))</f>
        <v>0</v>
      </c>
      <c r="F8" s="12"/>
      <c r="G8" s="6"/>
      <c r="H8" s="5"/>
    </row>
    <row r="9" spans="1:8" x14ac:dyDescent="0.25">
      <c r="D9" s="20">
        <f t="shared" ref="D9:D35" si="0">IF(D8+1&lt;=YEAR(Eind_M),D8+1,"")</f>
        <v>2022</v>
      </c>
      <c r="E9" s="21">
        <f>IF(OR(D9&lt;YEAR(Aanvangsdatum_M),D9=""),0,IF(D9=YEAR(Aanvangsdatum_M),M_Aanvang,IF(D9=YEAR(Eind_M),M_eind,(M_eind-M_Aanvang)/(YEAR(Eind_M)-YEAR(Aanvangsdatum_M))+Calc_Y!E8)))</f>
        <v>0</v>
      </c>
      <c r="F9" s="56"/>
      <c r="G9" s="6"/>
      <c r="H9" s="5"/>
    </row>
    <row r="10" spans="1:8" x14ac:dyDescent="0.25">
      <c r="D10" s="20">
        <f t="shared" si="0"/>
        <v>2023</v>
      </c>
      <c r="E10" s="21">
        <f>IF(OR(D10&lt;YEAR(Aanvangsdatum_M),D10=""),0,IF(D10=YEAR(Aanvangsdatum_M),M_Aanvang,IF(D10=YEAR(Eind_M),M_eind,(M_eind-M_Aanvang)/(YEAR(Eind_M)-YEAR(Aanvangsdatum_M))+Calc_Y!E9)))</f>
        <v>0</v>
      </c>
      <c r="F10" s="6"/>
      <c r="G10" s="6"/>
      <c r="H10" s="5"/>
    </row>
    <row r="11" spans="1:8" x14ac:dyDescent="0.25">
      <c r="D11" s="20">
        <f t="shared" si="0"/>
        <v>2024</v>
      </c>
      <c r="E11" s="21">
        <f>IF(OR(D11&lt;YEAR(Aanvangsdatum_M),D11=""),0,IF(D11=YEAR(Aanvangsdatum_M),M_Aanvang,IF(D11=YEAR(Eind_M),M_eind,(M_eind-M_Aanvang)/(YEAR(Eind_M)-YEAR(Aanvangsdatum_M))+Calc_Y!E10)))</f>
        <v>0</v>
      </c>
      <c r="F11" s="6"/>
      <c r="G11" s="6"/>
      <c r="H11" s="5"/>
    </row>
    <row r="12" spans="1:8" x14ac:dyDescent="0.25">
      <c r="D12" s="20">
        <f t="shared" si="0"/>
        <v>2025</v>
      </c>
      <c r="E12" s="21">
        <f>IF(OR(D12&lt;YEAR(Aanvangsdatum_M),D12=""),0,IF(D12=YEAR(Aanvangsdatum_M),M_Aanvang,IF(D12=YEAR(Eind_M),M_eind,(M_eind-M_Aanvang)/(YEAR(Eind_M)-YEAR(Aanvangsdatum_M))+Calc_Y!E11)))</f>
        <v>20000</v>
      </c>
      <c r="F12" s="6"/>
      <c r="G12" s="6"/>
      <c r="H12" s="5"/>
    </row>
    <row r="13" spans="1:8" x14ac:dyDescent="0.25">
      <c r="D13" s="20">
        <f t="shared" si="0"/>
        <v>2026</v>
      </c>
      <c r="E13" s="21">
        <f>IF(OR(D13&lt;YEAR(Aanvangsdatum_M),D13=""),0,IF(D13=YEAR(Aanvangsdatum_M),M_Aanvang,IF(D13=YEAR(Eind_M),M_eind,(M_eind-M_Aanvang)/(YEAR(Eind_M)-YEAR(Aanvangsdatum_M))+Calc_Y!E12)))</f>
        <v>20266.666666666668</v>
      </c>
      <c r="F13" s="6"/>
      <c r="G13" s="6"/>
      <c r="H13" s="5"/>
    </row>
    <row r="14" spans="1:8" x14ac:dyDescent="0.25">
      <c r="D14" s="20">
        <f t="shared" si="0"/>
        <v>2027</v>
      </c>
      <c r="E14" s="21">
        <f>IF(OR(D14&lt;YEAR(Aanvangsdatum_M),D14=""),0,IF(D14=YEAR(Aanvangsdatum_M),M_Aanvang,IF(D14=YEAR(Eind_M),M_eind,(M_eind-M_Aanvang)/(YEAR(Eind_M)-YEAR(Aanvangsdatum_M))+Calc_Y!E13)))</f>
        <v>20533.333333333336</v>
      </c>
      <c r="F14" s="6"/>
      <c r="G14" s="6"/>
      <c r="H14" s="5"/>
    </row>
    <row r="15" spans="1:8" x14ac:dyDescent="0.25">
      <c r="D15" s="20">
        <f t="shared" si="0"/>
        <v>2028</v>
      </c>
      <c r="E15" s="21">
        <f>IF(OR(D15&lt;YEAR(Aanvangsdatum_M),D15=""),0,IF(D15=YEAR(Aanvangsdatum_M),M_Aanvang,IF(D15=YEAR(Eind_M),M_eind,(M_eind-M_Aanvang)/(YEAR(Eind_M)-YEAR(Aanvangsdatum_M))+Calc_Y!E14)))</f>
        <v>20800.000000000004</v>
      </c>
      <c r="F15" s="6"/>
      <c r="G15" s="6"/>
      <c r="H15" s="5"/>
    </row>
    <row r="16" spans="1:8" x14ac:dyDescent="0.25">
      <c r="D16" s="20">
        <f t="shared" si="0"/>
        <v>2029</v>
      </c>
      <c r="E16" s="21">
        <f>IF(OR(D16&lt;YEAR(Aanvangsdatum_M),D16=""),0,IF(D16=YEAR(Aanvangsdatum_M),M_Aanvang,IF(D16=YEAR(Eind_M),M_eind,(M_eind-M_Aanvang)/(YEAR(Eind_M)-YEAR(Aanvangsdatum_M))+Calc_Y!E15)))</f>
        <v>21066.666666666672</v>
      </c>
      <c r="F16" s="6"/>
      <c r="G16" s="6"/>
      <c r="H16" s="5"/>
    </row>
    <row r="17" spans="4:8" x14ac:dyDescent="0.25">
      <c r="D17" s="20">
        <f t="shared" si="0"/>
        <v>2030</v>
      </c>
      <c r="E17" s="21">
        <f>IF(OR(D17&lt;YEAR(Aanvangsdatum_M),D17=""),0,IF(D17=YEAR(Aanvangsdatum_M),M_Aanvang,IF(D17=YEAR(Eind_M),M_eind,(M_eind-M_Aanvang)/(YEAR(Eind_M)-YEAR(Aanvangsdatum_M))+Calc_Y!E16)))</f>
        <v>21333.333333333339</v>
      </c>
      <c r="F17" s="6"/>
      <c r="G17" s="6"/>
      <c r="H17" s="5"/>
    </row>
    <row r="18" spans="4:8" x14ac:dyDescent="0.25">
      <c r="D18" s="20">
        <f t="shared" si="0"/>
        <v>2031</v>
      </c>
      <c r="E18" s="21">
        <f>IF(OR(D18&lt;YEAR(Aanvangsdatum_M),D18=""),0,IF(D18=YEAR(Aanvangsdatum_M),M_Aanvang,IF(D18=YEAR(Eind_M),M_eind,(M_eind-M_Aanvang)/(YEAR(Eind_M)-YEAR(Aanvangsdatum_M))+Calc_Y!E17)))</f>
        <v>21600.000000000007</v>
      </c>
      <c r="F18" s="6"/>
      <c r="G18" s="6"/>
      <c r="H18" s="5"/>
    </row>
    <row r="19" spans="4:8" x14ac:dyDescent="0.25">
      <c r="D19" s="20">
        <f t="shared" si="0"/>
        <v>2032</v>
      </c>
      <c r="E19" s="21">
        <f>IF(OR(D19&lt;YEAR(Aanvangsdatum_M),D19=""),0,IF(D19=YEAR(Aanvangsdatum_M),M_Aanvang,IF(D19=YEAR(Eind_M),M_eind,(M_eind-M_Aanvang)/(YEAR(Eind_M)-YEAR(Aanvangsdatum_M))+Calc_Y!E18)))</f>
        <v>21866.666666666675</v>
      </c>
      <c r="F19" s="6"/>
      <c r="G19" s="6"/>
      <c r="H19" s="5"/>
    </row>
    <row r="20" spans="4:8" x14ac:dyDescent="0.25">
      <c r="D20" s="20">
        <f t="shared" si="0"/>
        <v>2033</v>
      </c>
      <c r="E20" s="21">
        <f>IF(OR(D20&lt;YEAR(Aanvangsdatum_M),D20=""),0,IF(D20=YEAR(Aanvangsdatum_M),M_Aanvang,IF(D20=YEAR(Eind_M),M_eind,(M_eind-M_Aanvang)/(YEAR(Eind_M)-YEAR(Aanvangsdatum_M))+Calc_Y!E19)))</f>
        <v>22133.333333333343</v>
      </c>
      <c r="F20" s="6"/>
      <c r="G20" s="6"/>
      <c r="H20" s="5"/>
    </row>
    <row r="21" spans="4:8" x14ac:dyDescent="0.25">
      <c r="D21" s="20">
        <f t="shared" si="0"/>
        <v>2034</v>
      </c>
      <c r="E21" s="21">
        <f>IF(OR(D21&lt;YEAR(Aanvangsdatum_M),D21=""),0,IF(D21=YEAR(Aanvangsdatum_M),M_Aanvang,IF(D21=YEAR(Eind_M),M_eind,(M_eind-M_Aanvang)/(YEAR(Eind_M)-YEAR(Aanvangsdatum_M))+Calc_Y!E20)))</f>
        <v>22400.000000000011</v>
      </c>
      <c r="F21" s="6"/>
      <c r="G21" s="6"/>
      <c r="H21" s="5"/>
    </row>
    <row r="22" spans="4:8" x14ac:dyDescent="0.25">
      <c r="D22" s="20">
        <f t="shared" si="0"/>
        <v>2035</v>
      </c>
      <c r="E22" s="21">
        <f>IF(OR(D22&lt;YEAR(Aanvangsdatum_M),D22=""),0,IF(D22=YEAR(Aanvangsdatum_M),M_Aanvang,IF(D22=YEAR(Eind_M),M_eind,(M_eind-M_Aanvang)/(YEAR(Eind_M)-YEAR(Aanvangsdatum_M))+Calc_Y!E21)))</f>
        <v>22666.666666666679</v>
      </c>
      <c r="F22" s="6"/>
      <c r="G22" s="6"/>
      <c r="H22" s="5"/>
    </row>
    <row r="23" spans="4:8" x14ac:dyDescent="0.25">
      <c r="D23" s="20">
        <f t="shared" si="0"/>
        <v>2036</v>
      </c>
      <c r="E23" s="21">
        <f>IF(OR(D23&lt;YEAR(Aanvangsdatum_M),D23=""),0,IF(D23=YEAR(Aanvangsdatum_M),M_Aanvang,IF(D23=YEAR(Eind_M),M_eind,(M_eind-M_Aanvang)/(YEAR(Eind_M)-YEAR(Aanvangsdatum_M))+Calc_Y!E22)))</f>
        <v>22933.333333333347</v>
      </c>
      <c r="F23" s="6"/>
      <c r="G23" s="6"/>
      <c r="H23" s="5"/>
    </row>
    <row r="24" spans="4:8" x14ac:dyDescent="0.25">
      <c r="D24" s="20">
        <f t="shared" si="0"/>
        <v>2037</v>
      </c>
      <c r="E24" s="21">
        <f>IF(OR(D24&lt;YEAR(Aanvangsdatum_M),D24=""),0,IF(D24=YEAR(Aanvangsdatum_M),M_Aanvang,IF(D24=YEAR(Eind_M),M_eind,(M_eind-M_Aanvang)/(YEAR(Eind_M)-YEAR(Aanvangsdatum_M))+Calc_Y!E23)))</f>
        <v>23200.000000000015</v>
      </c>
      <c r="F24" s="6"/>
      <c r="G24" s="6"/>
      <c r="H24" s="5"/>
    </row>
    <row r="25" spans="4:8" x14ac:dyDescent="0.25">
      <c r="D25" s="69">
        <f t="shared" si="0"/>
        <v>2038</v>
      </c>
      <c r="E25" s="70">
        <f>IF(OR(D25&lt;YEAR(Aanvangsdatum_M),D25=""),0,IF(D25=YEAR(Aanvangsdatum_M),M_Aanvang,IF(D25=YEAR(Eind_M),M_eind,(M_eind-M_Aanvang)/(YEAR(Eind_M)-YEAR(Aanvangsdatum_M))+Calc_Y!E24)))</f>
        <v>23466.666666666682</v>
      </c>
      <c r="F25" s="6"/>
      <c r="G25" s="6"/>
      <c r="H25" s="5"/>
    </row>
    <row r="26" spans="4:8" x14ac:dyDescent="0.25">
      <c r="D26" s="71">
        <f t="shared" si="0"/>
        <v>2039</v>
      </c>
      <c r="E26" s="72">
        <f>IF(OR(D26&lt;YEAR(Aanvangsdatum_M),D26=""),0,IF(D26=YEAR(Aanvangsdatum_M),M_Aanvang,IF(D26=YEAR(Eind_M),M_eind,(M_eind-M_Aanvang)/(YEAR(Eind_M)-YEAR(Aanvangsdatum_M))+Calc_Y!E25)))</f>
        <v>23733.33333333335</v>
      </c>
      <c r="F26" s="6"/>
      <c r="G26" s="6"/>
      <c r="H26" s="5"/>
    </row>
    <row r="27" spans="4:8" x14ac:dyDescent="0.25">
      <c r="D27" s="71">
        <f t="shared" si="0"/>
        <v>2040</v>
      </c>
      <c r="E27" s="72">
        <f>IF(OR(D27&lt;YEAR(Aanvangsdatum_M),D27=""),0,IF(D27=YEAR(Aanvangsdatum_M),M_Aanvang,IF(D27=YEAR(Eind_M),M_eind,(M_eind-M_Aanvang)/(YEAR(Eind_M)-YEAR(Aanvangsdatum_M))+Calc_Y!E26)))</f>
        <v>24000</v>
      </c>
      <c r="F27" s="6"/>
      <c r="G27" s="6"/>
      <c r="H27" s="5"/>
    </row>
    <row r="28" spans="4:8" x14ac:dyDescent="0.25">
      <c r="D28" s="71" t="str">
        <f t="shared" si="0"/>
        <v/>
      </c>
      <c r="E28" s="72">
        <f>IF(OR(D28&lt;YEAR(Aanvangsdatum_M),D28=""),0,IF(D28=YEAR(Aanvangsdatum_M),M_Aanvang,IF(D28=YEAR(Eind_M),M_eind,(M_eind-M_Aanvang)/(YEAR(Eind_M)-YEAR(Aanvangsdatum_M))+Calc_Y!E27)))</f>
        <v>0</v>
      </c>
      <c r="F28" s="6"/>
      <c r="G28" s="6"/>
      <c r="H28" s="5"/>
    </row>
    <row r="29" spans="4:8" x14ac:dyDescent="0.25">
      <c r="D29" s="71" t="e">
        <f t="shared" si="0"/>
        <v>#VALUE!</v>
      </c>
      <c r="E29" s="72" t="e">
        <f>IF(OR(D29&lt;YEAR(Aanvangsdatum_M),D29=""),0,IF(D29=YEAR(Aanvangsdatum_M),M_Aanvang,IF(D29=YEAR(Eind_M),M_eind,(M_eind-M_Aanvang)/(YEAR(Eind_M)-YEAR(Aanvangsdatum_M))+Calc_Y!E28)))</f>
        <v>#VALUE!</v>
      </c>
      <c r="F29" s="6"/>
      <c r="G29" s="6"/>
      <c r="H29" s="5"/>
    </row>
    <row r="30" spans="4:8" x14ac:dyDescent="0.25">
      <c r="D30" s="71" t="e">
        <f t="shared" si="0"/>
        <v>#VALUE!</v>
      </c>
      <c r="E30" s="72" t="e">
        <f>IF(OR(D30&lt;YEAR(Aanvangsdatum_M),D30=""),0,IF(D30=YEAR(Aanvangsdatum_M),M_Aanvang,IF(D30=YEAR(Eind_M),M_eind,(M_eind-M_Aanvang)/(YEAR(Eind_M)-YEAR(Aanvangsdatum_M))+Calc_Y!E29)))</f>
        <v>#VALUE!</v>
      </c>
      <c r="F30" s="6"/>
      <c r="G30" s="6"/>
      <c r="H30" s="5"/>
    </row>
    <row r="31" spans="4:8" x14ac:dyDescent="0.25">
      <c r="D31" s="71" t="e">
        <f t="shared" si="0"/>
        <v>#VALUE!</v>
      </c>
      <c r="E31" s="72" t="e">
        <f>IF(OR(D31&lt;YEAR(Aanvangsdatum_M),D31=""),0,IF(D31=YEAR(Aanvangsdatum_M),M_Aanvang,IF(D31=YEAR(Eind_M),M_eind,(M_eind-M_Aanvang)/(YEAR(Eind_M)-YEAR(Aanvangsdatum_M))+Calc_Y!E30)))</f>
        <v>#VALUE!</v>
      </c>
      <c r="F31" s="6"/>
      <c r="G31" s="6"/>
      <c r="H31" s="5"/>
    </row>
    <row r="32" spans="4:8" x14ac:dyDescent="0.25">
      <c r="D32" s="71" t="e">
        <f t="shared" si="0"/>
        <v>#VALUE!</v>
      </c>
      <c r="E32" s="72" t="e">
        <f>IF(OR(D32&lt;YEAR(Aanvangsdatum_M),D32=""),0,IF(D32=YEAR(Aanvangsdatum_M),M_Aanvang,IF(D32=YEAR(Eind_M),M_eind,(M_eind-M_Aanvang)/(YEAR(Eind_M)-YEAR(Aanvangsdatum_M))+Calc_Y!E31)))</f>
        <v>#VALUE!</v>
      </c>
      <c r="F32" s="6"/>
      <c r="G32" s="6"/>
      <c r="H32" s="5"/>
    </row>
    <row r="33" spans="1:8" x14ac:dyDescent="0.25">
      <c r="D33" s="71" t="e">
        <f t="shared" si="0"/>
        <v>#VALUE!</v>
      </c>
      <c r="E33" s="72" t="e">
        <f>IF(OR(D33&lt;YEAR(Aanvangsdatum_M),D33=""),0,IF(D33=YEAR(Aanvangsdatum_M),M_Aanvang,IF(D33=YEAR(Eind_M),M_eind,(M_eind-M_Aanvang)/(YEAR(Eind_M)-YEAR(Aanvangsdatum_M))+Calc_Y!E32)))</f>
        <v>#VALUE!</v>
      </c>
      <c r="F33" s="6"/>
      <c r="G33" s="6"/>
      <c r="H33" s="5"/>
    </row>
    <row r="34" spans="1:8" x14ac:dyDescent="0.25">
      <c r="D34" s="73" t="e">
        <f t="shared" si="0"/>
        <v>#VALUE!</v>
      </c>
      <c r="E34" s="74" t="e">
        <f>IF(OR(D34&lt;YEAR(Aanvangsdatum_M),D34=""),0,IF(D34=YEAR(Aanvangsdatum_M),M_Aanvang,IF(D34=YEAR(Eind_M),M_eind,(M_eind-M_Aanvang)/(YEAR(Eind_M)-YEAR(Aanvangsdatum_M))+Calc_Y!E33)))</f>
        <v>#VALUE!</v>
      </c>
      <c r="F34" s="6"/>
      <c r="G34" s="6"/>
      <c r="H34" s="5"/>
    </row>
    <row r="35" spans="1:8" x14ac:dyDescent="0.25">
      <c r="D35" s="73" t="e">
        <f t="shared" si="0"/>
        <v>#VALUE!</v>
      </c>
      <c r="E35" s="74" t="e">
        <f>IF(OR(D35&lt;YEAR(Aanvangsdatum_M),D35=""),0,IF(D35=YEAR(Aanvangsdatum_M),M_Aanvang,IF(D35=YEAR(Eind_M),M_eind,(M_eind-M_Aanvang)/(YEAR(Eind_M)-YEAR(Aanvangsdatum_M))+Calc_Y!E34)))</f>
        <v>#VALUE!</v>
      </c>
      <c r="F35" s="6"/>
      <c r="G35" s="6"/>
      <c r="H35" s="5"/>
    </row>
    <row r="36" spans="1:8" x14ac:dyDescent="0.25">
      <c r="C36" s="13"/>
    </row>
    <row r="37" spans="1:8" x14ac:dyDescent="0.25">
      <c r="A37" s="1" t="s">
        <v>1</v>
      </c>
      <c r="B37" s="1"/>
      <c r="C37" s="1"/>
      <c r="D37" s="1"/>
      <c r="E37" s="1"/>
      <c r="F37" s="1"/>
      <c r="G37" s="1"/>
      <c r="H37" s="1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 xml:space="preserve">&amp;L15489 Nieuwbouw huisvesting EMA te Amsterdam </oddHeader>
    <oddFooter>&amp;L&amp;F - 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showGridLines="0" zoomScale="85" zoomScaleNormal="85" workbookViewId="0">
      <pane ySplit="7" topLeftCell="A8" activePane="bottomLeft" state="frozen"/>
      <selection pane="bottomLeft" activeCell="I3" sqref="I3"/>
    </sheetView>
  </sheetViews>
  <sheetFormatPr defaultColWidth="8.88671875" defaultRowHeight="13.2" x14ac:dyDescent="0.25"/>
  <cols>
    <col min="1" max="1" width="1.88671875" customWidth="1"/>
    <col min="2" max="2" width="2.109375" customWidth="1"/>
    <col min="3" max="3" width="3" customWidth="1"/>
    <col min="4" max="4" width="8.88671875" customWidth="1"/>
    <col min="5" max="5" width="11.6640625" customWidth="1"/>
    <col min="6" max="6" width="12.109375" customWidth="1"/>
    <col min="7" max="7" width="14.44140625" customWidth="1"/>
    <col min="8" max="8" width="15.44140625" customWidth="1"/>
    <col min="9" max="9" width="14.44140625" customWidth="1"/>
    <col min="10" max="10" width="14.33203125" customWidth="1"/>
    <col min="11" max="11" width="2.33203125" customWidth="1"/>
    <col min="12" max="18" width="8.88671875" customWidth="1"/>
  </cols>
  <sheetData>
    <row r="1" spans="1:1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G2" s="60"/>
    </row>
    <row r="3" spans="1:11" ht="15.6" x14ac:dyDescent="0.3">
      <c r="B3" s="3" t="str">
        <f>Voorblad!$B$3 &amp; " Meerjarig Onderhoud kwartaalbasis"</f>
        <v>Rekenmodel waarde prijscriterium Meerjarig Onderhoud kwartaalbasis</v>
      </c>
    </row>
    <row r="4" spans="1:11" ht="4.2" customHeight="1" x14ac:dyDescent="0.25"/>
    <row r="5" spans="1:11" ht="14.85" customHeight="1" x14ac:dyDescent="0.3">
      <c r="B5" s="3" t="s">
        <v>20</v>
      </c>
      <c r="E5" s="86" t="str">
        <f>Voorblad!$E$5</f>
        <v>[opdrachtnaam]</v>
      </c>
    </row>
    <row r="6" spans="1:11" ht="14.85" customHeight="1" x14ac:dyDescent="0.25"/>
    <row r="7" spans="1:11" ht="118.5" customHeight="1" x14ac:dyDescent="0.25">
      <c r="B7" s="2"/>
      <c r="D7" s="24" t="s">
        <v>6</v>
      </c>
      <c r="E7" s="24" t="s">
        <v>5</v>
      </c>
      <c r="F7" s="24" t="s">
        <v>14</v>
      </c>
      <c r="G7" s="76" t="str">
        <f>"inschrijvingssom Meerjarig Onderhoud IV. - betaalperiode aanvang - " &amp;TEXT(Aanvangsdatum_M,"d/m/jjjj")</f>
        <v>inschrijvingssom Meerjarig Onderhoud IV. - betaalperiode aanvang - 1/11/2025</v>
      </c>
      <c r="H7" s="76" t="s">
        <v>24</v>
      </c>
      <c r="I7" s="76" t="str">
        <f>"inschrijvingssom Meerjarig Onderhoud IV. - betaalperiode eind -" &amp;TEXT(Eind_M,"d/m/jjjj")</f>
        <v>inschrijvingssom Meerjarig Onderhoud IV. - betaalperiode eind -1/11/2040</v>
      </c>
      <c r="J7" s="77" t="s">
        <v>25</v>
      </c>
      <c r="K7" s="5"/>
    </row>
    <row r="8" spans="1:11" x14ac:dyDescent="0.25">
      <c r="D8" s="25"/>
      <c r="E8" s="29">
        <f>DATE(D9-1,12,31)</f>
        <v>45657</v>
      </c>
      <c r="F8" s="35"/>
      <c r="G8" s="21"/>
      <c r="H8" s="22"/>
      <c r="I8" s="21"/>
      <c r="J8" s="65"/>
      <c r="K8" s="5"/>
    </row>
    <row r="9" spans="1:11" x14ac:dyDescent="0.25">
      <c r="D9" s="26">
        <f>YEAR(Aanvangsdatum_M)</f>
        <v>2025</v>
      </c>
      <c r="E9" s="30">
        <f>DATE(D9,3,31)</f>
        <v>45747</v>
      </c>
      <c r="F9" s="33">
        <f t="shared" ref="F9:F72" si="0">E9-E8</f>
        <v>90</v>
      </c>
      <c r="G9" s="21">
        <f>IF(AND(Aanvangsdatum_M-$E8&gt;0,Aanvangsdatum_M-$E9&lt;=0),($E9-Aanvangsdatum_M)/($E9-$E8)*VLOOKUP(YEAR($E9),Calc_Y!$D$8:$E$25,2,FALSE),0)</f>
        <v>0</v>
      </c>
      <c r="H9" s="21">
        <f>IF(OR(Aanvangsdatum_M-$E8&gt;0,Eind_M-$E8&lt;=0,AND(Aanvangsdatum_M-$E8&gt;=0,Aanvangsdatum_M-$E9&lt;0),AND(Eind_M-$E8&gt;0,Eind_M-$E9&lt;=0)),0,IF($E9&lt;Aanvangsdatum_M,0,VLOOKUP(YEAR(Calc_Q!E9),Calc_Y!$D$8:$E$35,2,FALSE)))</f>
        <v>0</v>
      </c>
      <c r="I9" s="21">
        <f>IF(AND(Eind_M-$E8&gt;0,Eind_M-$E9&lt;=0),(Eind_M-$E8)/($E9-$E8)*VLOOKUP(YEAR(Calc_Q!$E9),Calc_Y!$D$8:$E$35,2,FALSE),0)</f>
        <v>0</v>
      </c>
      <c r="J9" s="65">
        <f>SUM(G9:I9)</f>
        <v>0</v>
      </c>
      <c r="K9" s="5"/>
    </row>
    <row r="10" spans="1:11" x14ac:dyDescent="0.25">
      <c r="D10" s="27"/>
      <c r="E10" s="31">
        <f>DATE(D9,6,30)</f>
        <v>45838</v>
      </c>
      <c r="F10" s="34">
        <f t="shared" si="0"/>
        <v>91</v>
      </c>
      <c r="G10" s="21">
        <f>IF(AND(Aanvangsdatum_M-E9&gt;0,Aanvangsdatum_M-E10&lt;=0),(E10-Aanvangsdatum_M)/(E10-E9)*VLOOKUP(YEAR(E10),Calc_Y!$D$8:$E$25,2,FALSE),0)</f>
        <v>0</v>
      </c>
      <c r="H10" s="21">
        <f>IF(OR(Aanvangsdatum_M-$E9&gt;0,Eind_M-$E9&lt;=0,AND(Aanvangsdatum_M-$E9&gt;=0,Aanvangsdatum_M-$E10&lt;0),AND(Eind_M-$E9&gt;0,Eind_M-$E10&lt;=0)),0,IF($E10&lt;Aanvangsdatum_M,0,VLOOKUP(YEAR(Calc_Q!E10),Calc_Y!$D$8:$E$35,2,FALSE)))</f>
        <v>0</v>
      </c>
      <c r="I10" s="21">
        <f>IF(AND(Eind_M-$E9&gt;0,Eind_M-$E10&lt;=0),(Eind_M-$E9)/($E10-$E9)*VLOOKUP(YEAR(Calc_Q!$E10),Calc_Y!$D$8:$E$35,2,FALSE),0)</f>
        <v>0</v>
      </c>
      <c r="J10" s="65">
        <f t="shared" ref="J10:J73" si="1">SUM(G10:I10)</f>
        <v>0</v>
      </c>
      <c r="K10" s="5"/>
    </row>
    <row r="11" spans="1:11" x14ac:dyDescent="0.25">
      <c r="D11" s="27"/>
      <c r="E11" s="31">
        <f>DATE(D9,9,30)</f>
        <v>45930</v>
      </c>
      <c r="F11" s="34">
        <f>E11-E10</f>
        <v>92</v>
      </c>
      <c r="G11" s="21">
        <f>IF(AND(Aanvangsdatum_M-E10&gt;0,Aanvangsdatum_M-E11&lt;=0),(E11-Aanvangsdatum_M)/(E11-E10)*VLOOKUP(YEAR(E11),Calc_Y!$D$8:$E$25,2,FALSE),0)</f>
        <v>0</v>
      </c>
      <c r="H11" s="21">
        <f>IF(OR(Aanvangsdatum_M-$E10&gt;0,Eind_M-$E10&lt;=0,AND(Aanvangsdatum_M-$E10&gt;=0,Aanvangsdatum_M-$E11&lt;0),AND(Eind_M-$E10&gt;0,Eind_M-$E11&lt;=0)),0,IF($E11&lt;Aanvangsdatum_M,0,VLOOKUP(YEAR(Calc_Q!E11),Calc_Y!$D$8:$E$35,2,FALSE)))</f>
        <v>0</v>
      </c>
      <c r="I11" s="21">
        <f>IF(AND(Eind_M-$E10&gt;0,Eind_M-$E11&lt;=0),(Eind_M-$E10)/($E11-$E10)*VLOOKUP(YEAR(Calc_Q!$E11),Calc_Y!$D$8:$E$35,2,FALSE),0)</f>
        <v>0</v>
      </c>
      <c r="J11" s="65">
        <f t="shared" si="1"/>
        <v>0</v>
      </c>
      <c r="K11" s="5"/>
    </row>
    <row r="12" spans="1:11" x14ac:dyDescent="0.25">
      <c r="D12" s="28"/>
      <c r="E12" s="32">
        <f>DATE(D9,12,31)</f>
        <v>46022</v>
      </c>
      <c r="F12" s="35">
        <f t="shared" si="0"/>
        <v>92</v>
      </c>
      <c r="G12" s="21">
        <f>IF(AND(Aanvangsdatum_M-E11&gt;0,Aanvangsdatum_M-E12&lt;=0),(E12-Aanvangsdatum_M)/(E12-E11)*VLOOKUP(YEAR(E12),Calc_Y!$D$8:$E$25,2,FALSE),0)</f>
        <v>13043.478260869566</v>
      </c>
      <c r="H12" s="21">
        <f>IF(OR(Aanvangsdatum_M-$E11&gt;0,Eind_M-$E11&lt;=0,AND(Aanvangsdatum_M-$E11&gt;=0,Aanvangsdatum_M-$E12&lt;0),AND(Eind_M-$E11&gt;0,Eind_M-$E12&lt;=0)),0,IF($E12&lt;Aanvangsdatum_M,0,VLOOKUP(YEAR(Calc_Q!E12),Calc_Y!$D$8:$E$35,2,FALSE)))</f>
        <v>0</v>
      </c>
      <c r="I12" s="21">
        <f>IF(AND(Eind_M-$E11&gt;0,Eind_M-$E12&lt;=0),(Eind_M-$E11)/($E12-$E11)*VLOOKUP(YEAR(Calc_Q!$E12),Calc_Y!$D$8:$E$35,2,FALSE),0)</f>
        <v>0</v>
      </c>
      <c r="J12" s="65">
        <f t="shared" si="1"/>
        <v>13043.478260869566</v>
      </c>
      <c r="K12" s="5"/>
    </row>
    <row r="13" spans="1:11" x14ac:dyDescent="0.25">
      <c r="D13" s="27">
        <f>D9+1</f>
        <v>2026</v>
      </c>
      <c r="E13" s="31">
        <f>DATE(D13,3,31)</f>
        <v>46112</v>
      </c>
      <c r="F13" s="33">
        <f t="shared" si="0"/>
        <v>90</v>
      </c>
      <c r="G13" s="21">
        <f>IF(AND(Aanvangsdatum_M-E12&gt;0,Aanvangsdatum_M-E13&lt;=0),(E13-Aanvangsdatum_M)/(E13-E12)*VLOOKUP(YEAR(E13),Calc_Y!$D$8:$E$25,2,FALSE),0)</f>
        <v>0</v>
      </c>
      <c r="H13" s="21">
        <f>IF(OR(Aanvangsdatum_M-$E12&gt;0,Eind_M-$E12&lt;=0,AND(Aanvangsdatum_M-$E12&gt;=0,Aanvangsdatum_M-$E13&lt;0),AND(Eind_M-$E12&gt;0,Eind_M-$E13&lt;=0)),0,IF($E13&lt;Aanvangsdatum_M,0,VLOOKUP(YEAR(Calc_Q!E13),Calc_Y!$D$8:$E$35,2,FALSE)))</f>
        <v>20266.666666666668</v>
      </c>
      <c r="I13" s="21">
        <f>IF(AND(Eind_M-$E12&gt;0,Eind_M-$E13&lt;=0),(Eind_M-$E12)/($E13-$E12)*VLOOKUP(YEAR(Calc_Q!$E13),Calc_Y!$D$8:$E$35,2,FALSE),0)</f>
        <v>0</v>
      </c>
      <c r="J13" s="65">
        <f t="shared" si="1"/>
        <v>20266.666666666668</v>
      </c>
      <c r="K13" s="5"/>
    </row>
    <row r="14" spans="1:11" x14ac:dyDescent="0.25">
      <c r="D14" s="27"/>
      <c r="E14" s="31">
        <f>DATE(D13,6,30)</f>
        <v>46203</v>
      </c>
      <c r="F14" s="34">
        <f t="shared" si="0"/>
        <v>91</v>
      </c>
      <c r="G14" s="21">
        <f>IF(AND(Aanvangsdatum_M-E13&gt;0,Aanvangsdatum_M-E14&lt;=0),(E14-Aanvangsdatum_M)/(E14-E13)*VLOOKUP(YEAR(E14),Calc_Y!$D$8:$E$25,2,FALSE),0)</f>
        <v>0</v>
      </c>
      <c r="H14" s="21">
        <f>IF(OR(Aanvangsdatum_M-$E13&gt;0,Eind_M-$E13&lt;=0,AND(Aanvangsdatum_M-$E13&gt;=0,Aanvangsdatum_M-$E14&lt;0),AND(Eind_M-$E13&gt;0,Eind_M-$E14&lt;=0)),0,IF($E14&lt;Aanvangsdatum_M,0,VLOOKUP(YEAR(Calc_Q!E14),Calc_Y!$D$8:$E$35,2,FALSE)))</f>
        <v>20266.666666666668</v>
      </c>
      <c r="I14" s="21">
        <f>IF(AND(Eind_M-$E13&gt;0,Eind_M-$E14&lt;=0),(Eind_M-$E13)/($E14-$E13)*VLOOKUP(YEAR(Calc_Q!$E14),Calc_Y!$D$8:$E$35,2,FALSE),0)</f>
        <v>0</v>
      </c>
      <c r="J14" s="65">
        <f t="shared" si="1"/>
        <v>20266.666666666668</v>
      </c>
      <c r="K14" s="5"/>
    </row>
    <row r="15" spans="1:11" x14ac:dyDescent="0.25">
      <c r="D15" s="27"/>
      <c r="E15" s="31">
        <f>DATE(D13,9,30)</f>
        <v>46295</v>
      </c>
      <c r="F15" s="34">
        <f>E15-E14</f>
        <v>92</v>
      </c>
      <c r="G15" s="21">
        <f>IF(AND(Aanvangsdatum_M-E14&gt;0,Aanvangsdatum_M-E15&lt;=0),(E15-Aanvangsdatum_M)/(E15-E14)*VLOOKUP(YEAR(E15),Calc_Y!$D$8:$E$25,2,FALSE),0)</f>
        <v>0</v>
      </c>
      <c r="H15" s="21">
        <f>IF(OR(Aanvangsdatum_M-$E14&gt;0,Eind_M-$E14&lt;=0,AND(Aanvangsdatum_M-$E14&gt;=0,Aanvangsdatum_M-$E15&lt;0),AND(Eind_M-$E14&gt;0,Eind_M-$E15&lt;=0)),0,IF($E15&lt;Aanvangsdatum_M,0,VLOOKUP(YEAR(Calc_Q!E15),Calc_Y!$D$8:$E$35,2,FALSE)))</f>
        <v>20266.666666666668</v>
      </c>
      <c r="I15" s="21">
        <f>IF(AND(Eind_M-$E14&gt;0,Eind_M-$E15&lt;=0),(Eind_M-$E14)/($E15-$E14)*VLOOKUP(YEAR(Calc_Q!$E15),Calc_Y!$D$8:$E$35,2,FALSE),0)</f>
        <v>0</v>
      </c>
      <c r="J15" s="65">
        <f t="shared" si="1"/>
        <v>20266.666666666668</v>
      </c>
      <c r="K15" s="5"/>
    </row>
    <row r="16" spans="1:11" x14ac:dyDescent="0.25">
      <c r="D16" s="28"/>
      <c r="E16" s="32">
        <f>DATE(D13,12,31)</f>
        <v>46387</v>
      </c>
      <c r="F16" s="35">
        <f t="shared" si="0"/>
        <v>92</v>
      </c>
      <c r="G16" s="21">
        <f>IF(AND(Aanvangsdatum_M-E15&gt;0,Aanvangsdatum_M-E16&lt;=0),(E16-Aanvangsdatum_M)/(E16-E15)*VLOOKUP(YEAR(E16),Calc_Y!$D$8:$E$25,2,FALSE),0)</f>
        <v>0</v>
      </c>
      <c r="H16" s="21">
        <f>IF(OR(Aanvangsdatum_M-$E15&gt;0,Eind_M-$E15&lt;=0,AND(Aanvangsdatum_M-$E15&gt;=0,Aanvangsdatum_M-$E16&lt;0),AND(Eind_M-$E15&gt;0,Eind_M-$E16&lt;=0)),0,IF($E16&lt;Aanvangsdatum_M,0,VLOOKUP(YEAR(Calc_Q!E16),Calc_Y!$D$8:$E$35,2,FALSE)))</f>
        <v>20266.666666666668</v>
      </c>
      <c r="I16" s="21">
        <f>IF(AND(Eind_M-$E15&gt;0,Eind_M-$E16&lt;=0),(Eind_M-$E15)/($E16-$E15)*VLOOKUP(YEAR(Calc_Q!$E16),Calc_Y!$D$8:$E$35,2,FALSE),0)</f>
        <v>0</v>
      </c>
      <c r="J16" s="65">
        <f t="shared" si="1"/>
        <v>20266.666666666668</v>
      </c>
      <c r="K16" s="5"/>
    </row>
    <row r="17" spans="1:11" x14ac:dyDescent="0.25">
      <c r="D17" s="27">
        <f>D13+1</f>
        <v>2027</v>
      </c>
      <c r="E17" s="31">
        <f>DATE(D17,3,31)</f>
        <v>46477</v>
      </c>
      <c r="F17" s="33">
        <f t="shared" si="0"/>
        <v>90</v>
      </c>
      <c r="G17" s="21">
        <f>IF(AND(Aanvangsdatum_M-E16&gt;0,Aanvangsdatum_M-E17&lt;=0),(E17-Aanvangsdatum_M)/(E17-E16)*VLOOKUP(YEAR(E17),Calc_Y!$D$8:$E$25,2,FALSE),0)</f>
        <v>0</v>
      </c>
      <c r="H17" s="21">
        <f>IF(OR(Aanvangsdatum_M-$E16&gt;0,Eind_M-$E16&lt;=0,AND(Aanvangsdatum_M-$E16&gt;=0,Aanvangsdatum_M-$E17&lt;0),AND(Eind_M-$E16&gt;0,Eind_M-$E17&lt;=0)),0,IF($E17&lt;Aanvangsdatum_M,0,VLOOKUP(YEAR(Calc_Q!E17),Calc_Y!$D$8:$E$35,2,FALSE)))</f>
        <v>20533.333333333336</v>
      </c>
      <c r="I17" s="21">
        <f>IF(AND(Eind_M-$E16&gt;0,Eind_M-$E17&lt;=0),(Eind_M-$E16)/($E17-$E16)*VLOOKUP(YEAR(Calc_Q!$E17),Calc_Y!$D$8:$E$35,2,FALSE),0)</f>
        <v>0</v>
      </c>
      <c r="J17" s="65">
        <f t="shared" si="1"/>
        <v>20533.333333333336</v>
      </c>
      <c r="K17" s="5"/>
    </row>
    <row r="18" spans="1:11" x14ac:dyDescent="0.25">
      <c r="D18" s="27"/>
      <c r="E18" s="31">
        <f>DATE(D17,6,30)</f>
        <v>46568</v>
      </c>
      <c r="F18" s="34">
        <f t="shared" si="0"/>
        <v>91</v>
      </c>
      <c r="G18" s="21">
        <f>IF(AND(Aanvangsdatum_M-E17&gt;0,Aanvangsdatum_M-E18&lt;=0),(E18-Aanvangsdatum_M)/(E18-E17)*VLOOKUP(YEAR(E18),Calc_Y!$D$8:$E$25,2,FALSE),0)</f>
        <v>0</v>
      </c>
      <c r="H18" s="21">
        <f>IF(OR(Aanvangsdatum_M-$E17&gt;0,Eind_M-$E17&lt;=0,AND(Aanvangsdatum_M-$E17&gt;=0,Aanvangsdatum_M-$E18&lt;0),AND(Eind_M-$E17&gt;0,Eind_M-$E18&lt;=0)),0,IF($E18&lt;Aanvangsdatum_M,0,VLOOKUP(YEAR(Calc_Q!E18),Calc_Y!$D$8:$E$35,2,FALSE)))</f>
        <v>20533.333333333336</v>
      </c>
      <c r="I18" s="21">
        <f>IF(AND(Eind_M-$E17&gt;0,Eind_M-$E18&lt;=0),(Eind_M-$E17)/($E18-$E17)*VLOOKUP(YEAR(Calc_Q!$E18),Calc_Y!$D$8:$E$35,2,FALSE),0)</f>
        <v>0</v>
      </c>
      <c r="J18" s="65">
        <f t="shared" si="1"/>
        <v>20533.333333333336</v>
      </c>
      <c r="K18" s="5"/>
    </row>
    <row r="19" spans="1:11" x14ac:dyDescent="0.25">
      <c r="D19" s="27"/>
      <c r="E19" s="31">
        <f>DATE(D17,9,30)</f>
        <v>46660</v>
      </c>
      <c r="F19" s="34">
        <f>E19-E18</f>
        <v>92</v>
      </c>
      <c r="G19" s="21">
        <f>IF(AND(Aanvangsdatum_M-E18&gt;0,Aanvangsdatum_M-E19&lt;=0),(E19-Aanvangsdatum_M)/(E19-E18)*VLOOKUP(YEAR(E19),Calc_Y!$D$8:$E$25,2,FALSE),0)</f>
        <v>0</v>
      </c>
      <c r="H19" s="21">
        <f>IF(OR(Aanvangsdatum_M-$E18&gt;0,Eind_M-$E18&lt;=0,AND(Aanvangsdatum_M-$E18&gt;=0,Aanvangsdatum_M-$E19&lt;0),AND(Eind_M-$E18&gt;0,Eind_M-$E19&lt;=0)),0,IF($E19&lt;Aanvangsdatum_M,0,VLOOKUP(YEAR(Calc_Q!E19),Calc_Y!$D$8:$E$35,2,FALSE)))</f>
        <v>20533.333333333336</v>
      </c>
      <c r="I19" s="21">
        <f>IF(AND(Eind_M-$E18&gt;0,Eind_M-$E19&lt;=0),(Eind_M-$E18)/($E19-$E18)*VLOOKUP(YEAR(Calc_Q!$E19),Calc_Y!$D$8:$E$35,2,FALSE),0)</f>
        <v>0</v>
      </c>
      <c r="J19" s="65">
        <f t="shared" si="1"/>
        <v>20533.333333333336</v>
      </c>
      <c r="K19" s="5"/>
    </row>
    <row r="20" spans="1:11" x14ac:dyDescent="0.25">
      <c r="D20" s="28"/>
      <c r="E20" s="32">
        <f>DATE(D17,12,31)</f>
        <v>46752</v>
      </c>
      <c r="F20" s="35">
        <f t="shared" si="0"/>
        <v>92</v>
      </c>
      <c r="G20" s="21">
        <f>IF(AND(Aanvangsdatum_M-E19&gt;0,Aanvangsdatum_M-E20&lt;=0),(E20-Aanvangsdatum_M)/(E20-E19)*VLOOKUP(YEAR(E20),Calc_Y!$D$8:$E$25,2,FALSE),0)</f>
        <v>0</v>
      </c>
      <c r="H20" s="21">
        <f>IF(OR(Aanvangsdatum_M-$E19&gt;0,Eind_M-$E19&lt;=0,AND(Aanvangsdatum_M-$E19&gt;=0,Aanvangsdatum_M-$E20&lt;0),AND(Eind_M-$E19&gt;0,Eind_M-$E20&lt;=0)),0,IF($E20&lt;Aanvangsdatum_M,0,VLOOKUP(YEAR(Calc_Q!E20),Calc_Y!$D$8:$E$35,2,FALSE)))</f>
        <v>20533.333333333336</v>
      </c>
      <c r="I20" s="21">
        <f>IF(AND(Eind_M-$E19&gt;0,Eind_M-$E20&lt;=0),(Eind_M-$E19)/($E20-$E19)*VLOOKUP(YEAR(Calc_Q!$E20),Calc_Y!$D$8:$E$35,2,FALSE),0)</f>
        <v>0</v>
      </c>
      <c r="J20" s="65">
        <f t="shared" si="1"/>
        <v>20533.333333333336</v>
      </c>
      <c r="K20" s="5"/>
    </row>
    <row r="21" spans="1:11" x14ac:dyDescent="0.25">
      <c r="D21" s="27">
        <f>D17+1</f>
        <v>2028</v>
      </c>
      <c r="E21" s="31">
        <f>DATE(D21,3,31)</f>
        <v>46843</v>
      </c>
      <c r="F21" s="33">
        <f t="shared" si="0"/>
        <v>91</v>
      </c>
      <c r="G21" s="21">
        <f>IF(AND(Aanvangsdatum_M-E20&gt;0,Aanvangsdatum_M-E21&lt;=0),(E21-Aanvangsdatum_M)/(E21-E20)*VLOOKUP(YEAR(E21),Calc_Y!$D$8:$E$25,2,FALSE),0)</f>
        <v>0</v>
      </c>
      <c r="H21" s="21">
        <f>IF(OR(Aanvangsdatum_M-$E20&gt;0,Eind_M-$E20&lt;=0,AND(Aanvangsdatum_M-$E20&gt;=0,Aanvangsdatum_M-$E21&lt;0),AND(Eind_M-$E20&gt;0,Eind_M-$E21&lt;=0)),0,IF($E21&lt;Aanvangsdatum_M,0,VLOOKUP(YEAR(Calc_Q!E21),Calc_Y!$D$8:$E$35,2,FALSE)))</f>
        <v>20800.000000000004</v>
      </c>
      <c r="I21" s="21">
        <f>IF(AND(Eind_M-$E20&gt;0,Eind_M-$E21&lt;=0),(Eind_M-$E20)/($E21-$E20)*VLOOKUP(YEAR(Calc_Q!$E21),Calc_Y!$D$8:$E$35,2,FALSE),0)</f>
        <v>0</v>
      </c>
      <c r="J21" s="65">
        <f t="shared" si="1"/>
        <v>20800.000000000004</v>
      </c>
      <c r="K21" s="5"/>
    </row>
    <row r="22" spans="1:11" x14ac:dyDescent="0.25">
      <c r="D22" s="27"/>
      <c r="E22" s="31">
        <f>DATE(D21,6,30)</f>
        <v>46934</v>
      </c>
      <c r="F22" s="34">
        <f t="shared" si="0"/>
        <v>91</v>
      </c>
      <c r="G22" s="21">
        <f>IF(AND(Aanvangsdatum_M-E21&gt;0,Aanvangsdatum_M-E22&lt;=0),(E22-Aanvangsdatum_M)/(E22-E21)*VLOOKUP(YEAR(E22),Calc_Y!$D$8:$E$25,2,FALSE),0)</f>
        <v>0</v>
      </c>
      <c r="H22" s="21">
        <f>IF(OR(Aanvangsdatum_M-$E21&gt;0,Eind_M-$E21&lt;=0,AND(Aanvangsdatum_M-$E21&gt;=0,Aanvangsdatum_M-$E22&lt;0),AND(Eind_M-$E21&gt;0,Eind_M-$E22&lt;=0)),0,IF($E22&lt;Aanvangsdatum_M,0,VLOOKUP(YEAR(Calc_Q!E22),Calc_Y!$D$8:$E$35,2,FALSE)))</f>
        <v>20800.000000000004</v>
      </c>
      <c r="I22" s="21">
        <f>IF(AND(Eind_M-$E21&gt;0,Eind_M-$E22&lt;=0),(Eind_M-$E21)/($E22-$E21)*VLOOKUP(YEAR(Calc_Q!$E22),Calc_Y!$D$8:$E$35,2,FALSE),0)</f>
        <v>0</v>
      </c>
      <c r="J22" s="65">
        <f t="shared" si="1"/>
        <v>20800.000000000004</v>
      </c>
      <c r="K22" s="5"/>
    </row>
    <row r="23" spans="1:11" x14ac:dyDescent="0.25">
      <c r="D23" s="27"/>
      <c r="E23" s="31">
        <f>DATE(D21,9,30)</f>
        <v>47026</v>
      </c>
      <c r="F23" s="34">
        <f>E23-E22</f>
        <v>92</v>
      </c>
      <c r="G23" s="21">
        <f>IF(AND(Aanvangsdatum_M-E22&gt;0,Aanvangsdatum_M-E23&lt;=0),(E23-Aanvangsdatum_M)/(E23-E22)*VLOOKUP(YEAR(E23),Calc_Y!$D$8:$E$25,2,FALSE),0)</f>
        <v>0</v>
      </c>
      <c r="H23" s="21">
        <f>IF(OR(Aanvangsdatum_M-$E22&gt;0,Eind_M-$E22&lt;=0,AND(Aanvangsdatum_M-$E22&gt;=0,Aanvangsdatum_M-$E23&lt;0),AND(Eind_M-$E22&gt;0,Eind_M-$E23&lt;=0)),0,IF($E23&lt;Aanvangsdatum_M,0,VLOOKUP(YEAR(Calc_Q!E23),Calc_Y!$D$8:$E$35,2,FALSE)))</f>
        <v>20800.000000000004</v>
      </c>
      <c r="I23" s="21">
        <f>IF(AND(Eind_M-$E22&gt;0,Eind_M-$E23&lt;=0),(Eind_M-$E22)/($E23-$E22)*VLOOKUP(YEAR(Calc_Q!$E23),Calc_Y!$D$8:$E$35,2,FALSE),0)</f>
        <v>0</v>
      </c>
      <c r="J23" s="65">
        <f t="shared" si="1"/>
        <v>20800.000000000004</v>
      </c>
      <c r="K23" s="5"/>
    </row>
    <row r="24" spans="1:11" x14ac:dyDescent="0.25">
      <c r="D24" s="28"/>
      <c r="E24" s="32">
        <f>DATE(D21,12,31)</f>
        <v>47118</v>
      </c>
      <c r="F24" s="35">
        <f t="shared" si="0"/>
        <v>92</v>
      </c>
      <c r="G24" s="21">
        <f>IF(AND(Aanvangsdatum_M-E23&gt;0,Aanvangsdatum_M-E24&lt;=0),(E24-Aanvangsdatum_M)/(E24-E23)*VLOOKUP(YEAR(E24),Calc_Y!$D$8:$E$25,2,FALSE),0)</f>
        <v>0</v>
      </c>
      <c r="H24" s="21">
        <f>IF(OR(Aanvangsdatum_M-$E23&gt;0,Eind_M-$E23&lt;=0,AND(Aanvangsdatum_M-$E23&gt;=0,Aanvangsdatum_M-$E24&lt;0),AND(Eind_M-$E23&gt;0,Eind_M-$E24&lt;=0)),0,IF($E24&lt;Aanvangsdatum_M,0,VLOOKUP(YEAR(Calc_Q!E24),Calc_Y!$D$8:$E$35,2,FALSE)))</f>
        <v>20800.000000000004</v>
      </c>
      <c r="I24" s="21">
        <f>IF(AND(Eind_M-$E23&gt;0,Eind_M-$E24&lt;=0),(Eind_M-$E23)/($E24-$E23)*VLOOKUP(YEAR(Calc_Q!$E24),Calc_Y!$D$8:$E$35,2,FALSE),0)</f>
        <v>0</v>
      </c>
      <c r="J24" s="65">
        <f t="shared" si="1"/>
        <v>20800.000000000004</v>
      </c>
      <c r="K24" s="5"/>
    </row>
    <row r="25" spans="1:11" x14ac:dyDescent="0.25">
      <c r="D25" s="27">
        <f>D21+1</f>
        <v>2029</v>
      </c>
      <c r="E25" s="31">
        <f>DATE(D25,3,31)</f>
        <v>47208</v>
      </c>
      <c r="F25" s="33">
        <f t="shared" si="0"/>
        <v>90</v>
      </c>
      <c r="G25" s="21">
        <f>IF(AND(Aanvangsdatum_M-E24&gt;0,Aanvangsdatum_M-E25&lt;=0),(E25-Aanvangsdatum_M)/(E25-E24)*VLOOKUP(YEAR(E25),Calc_Y!$D$8:$E$25,2,FALSE),0)</f>
        <v>0</v>
      </c>
      <c r="H25" s="21">
        <f>IF(OR(Aanvangsdatum_M-$E24&gt;0,Eind_M-$E24&lt;=0,AND(Aanvangsdatum_M-$E24&gt;=0,Aanvangsdatum_M-$E25&lt;0),AND(Eind_M-$E24&gt;0,Eind_M-$E25&lt;=0)),0,IF($E25&lt;Aanvangsdatum_M,0,VLOOKUP(YEAR(Calc_Q!E25),Calc_Y!$D$8:$E$35,2,FALSE)))</f>
        <v>21066.666666666672</v>
      </c>
      <c r="I25" s="21">
        <f>IF(AND(Eind_M-$E24&gt;0,Eind_M-$E25&lt;=0),(Eind_M-$E24)/($E25-$E24)*VLOOKUP(YEAR(Calc_Q!$E25),Calc_Y!$D$8:$E$35,2,FALSE),0)</f>
        <v>0</v>
      </c>
      <c r="J25" s="65">
        <f t="shared" si="1"/>
        <v>21066.666666666672</v>
      </c>
      <c r="K25" s="5"/>
    </row>
    <row r="26" spans="1:11" x14ac:dyDescent="0.25">
      <c r="D26" s="27"/>
      <c r="E26" s="31">
        <f>DATE(D25,6,30)</f>
        <v>47299</v>
      </c>
      <c r="F26" s="34">
        <f t="shared" si="0"/>
        <v>91</v>
      </c>
      <c r="G26" s="21">
        <f>IF(AND(Aanvangsdatum_M-E25&gt;0,Aanvangsdatum_M-E26&lt;=0),(E26-Aanvangsdatum_M)/(E26-E25)*VLOOKUP(YEAR(E26),Calc_Y!$D$8:$E$25,2,FALSE),0)</f>
        <v>0</v>
      </c>
      <c r="H26" s="21">
        <f>IF(OR(Aanvangsdatum_M-$E25&gt;0,Eind_M-$E25&lt;=0,AND(Aanvangsdatum_M-$E25&gt;=0,Aanvangsdatum_M-$E26&lt;0),AND(Eind_M-$E25&gt;0,Eind_M-$E26&lt;=0)),0,IF($E26&lt;Aanvangsdatum_M,0,VLOOKUP(YEAR(Calc_Q!E26),Calc_Y!$D$8:$E$35,2,FALSE)))</f>
        <v>21066.666666666672</v>
      </c>
      <c r="I26" s="21">
        <f>IF(AND(Eind_M-$E25&gt;0,Eind_M-$E26&lt;=0),(Eind_M-$E25)/($E26-$E25)*VLOOKUP(YEAR(Calc_Q!$E26),Calc_Y!$D$8:$E$35,2,FALSE),0)</f>
        <v>0</v>
      </c>
      <c r="J26" s="65">
        <f t="shared" si="1"/>
        <v>21066.666666666672</v>
      </c>
      <c r="K26" s="5"/>
    </row>
    <row r="27" spans="1:11" x14ac:dyDescent="0.25">
      <c r="D27" s="27"/>
      <c r="E27" s="31">
        <f>DATE(D25,9,30)</f>
        <v>47391</v>
      </c>
      <c r="F27" s="34">
        <f>E27-E26</f>
        <v>92</v>
      </c>
      <c r="G27" s="21">
        <f>IF(AND(Aanvangsdatum_M-E26&gt;0,Aanvangsdatum_M-E27&lt;=0),(E27-Aanvangsdatum_M)/(E27-E26)*VLOOKUP(YEAR(E27),Calc_Y!$D$8:$E$25,2,FALSE),0)</f>
        <v>0</v>
      </c>
      <c r="H27" s="21">
        <f>IF(OR(Aanvangsdatum_M-$E26&gt;0,Eind_M-$E26&lt;=0,AND(Aanvangsdatum_M-$E26&gt;=0,Aanvangsdatum_M-$E27&lt;0),AND(Eind_M-$E26&gt;0,Eind_M-$E27&lt;=0)),0,IF($E27&lt;Aanvangsdatum_M,0,VLOOKUP(YEAR(Calc_Q!E27),Calc_Y!$D$8:$E$35,2,FALSE)))</f>
        <v>21066.666666666672</v>
      </c>
      <c r="I27" s="21">
        <f>IF(AND(Eind_M-$E26&gt;0,Eind_M-$E27&lt;=0),(Eind_M-$E26)/($E27-$E26)*VLOOKUP(YEAR(Calc_Q!$E27),Calc_Y!$D$8:$E$35,2,FALSE),0)</f>
        <v>0</v>
      </c>
      <c r="J27" s="65">
        <f t="shared" si="1"/>
        <v>21066.666666666672</v>
      </c>
      <c r="K27" s="5"/>
    </row>
    <row r="28" spans="1:11" x14ac:dyDescent="0.25">
      <c r="D28" s="28"/>
      <c r="E28" s="32">
        <f>DATE(D25,12,31)</f>
        <v>47483</v>
      </c>
      <c r="F28" s="35">
        <f t="shared" si="0"/>
        <v>92</v>
      </c>
      <c r="G28" s="21">
        <f>IF(AND(Aanvangsdatum_M-E27&gt;0,Aanvangsdatum_M-E28&lt;=0),(E28-Aanvangsdatum_M)/(E28-E27)*VLOOKUP(YEAR(E28),Calc_Y!$D$8:$E$25,2,FALSE),0)</f>
        <v>0</v>
      </c>
      <c r="H28" s="21">
        <f>IF(OR(Aanvangsdatum_M-$E27&gt;0,Eind_M-$E27&lt;=0,AND(Aanvangsdatum_M-$E27&gt;=0,Aanvangsdatum_M-$E28&lt;0),AND(Eind_M-$E27&gt;0,Eind_M-$E28&lt;=0)),0,IF($E28&lt;Aanvangsdatum_M,0,VLOOKUP(YEAR(Calc_Q!E28),Calc_Y!$D$8:$E$35,2,FALSE)))</f>
        <v>21066.666666666672</v>
      </c>
      <c r="I28" s="21">
        <f>IF(AND(Eind_M-$E27&gt;0,Eind_M-$E28&lt;=0),(Eind_M-$E27)/($E28-$E27)*VLOOKUP(YEAR(Calc_Q!$E28),Calc_Y!$D$8:$E$35,2,FALSE),0)</f>
        <v>0</v>
      </c>
      <c r="J28" s="65">
        <f t="shared" si="1"/>
        <v>21066.666666666672</v>
      </c>
      <c r="K28" s="5"/>
    </row>
    <row r="29" spans="1:11" x14ac:dyDescent="0.25">
      <c r="D29" s="27">
        <f>D25+1</f>
        <v>2030</v>
      </c>
      <c r="E29" s="31">
        <f>DATE(D29,3,31)</f>
        <v>47573</v>
      </c>
      <c r="F29" s="33">
        <f t="shared" si="0"/>
        <v>90</v>
      </c>
      <c r="G29" s="21">
        <f>IF(AND(Aanvangsdatum_M-E28&gt;0,Aanvangsdatum_M-E29&lt;=0),(E29-Aanvangsdatum_M)/(E29-E28)*VLOOKUP(YEAR(E29),Calc_Y!$D$8:$E$25,2,FALSE),0)</f>
        <v>0</v>
      </c>
      <c r="H29" s="21">
        <f>IF(OR(Aanvangsdatum_M-$E28&gt;0,Eind_M-$E28&lt;=0,AND(Aanvangsdatum_M-$E28&gt;=0,Aanvangsdatum_M-$E29&lt;0),AND(Eind_M-$E28&gt;0,Eind_M-$E29&lt;=0)),0,IF($E29&lt;Aanvangsdatum_M,0,VLOOKUP(YEAR(Calc_Q!E29),Calc_Y!$D$8:$E$35,2,FALSE)))</f>
        <v>21333.333333333339</v>
      </c>
      <c r="I29" s="21">
        <f>IF(AND(Eind_M-$E28&gt;0,Eind_M-$E29&lt;=0),(Eind_M-$E28)/($E29-$E28)*VLOOKUP(YEAR(Calc_Q!$E29),Calc_Y!$D$8:$E$35,2,FALSE),0)</f>
        <v>0</v>
      </c>
      <c r="J29" s="65">
        <f t="shared" si="1"/>
        <v>21333.333333333339</v>
      </c>
      <c r="K29" s="5"/>
    </row>
    <row r="30" spans="1:11" x14ac:dyDescent="0.25">
      <c r="C30" s="13"/>
      <c r="D30" s="27"/>
      <c r="E30" s="31">
        <f>DATE(D29,6,30)</f>
        <v>47664</v>
      </c>
      <c r="F30" s="34">
        <f t="shared" si="0"/>
        <v>91</v>
      </c>
      <c r="G30" s="21">
        <f>IF(AND(Aanvangsdatum_M-E29&gt;0,Aanvangsdatum_M-E30&lt;=0),(E30-Aanvangsdatum_M)/(E30-E29)*VLOOKUP(YEAR(E30),Calc_Y!$D$8:$E$25,2,FALSE),0)</f>
        <v>0</v>
      </c>
      <c r="H30" s="21">
        <f>IF(OR(Aanvangsdatum_M-$E29&gt;0,Eind_M-$E29&lt;=0,AND(Aanvangsdatum_M-$E29&gt;=0,Aanvangsdatum_M-$E30&lt;0),AND(Eind_M-$E29&gt;0,Eind_M-$E30&lt;=0)),0,IF($E30&lt;Aanvangsdatum_M,0,VLOOKUP(YEAR(Calc_Q!E30),Calc_Y!$D$8:$E$35,2,FALSE)))</f>
        <v>21333.333333333339</v>
      </c>
      <c r="I30" s="21">
        <f>IF(AND(Eind_M-$E29&gt;0,Eind_M-$E30&lt;=0),(Eind_M-$E29)/($E30-$E29)*VLOOKUP(YEAR(Calc_Q!$E30),Calc_Y!$D$8:$E$35,2,FALSE),0)</f>
        <v>0</v>
      </c>
      <c r="J30" s="65">
        <f t="shared" si="1"/>
        <v>21333.333333333339</v>
      </c>
      <c r="K30" s="5"/>
    </row>
    <row r="31" spans="1:11" x14ac:dyDescent="0.25">
      <c r="A31" s="17"/>
      <c r="B31" s="17"/>
      <c r="C31" s="17"/>
      <c r="D31" s="27"/>
      <c r="E31" s="31">
        <f>DATE(D29,9,30)</f>
        <v>47756</v>
      </c>
      <c r="F31" s="34">
        <f>E31-E30</f>
        <v>92</v>
      </c>
      <c r="G31" s="21">
        <f>IF(AND(Aanvangsdatum_M-E30&gt;0,Aanvangsdatum_M-E31&lt;=0),(E31-Aanvangsdatum_M)/(E31-E30)*VLOOKUP(YEAR(E31),Calc_Y!$D$8:$E$25,2,FALSE),0)</f>
        <v>0</v>
      </c>
      <c r="H31" s="21">
        <f>IF(OR(Aanvangsdatum_M-$E30&gt;0,Eind_M-$E30&lt;=0,AND(Aanvangsdatum_M-$E30&gt;=0,Aanvangsdatum_M-$E31&lt;0),AND(Eind_M-$E30&gt;0,Eind_M-$E31&lt;=0)),0,IF($E31&lt;Aanvangsdatum_M,0,VLOOKUP(YEAR(Calc_Q!E31),Calc_Y!$D$8:$E$35,2,FALSE)))</f>
        <v>21333.333333333339</v>
      </c>
      <c r="I31" s="21">
        <f>IF(AND(Eind_M-$E30&gt;0,Eind_M-$E31&lt;=0),(Eind_M-$E30)/($E31-$E30)*VLOOKUP(YEAR(Calc_Q!$E31),Calc_Y!$D$8:$E$35,2,FALSE),0)</f>
        <v>0</v>
      </c>
      <c r="J31" s="65">
        <f t="shared" si="1"/>
        <v>21333.333333333339</v>
      </c>
      <c r="K31" s="5"/>
    </row>
    <row r="32" spans="1:11" x14ac:dyDescent="0.25">
      <c r="D32" s="28"/>
      <c r="E32" s="29">
        <f>DATE(D29,12,31)</f>
        <v>47848</v>
      </c>
      <c r="F32" s="35">
        <f t="shared" si="0"/>
        <v>92</v>
      </c>
      <c r="G32" s="21">
        <f>IF(AND(Aanvangsdatum_M-E31&gt;0,Aanvangsdatum_M-E32&lt;=0),(E32-Aanvangsdatum_M)/(E32-E31)*VLOOKUP(YEAR(E32),Calc_Y!$D$8:$E$25,2,FALSE),0)</f>
        <v>0</v>
      </c>
      <c r="H32" s="21">
        <f>IF(OR(Aanvangsdatum_M-$E31&gt;0,Eind_M-$E31&lt;=0,AND(Aanvangsdatum_M-$E31&gt;=0,Aanvangsdatum_M-$E32&lt;0),AND(Eind_M-$E31&gt;0,Eind_M-$E32&lt;=0)),0,IF($E32&lt;Aanvangsdatum_M,0,VLOOKUP(YEAR(Calc_Q!E32),Calc_Y!$D$8:$E$35,2,FALSE)))</f>
        <v>21333.333333333339</v>
      </c>
      <c r="I32" s="21">
        <f>IF(AND(Eind_M-$E31&gt;0,Eind_M-$E32&lt;=0),(Eind_M-$E31)/($E32-$E31)*VLOOKUP(YEAR(Calc_Q!$E32),Calc_Y!$D$8:$E$35,2,FALSE),0)</f>
        <v>0</v>
      </c>
      <c r="J32" s="65">
        <f t="shared" si="1"/>
        <v>21333.333333333339</v>
      </c>
      <c r="K32" s="5"/>
    </row>
    <row r="33" spans="4:11" x14ac:dyDescent="0.25">
      <c r="D33" s="27">
        <f>D29+1</f>
        <v>2031</v>
      </c>
      <c r="E33" s="31">
        <f>DATE(D33,3,31)</f>
        <v>47938</v>
      </c>
      <c r="F33" s="33">
        <f t="shared" si="0"/>
        <v>90</v>
      </c>
      <c r="G33" s="21">
        <f>IF(AND(Aanvangsdatum_M-E32&gt;0,Aanvangsdatum_M-E33&lt;=0),(E33-Aanvangsdatum_M)/(E33-E32)*VLOOKUP(YEAR(E33),Calc_Y!$D$8:$E$25,2,FALSE),0)</f>
        <v>0</v>
      </c>
      <c r="H33" s="21">
        <f>IF(OR(Aanvangsdatum_M-$E32&gt;0,Eind_M-$E32&lt;=0,AND(Aanvangsdatum_M-$E32&gt;=0,Aanvangsdatum_M-$E33&lt;0),AND(Eind_M-$E32&gt;0,Eind_M-$E33&lt;=0)),0,IF($E33&lt;Aanvangsdatum_M,0,VLOOKUP(YEAR(Calc_Q!E33),Calc_Y!$D$8:$E$35,2,FALSE)))</f>
        <v>21600.000000000007</v>
      </c>
      <c r="I33" s="21">
        <f>IF(AND(Eind_M-$E32&gt;0,Eind_M-$E33&lt;=0),(Eind_M-$E32)/($E33-$E32)*VLOOKUP(YEAR(Calc_Q!$E33),Calc_Y!$D$8:$E$35,2,FALSE),0)</f>
        <v>0</v>
      </c>
      <c r="J33" s="65">
        <f t="shared" si="1"/>
        <v>21600.000000000007</v>
      </c>
      <c r="K33" s="5"/>
    </row>
    <row r="34" spans="4:11" x14ac:dyDescent="0.25">
      <c r="D34" s="27"/>
      <c r="E34" s="31">
        <f>DATE(D33,6,30)</f>
        <v>48029</v>
      </c>
      <c r="F34" s="34">
        <f t="shared" si="0"/>
        <v>91</v>
      </c>
      <c r="G34" s="21">
        <f>IF(AND(Aanvangsdatum_M-E33&gt;0,Aanvangsdatum_M-E34&lt;=0),(E34-Aanvangsdatum_M)/(E34-E33)*VLOOKUP(YEAR(E34),Calc_Y!$D$8:$E$25,2,FALSE),0)</f>
        <v>0</v>
      </c>
      <c r="H34" s="21">
        <f>IF(OR(Aanvangsdatum_M-$E33&gt;0,Eind_M-$E33&lt;=0,AND(Aanvangsdatum_M-$E33&gt;=0,Aanvangsdatum_M-$E34&lt;0),AND(Eind_M-$E33&gt;0,Eind_M-$E34&lt;=0)),0,IF($E34&lt;Aanvangsdatum_M,0,VLOOKUP(YEAR(Calc_Q!E34),Calc_Y!$D$8:$E$35,2,FALSE)))</f>
        <v>21600.000000000007</v>
      </c>
      <c r="I34" s="21">
        <f>IF(AND(Eind_M-$E33&gt;0,Eind_M-$E34&lt;=0),(Eind_M-$E33)/($E34-$E33)*VLOOKUP(YEAR(Calc_Q!$E34),Calc_Y!$D$8:$E$35,2,FALSE),0)</f>
        <v>0</v>
      </c>
      <c r="J34" s="65">
        <f t="shared" si="1"/>
        <v>21600.000000000007</v>
      </c>
      <c r="K34" s="5"/>
    </row>
    <row r="35" spans="4:11" x14ac:dyDescent="0.25">
      <c r="D35" s="27"/>
      <c r="E35" s="31">
        <f>DATE(D33,9,30)</f>
        <v>48121</v>
      </c>
      <c r="F35" s="34">
        <f>E35-E34</f>
        <v>92</v>
      </c>
      <c r="G35" s="21">
        <f>IF(AND(Aanvangsdatum_M-E34&gt;0,Aanvangsdatum_M-E35&lt;=0),(E35-Aanvangsdatum_M)/(E35-E34)*VLOOKUP(YEAR(E35),Calc_Y!$D$8:$E$25,2,FALSE),0)</f>
        <v>0</v>
      </c>
      <c r="H35" s="21">
        <f>IF(OR(Aanvangsdatum_M-$E34&gt;0,Eind_M-$E34&lt;=0,AND(Aanvangsdatum_M-$E34&gt;=0,Aanvangsdatum_M-$E35&lt;0),AND(Eind_M-$E34&gt;0,Eind_M-$E35&lt;=0)),0,IF($E35&lt;Aanvangsdatum_M,0,VLOOKUP(YEAR(Calc_Q!E35),Calc_Y!$D$8:$E$35,2,FALSE)))</f>
        <v>21600.000000000007</v>
      </c>
      <c r="I35" s="21">
        <f>IF(AND(Eind_M-$E34&gt;0,Eind_M-$E35&lt;=0),(Eind_M-$E34)/($E35-$E34)*VLOOKUP(YEAR(Calc_Q!$E35),Calc_Y!$D$8:$E$35,2,FALSE),0)</f>
        <v>0</v>
      </c>
      <c r="J35" s="65">
        <f t="shared" si="1"/>
        <v>21600.000000000007</v>
      </c>
      <c r="K35" s="5"/>
    </row>
    <row r="36" spans="4:11" x14ac:dyDescent="0.25">
      <c r="D36" s="28"/>
      <c r="E36" s="32">
        <f>DATE(D33,12,31)</f>
        <v>48213</v>
      </c>
      <c r="F36" s="35">
        <f t="shared" si="0"/>
        <v>92</v>
      </c>
      <c r="G36" s="21">
        <f>IF(AND(Aanvangsdatum_M-E35&gt;0,Aanvangsdatum_M-E36&lt;=0),(E36-Aanvangsdatum_M)/(E36-E35)*VLOOKUP(YEAR(E36),Calc_Y!$D$8:$E$25,2,FALSE),0)</f>
        <v>0</v>
      </c>
      <c r="H36" s="21">
        <f>IF(OR(Aanvangsdatum_M-$E35&gt;0,Eind_M-$E35&lt;=0,AND(Aanvangsdatum_M-$E35&gt;=0,Aanvangsdatum_M-$E36&lt;0),AND(Eind_M-$E35&gt;0,Eind_M-$E36&lt;=0)),0,IF($E36&lt;Aanvangsdatum_M,0,VLOOKUP(YEAR(Calc_Q!E36),Calc_Y!$D$8:$E$35,2,FALSE)))</f>
        <v>21600.000000000007</v>
      </c>
      <c r="I36" s="21">
        <f>IF(AND(Eind_M-$E35&gt;0,Eind_M-$E36&lt;=0),(Eind_M-$E35)/($E36-$E35)*VLOOKUP(YEAR(Calc_Q!$E36),Calc_Y!$D$8:$E$35,2,FALSE),0)</f>
        <v>0</v>
      </c>
      <c r="J36" s="65">
        <f t="shared" si="1"/>
        <v>21600.000000000007</v>
      </c>
      <c r="K36" s="5"/>
    </row>
    <row r="37" spans="4:11" x14ac:dyDescent="0.25">
      <c r="D37" s="27">
        <f>D33+1</f>
        <v>2032</v>
      </c>
      <c r="E37" s="31">
        <f>DATE(D37,3,31)</f>
        <v>48304</v>
      </c>
      <c r="F37" s="33">
        <f t="shared" si="0"/>
        <v>91</v>
      </c>
      <c r="G37" s="21">
        <f>IF(AND(Aanvangsdatum_M-E36&gt;0,Aanvangsdatum_M-E37&lt;=0),(E37-Aanvangsdatum_M)/(E37-E36)*VLOOKUP(YEAR(E37),Calc_Y!$D$8:$E$25,2,FALSE),0)</f>
        <v>0</v>
      </c>
      <c r="H37" s="21">
        <f>IF(OR(Aanvangsdatum_M-$E36&gt;0,Eind_M-$E36&lt;=0,AND(Aanvangsdatum_M-$E36&gt;=0,Aanvangsdatum_M-$E37&lt;0),AND(Eind_M-$E36&gt;0,Eind_M-$E37&lt;=0)),0,IF($E37&lt;Aanvangsdatum_M,0,VLOOKUP(YEAR(Calc_Q!E37),Calc_Y!$D$8:$E$35,2,FALSE)))</f>
        <v>21866.666666666675</v>
      </c>
      <c r="I37" s="21">
        <f>IF(AND(Eind_M-$E36&gt;0,Eind_M-$E37&lt;=0),(Eind_M-$E36)/($E37-$E36)*VLOOKUP(YEAR(Calc_Q!$E37),Calc_Y!$D$8:$E$35,2,FALSE),0)</f>
        <v>0</v>
      </c>
      <c r="J37" s="65">
        <f t="shared" si="1"/>
        <v>21866.666666666675</v>
      </c>
      <c r="K37" s="5"/>
    </row>
    <row r="38" spans="4:11" x14ac:dyDescent="0.25">
      <c r="D38" s="27"/>
      <c r="E38" s="31">
        <f>DATE(D37,6,30)</f>
        <v>48395</v>
      </c>
      <c r="F38" s="34">
        <f t="shared" si="0"/>
        <v>91</v>
      </c>
      <c r="G38" s="21">
        <f>IF(AND(Aanvangsdatum_M-E37&gt;0,Aanvangsdatum_M-E38&lt;=0),(E38-Aanvangsdatum_M)/(E38-E37)*VLOOKUP(YEAR(E38),Calc_Y!$D$8:$E$25,2,FALSE),0)</f>
        <v>0</v>
      </c>
      <c r="H38" s="21">
        <f>IF(OR(Aanvangsdatum_M-$E37&gt;0,Eind_M-$E37&lt;=0,AND(Aanvangsdatum_M-$E37&gt;=0,Aanvangsdatum_M-$E38&lt;0),AND(Eind_M-$E37&gt;0,Eind_M-$E38&lt;=0)),0,IF($E38&lt;Aanvangsdatum_M,0,VLOOKUP(YEAR(Calc_Q!E38),Calc_Y!$D$8:$E$35,2,FALSE)))</f>
        <v>21866.666666666675</v>
      </c>
      <c r="I38" s="21">
        <f>IF(AND(Eind_M-$E37&gt;0,Eind_M-$E38&lt;=0),(Eind_M-$E37)/($E38-$E37)*VLOOKUP(YEAR(Calc_Q!$E38),Calc_Y!$D$8:$E$35,2,FALSE),0)</f>
        <v>0</v>
      </c>
      <c r="J38" s="65">
        <f t="shared" si="1"/>
        <v>21866.666666666675</v>
      </c>
      <c r="K38" s="5"/>
    </row>
    <row r="39" spans="4:11" x14ac:dyDescent="0.25">
      <c r="D39" s="27"/>
      <c r="E39" s="31">
        <f>DATE(D37,9,30)</f>
        <v>48487</v>
      </c>
      <c r="F39" s="34">
        <f>E39-E38</f>
        <v>92</v>
      </c>
      <c r="G39" s="21">
        <f>IF(AND(Aanvangsdatum_M-E38&gt;0,Aanvangsdatum_M-E39&lt;=0),(E39-Aanvangsdatum_M)/(E39-E38)*VLOOKUP(YEAR(E39),Calc_Y!$D$8:$E$25,2,FALSE),0)</f>
        <v>0</v>
      </c>
      <c r="H39" s="21">
        <f>IF(OR(Aanvangsdatum_M-$E38&gt;0,Eind_M-$E38&lt;=0,AND(Aanvangsdatum_M-$E38&gt;=0,Aanvangsdatum_M-$E39&lt;0),AND(Eind_M-$E38&gt;0,Eind_M-$E39&lt;=0)),0,IF($E39&lt;Aanvangsdatum_M,0,VLOOKUP(YEAR(Calc_Q!E39),Calc_Y!$D$8:$E$35,2,FALSE)))</f>
        <v>21866.666666666675</v>
      </c>
      <c r="I39" s="21">
        <f>IF(AND(Eind_M-$E38&gt;0,Eind_M-$E39&lt;=0),(Eind_M-$E38)/($E39-$E38)*VLOOKUP(YEAR(Calc_Q!$E39),Calc_Y!$D$8:$E$35,2,FALSE),0)</f>
        <v>0</v>
      </c>
      <c r="J39" s="65">
        <f t="shared" si="1"/>
        <v>21866.666666666675</v>
      </c>
      <c r="K39" s="5"/>
    </row>
    <row r="40" spans="4:11" x14ac:dyDescent="0.25">
      <c r="D40" s="28"/>
      <c r="E40" s="32">
        <f>DATE(D37,12,31)</f>
        <v>48579</v>
      </c>
      <c r="F40" s="35">
        <f t="shared" si="0"/>
        <v>92</v>
      </c>
      <c r="G40" s="21">
        <f>IF(AND(Aanvangsdatum_M-E39&gt;0,Aanvangsdatum_M-E40&lt;=0),(E40-Aanvangsdatum_M)/(E40-E39)*VLOOKUP(YEAR(E40),Calc_Y!$D$8:$E$25,2,FALSE),0)</f>
        <v>0</v>
      </c>
      <c r="H40" s="21">
        <f>IF(OR(Aanvangsdatum_M-$E39&gt;0,Eind_M-$E39&lt;=0,AND(Aanvangsdatum_M-$E39&gt;=0,Aanvangsdatum_M-$E40&lt;0),AND(Eind_M-$E39&gt;0,Eind_M-$E40&lt;=0)),0,IF($E40&lt;Aanvangsdatum_M,0,VLOOKUP(YEAR(Calc_Q!E40),Calc_Y!$D$8:$E$35,2,FALSE)))</f>
        <v>21866.666666666675</v>
      </c>
      <c r="I40" s="21">
        <f>IF(AND(Eind_M-$E39&gt;0,Eind_M-$E40&lt;=0),(Eind_M-$E39)/($E40-$E39)*VLOOKUP(YEAR(Calc_Q!$E40),Calc_Y!$D$8:$E$35,2,FALSE),0)</f>
        <v>0</v>
      </c>
      <c r="J40" s="65">
        <f t="shared" si="1"/>
        <v>21866.666666666675</v>
      </c>
    </row>
    <row r="41" spans="4:11" x14ac:dyDescent="0.25">
      <c r="D41" s="27">
        <f>D37+1</f>
        <v>2033</v>
      </c>
      <c r="E41" s="31">
        <f>DATE(D41,3,31)</f>
        <v>48669</v>
      </c>
      <c r="F41" s="33">
        <f t="shared" si="0"/>
        <v>90</v>
      </c>
      <c r="G41" s="21">
        <f>IF(AND(Aanvangsdatum_M-E40&gt;0,Aanvangsdatum_M-E41&lt;=0),(E41-Aanvangsdatum_M)/(E41-E40)*VLOOKUP(YEAR(E41),Calc_Y!$D$8:$E$25,2,FALSE),0)</f>
        <v>0</v>
      </c>
      <c r="H41" s="21">
        <f>IF(OR(Aanvangsdatum_M-$E40&gt;0,Eind_M-$E40&lt;=0,AND(Aanvangsdatum_M-$E40&gt;=0,Aanvangsdatum_M-$E41&lt;0),AND(Eind_M-$E40&gt;0,Eind_M-$E41&lt;=0)),0,IF($E41&lt;Aanvangsdatum_M,0,VLOOKUP(YEAR(Calc_Q!E41),Calc_Y!$D$8:$E$35,2,FALSE)))</f>
        <v>22133.333333333343</v>
      </c>
      <c r="I41" s="21">
        <f>IF(AND(Eind_M-$E40&gt;0,Eind_M-$E41&lt;=0),(Eind_M-$E40)/($E41-$E40)*VLOOKUP(YEAR(Calc_Q!$E41),Calc_Y!$D$8:$E$35,2,FALSE),0)</f>
        <v>0</v>
      </c>
      <c r="J41" s="65">
        <f t="shared" si="1"/>
        <v>22133.333333333343</v>
      </c>
    </row>
    <row r="42" spans="4:11" x14ac:dyDescent="0.25">
      <c r="D42" s="27"/>
      <c r="E42" s="31">
        <f>DATE(D41,6,30)</f>
        <v>48760</v>
      </c>
      <c r="F42" s="34">
        <f t="shared" si="0"/>
        <v>91</v>
      </c>
      <c r="G42" s="21">
        <f>IF(AND(Aanvangsdatum_M-E41&gt;0,Aanvangsdatum_M-E42&lt;=0),(E42-Aanvangsdatum_M)/(E42-E41)*VLOOKUP(YEAR(E42),Calc_Y!$D$8:$E$25,2,FALSE),0)</f>
        <v>0</v>
      </c>
      <c r="H42" s="21">
        <f>IF(OR(Aanvangsdatum_M-$E41&gt;0,Eind_M-$E41&lt;=0,AND(Aanvangsdatum_M-$E41&gt;=0,Aanvangsdatum_M-$E42&lt;0),AND(Eind_M-$E41&gt;0,Eind_M-$E42&lt;=0)),0,IF($E42&lt;Aanvangsdatum_M,0,VLOOKUP(YEAR(Calc_Q!E42),Calc_Y!$D$8:$E$35,2,FALSE)))</f>
        <v>22133.333333333343</v>
      </c>
      <c r="I42" s="21">
        <f>IF(AND(Eind_M-$E41&gt;0,Eind_M-$E42&lt;=0),(Eind_M-$E41)/($E42-$E41)*VLOOKUP(YEAR(Calc_Q!$E42),Calc_Y!$D$8:$E$35,2,FALSE),0)</f>
        <v>0</v>
      </c>
      <c r="J42" s="65">
        <f t="shared" si="1"/>
        <v>22133.333333333343</v>
      </c>
    </row>
    <row r="43" spans="4:11" x14ac:dyDescent="0.25">
      <c r="D43" s="27"/>
      <c r="E43" s="31">
        <f>DATE(D41,9,30)</f>
        <v>48852</v>
      </c>
      <c r="F43" s="34">
        <f>E43-E42</f>
        <v>92</v>
      </c>
      <c r="G43" s="21">
        <f>IF(AND(Aanvangsdatum_M-E42&gt;0,Aanvangsdatum_M-E43&lt;=0),(E43-Aanvangsdatum_M)/(E43-E42)*VLOOKUP(YEAR(E43),Calc_Y!$D$8:$E$25,2,FALSE),0)</f>
        <v>0</v>
      </c>
      <c r="H43" s="21">
        <f>IF(OR(Aanvangsdatum_M-$E42&gt;0,Eind_M-$E42&lt;=0,AND(Aanvangsdatum_M-$E42&gt;=0,Aanvangsdatum_M-$E43&lt;0),AND(Eind_M-$E42&gt;0,Eind_M-$E43&lt;=0)),0,IF($E43&lt;Aanvangsdatum_M,0,VLOOKUP(YEAR(Calc_Q!E43),Calc_Y!$D$8:$E$35,2,FALSE)))</f>
        <v>22133.333333333343</v>
      </c>
      <c r="I43" s="21">
        <f>IF(AND(Eind_M-$E42&gt;0,Eind_M-$E43&lt;=0),(Eind_M-$E42)/($E43-$E42)*VLOOKUP(YEAR(Calc_Q!$E43),Calc_Y!$D$8:$E$35,2,FALSE),0)</f>
        <v>0</v>
      </c>
      <c r="J43" s="65">
        <f t="shared" si="1"/>
        <v>22133.333333333343</v>
      </c>
    </row>
    <row r="44" spans="4:11" x14ac:dyDescent="0.25">
      <c r="D44" s="28"/>
      <c r="E44" s="32">
        <f>DATE(D41,12,31)</f>
        <v>48944</v>
      </c>
      <c r="F44" s="35">
        <f t="shared" si="0"/>
        <v>92</v>
      </c>
      <c r="G44" s="21">
        <f>IF(AND(Aanvangsdatum_M-E43&gt;0,Aanvangsdatum_M-E44&lt;=0),(E44-Aanvangsdatum_M)/(E44-E43)*VLOOKUP(YEAR(E44),Calc_Y!$D$8:$E$25,2,FALSE),0)</f>
        <v>0</v>
      </c>
      <c r="H44" s="21">
        <f>IF(OR(Aanvangsdatum_M-$E43&gt;0,Eind_M-$E43&lt;=0,AND(Aanvangsdatum_M-$E43&gt;=0,Aanvangsdatum_M-$E44&lt;0),AND(Eind_M-$E43&gt;0,Eind_M-$E44&lt;=0)),0,IF($E44&lt;Aanvangsdatum_M,0,VLOOKUP(YEAR(Calc_Q!E44),Calc_Y!$D$8:$E$35,2,FALSE)))</f>
        <v>22133.333333333343</v>
      </c>
      <c r="I44" s="21">
        <f>IF(AND(Eind_M-$E43&gt;0,Eind_M-$E44&lt;=0),(Eind_M-$E43)/($E44-$E43)*VLOOKUP(YEAR(Calc_Q!$E44),Calc_Y!$D$8:$E$35,2,FALSE),0)</f>
        <v>0</v>
      </c>
      <c r="J44" s="65">
        <f t="shared" si="1"/>
        <v>22133.333333333343</v>
      </c>
    </row>
    <row r="45" spans="4:11" x14ac:dyDescent="0.25">
      <c r="D45" s="27">
        <f>D41+1</f>
        <v>2034</v>
      </c>
      <c r="E45" s="31">
        <f>DATE(D45,3,31)</f>
        <v>49034</v>
      </c>
      <c r="F45" s="33">
        <f t="shared" si="0"/>
        <v>90</v>
      </c>
      <c r="G45" s="21">
        <f>IF(AND(Aanvangsdatum_M-E44&gt;0,Aanvangsdatum_M-E45&lt;=0),(E45-Aanvangsdatum_M)/(E45-E44)*VLOOKUP(YEAR(E45),Calc_Y!$D$8:$E$25,2,FALSE),0)</f>
        <v>0</v>
      </c>
      <c r="H45" s="21">
        <f>IF(OR(Aanvangsdatum_M-$E44&gt;0,Eind_M-$E44&lt;=0,AND(Aanvangsdatum_M-$E44&gt;=0,Aanvangsdatum_M-$E45&lt;0),AND(Eind_M-$E44&gt;0,Eind_M-$E45&lt;=0)),0,IF($E45&lt;Aanvangsdatum_M,0,VLOOKUP(YEAR(Calc_Q!E45),Calc_Y!$D$8:$E$35,2,FALSE)))</f>
        <v>22400.000000000011</v>
      </c>
      <c r="I45" s="21">
        <f>IF(AND(Eind_M-$E44&gt;0,Eind_M-$E45&lt;=0),(Eind_M-$E44)/($E45-$E44)*VLOOKUP(YEAR(Calc_Q!$E45),Calc_Y!$D$8:$E$35,2,FALSE),0)</f>
        <v>0</v>
      </c>
      <c r="J45" s="65">
        <f t="shared" si="1"/>
        <v>22400.000000000011</v>
      </c>
    </row>
    <row r="46" spans="4:11" x14ac:dyDescent="0.25">
      <c r="D46" s="27"/>
      <c r="E46" s="31">
        <f>DATE(D45,6,30)</f>
        <v>49125</v>
      </c>
      <c r="F46" s="34">
        <f t="shared" si="0"/>
        <v>91</v>
      </c>
      <c r="G46" s="21">
        <f>IF(AND(Aanvangsdatum_M-E45&gt;0,Aanvangsdatum_M-E46&lt;=0),(E46-Aanvangsdatum_M)/(E46-E45)*VLOOKUP(YEAR(E46),Calc_Y!$D$8:$E$25,2,FALSE),0)</f>
        <v>0</v>
      </c>
      <c r="H46" s="21">
        <f>IF(OR(Aanvangsdatum_M-$E45&gt;0,Eind_M-$E45&lt;=0,AND(Aanvangsdatum_M-$E45&gt;=0,Aanvangsdatum_M-$E46&lt;0),AND(Eind_M-$E45&gt;0,Eind_M-$E46&lt;=0)),0,IF($E46&lt;Aanvangsdatum_M,0,VLOOKUP(YEAR(Calc_Q!E46),Calc_Y!$D$8:$E$35,2,FALSE)))</f>
        <v>22400.000000000011</v>
      </c>
      <c r="I46" s="21">
        <f>IF(AND(Eind_M-$E45&gt;0,Eind_M-$E46&lt;=0),(Eind_M-$E45)/($E46-$E45)*VLOOKUP(YEAR(Calc_Q!$E46),Calc_Y!$D$8:$E$35,2,FALSE),0)</f>
        <v>0</v>
      </c>
      <c r="J46" s="65">
        <f t="shared" si="1"/>
        <v>22400.000000000011</v>
      </c>
    </row>
    <row r="47" spans="4:11" x14ac:dyDescent="0.25">
      <c r="D47" s="27"/>
      <c r="E47" s="31">
        <f>DATE(D45,9,30)</f>
        <v>49217</v>
      </c>
      <c r="F47" s="34">
        <f>E47-E46</f>
        <v>92</v>
      </c>
      <c r="G47" s="21">
        <f>IF(AND(Aanvangsdatum_M-E46&gt;0,Aanvangsdatum_M-E47&lt;=0),(E47-Aanvangsdatum_M)/(E47-E46)*VLOOKUP(YEAR(E47),Calc_Y!$D$8:$E$25,2,FALSE),0)</f>
        <v>0</v>
      </c>
      <c r="H47" s="21">
        <f>IF(OR(Aanvangsdatum_M-$E46&gt;0,Eind_M-$E46&lt;=0,AND(Aanvangsdatum_M-$E46&gt;=0,Aanvangsdatum_M-$E47&lt;0),AND(Eind_M-$E46&gt;0,Eind_M-$E47&lt;=0)),0,IF($E47&lt;Aanvangsdatum_M,0,VLOOKUP(YEAR(Calc_Q!E47),Calc_Y!$D$8:$E$35,2,FALSE)))</f>
        <v>22400.000000000011</v>
      </c>
      <c r="I47" s="21">
        <f>IF(AND(Eind_M-$E46&gt;0,Eind_M-$E47&lt;=0),(Eind_M-$E46)/($E47-$E46)*VLOOKUP(YEAR(Calc_Q!$E47),Calc_Y!$D$8:$E$35,2,FALSE),0)</f>
        <v>0</v>
      </c>
      <c r="J47" s="65">
        <f t="shared" si="1"/>
        <v>22400.000000000011</v>
      </c>
    </row>
    <row r="48" spans="4:11" x14ac:dyDescent="0.25">
      <c r="D48" s="28"/>
      <c r="E48" s="32">
        <f>DATE(D45,12,31)</f>
        <v>49309</v>
      </c>
      <c r="F48" s="35">
        <f t="shared" si="0"/>
        <v>92</v>
      </c>
      <c r="G48" s="21">
        <f>IF(AND(Aanvangsdatum_M-E47&gt;0,Aanvangsdatum_M-E48&lt;=0),(E48-Aanvangsdatum_M)/(E48-E47)*VLOOKUP(YEAR(E48),Calc_Y!$D$8:$E$25,2,FALSE),0)</f>
        <v>0</v>
      </c>
      <c r="H48" s="21">
        <f>IF(OR(Aanvangsdatum_M-$E47&gt;0,Eind_M-$E47&lt;=0,AND(Aanvangsdatum_M-$E47&gt;=0,Aanvangsdatum_M-$E48&lt;0),AND(Eind_M-$E47&gt;0,Eind_M-$E48&lt;=0)),0,IF($E48&lt;Aanvangsdatum_M,0,VLOOKUP(YEAR(Calc_Q!E48),Calc_Y!$D$8:$E$35,2,FALSE)))</f>
        <v>22400.000000000011</v>
      </c>
      <c r="I48" s="21">
        <f>IF(AND(Eind_M-$E47&gt;0,Eind_M-$E48&lt;=0),(Eind_M-$E47)/($E48-$E47)*VLOOKUP(YEAR(Calc_Q!$E48),Calc_Y!$D$8:$E$35,2,FALSE),0)</f>
        <v>0</v>
      </c>
      <c r="J48" s="65">
        <f t="shared" si="1"/>
        <v>22400.000000000011</v>
      </c>
    </row>
    <row r="49" spans="4:10" x14ac:dyDescent="0.25">
      <c r="D49" s="27">
        <f>D45+1</f>
        <v>2035</v>
      </c>
      <c r="E49" s="31">
        <f>DATE(D49,3,31)</f>
        <v>49399</v>
      </c>
      <c r="F49" s="33">
        <f t="shared" si="0"/>
        <v>90</v>
      </c>
      <c r="G49" s="21">
        <f>IF(AND(Aanvangsdatum_M-E48&gt;0,Aanvangsdatum_M-E49&lt;=0),(E49-Aanvangsdatum_M)/(E49-E48)*VLOOKUP(YEAR(E49),Calc_Y!$D$8:$E$25,2,FALSE),0)</f>
        <v>0</v>
      </c>
      <c r="H49" s="21">
        <f>IF(OR(Aanvangsdatum_M-$E48&gt;0,Eind_M-$E48&lt;=0,AND(Aanvangsdatum_M-$E48&gt;=0,Aanvangsdatum_M-$E49&lt;0),AND(Eind_M-$E48&gt;0,Eind_M-$E49&lt;=0)),0,IF($E49&lt;Aanvangsdatum_M,0,VLOOKUP(YEAR(Calc_Q!E49),Calc_Y!$D$8:$E$35,2,FALSE)))</f>
        <v>22666.666666666679</v>
      </c>
      <c r="I49" s="21">
        <f>IF(AND(Eind_M-$E48&gt;0,Eind_M-$E49&lt;=0),(Eind_M-$E48)/($E49-$E48)*VLOOKUP(YEAR(Calc_Q!$E49),Calc_Y!$D$8:$E$35,2,FALSE),0)</f>
        <v>0</v>
      </c>
      <c r="J49" s="65">
        <f t="shared" si="1"/>
        <v>22666.666666666679</v>
      </c>
    </row>
    <row r="50" spans="4:10" x14ac:dyDescent="0.25">
      <c r="D50" s="27"/>
      <c r="E50" s="31">
        <f>DATE(D49,6,30)</f>
        <v>49490</v>
      </c>
      <c r="F50" s="34">
        <f t="shared" si="0"/>
        <v>91</v>
      </c>
      <c r="G50" s="21">
        <f>IF(AND(Aanvangsdatum_M-E49&gt;0,Aanvangsdatum_M-E50&lt;=0),(E50-Aanvangsdatum_M)/(E50-E49)*VLOOKUP(YEAR(E50),Calc_Y!$D$8:$E$25,2,FALSE),0)</f>
        <v>0</v>
      </c>
      <c r="H50" s="21">
        <f>IF(OR(Aanvangsdatum_M-$E49&gt;0,Eind_M-$E49&lt;=0,AND(Aanvangsdatum_M-$E49&gt;=0,Aanvangsdatum_M-$E50&lt;0),AND(Eind_M-$E49&gt;0,Eind_M-$E50&lt;=0)),0,IF($E50&lt;Aanvangsdatum_M,0,VLOOKUP(YEAR(Calc_Q!E50),Calc_Y!$D$8:$E$35,2,FALSE)))</f>
        <v>22666.666666666679</v>
      </c>
      <c r="I50" s="21">
        <f>IF(AND(Eind_M-$E49&gt;0,Eind_M-$E50&lt;=0),(Eind_M-$E49)/($E50-$E49)*VLOOKUP(YEAR(Calc_Q!$E50),Calc_Y!$D$8:$E$35,2,FALSE),0)</f>
        <v>0</v>
      </c>
      <c r="J50" s="65">
        <f t="shared" si="1"/>
        <v>22666.666666666679</v>
      </c>
    </row>
    <row r="51" spans="4:10" x14ac:dyDescent="0.25">
      <c r="D51" s="27"/>
      <c r="E51" s="31">
        <f>DATE(D49,9,30)</f>
        <v>49582</v>
      </c>
      <c r="F51" s="34">
        <f>E51-E50</f>
        <v>92</v>
      </c>
      <c r="G51" s="21">
        <f>IF(AND(Aanvangsdatum_M-E50&gt;0,Aanvangsdatum_M-E51&lt;=0),(E51-Aanvangsdatum_M)/(E51-E50)*VLOOKUP(YEAR(E51),Calc_Y!$D$8:$E$25,2,FALSE),0)</f>
        <v>0</v>
      </c>
      <c r="H51" s="21">
        <f>IF(OR(Aanvangsdatum_M-$E50&gt;0,Eind_M-$E50&lt;=0,AND(Aanvangsdatum_M-$E50&gt;=0,Aanvangsdatum_M-$E51&lt;0),AND(Eind_M-$E50&gt;0,Eind_M-$E51&lt;=0)),0,IF($E51&lt;Aanvangsdatum_M,0,VLOOKUP(YEAR(Calc_Q!E51),Calc_Y!$D$8:$E$35,2,FALSE)))</f>
        <v>22666.666666666679</v>
      </c>
      <c r="I51" s="21">
        <f>IF(AND(Eind_M-$E50&gt;0,Eind_M-$E51&lt;=0),(Eind_M-$E50)/($E51-$E50)*VLOOKUP(YEAR(Calc_Q!$E51),Calc_Y!$D$8:$E$35,2,FALSE),0)</f>
        <v>0</v>
      </c>
      <c r="J51" s="65">
        <f t="shared" si="1"/>
        <v>22666.666666666679</v>
      </c>
    </row>
    <row r="52" spans="4:10" x14ac:dyDescent="0.25">
      <c r="D52" s="28"/>
      <c r="E52" s="32">
        <f>DATE(D49,12,31)</f>
        <v>49674</v>
      </c>
      <c r="F52" s="35">
        <f t="shared" si="0"/>
        <v>92</v>
      </c>
      <c r="G52" s="21">
        <f>IF(AND(Aanvangsdatum_M-E51&gt;0,Aanvangsdatum_M-E52&lt;=0),(E52-Aanvangsdatum_M)/(E52-E51)*VLOOKUP(YEAR(E52),Calc_Y!$D$8:$E$25,2,FALSE),0)</f>
        <v>0</v>
      </c>
      <c r="H52" s="21">
        <f>IF(OR(Aanvangsdatum_M-$E51&gt;0,Eind_M-$E51&lt;=0,AND(Aanvangsdatum_M-$E51&gt;=0,Aanvangsdatum_M-$E52&lt;0),AND(Eind_M-$E51&gt;0,Eind_M-$E52&lt;=0)),0,IF($E52&lt;Aanvangsdatum_M,0,VLOOKUP(YEAR(Calc_Q!E52),Calc_Y!$D$8:$E$35,2,FALSE)))</f>
        <v>22666.666666666679</v>
      </c>
      <c r="I52" s="21">
        <f>IF(AND(Eind_M-$E51&gt;0,Eind_M-$E52&lt;=0),(Eind_M-$E51)/($E52-$E51)*VLOOKUP(YEAR(Calc_Q!$E52),Calc_Y!$D$8:$E$35,2,FALSE),0)</f>
        <v>0</v>
      </c>
      <c r="J52" s="65">
        <f t="shared" si="1"/>
        <v>22666.666666666679</v>
      </c>
    </row>
    <row r="53" spans="4:10" x14ac:dyDescent="0.25">
      <c r="D53" s="27">
        <f>D49+1</f>
        <v>2036</v>
      </c>
      <c r="E53" s="31">
        <f>DATE(D53,3,31)</f>
        <v>49765</v>
      </c>
      <c r="F53" s="33">
        <f t="shared" si="0"/>
        <v>91</v>
      </c>
      <c r="G53" s="21">
        <f>IF(AND(Aanvangsdatum_M-E52&gt;0,Aanvangsdatum_M-E53&lt;=0),(E53-Aanvangsdatum_M)/(E53-E52)*VLOOKUP(YEAR(E53),Calc_Y!$D$8:$E$25,2,FALSE),0)</f>
        <v>0</v>
      </c>
      <c r="H53" s="21">
        <f>IF(OR(Aanvangsdatum_M-$E52&gt;0,Eind_M-$E52&lt;=0,AND(Aanvangsdatum_M-$E52&gt;=0,Aanvangsdatum_M-$E53&lt;0),AND(Eind_M-$E52&gt;0,Eind_M-$E53&lt;=0)),0,IF($E53&lt;Aanvangsdatum_M,0,VLOOKUP(YEAR(Calc_Q!E53),Calc_Y!$D$8:$E$35,2,FALSE)))</f>
        <v>22933.333333333347</v>
      </c>
      <c r="I53" s="21">
        <f>IF(AND(Eind_M-$E52&gt;0,Eind_M-$E53&lt;=0),(Eind_M-$E52)/($E53-$E52)*VLOOKUP(YEAR(Calc_Q!$E53),Calc_Y!$D$8:$E$35,2,FALSE),0)</f>
        <v>0</v>
      </c>
      <c r="J53" s="65">
        <f t="shared" si="1"/>
        <v>22933.333333333347</v>
      </c>
    </row>
    <row r="54" spans="4:10" x14ac:dyDescent="0.25">
      <c r="D54" s="27"/>
      <c r="E54" s="31">
        <f>DATE(D53,6,30)</f>
        <v>49856</v>
      </c>
      <c r="F54" s="34">
        <f t="shared" si="0"/>
        <v>91</v>
      </c>
      <c r="G54" s="21">
        <f>IF(AND(Aanvangsdatum_M-E53&gt;0,Aanvangsdatum_M-E54&lt;=0),(E54-Aanvangsdatum_M)/(E54-E53)*VLOOKUP(YEAR(E54),Calc_Y!$D$8:$E$25,2,FALSE),0)</f>
        <v>0</v>
      </c>
      <c r="H54" s="21">
        <f>IF(OR(Aanvangsdatum_M-$E53&gt;0,Eind_M-$E53&lt;=0,AND(Aanvangsdatum_M-$E53&gt;=0,Aanvangsdatum_M-$E54&lt;0),AND(Eind_M-$E53&gt;0,Eind_M-$E54&lt;=0)),0,IF($E54&lt;Aanvangsdatum_M,0,VLOOKUP(YEAR(Calc_Q!E54),Calc_Y!$D$8:$E$35,2,FALSE)))</f>
        <v>22933.333333333347</v>
      </c>
      <c r="I54" s="21">
        <f>IF(AND(Eind_M-$E53&gt;0,Eind_M-$E54&lt;=0),(Eind_M-$E53)/($E54-$E53)*VLOOKUP(YEAR(Calc_Q!$E54),Calc_Y!$D$8:$E$35,2,FALSE),0)</f>
        <v>0</v>
      </c>
      <c r="J54" s="65">
        <f t="shared" si="1"/>
        <v>22933.333333333347</v>
      </c>
    </row>
    <row r="55" spans="4:10" x14ac:dyDescent="0.25">
      <c r="D55" s="27"/>
      <c r="E55" s="31">
        <f>DATE(D53,9,30)</f>
        <v>49948</v>
      </c>
      <c r="F55" s="34">
        <f>E55-E54</f>
        <v>92</v>
      </c>
      <c r="G55" s="21">
        <f>IF(AND(Aanvangsdatum_M-E54&gt;0,Aanvangsdatum_M-E55&lt;=0),(E55-Aanvangsdatum_M)/(E55-E54)*VLOOKUP(YEAR(E55),Calc_Y!$D$8:$E$25,2,FALSE),0)</f>
        <v>0</v>
      </c>
      <c r="H55" s="21">
        <f>IF(OR(Aanvangsdatum_M-$E54&gt;0,Eind_M-$E54&lt;=0,AND(Aanvangsdatum_M-$E54&gt;=0,Aanvangsdatum_M-$E55&lt;0),AND(Eind_M-$E54&gt;0,Eind_M-$E55&lt;=0)),0,IF($E55&lt;Aanvangsdatum_M,0,VLOOKUP(YEAR(Calc_Q!E55),Calc_Y!$D$8:$E$35,2,FALSE)))</f>
        <v>22933.333333333347</v>
      </c>
      <c r="I55" s="21">
        <f>IF(AND(Eind_M-$E54&gt;0,Eind_M-$E55&lt;=0),(Eind_M-$E54)/($E55-$E54)*VLOOKUP(YEAR(Calc_Q!$E55),Calc_Y!$D$8:$E$35,2,FALSE),0)</f>
        <v>0</v>
      </c>
      <c r="J55" s="65">
        <f t="shared" si="1"/>
        <v>22933.333333333347</v>
      </c>
    </row>
    <row r="56" spans="4:10" x14ac:dyDescent="0.25">
      <c r="D56" s="28"/>
      <c r="E56" s="32">
        <f>DATE(D53,12,31)</f>
        <v>50040</v>
      </c>
      <c r="F56" s="35">
        <f t="shared" si="0"/>
        <v>92</v>
      </c>
      <c r="G56" s="21">
        <f>IF(AND(Aanvangsdatum_M-E55&gt;0,Aanvangsdatum_M-E56&lt;=0),(E56-Aanvangsdatum_M)/(E56-E55)*VLOOKUP(YEAR(E56),Calc_Y!$D$8:$E$25,2,FALSE),0)</f>
        <v>0</v>
      </c>
      <c r="H56" s="21">
        <f>IF(OR(Aanvangsdatum_M-$E55&gt;0,Eind_M-$E55&lt;=0,AND(Aanvangsdatum_M-$E55&gt;=0,Aanvangsdatum_M-$E56&lt;0),AND(Eind_M-$E55&gt;0,Eind_M-$E56&lt;=0)),0,IF($E56&lt;Aanvangsdatum_M,0,VLOOKUP(YEAR(Calc_Q!E56),Calc_Y!$D$8:$E$35,2,FALSE)))</f>
        <v>22933.333333333347</v>
      </c>
      <c r="I56" s="21">
        <f>IF(AND(Eind_M-$E55&gt;0,Eind_M-$E56&lt;=0),(Eind_M-$E55)/($E56-$E55)*VLOOKUP(YEAR(Calc_Q!$E56),Calc_Y!$D$8:$E$35,2,FALSE),0)</f>
        <v>0</v>
      </c>
      <c r="J56" s="65">
        <f t="shared" si="1"/>
        <v>22933.333333333347</v>
      </c>
    </row>
    <row r="57" spans="4:10" x14ac:dyDescent="0.25">
      <c r="D57" s="27">
        <f>D53+1</f>
        <v>2037</v>
      </c>
      <c r="E57" s="31">
        <f>DATE(D57,3,31)</f>
        <v>50130</v>
      </c>
      <c r="F57" s="33">
        <f t="shared" si="0"/>
        <v>90</v>
      </c>
      <c r="G57" s="21">
        <f>IF(AND(Aanvangsdatum_M-E56&gt;0,Aanvangsdatum_M-E57&lt;=0),(E57-Aanvangsdatum_M)/(E57-E56)*VLOOKUP(YEAR(E57),Calc_Y!$D$8:$E$25,2,FALSE),0)</f>
        <v>0</v>
      </c>
      <c r="H57" s="21">
        <f>IF(OR(Aanvangsdatum_M-$E56&gt;0,Eind_M-$E56&lt;=0,AND(Aanvangsdatum_M-$E56&gt;=0,Aanvangsdatum_M-$E57&lt;0),AND(Eind_M-$E56&gt;0,Eind_M-$E57&lt;=0)),0,IF($E57&lt;Aanvangsdatum_M,0,VLOOKUP(YEAR(Calc_Q!E57),Calc_Y!$D$8:$E$35,2,FALSE)))</f>
        <v>23200.000000000015</v>
      </c>
      <c r="I57" s="21">
        <f>IF(AND(Eind_M-$E56&gt;0,Eind_M-$E57&lt;=0),(Eind_M-$E56)/($E57-$E56)*VLOOKUP(YEAR(Calc_Q!$E57),Calc_Y!$D$8:$E$35,2,FALSE),0)</f>
        <v>0</v>
      </c>
      <c r="J57" s="65">
        <f t="shared" si="1"/>
        <v>23200.000000000015</v>
      </c>
    </row>
    <row r="58" spans="4:10" x14ac:dyDescent="0.25">
      <c r="D58" s="27"/>
      <c r="E58" s="31">
        <f>DATE(D57,6,30)</f>
        <v>50221</v>
      </c>
      <c r="F58" s="34">
        <f t="shared" si="0"/>
        <v>91</v>
      </c>
      <c r="G58" s="21">
        <f>IF(AND(Aanvangsdatum_M-E57&gt;0,Aanvangsdatum_M-E58&lt;=0),(E58-Aanvangsdatum_M)/(E58-E57)*VLOOKUP(YEAR(E58),Calc_Y!$D$8:$E$25,2,FALSE),0)</f>
        <v>0</v>
      </c>
      <c r="H58" s="21">
        <f>IF(OR(Aanvangsdatum_M-$E57&gt;0,Eind_M-$E57&lt;=0,AND(Aanvangsdatum_M-$E57&gt;=0,Aanvangsdatum_M-$E58&lt;0),AND(Eind_M-$E57&gt;0,Eind_M-$E58&lt;=0)),0,IF($E58&lt;Aanvangsdatum_M,0,VLOOKUP(YEAR(Calc_Q!E58),Calc_Y!$D$8:$E$35,2,FALSE)))</f>
        <v>23200.000000000015</v>
      </c>
      <c r="I58" s="21">
        <f>IF(AND(Eind_M-$E57&gt;0,Eind_M-$E58&lt;=0),(Eind_M-$E57)/($E58-$E57)*VLOOKUP(YEAR(Calc_Q!$E58),Calc_Y!$D$8:$E$35,2,FALSE),0)</f>
        <v>0</v>
      </c>
      <c r="J58" s="65">
        <f t="shared" si="1"/>
        <v>23200.000000000015</v>
      </c>
    </row>
    <row r="59" spans="4:10" x14ac:dyDescent="0.25">
      <c r="D59" s="27"/>
      <c r="E59" s="31">
        <f>DATE(D57,9,30)</f>
        <v>50313</v>
      </c>
      <c r="F59" s="34">
        <f>E59-E58</f>
        <v>92</v>
      </c>
      <c r="G59" s="21">
        <f>IF(AND(Aanvangsdatum_M-E58&gt;0,Aanvangsdatum_M-E59&lt;=0),(E59-Aanvangsdatum_M)/(E59-E58)*VLOOKUP(YEAR(E59),Calc_Y!$D$8:$E$25,2,FALSE),0)</f>
        <v>0</v>
      </c>
      <c r="H59" s="21">
        <f>IF(OR(Aanvangsdatum_M-$E58&gt;0,Eind_M-$E58&lt;=0,AND(Aanvangsdatum_M-$E58&gt;=0,Aanvangsdatum_M-$E59&lt;0),AND(Eind_M-$E58&gt;0,Eind_M-$E59&lt;=0)),0,IF($E59&lt;Aanvangsdatum_M,0,VLOOKUP(YEAR(Calc_Q!E59),Calc_Y!$D$8:$E$35,2,FALSE)))</f>
        <v>23200.000000000015</v>
      </c>
      <c r="I59" s="21">
        <f>IF(AND(Eind_M-$E58&gt;0,Eind_M-$E59&lt;=0),(Eind_M-$E58)/($E59-$E58)*VLOOKUP(YEAR(Calc_Q!$E59),Calc_Y!$D$8:$E$35,2,FALSE),0)</f>
        <v>0</v>
      </c>
      <c r="J59" s="65">
        <f t="shared" si="1"/>
        <v>23200.000000000015</v>
      </c>
    </row>
    <row r="60" spans="4:10" x14ac:dyDescent="0.25">
      <c r="D60" s="28"/>
      <c r="E60" s="32">
        <f>DATE(D57,12,31)</f>
        <v>50405</v>
      </c>
      <c r="F60" s="35">
        <f t="shared" si="0"/>
        <v>92</v>
      </c>
      <c r="G60" s="21">
        <f>IF(AND(Aanvangsdatum_M-E59&gt;0,Aanvangsdatum_M-E60&lt;=0),(E60-Aanvangsdatum_M)/(E60-E59)*VLOOKUP(YEAR(E60),Calc_Y!$D$8:$E$25,2,FALSE),0)</f>
        <v>0</v>
      </c>
      <c r="H60" s="21">
        <f>IF(OR(Aanvangsdatum_M-$E59&gt;0,Eind_M-$E59&lt;=0,AND(Aanvangsdatum_M-$E59&gt;=0,Aanvangsdatum_M-$E60&lt;0),AND(Eind_M-$E59&gt;0,Eind_M-$E60&lt;=0)),0,IF($E60&lt;Aanvangsdatum_M,0,VLOOKUP(YEAR(Calc_Q!E60),Calc_Y!$D$8:$E$35,2,FALSE)))</f>
        <v>23200.000000000015</v>
      </c>
      <c r="I60" s="21">
        <f>IF(AND(Eind_M-$E59&gt;0,Eind_M-$E60&lt;=0),(Eind_M-$E59)/($E60-$E59)*VLOOKUP(YEAR(Calc_Q!$E60),Calc_Y!$D$8:$E$35,2,FALSE),0)</f>
        <v>0</v>
      </c>
      <c r="J60" s="65">
        <f t="shared" si="1"/>
        <v>23200.000000000015</v>
      </c>
    </row>
    <row r="61" spans="4:10" x14ac:dyDescent="0.25">
      <c r="D61" s="27">
        <f>D57+1</f>
        <v>2038</v>
      </c>
      <c r="E61" s="31">
        <f>DATE(D61,3,31)</f>
        <v>50495</v>
      </c>
      <c r="F61" s="33">
        <f t="shared" si="0"/>
        <v>90</v>
      </c>
      <c r="G61" s="21">
        <f>IF(AND(Aanvangsdatum_M-E60&gt;0,Aanvangsdatum_M-E61&lt;=0),(E61-Aanvangsdatum_M)/(E61-E60)*VLOOKUP(YEAR(E61),Calc_Y!$D$8:$E$25,2,FALSE),0)</f>
        <v>0</v>
      </c>
      <c r="H61" s="21">
        <f>IF(OR(Aanvangsdatum_M-$E60&gt;0,Eind_M-$E60&lt;=0,AND(Aanvangsdatum_M-$E60&gt;=0,Aanvangsdatum_M-$E61&lt;0),AND(Eind_M-$E60&gt;0,Eind_M-$E61&lt;=0)),0,IF($E61&lt;Aanvangsdatum_M,0,VLOOKUP(YEAR(Calc_Q!E61),Calc_Y!$D$8:$E$35,2,FALSE)))</f>
        <v>23466.666666666682</v>
      </c>
      <c r="I61" s="21">
        <f>IF(AND(Eind_M-$E60&gt;0,Eind_M-$E61&lt;=0),(Eind_M-$E60)/($E61-$E60)*VLOOKUP(YEAR(Calc_Q!$E61),Calc_Y!$D$8:$E$35,2,FALSE),0)</f>
        <v>0</v>
      </c>
      <c r="J61" s="65">
        <f t="shared" si="1"/>
        <v>23466.666666666682</v>
      </c>
    </row>
    <row r="62" spans="4:10" x14ac:dyDescent="0.25">
      <c r="D62" s="27"/>
      <c r="E62" s="31">
        <f>DATE(D61,6,30)</f>
        <v>50586</v>
      </c>
      <c r="F62" s="34">
        <f t="shared" si="0"/>
        <v>91</v>
      </c>
      <c r="G62" s="21">
        <f>IF(AND(Aanvangsdatum_M-E61&gt;0,Aanvangsdatum_M-E62&lt;=0),(E62-Aanvangsdatum_M)/(E62-E61)*VLOOKUP(YEAR(E62),Calc_Y!$D$8:$E$25,2,FALSE),0)</f>
        <v>0</v>
      </c>
      <c r="H62" s="21">
        <f>IF(OR(Aanvangsdatum_M-$E61&gt;0,Eind_M-$E61&lt;=0,AND(Aanvangsdatum_M-$E61&gt;=0,Aanvangsdatum_M-$E62&lt;0),AND(Eind_M-$E61&gt;0,Eind_M-$E62&lt;=0)),0,IF($E62&lt;Aanvangsdatum_M,0,VLOOKUP(YEAR(Calc_Q!E62),Calc_Y!$D$8:$E$35,2,FALSE)))</f>
        <v>23466.666666666682</v>
      </c>
      <c r="I62" s="21">
        <f>IF(AND(Eind_M-$E61&gt;0,Eind_M-$E62&lt;=0),(Eind_M-$E61)/($E62-$E61)*VLOOKUP(YEAR(Calc_Q!$E62),Calc_Y!$D$8:$E$35,2,FALSE),0)</f>
        <v>0</v>
      </c>
      <c r="J62" s="65">
        <f t="shared" si="1"/>
        <v>23466.666666666682</v>
      </c>
    </row>
    <row r="63" spans="4:10" x14ac:dyDescent="0.25">
      <c r="D63" s="27"/>
      <c r="E63" s="31">
        <f>DATE(D61,9,30)</f>
        <v>50678</v>
      </c>
      <c r="F63" s="34">
        <f>E63-E62</f>
        <v>92</v>
      </c>
      <c r="G63" s="21">
        <f>IF(AND(Aanvangsdatum_M-E62&gt;0,Aanvangsdatum_M-E63&lt;=0),(E63-Aanvangsdatum_M)/(E63-E62)*VLOOKUP(YEAR(E63),Calc_Y!$D$8:$E$25,2,FALSE),0)</f>
        <v>0</v>
      </c>
      <c r="H63" s="21">
        <f>IF(OR(Aanvangsdatum_M-$E62&gt;0,Eind_M-$E62&lt;=0,AND(Aanvangsdatum_M-$E62&gt;=0,Aanvangsdatum_M-$E63&lt;0),AND(Eind_M-$E62&gt;0,Eind_M-$E63&lt;=0)),0,IF($E63&lt;Aanvangsdatum_M,0,VLOOKUP(YEAR(Calc_Q!E63),Calc_Y!$D$8:$E$35,2,FALSE)))</f>
        <v>23466.666666666682</v>
      </c>
      <c r="I63" s="21">
        <f>IF(AND(Eind_M-$E62&gt;0,Eind_M-$E63&lt;=0),(Eind_M-$E62)/($E63-$E62)*VLOOKUP(YEAR(Calc_Q!$E63),Calc_Y!$D$8:$E$35,2,FALSE),0)</f>
        <v>0</v>
      </c>
      <c r="J63" s="65">
        <f t="shared" si="1"/>
        <v>23466.666666666682</v>
      </c>
    </row>
    <row r="64" spans="4:10" x14ac:dyDescent="0.25">
      <c r="D64" s="28"/>
      <c r="E64" s="32">
        <f>DATE(D61,12,31)</f>
        <v>50770</v>
      </c>
      <c r="F64" s="35">
        <f t="shared" si="0"/>
        <v>92</v>
      </c>
      <c r="G64" s="21">
        <f>IF(AND(Aanvangsdatum_M-E63&gt;0,Aanvangsdatum_M-E64&lt;=0),(E64-Aanvangsdatum_M)/(E64-E63)*VLOOKUP(YEAR(E64),Calc_Y!$D$8:$E$25,2,FALSE),0)</f>
        <v>0</v>
      </c>
      <c r="H64" s="21">
        <f>IF(OR(Aanvangsdatum_M-$E63&gt;0,Eind_M-$E63&lt;=0,AND(Aanvangsdatum_M-$E63&gt;=0,Aanvangsdatum_M-$E64&lt;0),AND(Eind_M-$E63&gt;0,Eind_M-$E64&lt;=0)),0,IF($E64&lt;Aanvangsdatum_M,0,VLOOKUP(YEAR(Calc_Q!E64),Calc_Y!$D$8:$E$35,2,FALSE)))</f>
        <v>23466.666666666682</v>
      </c>
      <c r="I64" s="21">
        <f>IF(AND(Eind_M-$E63&gt;0,Eind_M-$E64&lt;=0),(Eind_M-$E63)/($E64-$E63)*VLOOKUP(YEAR(Calc_Q!$E64),Calc_Y!$D$8:$E$35,2,FALSE),0)</f>
        <v>0</v>
      </c>
      <c r="J64" s="65">
        <f t="shared" si="1"/>
        <v>23466.666666666682</v>
      </c>
    </row>
    <row r="65" spans="4:10" x14ac:dyDescent="0.25">
      <c r="D65" s="27">
        <f>D61+1</f>
        <v>2039</v>
      </c>
      <c r="E65" s="31">
        <f>DATE(D65,3,31)</f>
        <v>50860</v>
      </c>
      <c r="F65" s="33">
        <f t="shared" si="0"/>
        <v>90</v>
      </c>
      <c r="G65" s="21">
        <f>IF(AND(Aanvangsdatum_M-E64&gt;0,Aanvangsdatum_M-E65&lt;=0),(E65-Aanvangsdatum_M)/(E65-E64)*VLOOKUP(YEAR(E65),Calc_Y!$D$8:$E$25,2,FALSE),0)</f>
        <v>0</v>
      </c>
      <c r="H65" s="21">
        <f>IF(OR(Aanvangsdatum_M-$E64&gt;0,Eind_M-$E64&lt;=0,AND(Aanvangsdatum_M-$E64&gt;=0,Aanvangsdatum_M-$E65&lt;0),AND(Eind_M-$E64&gt;0,Eind_M-$E65&lt;=0)),0,IF($E65&lt;Aanvangsdatum_M,0,VLOOKUP(YEAR(Calc_Q!E65),Calc_Y!$D$8:$E$35,2,FALSE)))</f>
        <v>23733.33333333335</v>
      </c>
      <c r="I65" s="21">
        <f>IF(AND(Eind_M-$E64&gt;0,Eind_M-$E65&lt;=0),(Eind_M-$E64)/($E65-$E64)*VLOOKUP(YEAR(Calc_Q!$E65),Calc_Y!$D$8:$E$35,2,FALSE),0)</f>
        <v>0</v>
      </c>
      <c r="J65" s="65">
        <f t="shared" si="1"/>
        <v>23733.33333333335</v>
      </c>
    </row>
    <row r="66" spans="4:10" x14ac:dyDescent="0.25">
      <c r="D66" s="27"/>
      <c r="E66" s="31">
        <f>DATE(D65,6,30)</f>
        <v>50951</v>
      </c>
      <c r="F66" s="34">
        <f t="shared" si="0"/>
        <v>91</v>
      </c>
      <c r="G66" s="21">
        <f>IF(AND(Aanvangsdatum_M-E65&gt;0,Aanvangsdatum_M-E66&lt;=0),(E66-Aanvangsdatum_M)/(E66-E65)*VLOOKUP(YEAR(E66),Calc_Y!$D$8:$E$25,2,FALSE),0)</f>
        <v>0</v>
      </c>
      <c r="H66" s="21">
        <f>IF(OR(Aanvangsdatum_M-$E65&gt;0,Eind_M-$E65&lt;=0,AND(Aanvangsdatum_M-$E65&gt;=0,Aanvangsdatum_M-$E66&lt;0),AND(Eind_M-$E65&gt;0,Eind_M-$E66&lt;=0)),0,IF($E66&lt;Aanvangsdatum_M,0,VLOOKUP(YEAR(Calc_Q!E66),Calc_Y!$D$8:$E$35,2,FALSE)))</f>
        <v>23733.33333333335</v>
      </c>
      <c r="I66" s="21">
        <f>IF(AND(Eind_M-$E65&gt;0,Eind_M-$E66&lt;=0),(Eind_M-$E65)/($E66-$E65)*VLOOKUP(YEAR(Calc_Q!$E66),Calc_Y!$D$8:$E$35,2,FALSE),0)</f>
        <v>0</v>
      </c>
      <c r="J66" s="65">
        <f t="shared" si="1"/>
        <v>23733.33333333335</v>
      </c>
    </row>
    <row r="67" spans="4:10" x14ac:dyDescent="0.25">
      <c r="D67" s="27"/>
      <c r="E67" s="31">
        <f>DATE(D65,9,30)</f>
        <v>51043</v>
      </c>
      <c r="F67" s="34">
        <f>E67-E66</f>
        <v>92</v>
      </c>
      <c r="G67" s="21">
        <f>IF(AND(Aanvangsdatum_M-E66&gt;0,Aanvangsdatum_M-E67&lt;=0),(E67-Aanvangsdatum_M)/(E67-E66)*VLOOKUP(YEAR(E67),Calc_Y!$D$8:$E$25,2,FALSE),0)</f>
        <v>0</v>
      </c>
      <c r="H67" s="21">
        <f>IF(OR(Aanvangsdatum_M-$E66&gt;0,Eind_M-$E66&lt;=0,AND(Aanvangsdatum_M-$E66&gt;=0,Aanvangsdatum_M-$E67&lt;0),AND(Eind_M-$E66&gt;0,Eind_M-$E67&lt;=0)),0,IF($E67&lt;Aanvangsdatum_M,0,VLOOKUP(YEAR(Calc_Q!E67),Calc_Y!$D$8:$E$35,2,FALSE)))</f>
        <v>23733.33333333335</v>
      </c>
      <c r="I67" s="21">
        <f>IF(AND(Eind_M-$E66&gt;0,Eind_M-$E67&lt;=0),(Eind_M-$E66)/($E67-$E66)*VLOOKUP(YEAR(Calc_Q!$E67),Calc_Y!$D$8:$E$35,2,FALSE),0)</f>
        <v>0</v>
      </c>
      <c r="J67" s="65">
        <f t="shared" si="1"/>
        <v>23733.33333333335</v>
      </c>
    </row>
    <row r="68" spans="4:10" x14ac:dyDescent="0.25">
      <c r="D68" s="28"/>
      <c r="E68" s="32">
        <f>DATE(D65,12,31)</f>
        <v>51135</v>
      </c>
      <c r="F68" s="35">
        <f t="shared" si="0"/>
        <v>92</v>
      </c>
      <c r="G68" s="21">
        <f>IF(AND(Aanvangsdatum_M-E67&gt;0,Aanvangsdatum_M-E68&lt;=0),(E68-Aanvangsdatum_M)/(E68-E67)*VLOOKUP(YEAR(E68),Calc_Y!$D$8:$E$25,2,FALSE),0)</f>
        <v>0</v>
      </c>
      <c r="H68" s="21">
        <f>IF(OR(Aanvangsdatum_M-$E67&gt;0,Eind_M-$E67&lt;=0,AND(Aanvangsdatum_M-$E67&gt;=0,Aanvangsdatum_M-$E68&lt;0),AND(Eind_M-$E67&gt;0,Eind_M-$E68&lt;=0)),0,IF($E68&lt;Aanvangsdatum_M,0,VLOOKUP(YEAR(Calc_Q!E68),Calc_Y!$D$8:$E$35,2,FALSE)))</f>
        <v>23733.33333333335</v>
      </c>
      <c r="I68" s="21">
        <f>IF(AND(Eind_M-$E67&gt;0,Eind_M-$E68&lt;=0),(Eind_M-$E67)/($E68-$E67)*VLOOKUP(YEAR(Calc_Q!$E68),Calc_Y!$D$8:$E$35,2,FALSE),0)</f>
        <v>0</v>
      </c>
      <c r="J68" s="65">
        <f t="shared" si="1"/>
        <v>23733.33333333335</v>
      </c>
    </row>
    <row r="69" spans="4:10" x14ac:dyDescent="0.25">
      <c r="D69" s="27">
        <f>D65+1</f>
        <v>2040</v>
      </c>
      <c r="E69" s="31">
        <f>DATE(D69,3,31)</f>
        <v>51226</v>
      </c>
      <c r="F69" s="33">
        <f t="shared" si="0"/>
        <v>91</v>
      </c>
      <c r="G69" s="21">
        <f>IF(AND(Aanvangsdatum_M-E68&gt;0,Aanvangsdatum_M-E69&lt;=0),(E69-Aanvangsdatum_M)/(E69-E68)*VLOOKUP(YEAR(E69),Calc_Y!$D$8:$E$25,2,FALSE),0)</f>
        <v>0</v>
      </c>
      <c r="H69" s="21">
        <f>IF(OR(Aanvangsdatum_M-$E68&gt;0,Eind_M-$E68&lt;=0,AND(Aanvangsdatum_M-$E68&gt;=0,Aanvangsdatum_M-$E69&lt;0),AND(Eind_M-$E68&gt;0,Eind_M-$E69&lt;=0)),0,IF($E69&lt;Aanvangsdatum_M,0,VLOOKUP(YEAR(Calc_Q!E69),Calc_Y!$D$8:$E$35,2,FALSE)))</f>
        <v>24000</v>
      </c>
      <c r="I69" s="21">
        <f>IF(AND(Eind_M-$E68&gt;0,Eind_M-$E69&lt;=0),(Eind_M-$E68)/($E69-$E68)*VLOOKUP(YEAR(Calc_Q!$E69),Calc_Y!$D$8:$E$35,2,FALSE),0)</f>
        <v>0</v>
      </c>
      <c r="J69" s="65">
        <f t="shared" si="1"/>
        <v>24000</v>
      </c>
    </row>
    <row r="70" spans="4:10" x14ac:dyDescent="0.25">
      <c r="D70" s="27"/>
      <c r="E70" s="31">
        <f>DATE(D69,6,30)</f>
        <v>51317</v>
      </c>
      <c r="F70" s="34">
        <f t="shared" si="0"/>
        <v>91</v>
      </c>
      <c r="G70" s="21">
        <f>IF(AND(Aanvangsdatum_M-E69&gt;0,Aanvangsdatum_M-E70&lt;=0),(E70-Aanvangsdatum_M)/(E70-E69)*VLOOKUP(YEAR(E70),Calc_Y!$D$8:$E$25,2,FALSE),0)</f>
        <v>0</v>
      </c>
      <c r="H70" s="21">
        <f>IF(OR(Aanvangsdatum_M-$E69&gt;0,Eind_M-$E69&lt;=0,AND(Aanvangsdatum_M-$E69&gt;=0,Aanvangsdatum_M-$E70&lt;0),AND(Eind_M-$E69&gt;0,Eind_M-$E70&lt;=0)),0,IF($E70&lt;Aanvangsdatum_M,0,VLOOKUP(YEAR(Calc_Q!E70),Calc_Y!$D$8:$E$35,2,FALSE)))</f>
        <v>24000</v>
      </c>
      <c r="I70" s="21">
        <f>IF(AND(Eind_M-$E69&gt;0,Eind_M-$E70&lt;=0),(Eind_M-$E69)/($E70-$E69)*VLOOKUP(YEAR(Calc_Q!$E70),Calc_Y!$D$8:$E$35,2,FALSE),0)</f>
        <v>0</v>
      </c>
      <c r="J70" s="65">
        <f t="shared" si="1"/>
        <v>24000</v>
      </c>
    </row>
    <row r="71" spans="4:10" x14ac:dyDescent="0.25">
      <c r="D71" s="27"/>
      <c r="E71" s="31">
        <f>DATE(D69,9,30)</f>
        <v>51409</v>
      </c>
      <c r="F71" s="34">
        <f>E71-E70</f>
        <v>92</v>
      </c>
      <c r="G71" s="21">
        <f>IF(AND(Aanvangsdatum_M-E70&gt;0,Aanvangsdatum_M-E71&lt;=0),(E71-Aanvangsdatum_M)/(E71-E70)*VLOOKUP(YEAR(E71),Calc_Y!$D$8:$E$25,2,FALSE),0)</f>
        <v>0</v>
      </c>
      <c r="H71" s="21">
        <f>IF(OR(Aanvangsdatum_M-$E70&gt;0,Eind_M-$E70&lt;=0,AND(Aanvangsdatum_M-$E70&gt;=0,Aanvangsdatum_M-$E71&lt;0),AND(Eind_M-$E70&gt;0,Eind_M-$E71&lt;=0)),0,IF($E71&lt;Aanvangsdatum_M,0,VLOOKUP(YEAR(Calc_Q!E71),Calc_Y!$D$8:$E$35,2,FALSE)))</f>
        <v>24000</v>
      </c>
      <c r="I71" s="21">
        <f>IF(AND(Eind_M-$E70&gt;0,Eind_M-$E71&lt;=0),(Eind_M-$E70)/($E71-$E70)*VLOOKUP(YEAR(Calc_Q!$E71),Calc_Y!$D$8:$E$35,2,FALSE),0)</f>
        <v>0</v>
      </c>
      <c r="J71" s="65">
        <f t="shared" si="1"/>
        <v>24000</v>
      </c>
    </row>
    <row r="72" spans="4:10" x14ac:dyDescent="0.25">
      <c r="D72" s="28"/>
      <c r="E72" s="32">
        <f>DATE(D69,12,31)</f>
        <v>51501</v>
      </c>
      <c r="F72" s="35">
        <f t="shared" si="0"/>
        <v>92</v>
      </c>
      <c r="G72" s="21">
        <f>IF(AND(Aanvangsdatum_M-E71&gt;0,Aanvangsdatum_M-E72&lt;=0),(E72-Aanvangsdatum_M)/(E72-E71)*VLOOKUP(YEAR(E72),Calc_Y!$D$8:$E$25,2,FALSE),0)</f>
        <v>0</v>
      </c>
      <c r="H72" s="21">
        <f>IF(OR(Aanvangsdatum_M-$E71&gt;0,Eind_M-$E71&lt;=0,AND(Aanvangsdatum_M-$E71&gt;=0,Aanvangsdatum_M-$E72&lt;0),AND(Eind_M-$E71&gt;0,Eind_M-$E72&lt;=0)),0,IF($E72&lt;Aanvangsdatum_M,0,VLOOKUP(YEAR(Calc_Q!E72),Calc_Y!$D$8:$E$35,2,FALSE)))</f>
        <v>0</v>
      </c>
      <c r="I72" s="21">
        <f>IF(AND(Eind_M-$E71&gt;0,Eind_M-$E72&lt;=0),(Eind_M-$E71)/($E72-$E71)*VLOOKUP(YEAR(Calc_Q!$E72),Calc_Y!$D$8:$E$35,2,FALSE),0)</f>
        <v>8347.826086956522</v>
      </c>
      <c r="J72" s="65">
        <f t="shared" si="1"/>
        <v>8347.826086956522</v>
      </c>
    </row>
    <row r="73" spans="4:10" x14ac:dyDescent="0.25">
      <c r="D73" s="27">
        <f>D69+1</f>
        <v>2041</v>
      </c>
      <c r="E73" s="31">
        <f>DATE(D73,3,31)</f>
        <v>51591</v>
      </c>
      <c r="F73" s="33">
        <f t="shared" ref="F73:F96" si="2">E73-E72</f>
        <v>90</v>
      </c>
      <c r="G73" s="21">
        <f>IF(AND(Aanvangsdatum_M-E72&gt;0,Aanvangsdatum_M-E73&lt;=0),(E73-Aanvangsdatum_M)/(E73-E72)*VLOOKUP(YEAR(E73),Calc_Y!$D$8:$E$25,2,FALSE),0)</f>
        <v>0</v>
      </c>
      <c r="H73" s="21">
        <f>IF(OR(Aanvangsdatum_M-$E72&gt;0,Eind_M-$E72&lt;=0,AND(Aanvangsdatum_M-$E72&gt;=0,Aanvangsdatum_M-$E73&lt;0),AND(Eind_M-$E72&gt;0,Eind_M-$E73&lt;=0)),0,IF($E73&lt;Aanvangsdatum_M,0,VLOOKUP(YEAR(Calc_Q!E73),Calc_Y!$D$8:$E$35,2,FALSE)))</f>
        <v>0</v>
      </c>
      <c r="I73" s="21">
        <f>IF(AND(Eind_M-$E72&gt;0,Eind_M-$E73&lt;=0),(Eind_M-$E72)/($E73-$E72)*VLOOKUP(YEAR(Calc_Q!$E73),Calc_Y!$D$8:$E$35,2,FALSE),0)</f>
        <v>0</v>
      </c>
      <c r="J73" s="65">
        <f t="shared" si="1"/>
        <v>0</v>
      </c>
    </row>
    <row r="74" spans="4:10" x14ac:dyDescent="0.25">
      <c r="D74" s="27"/>
      <c r="E74" s="31">
        <f>DATE(D73,6,30)</f>
        <v>51682</v>
      </c>
      <c r="F74" s="34">
        <f t="shared" si="2"/>
        <v>91</v>
      </c>
      <c r="G74" s="21">
        <f>IF(AND(Aanvangsdatum_M-E73&gt;0,Aanvangsdatum_M-E74&lt;=0),(E74-Aanvangsdatum_M)/(E74-E73)*VLOOKUP(YEAR(E74),Calc_Y!$D$8:$E$25,2,FALSE),0)</f>
        <v>0</v>
      </c>
      <c r="H74" s="21">
        <f>IF(OR(Aanvangsdatum_M-$E73&gt;0,Eind_M-$E73&lt;=0,AND(Aanvangsdatum_M-$E73&gt;=0,Aanvangsdatum_M-$E74&lt;0),AND(Eind_M-$E73&gt;0,Eind_M-$E74&lt;=0)),0,IF($E74&lt;Aanvangsdatum_M,0,VLOOKUP(YEAR(Calc_Q!E74),Calc_Y!$D$8:$E$35,2,FALSE)))</f>
        <v>0</v>
      </c>
      <c r="I74" s="21">
        <f>IF(AND(Eind_M-$E73&gt;0,Eind_M-$E74&lt;=0),(Eind_M-$E73)/($E74-$E73)*VLOOKUP(YEAR(Calc_Q!$E74),Calc_Y!$D$8:$E$35,2,FALSE),0)</f>
        <v>0</v>
      </c>
      <c r="J74" s="65">
        <f t="shared" ref="J74:J96" si="3">SUM(G74:I74)</f>
        <v>0</v>
      </c>
    </row>
    <row r="75" spans="4:10" x14ac:dyDescent="0.25">
      <c r="D75" s="27"/>
      <c r="E75" s="31">
        <f>DATE(D73,9,30)</f>
        <v>51774</v>
      </c>
      <c r="F75" s="34">
        <f>E75-E74</f>
        <v>92</v>
      </c>
      <c r="G75" s="21">
        <f>IF(AND(Aanvangsdatum_M-E74&gt;0,Aanvangsdatum_M-E75&lt;=0),(E75-Aanvangsdatum_M)/(E75-E74)*VLOOKUP(YEAR(E75),Calc_Y!$D$8:$E$25,2,FALSE),0)</f>
        <v>0</v>
      </c>
      <c r="H75" s="21">
        <f>IF(OR(Aanvangsdatum_M-$E74&gt;0,Eind_M-$E74&lt;=0,AND(Aanvangsdatum_M-$E74&gt;=0,Aanvangsdatum_M-$E75&lt;0),AND(Eind_M-$E74&gt;0,Eind_M-$E75&lt;=0)),0,IF($E75&lt;Aanvangsdatum_M,0,VLOOKUP(YEAR(Calc_Q!E75),Calc_Y!$D$8:$E$35,2,FALSE)))</f>
        <v>0</v>
      </c>
      <c r="I75" s="21">
        <f>IF(AND(Eind_M-$E74&gt;0,Eind_M-$E75&lt;=0),(Eind_M-$E74)/($E75-$E74)*VLOOKUP(YEAR(Calc_Q!$E75),Calc_Y!$D$8:$E$35,2,FALSE),0)</f>
        <v>0</v>
      </c>
      <c r="J75" s="65">
        <f t="shared" si="3"/>
        <v>0</v>
      </c>
    </row>
    <row r="76" spans="4:10" x14ac:dyDescent="0.25">
      <c r="D76" s="28"/>
      <c r="E76" s="32">
        <f>DATE(D73,12,31)</f>
        <v>51866</v>
      </c>
      <c r="F76" s="35">
        <f t="shared" si="2"/>
        <v>92</v>
      </c>
      <c r="G76" s="21">
        <f>IF(AND(Aanvangsdatum_M-E75&gt;0,Aanvangsdatum_M-E76&lt;=0),(E76-Aanvangsdatum_M)/(E76-E75)*VLOOKUP(YEAR(E76),Calc_Y!$D$8:$E$25,2,FALSE),0)</f>
        <v>0</v>
      </c>
      <c r="H76" s="21">
        <f>IF(OR(Aanvangsdatum_M-$E75&gt;0,Eind_M-$E75&lt;=0,AND(Aanvangsdatum_M-$E75&gt;=0,Aanvangsdatum_M-$E76&lt;0),AND(Eind_M-$E75&gt;0,Eind_M-$E76&lt;=0)),0,IF($E76&lt;Aanvangsdatum_M,0,VLOOKUP(YEAR(Calc_Q!E76),Calc_Y!$D$8:$E$35,2,FALSE)))</f>
        <v>0</v>
      </c>
      <c r="I76" s="21">
        <f>IF(AND(Eind_M-$E75&gt;0,Eind_M-$E76&lt;=0),(Eind_M-$E75)/($E76-$E75)*VLOOKUP(YEAR(Calc_Q!$E76),Calc_Y!$D$8:$E$35,2,FALSE),0)</f>
        <v>0</v>
      </c>
      <c r="J76" s="65">
        <f t="shared" si="3"/>
        <v>0</v>
      </c>
    </row>
    <row r="77" spans="4:10" x14ac:dyDescent="0.25">
      <c r="D77" s="27">
        <f>D73+1</f>
        <v>2042</v>
      </c>
      <c r="E77" s="31">
        <f>DATE(D77,3,31)</f>
        <v>51956</v>
      </c>
      <c r="F77" s="33">
        <f t="shared" si="2"/>
        <v>90</v>
      </c>
      <c r="G77" s="21">
        <f>IF(AND(Aanvangsdatum_M-E76&gt;0,Aanvangsdatum_M-E77&lt;=0),(E77-Aanvangsdatum_M)/(E77-E76)*VLOOKUP(YEAR(E77),Calc_Y!$D$8:$E$25,2,FALSE),0)</f>
        <v>0</v>
      </c>
      <c r="H77" s="21">
        <f>IF(OR(Aanvangsdatum_M-$E76&gt;0,Eind_M-$E76&lt;=0,AND(Aanvangsdatum_M-$E76&gt;=0,Aanvangsdatum_M-$E77&lt;0),AND(Eind_M-$E76&gt;0,Eind_M-$E77&lt;=0)),0,IF($E77&lt;Aanvangsdatum_M,0,VLOOKUP(YEAR(Calc_Q!E77),Calc_Y!$D$8:$E$35,2,FALSE)))</f>
        <v>0</v>
      </c>
      <c r="I77" s="21">
        <f>IF(AND(Eind_M-$E76&gt;0,Eind_M-$E77&lt;=0),(Eind_M-$E76)/($E77-$E76)*VLOOKUP(YEAR(Calc_Q!$E77),Calc_Y!$D$8:$E$35,2,FALSE),0)</f>
        <v>0</v>
      </c>
      <c r="J77" s="65">
        <f t="shared" si="3"/>
        <v>0</v>
      </c>
    </row>
    <row r="78" spans="4:10" x14ac:dyDescent="0.25">
      <c r="D78" s="27"/>
      <c r="E78" s="31">
        <f>DATE(D77,6,30)</f>
        <v>52047</v>
      </c>
      <c r="F78" s="34">
        <f t="shared" si="2"/>
        <v>91</v>
      </c>
      <c r="G78" s="21">
        <f>IF(AND(Aanvangsdatum_M-E77&gt;0,Aanvangsdatum_M-E78&lt;=0),(E78-Aanvangsdatum_M)/(E78-E77)*VLOOKUP(YEAR(E78),Calc_Y!$D$8:$E$25,2,FALSE),0)</f>
        <v>0</v>
      </c>
      <c r="H78" s="21">
        <f>IF(OR(Aanvangsdatum_M-$E77&gt;0,Eind_M-$E77&lt;=0,AND(Aanvangsdatum_M-$E77&gt;=0,Aanvangsdatum_M-$E78&lt;0),AND(Eind_M-$E77&gt;0,Eind_M-$E78&lt;=0)),0,IF($E78&lt;Aanvangsdatum_M,0,VLOOKUP(YEAR(Calc_Q!E78),Calc_Y!$D$8:$E$35,2,FALSE)))</f>
        <v>0</v>
      </c>
      <c r="I78" s="21">
        <f>IF(AND(Eind_M-$E77&gt;0,Eind_M-$E78&lt;=0),(Eind_M-$E77)/($E78-$E77)*VLOOKUP(YEAR(Calc_Q!$E78),Calc_Y!$D$8:$E$35,2,FALSE),0)</f>
        <v>0</v>
      </c>
      <c r="J78" s="65">
        <f t="shared" si="3"/>
        <v>0</v>
      </c>
    </row>
    <row r="79" spans="4:10" x14ac:dyDescent="0.25">
      <c r="D79" s="27"/>
      <c r="E79" s="31">
        <f>DATE(D77,9,30)</f>
        <v>52139</v>
      </c>
      <c r="F79" s="34">
        <f>E79-E78</f>
        <v>92</v>
      </c>
      <c r="G79" s="21">
        <f>IF(AND(Aanvangsdatum_M-E78&gt;0,Aanvangsdatum_M-E79&lt;=0),(E79-Aanvangsdatum_M)/(E79-E78)*VLOOKUP(YEAR(E79),Calc_Y!$D$8:$E$25,2,FALSE),0)</f>
        <v>0</v>
      </c>
      <c r="H79" s="21">
        <f>IF(OR(Aanvangsdatum_M-$E78&gt;0,Eind_M-$E78&lt;=0,AND(Aanvangsdatum_M-$E78&gt;=0,Aanvangsdatum_M-$E79&lt;0),AND(Eind_M-$E78&gt;0,Eind_M-$E79&lt;=0)),0,IF($E79&lt;Aanvangsdatum_M,0,VLOOKUP(YEAR(Calc_Q!E79),Calc_Y!$D$8:$E$35,2,FALSE)))</f>
        <v>0</v>
      </c>
      <c r="I79" s="21">
        <f>IF(AND(Eind_M-$E78&gt;0,Eind_M-$E79&lt;=0),(Eind_M-$E78)/($E79-$E78)*VLOOKUP(YEAR(Calc_Q!$E79),Calc_Y!$D$8:$E$35,2,FALSE),0)</f>
        <v>0</v>
      </c>
      <c r="J79" s="65">
        <f t="shared" si="3"/>
        <v>0</v>
      </c>
    </row>
    <row r="80" spans="4:10" x14ac:dyDescent="0.25">
      <c r="D80" s="28"/>
      <c r="E80" s="32">
        <f>DATE(D77,12,31)</f>
        <v>52231</v>
      </c>
      <c r="F80" s="35">
        <f t="shared" si="2"/>
        <v>92</v>
      </c>
      <c r="G80" s="21">
        <f>IF(AND(Aanvangsdatum_M-E79&gt;0,Aanvangsdatum_M-E80&lt;=0),(E80-Aanvangsdatum_M)/(E80-E79)*VLOOKUP(YEAR(E80),Calc_Y!$D$8:$E$25,2,FALSE),0)</f>
        <v>0</v>
      </c>
      <c r="H80" s="21">
        <f>IF(OR(Aanvangsdatum_M-$E79&gt;0,Eind_M-$E79&lt;=0,AND(Aanvangsdatum_M-$E79&gt;=0,Aanvangsdatum_M-$E80&lt;0),AND(Eind_M-$E79&gt;0,Eind_M-$E80&lt;=0)),0,IF($E80&lt;Aanvangsdatum_M,0,VLOOKUP(YEAR(Calc_Q!E80),Calc_Y!$D$8:$E$35,2,FALSE)))</f>
        <v>0</v>
      </c>
      <c r="I80" s="21">
        <f>IF(AND(Eind_M-$E79&gt;0,Eind_M-$E80&lt;=0),(Eind_M-$E79)/($E80-$E79)*VLOOKUP(YEAR(Calc_Q!$E80),Calc_Y!$D$8:$E$35,2,FALSE),0)</f>
        <v>0</v>
      </c>
      <c r="J80" s="65">
        <f t="shared" si="3"/>
        <v>0</v>
      </c>
    </row>
    <row r="81" spans="4:10" x14ac:dyDescent="0.25">
      <c r="D81" s="27">
        <f>D77+1</f>
        <v>2043</v>
      </c>
      <c r="E81" s="31">
        <f>DATE(D81,3,31)</f>
        <v>52321</v>
      </c>
      <c r="F81" s="33">
        <f t="shared" si="2"/>
        <v>90</v>
      </c>
      <c r="G81" s="21">
        <f>IF(AND(Aanvangsdatum_M-E80&gt;0,Aanvangsdatum_M-E81&lt;=0),(E81-Aanvangsdatum_M)/(E81-E80)*VLOOKUP(YEAR(E81),Calc_Y!$D$8:$E$25,2,FALSE),0)</f>
        <v>0</v>
      </c>
      <c r="H81" s="21">
        <f>IF(OR(Aanvangsdatum_M-$E80&gt;0,Eind_M-$E80&lt;=0,AND(Aanvangsdatum_M-$E80&gt;=0,Aanvangsdatum_M-$E81&lt;0),AND(Eind_M-$E80&gt;0,Eind_M-$E81&lt;=0)),0,IF($E81&lt;Aanvangsdatum_M,0,VLOOKUP(YEAR(Calc_Q!E81),Calc_Y!$D$8:$E$35,2,FALSE)))</f>
        <v>0</v>
      </c>
      <c r="I81" s="21">
        <f>IF(AND(Eind_M-$E80&gt;0,Eind_M-$E81&lt;=0),(Eind_M-$E80)/($E81-$E80)*VLOOKUP(YEAR(Calc_Q!$E81),Calc_Y!$D$8:$E$35,2,FALSE),0)</f>
        <v>0</v>
      </c>
      <c r="J81" s="65">
        <f t="shared" si="3"/>
        <v>0</v>
      </c>
    </row>
    <row r="82" spans="4:10" x14ac:dyDescent="0.25">
      <c r="D82" s="27"/>
      <c r="E82" s="31">
        <f>DATE(D81,6,30)</f>
        <v>52412</v>
      </c>
      <c r="F82" s="34">
        <f t="shared" si="2"/>
        <v>91</v>
      </c>
      <c r="G82" s="21">
        <f>IF(AND(Aanvangsdatum_M-E81&gt;0,Aanvangsdatum_M-E82&lt;=0),(E82-Aanvangsdatum_M)/(E82-E81)*VLOOKUP(YEAR(E82),Calc_Y!$D$8:$E$25,2,FALSE),0)</f>
        <v>0</v>
      </c>
      <c r="H82" s="21">
        <f>IF(OR(Aanvangsdatum_M-$E81&gt;0,Eind_M-$E81&lt;=0,AND(Aanvangsdatum_M-$E81&gt;=0,Aanvangsdatum_M-$E82&lt;0),AND(Eind_M-$E81&gt;0,Eind_M-$E82&lt;=0)),0,IF($E82&lt;Aanvangsdatum_M,0,VLOOKUP(YEAR(Calc_Q!E82),Calc_Y!$D$8:$E$35,2,FALSE)))</f>
        <v>0</v>
      </c>
      <c r="I82" s="21">
        <f>IF(AND(Eind_M-$E81&gt;0,Eind_M-$E82&lt;=0),(Eind_M-$E81)/($E82-$E81)*VLOOKUP(YEAR(Calc_Q!$E82),Calc_Y!$D$8:$E$35,2,FALSE),0)</f>
        <v>0</v>
      </c>
      <c r="J82" s="65">
        <f t="shared" si="3"/>
        <v>0</v>
      </c>
    </row>
    <row r="83" spans="4:10" x14ac:dyDescent="0.25">
      <c r="D83" s="27"/>
      <c r="E83" s="31">
        <f>DATE(D81,9,30)</f>
        <v>52504</v>
      </c>
      <c r="F83" s="34">
        <f>E83-E82</f>
        <v>92</v>
      </c>
      <c r="G83" s="21">
        <f>IF(AND(Aanvangsdatum_M-E82&gt;0,Aanvangsdatum_M-E83&lt;=0),(E83-Aanvangsdatum_M)/(E83-E82)*VLOOKUP(YEAR(E83),Calc_Y!$D$8:$E$25,2,FALSE),0)</f>
        <v>0</v>
      </c>
      <c r="H83" s="21">
        <f>IF(OR(Aanvangsdatum_M-$E82&gt;0,Eind_M-$E82&lt;=0,AND(Aanvangsdatum_M-$E82&gt;=0,Aanvangsdatum_M-$E83&lt;0),AND(Eind_M-$E82&gt;0,Eind_M-$E83&lt;=0)),0,IF($E83&lt;Aanvangsdatum_M,0,VLOOKUP(YEAR(Calc_Q!E83),Calc_Y!$D$8:$E$35,2,FALSE)))</f>
        <v>0</v>
      </c>
      <c r="I83" s="21">
        <f>IF(AND(Eind_M-$E82&gt;0,Eind_M-$E83&lt;=0),(Eind_M-$E82)/($E83-$E82)*VLOOKUP(YEAR(Calc_Q!$E83),Calc_Y!$D$8:$E$35,2,FALSE),0)</f>
        <v>0</v>
      </c>
      <c r="J83" s="65">
        <f t="shared" si="3"/>
        <v>0</v>
      </c>
    </row>
    <row r="84" spans="4:10" x14ac:dyDescent="0.25">
      <c r="D84" s="28"/>
      <c r="E84" s="32">
        <f>DATE(D81,12,31)</f>
        <v>52596</v>
      </c>
      <c r="F84" s="35">
        <f t="shared" si="2"/>
        <v>92</v>
      </c>
      <c r="G84" s="21">
        <f>IF(AND(Aanvangsdatum_M-E83&gt;0,Aanvangsdatum_M-E84&lt;=0),(E84-Aanvangsdatum_M)/(E84-E83)*VLOOKUP(YEAR(E84),Calc_Y!$D$8:$E$25,2,FALSE),0)</f>
        <v>0</v>
      </c>
      <c r="H84" s="21">
        <f>IF(OR(Aanvangsdatum_M-$E83&gt;0,Eind_M-$E83&lt;=0,AND(Aanvangsdatum_M-$E83&gt;=0,Aanvangsdatum_M-$E84&lt;0),AND(Eind_M-$E83&gt;0,Eind_M-$E84&lt;=0)),0,IF($E84&lt;Aanvangsdatum_M,0,VLOOKUP(YEAR(Calc_Q!E84),Calc_Y!$D$8:$E$35,2,FALSE)))</f>
        <v>0</v>
      </c>
      <c r="I84" s="21">
        <f>IF(AND(Eind_M-$E83&gt;0,Eind_M-$E84&lt;=0),(Eind_M-$E83)/($E84-$E83)*VLOOKUP(YEAR(Calc_Q!$E84),Calc_Y!$D$8:$E$35,2,FALSE),0)</f>
        <v>0</v>
      </c>
      <c r="J84" s="65">
        <f t="shared" si="3"/>
        <v>0</v>
      </c>
    </row>
    <row r="85" spans="4:10" x14ac:dyDescent="0.25">
      <c r="D85" s="27">
        <f>D81+1</f>
        <v>2044</v>
      </c>
      <c r="E85" s="31">
        <f>DATE(D85,3,31)</f>
        <v>52687</v>
      </c>
      <c r="F85" s="33">
        <f t="shared" si="2"/>
        <v>91</v>
      </c>
      <c r="G85" s="21">
        <f>IF(AND(Aanvangsdatum_M-E84&gt;0,Aanvangsdatum_M-E85&lt;=0),(E85-Aanvangsdatum_M)/(E85-E84)*VLOOKUP(YEAR(E85),Calc_Y!$D$8:$E$25,2,FALSE),0)</f>
        <v>0</v>
      </c>
      <c r="H85" s="21">
        <f>IF(OR(Aanvangsdatum_M-$E84&gt;0,Eind_M-$E84&lt;=0,AND(Aanvangsdatum_M-$E84&gt;=0,Aanvangsdatum_M-$E85&lt;0),AND(Eind_M-$E84&gt;0,Eind_M-$E85&lt;=0)),0,IF($E85&lt;Aanvangsdatum_M,0,VLOOKUP(YEAR(Calc_Q!E85),Calc_Y!$D$8:$E$35,2,FALSE)))</f>
        <v>0</v>
      </c>
      <c r="I85" s="21">
        <f>IF(AND(Eind_M-$E84&gt;0,Eind_M-$E85&lt;=0),(Eind_M-$E84)/($E85-$E84)*VLOOKUP(YEAR(Calc_Q!$E85),Calc_Y!$D$8:$E$35,2,FALSE),0)</f>
        <v>0</v>
      </c>
      <c r="J85" s="65">
        <f t="shared" si="3"/>
        <v>0</v>
      </c>
    </row>
    <row r="86" spans="4:10" x14ac:dyDescent="0.25">
      <c r="D86" s="27"/>
      <c r="E86" s="31">
        <f>DATE(D85,6,30)</f>
        <v>52778</v>
      </c>
      <c r="F86" s="34">
        <f t="shared" si="2"/>
        <v>91</v>
      </c>
      <c r="G86" s="21">
        <f>IF(AND(Aanvangsdatum_M-E85&gt;0,Aanvangsdatum_M-E86&lt;=0),(E86-Aanvangsdatum_M)/(E86-E85)*VLOOKUP(YEAR(E86),Calc_Y!$D$8:$E$25,2,FALSE),0)</f>
        <v>0</v>
      </c>
      <c r="H86" s="21">
        <f>IF(OR(Aanvangsdatum_M-$E85&gt;0,Eind_M-$E85&lt;=0,AND(Aanvangsdatum_M-$E85&gt;=0,Aanvangsdatum_M-$E86&lt;0),AND(Eind_M-$E85&gt;0,Eind_M-$E86&lt;=0)),0,IF($E86&lt;Aanvangsdatum_M,0,VLOOKUP(YEAR(Calc_Q!E86),Calc_Y!$D$8:$E$35,2,FALSE)))</f>
        <v>0</v>
      </c>
      <c r="I86" s="21">
        <f>IF(AND(Eind_M-$E85&gt;0,Eind_M-$E86&lt;=0),(Eind_M-$E85)/($E86-$E85)*VLOOKUP(YEAR(Calc_Q!$E86),Calc_Y!$D$8:$E$35,2,FALSE),0)</f>
        <v>0</v>
      </c>
      <c r="J86" s="65">
        <f t="shared" si="3"/>
        <v>0</v>
      </c>
    </row>
    <row r="87" spans="4:10" x14ac:dyDescent="0.25">
      <c r="D87" s="27"/>
      <c r="E87" s="31">
        <f>DATE(D85,9,30)</f>
        <v>52870</v>
      </c>
      <c r="F87" s="34">
        <f>E87-E86</f>
        <v>92</v>
      </c>
      <c r="G87" s="21">
        <f>IF(AND(Aanvangsdatum_M-E86&gt;0,Aanvangsdatum_M-E87&lt;=0),(E87-Aanvangsdatum_M)/(E87-E86)*VLOOKUP(YEAR(E87),Calc_Y!$D$8:$E$25,2,FALSE),0)</f>
        <v>0</v>
      </c>
      <c r="H87" s="21">
        <f>IF(OR(Aanvangsdatum_M-$E86&gt;0,Eind_M-$E86&lt;=0,AND(Aanvangsdatum_M-$E86&gt;=0,Aanvangsdatum_M-$E87&lt;0),AND(Eind_M-$E86&gt;0,Eind_M-$E87&lt;=0)),0,IF($E87&lt;Aanvangsdatum_M,0,VLOOKUP(YEAR(Calc_Q!E87),Calc_Y!$D$8:$E$35,2,FALSE)))</f>
        <v>0</v>
      </c>
      <c r="I87" s="21">
        <f>IF(AND(Eind_M-$E86&gt;0,Eind_M-$E87&lt;=0),(Eind_M-$E86)/($E87-$E86)*VLOOKUP(YEAR(Calc_Q!$E87),Calc_Y!$D$8:$E$35,2,FALSE),0)</f>
        <v>0</v>
      </c>
      <c r="J87" s="65">
        <f t="shared" si="3"/>
        <v>0</v>
      </c>
    </row>
    <row r="88" spans="4:10" x14ac:dyDescent="0.25">
      <c r="D88" s="28"/>
      <c r="E88" s="32">
        <f>DATE(D85,12,31)</f>
        <v>52962</v>
      </c>
      <c r="F88" s="35">
        <f t="shared" si="2"/>
        <v>92</v>
      </c>
      <c r="G88" s="21">
        <f>IF(AND(Aanvangsdatum_M-E87&gt;0,Aanvangsdatum_M-E88&lt;=0),(E88-Aanvangsdatum_M)/(E88-E87)*VLOOKUP(YEAR(E88),Calc_Y!$D$8:$E$25,2,FALSE),0)</f>
        <v>0</v>
      </c>
      <c r="H88" s="21">
        <f>IF(OR(Aanvangsdatum_M-$E87&gt;0,Eind_M-$E87&lt;=0,AND(Aanvangsdatum_M-$E87&gt;=0,Aanvangsdatum_M-$E88&lt;0),AND(Eind_M-$E87&gt;0,Eind_M-$E88&lt;=0)),0,IF($E88&lt;Aanvangsdatum_M,0,VLOOKUP(YEAR(Calc_Q!E88),Calc_Y!$D$8:$E$35,2,FALSE)))</f>
        <v>0</v>
      </c>
      <c r="I88" s="21">
        <f>IF(AND(Eind_M-$E87&gt;0,Eind_M-$E88&lt;=0),(Eind_M-$E87)/($E88-$E87)*VLOOKUP(YEAR(Calc_Q!$E88),Calc_Y!$D$8:$E$35,2,FALSE),0)</f>
        <v>0</v>
      </c>
      <c r="J88" s="65">
        <f t="shared" si="3"/>
        <v>0</v>
      </c>
    </row>
    <row r="89" spans="4:10" x14ac:dyDescent="0.25">
      <c r="D89" s="27">
        <f>D85+1</f>
        <v>2045</v>
      </c>
      <c r="E89" s="31">
        <f>DATE(D89,3,31)</f>
        <v>53052</v>
      </c>
      <c r="F89" s="33">
        <f t="shared" si="2"/>
        <v>90</v>
      </c>
      <c r="G89" s="21">
        <f>IF(AND(Aanvangsdatum_M-E88&gt;0,Aanvangsdatum_M-E89&lt;=0),(E89-Aanvangsdatum_M)/(E89-E88)*VLOOKUP(YEAR(E89),Calc_Y!$D$8:$E$25,2,FALSE),0)</f>
        <v>0</v>
      </c>
      <c r="H89" s="21">
        <f>IF(OR(Aanvangsdatum_M-$E88&gt;0,Eind_M-$E88&lt;=0,AND(Aanvangsdatum_M-$E88&gt;=0,Aanvangsdatum_M-$E89&lt;0),AND(Eind_M-$E88&gt;0,Eind_M-$E89&lt;=0)),0,IF($E89&lt;Aanvangsdatum_M,0,VLOOKUP(YEAR(Calc_Q!E89),Calc_Y!$D$8:$E$35,2,FALSE)))</f>
        <v>0</v>
      </c>
      <c r="I89" s="21">
        <f>IF(AND(Eind_M-$E88&gt;0,Eind_M-$E89&lt;=0),(Eind_M-$E88)/($E89-$E88)*VLOOKUP(YEAR(Calc_Q!$E89),Calc_Y!$D$8:$E$35,2,FALSE),0)</f>
        <v>0</v>
      </c>
      <c r="J89" s="65">
        <f t="shared" si="3"/>
        <v>0</v>
      </c>
    </row>
    <row r="90" spans="4:10" x14ac:dyDescent="0.25">
      <c r="D90" s="27"/>
      <c r="E90" s="31">
        <f>DATE(D89,6,30)</f>
        <v>53143</v>
      </c>
      <c r="F90" s="34">
        <f t="shared" si="2"/>
        <v>91</v>
      </c>
      <c r="G90" s="21">
        <f>IF(AND(Aanvangsdatum_M-E89&gt;0,Aanvangsdatum_M-E90&lt;=0),(E90-Aanvangsdatum_M)/(E90-E89)*VLOOKUP(YEAR(E90),Calc_Y!$D$8:$E$25,2,FALSE),0)</f>
        <v>0</v>
      </c>
      <c r="H90" s="21">
        <f>IF(OR(Aanvangsdatum_M-$E89&gt;0,Eind_M-$E89&lt;=0,AND(Aanvangsdatum_M-$E89&gt;=0,Aanvangsdatum_M-$E90&lt;0),AND(Eind_M-$E89&gt;0,Eind_M-$E90&lt;=0)),0,IF($E90&lt;Aanvangsdatum_M,0,VLOOKUP(YEAR(Calc_Q!E90),Calc_Y!$D$8:$E$35,2,FALSE)))</f>
        <v>0</v>
      </c>
      <c r="I90" s="21">
        <f>IF(AND(Eind_M-$E89&gt;0,Eind_M-$E90&lt;=0),(Eind_M-$E89)/($E90-$E89)*VLOOKUP(YEAR(Calc_Q!$E90),Calc_Y!$D$8:$E$35,2,FALSE),0)</f>
        <v>0</v>
      </c>
      <c r="J90" s="65">
        <f t="shared" si="3"/>
        <v>0</v>
      </c>
    </row>
    <row r="91" spans="4:10" x14ac:dyDescent="0.25">
      <c r="D91" s="27"/>
      <c r="E91" s="31">
        <f>DATE(D89,9,30)</f>
        <v>53235</v>
      </c>
      <c r="F91" s="34">
        <f>E91-E90</f>
        <v>92</v>
      </c>
      <c r="G91" s="21">
        <f>IF(AND(Aanvangsdatum_M-E90&gt;0,Aanvangsdatum_M-E91&lt;=0),(E91-Aanvangsdatum_M)/(E91-E90)*VLOOKUP(YEAR(E91),Calc_Y!$D$8:$E$25,2,FALSE),0)</f>
        <v>0</v>
      </c>
      <c r="H91" s="21">
        <f>IF(OR(Aanvangsdatum_M-$E90&gt;0,Eind_M-$E90&lt;=0,AND(Aanvangsdatum_M-$E90&gt;=0,Aanvangsdatum_M-$E91&lt;0),AND(Eind_M-$E90&gt;0,Eind_M-$E91&lt;=0)),0,IF($E91&lt;Aanvangsdatum_M,0,VLOOKUP(YEAR(Calc_Q!E91),Calc_Y!$D$8:$E$35,2,FALSE)))</f>
        <v>0</v>
      </c>
      <c r="I91" s="21">
        <f>IF(AND(Eind_M-$E90&gt;0,Eind_M-$E91&lt;=0),(Eind_M-$E90)/($E91-$E90)*VLOOKUP(YEAR(Calc_Q!$E91),Calc_Y!$D$8:$E$35,2,FALSE),0)</f>
        <v>0</v>
      </c>
      <c r="J91" s="65">
        <f t="shared" si="3"/>
        <v>0</v>
      </c>
    </row>
    <row r="92" spans="4:10" x14ac:dyDescent="0.25">
      <c r="D92" s="28"/>
      <c r="E92" s="32">
        <f>DATE(D89,12,31)</f>
        <v>53327</v>
      </c>
      <c r="F92" s="35">
        <f t="shared" si="2"/>
        <v>92</v>
      </c>
      <c r="G92" s="21">
        <f>IF(AND(Aanvangsdatum_M-E91&gt;0,Aanvangsdatum_M-E92&lt;=0),(E92-Aanvangsdatum_M)/(E92-E91)*VLOOKUP(YEAR(E92),Calc_Y!$D$8:$E$25,2,FALSE),0)</f>
        <v>0</v>
      </c>
      <c r="H92" s="21">
        <f>IF(OR(Aanvangsdatum_M-$E91&gt;0,Eind_M-$E91&lt;=0,AND(Aanvangsdatum_M-$E91&gt;=0,Aanvangsdatum_M-$E92&lt;0),AND(Eind_M-$E91&gt;0,Eind_M-$E92&lt;=0)),0,IF($E92&lt;Aanvangsdatum_M,0,VLOOKUP(YEAR(Calc_Q!E92),Calc_Y!$D$8:$E$35,2,FALSE)))</f>
        <v>0</v>
      </c>
      <c r="I92" s="21">
        <f>IF(AND(Eind_M-$E91&gt;0,Eind_M-$E92&lt;=0),(Eind_M-$E91)/($E92-$E91)*VLOOKUP(YEAR(Calc_Q!$E92),Calc_Y!$D$8:$E$35,2,FALSE),0)</f>
        <v>0</v>
      </c>
      <c r="J92" s="65">
        <f t="shared" si="3"/>
        <v>0</v>
      </c>
    </row>
    <row r="93" spans="4:10" x14ac:dyDescent="0.25">
      <c r="D93" s="27">
        <f>D89+1</f>
        <v>2046</v>
      </c>
      <c r="E93" s="31">
        <f>DATE(D93,3,31)</f>
        <v>53417</v>
      </c>
      <c r="F93" s="33">
        <f t="shared" si="2"/>
        <v>90</v>
      </c>
      <c r="G93" s="21">
        <f>IF(AND(Aanvangsdatum_M-E92&gt;0,Aanvangsdatum_M-E93&lt;=0),(E93-Aanvangsdatum_M)/(E93-E92)*VLOOKUP(YEAR(E93),Calc_Y!$D$8:$E$25,2,FALSE),0)</f>
        <v>0</v>
      </c>
      <c r="H93" s="21">
        <f>IF(OR(Aanvangsdatum_M-$E92&gt;0,Eind_M-$E92&lt;=0,AND(Aanvangsdatum_M-$E92&gt;=0,Aanvangsdatum_M-$E93&lt;0),AND(Eind_M-$E92&gt;0,Eind_M-$E93&lt;=0)),0,IF($E93&lt;Aanvangsdatum_M,0,VLOOKUP(YEAR(Calc_Q!E93),Calc_Y!$D$8:$E$35,2,FALSE)))</f>
        <v>0</v>
      </c>
      <c r="I93" s="21">
        <f>IF(AND(Eind_M-$E92&gt;0,Eind_M-$E93&lt;=0),(Eind_M-$E92)/($E93-$E92)*VLOOKUP(YEAR(Calc_Q!$E93),Calc_Y!$D$8:$E$35,2,FALSE),0)</f>
        <v>0</v>
      </c>
      <c r="J93" s="65">
        <f t="shared" si="3"/>
        <v>0</v>
      </c>
    </row>
    <row r="94" spans="4:10" x14ac:dyDescent="0.25">
      <c r="D94" s="27"/>
      <c r="E94" s="31">
        <f>DATE(D93,6,30)</f>
        <v>53508</v>
      </c>
      <c r="F94" s="34">
        <f t="shared" si="2"/>
        <v>91</v>
      </c>
      <c r="G94" s="21">
        <f>IF(AND(Aanvangsdatum_M-E93&gt;0,Aanvangsdatum_M-E94&lt;=0),(E94-Aanvangsdatum_M)/(E94-E93)*VLOOKUP(YEAR(E94),Calc_Y!$D$8:$E$25,2,FALSE),0)</f>
        <v>0</v>
      </c>
      <c r="H94" s="21">
        <f>IF(OR(Aanvangsdatum_M-$E93&gt;0,Eind_M-$E93&lt;=0,AND(Aanvangsdatum_M-$E93&gt;=0,Aanvangsdatum_M-$E94&lt;0),AND(Eind_M-$E93&gt;0,Eind_M-$E94&lt;=0)),0,IF($E94&lt;Aanvangsdatum_M,0,VLOOKUP(YEAR(Calc_Q!E94),Calc_Y!$D$8:$E$35,2,FALSE)))</f>
        <v>0</v>
      </c>
      <c r="I94" s="21">
        <f>IF(AND(Eind_M-$E93&gt;0,Eind_M-$E94&lt;=0),(Eind_M-$E93)/($E94-$E93)*VLOOKUP(YEAR(Calc_Q!$E94),Calc_Y!$D$8:$E$35,2,FALSE),0)</f>
        <v>0</v>
      </c>
      <c r="J94" s="65">
        <f t="shared" si="3"/>
        <v>0</v>
      </c>
    </row>
    <row r="95" spans="4:10" x14ac:dyDescent="0.25">
      <c r="D95" s="27"/>
      <c r="E95" s="31">
        <f>DATE(D93,9,30)</f>
        <v>53600</v>
      </c>
      <c r="F95" s="34">
        <f>E95-E94</f>
        <v>92</v>
      </c>
      <c r="G95" s="21">
        <f>IF(AND(Aanvangsdatum_M-E94&gt;0,Aanvangsdatum_M-E95&lt;=0),(E95-Aanvangsdatum_M)/(E95-E94)*VLOOKUP(YEAR(E95),Calc_Y!$D$8:$E$25,2,FALSE),0)</f>
        <v>0</v>
      </c>
      <c r="H95" s="21">
        <f>IF(OR(Aanvangsdatum_M-$E94&gt;0,Eind_M-$E94&lt;=0,AND(Aanvangsdatum_M-$E94&gt;=0,Aanvangsdatum_M-$E95&lt;0),AND(Eind_M-$E94&gt;0,Eind_M-$E95&lt;=0)),0,IF($E95&lt;Aanvangsdatum_M,0,VLOOKUP(YEAR(Calc_Q!E95),Calc_Y!$D$8:$E$35,2,FALSE)))</f>
        <v>0</v>
      </c>
      <c r="I95" s="21">
        <f>IF(AND(Eind_M-$E94&gt;0,Eind_M-$E95&lt;=0),(Eind_M-$E94)/($E95-$E94)*VLOOKUP(YEAR(Calc_Q!$E95),Calc_Y!$D$8:$E$35,2,FALSE),0)</f>
        <v>0</v>
      </c>
      <c r="J95" s="65">
        <f t="shared" si="3"/>
        <v>0</v>
      </c>
    </row>
    <row r="96" spans="4:10" x14ac:dyDescent="0.25">
      <c r="D96" s="36"/>
      <c r="E96" s="37">
        <f>DATE(D93,12,31)</f>
        <v>53692</v>
      </c>
      <c r="F96" s="38">
        <f t="shared" si="2"/>
        <v>92</v>
      </c>
      <c r="G96" s="23">
        <f>IF(AND(Aanvangsdatum_M-E95&gt;0,Aanvangsdatum_M-E96&lt;=0),(E96-Aanvangsdatum_M)/(E96-E95)*VLOOKUP(YEAR(E96),Calc_Y!$D$8:$E$25,2,FALSE),0)</f>
        <v>0</v>
      </c>
      <c r="H96" s="21">
        <f>IF(OR(Aanvangsdatum_M-$E95&gt;0,Eind_M-$E95&lt;=0,AND(Aanvangsdatum_M-$E95&gt;=0,Aanvangsdatum_M-$E96&lt;0),AND(Eind_M-$E95&gt;0,Eind_M-$E96&lt;=0)),0,IF($E96&lt;Aanvangsdatum_M,0,VLOOKUP(YEAR(Calc_Q!E96),Calc_Y!$D$8:$E$35,2,FALSE)))</f>
        <v>0</v>
      </c>
      <c r="I96" s="21">
        <f>IF(AND(Eind_M-$E95&gt;0,Eind_M-$E96&lt;=0),(Eind_M-$E95)/($E96-$E95)*VLOOKUP(YEAR(Calc_Q!$E96),Calc_Y!$D$8:$E$35,2,FALSE),0)</f>
        <v>0</v>
      </c>
      <c r="J96" s="66">
        <f t="shared" si="3"/>
        <v>0</v>
      </c>
    </row>
    <row r="97" spans="1:11" x14ac:dyDescent="0.25">
      <c r="D97" s="39" t="s">
        <v>7</v>
      </c>
      <c r="E97" s="39"/>
      <c r="F97" s="39"/>
      <c r="G97" s="40">
        <f>SUM(G9:G96)</f>
        <v>13043.478260869566</v>
      </c>
      <c r="H97" s="40">
        <f>SUM(H9:H96)</f>
        <v>1304000</v>
      </c>
      <c r="I97" s="40">
        <f>SUM(I9:I96)</f>
        <v>8347.826086956522</v>
      </c>
      <c r="J97" s="40">
        <f>SUM(J9:J96)</f>
        <v>1325391.3043478262</v>
      </c>
    </row>
    <row r="99" spans="1:11" x14ac:dyDescent="0.25">
      <c r="A99" s="1" t="s">
        <v>1</v>
      </c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&amp;L15489 Nieuwbouw huisvesting EMA te Amsterdam </oddHeader>
    <oddFooter>&amp;L&amp;F - &amp;A&amp;R&amp;P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BA6452F2EA646965B1DA47E8177E2" ma:contentTypeVersion="0" ma:contentTypeDescription="Een nieuw document maken." ma:contentTypeScope="" ma:versionID="73dae26ee4f26380842167d0a781bd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6667-022F-4582-8BF4-1A0A18548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3CEAF4-CCED-4D76-81EC-2A665361BBB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B2A8DC-2F9A-413F-9BFF-B25CF6DB0C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</vt:i4>
      </vt:variant>
    </vt:vector>
  </HeadingPairs>
  <TitlesOfParts>
    <vt:vector size="15" baseType="lpstr">
      <vt:lpstr>Voorblad</vt:lpstr>
      <vt:lpstr>Cockpit</vt:lpstr>
      <vt:lpstr>Calc_Y</vt:lpstr>
      <vt:lpstr>Calc_Q</vt:lpstr>
      <vt:lpstr>aantaljaar</vt:lpstr>
      <vt:lpstr>Aanvangsdatum_M</vt:lpstr>
      <vt:lpstr>Calc_Y!Afdrukbereik</vt:lpstr>
      <vt:lpstr>Cockpit!Afdrukbereik</vt:lpstr>
      <vt:lpstr>Eind_M</vt:lpstr>
      <vt:lpstr>Index</vt:lpstr>
      <vt:lpstr>InschrijfpDB</vt:lpstr>
      <vt:lpstr>M_Aanvang</vt:lpstr>
      <vt:lpstr>M_eind</vt:lpstr>
      <vt:lpstr>M_Overdr</vt:lpstr>
      <vt:lpstr>Prijspeil_M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2018-01-09T15:32:20Z</dcterms:created>
  <dcterms:modified xsi:type="dcterms:W3CDTF">2022-01-20T15:32:59Z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0x0101006EBBA6452F2EA646965B1DA47E8177E2</vt:lpwstr>
  </property>
</Properties>
</file>