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rafisch Lyceum Utrecht/EA MFP's 2022/aanbestedingsdocument en bijlagen/concept/"/>
    </mc:Choice>
  </mc:AlternateContent>
  <xr:revisionPtr revIDLastSave="0" documentId="13_ncr:1_{5A7FFB40-A743-9640-91C0-0E47F8279F19}" xr6:coauthVersionLast="47" xr6:coauthVersionMax="47" xr10:uidLastSave="{00000000-0000-0000-0000-000000000000}"/>
  <bookViews>
    <workbookView xWindow="30240" yWindow="500" windowWidth="43120" windowHeight="20740" activeTab="3" xr2:uid="{00000000-000D-0000-FFFF-FFFF00000000}"/>
  </bookViews>
  <sheets>
    <sheet name="Werkblad A" sheetId="4" r:id="rId1"/>
    <sheet name="Prijzenblad" sheetId="1" r:id="rId2"/>
    <sheet name="Retourneerrecht" sheetId="2" r:id="rId3"/>
    <sheet name="huidige machinepark" sheetId="5" r:id="rId4"/>
  </sheets>
  <definedNames>
    <definedName name="Invullen">Prijzenblad!$A$147:$C$147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6" i="1" l="1"/>
  <c r="C107" i="1"/>
  <c r="C108" i="1"/>
  <c r="C109" i="1"/>
  <c r="C110" i="1"/>
  <c r="C111" i="1"/>
  <c r="C112" i="1"/>
  <c r="C75" i="1"/>
  <c r="C74" i="1"/>
  <c r="C73" i="1"/>
  <c r="C72" i="1"/>
  <c r="D19" i="1"/>
  <c r="A105" i="1"/>
  <c r="D124" i="1"/>
  <c r="D87" i="1"/>
  <c r="A87" i="1"/>
  <c r="A124" i="1" s="1"/>
  <c r="D31" i="1"/>
  <c r="D113" i="1"/>
  <c r="D125" i="1"/>
  <c r="D88" i="1"/>
  <c r="A88" i="1"/>
  <c r="A125" i="1" s="1"/>
  <c r="D32" i="1"/>
  <c r="A101" i="1"/>
  <c r="A64" i="1"/>
  <c r="C4" i="2"/>
  <c r="B12" i="4"/>
  <c r="B11" i="4"/>
  <c r="F12" i="4"/>
  <c r="E12" i="4"/>
  <c r="F11" i="4"/>
  <c r="E11" i="4"/>
  <c r="D3" i="1" l="1"/>
  <c r="D21" i="1"/>
  <c r="F113" i="1" l="1"/>
  <c r="E113" i="1"/>
  <c r="A112" i="1"/>
  <c r="A111" i="1"/>
  <c r="A110" i="1"/>
  <c r="F76" i="1"/>
  <c r="E76" i="1"/>
  <c r="D76" i="1"/>
  <c r="A75" i="1"/>
  <c r="A74" i="1"/>
  <c r="A73" i="1"/>
  <c r="F19" i="1"/>
  <c r="E5" i="2" s="1"/>
  <c r="E19" i="1"/>
  <c r="D5" i="2" s="1"/>
  <c r="C5" i="2"/>
  <c r="D123" i="1"/>
  <c r="D126" i="1" s="1"/>
  <c r="D30" i="1"/>
  <c r="D33" i="1" s="1"/>
  <c r="B8" i="4" l="1"/>
  <c r="F135" i="1"/>
  <c r="F134" i="1"/>
  <c r="E4" i="2"/>
  <c r="E3" i="2"/>
  <c r="E7" i="2" l="1"/>
  <c r="C136" i="1"/>
  <c r="A109" i="1"/>
  <c r="A108" i="1"/>
  <c r="F98" i="1"/>
  <c r="C71" i="1"/>
  <c r="A72" i="1"/>
  <c r="A71" i="1"/>
  <c r="F61" i="1"/>
  <c r="D39" i="1"/>
  <c r="F39" i="1" s="1"/>
  <c r="D38" i="1"/>
  <c r="F38" i="1" s="1"/>
  <c r="F21" i="1"/>
  <c r="E21" i="1"/>
  <c r="D24" i="1"/>
  <c r="F3" i="1"/>
  <c r="B13" i="4"/>
  <c r="D35" i="1"/>
  <c r="D86" i="1"/>
  <c r="D89" i="1" s="1"/>
  <c r="A86" i="1"/>
  <c r="A123" i="1" s="1"/>
  <c r="D61" i="1"/>
  <c r="C105" i="1"/>
  <c r="A107" i="1"/>
  <c r="A106" i="1"/>
  <c r="A85" i="1"/>
  <c r="A122" i="1" s="1"/>
  <c r="C70" i="1"/>
  <c r="A70" i="1"/>
  <c r="A104" i="1"/>
  <c r="A67" i="1"/>
  <c r="C69" i="1"/>
  <c r="C68" i="1"/>
  <c r="A69" i="1"/>
  <c r="A68" i="1"/>
  <c r="A99" i="1"/>
  <c r="A100" i="1"/>
  <c r="A98" i="1"/>
  <c r="A62" i="1"/>
  <c r="A63" i="1"/>
  <c r="A61" i="1"/>
  <c r="E98" i="1"/>
  <c r="D98" i="1"/>
  <c r="E61" i="1"/>
  <c r="E3" i="1"/>
  <c r="D4" i="2"/>
  <c r="C14" i="2"/>
  <c r="B16" i="2"/>
  <c r="C15" i="2" l="1"/>
  <c r="C16" i="2" s="1"/>
  <c r="E43" i="1"/>
  <c r="E47" i="1" s="1"/>
  <c r="E51" i="1" s="1"/>
  <c r="E55" i="1" s="1"/>
  <c r="E93" i="1" s="1"/>
  <c r="E130" i="1" s="1"/>
  <c r="E42" i="1"/>
  <c r="E46" i="1" s="1"/>
  <c r="E50" i="1" s="1"/>
  <c r="E54" i="1" s="1"/>
  <c r="E92" i="1" s="1"/>
  <c r="E129" i="1" s="1"/>
  <c r="D97" i="1"/>
  <c r="D23" i="1"/>
  <c r="E117" i="1"/>
  <c r="E23" i="1"/>
  <c r="C3" i="2"/>
  <c r="C7" i="2" s="1"/>
  <c r="D25" i="1"/>
  <c r="D26" i="1" s="1"/>
  <c r="D115" i="1"/>
  <c r="D118" i="1" s="1"/>
  <c r="D119" i="1" s="1"/>
  <c r="D78" i="1"/>
  <c r="D81" i="1" s="1"/>
  <c r="D82" i="1" s="1"/>
  <c r="E115" i="1"/>
  <c r="E118" i="1" s="1"/>
  <c r="E119" i="1" s="1"/>
  <c r="E78" i="1"/>
  <c r="E81" i="1" s="1"/>
  <c r="E82" i="1" s="1"/>
  <c r="E24" i="1"/>
  <c r="E25" i="1" s="1"/>
  <c r="E26" i="1" s="1"/>
  <c r="F115" i="1"/>
  <c r="F118" i="1" s="1"/>
  <c r="F119" i="1" s="1"/>
  <c r="F78" i="1"/>
  <c r="F81" i="1" s="1"/>
  <c r="F82" i="1" s="1"/>
  <c r="F24" i="1"/>
  <c r="F25" i="1" s="1"/>
  <c r="F26" i="1" s="1"/>
  <c r="F60" i="1"/>
  <c r="F23" i="1"/>
  <c r="D3" i="2"/>
  <c r="D7" i="2" s="1"/>
  <c r="F117" i="1"/>
  <c r="F97" i="1"/>
  <c r="D92" i="1"/>
  <c r="D93" i="1"/>
  <c r="F80" i="1"/>
  <c r="D60" i="1"/>
  <c r="D80" i="1"/>
  <c r="D46" i="1"/>
  <c r="D42" i="1"/>
  <c r="D47" i="1"/>
  <c r="D43" i="1"/>
  <c r="D117" i="1"/>
  <c r="E97" i="1"/>
  <c r="E80" i="1"/>
  <c r="E60" i="1"/>
  <c r="D120" i="1" l="1"/>
  <c r="C10" i="2"/>
  <c r="C13" i="2" s="1"/>
  <c r="D83" i="1"/>
  <c r="F43" i="1"/>
  <c r="D55" i="1"/>
  <c r="F55" i="1" s="1"/>
  <c r="F47" i="1"/>
  <c r="D50" i="1"/>
  <c r="F50" i="1" s="1"/>
  <c r="F42" i="1"/>
  <c r="D54" i="1"/>
  <c r="F54" i="1" s="1"/>
  <c r="F46" i="1"/>
  <c r="D51" i="1"/>
  <c r="F51" i="1" s="1"/>
  <c r="D27" i="1"/>
  <c r="F93" i="1"/>
  <c r="C57" i="1" l="1"/>
  <c r="C17" i="2"/>
  <c r="F92" i="1"/>
  <c r="C94" i="1" s="1"/>
  <c r="D129" i="1" l="1"/>
  <c r="F129" i="1" s="1"/>
  <c r="D130" i="1"/>
  <c r="F130" i="1" s="1"/>
  <c r="C131" i="1" l="1"/>
  <c r="C138" i="1" l="1"/>
</calcChain>
</file>

<file path=xl/sharedStrings.xml><?xml version="1.0" encoding="utf-8"?>
<sst xmlns="http://schemas.openxmlformats.org/spreadsheetml/2006/main" count="368" uniqueCount="114">
  <si>
    <t>Omschrijving</t>
  </si>
  <si>
    <t xml:space="preserve">Aangeboden type: </t>
  </si>
  <si>
    <t>&lt;&lt;&gt;&gt;</t>
  </si>
  <si>
    <t>OPTIES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</si>
  <si>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</si>
  <si>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</si>
  <si>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</si>
  <si>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</si>
  <si>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</si>
  <si>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</si>
  <si>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</si>
  <si>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</si>
  <si>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</si>
  <si>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</si>
  <si>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</si>
  <si>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opgave totaalprijs  per maand</t>
  </si>
  <si>
    <t>prijs per verhuizing</t>
  </si>
  <si>
    <t>Totaal som ten behoeve van prijsbeoordeling</t>
  </si>
  <si>
    <t>Naam Inschrijver</t>
  </si>
  <si>
    <t>Contractvolume</t>
  </si>
  <si>
    <t>VOORBEELDBEREKENING BIJ 10% retourneerrecht</t>
  </si>
  <si>
    <t>FICTIEVE INITIELE BESTELLING</t>
  </si>
  <si>
    <t>Type 1</t>
  </si>
  <si>
    <t>Type 2</t>
  </si>
  <si>
    <t>looptijd in maanden</t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</si>
  <si>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</si>
  <si>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</si>
  <si>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</si>
  <si>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</si>
  <si>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</si>
  <si>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</si>
  <si>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>TOTAAL</t>
  </si>
  <si>
    <t>NOG OVER AAN RETOURNEERRECHT</t>
  </si>
  <si>
    <t>Aangeboden type/ model: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</si>
  <si>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</si>
  <si>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 xml:space="preserve">1 x type 1 na 3 jaar </t>
  </si>
  <si>
    <t>2 x type 2 na 3,5 jaar</t>
  </si>
  <si>
    <t xml:space="preserve">SOFTWARE per type per maand </t>
  </si>
  <si>
    <t>HUURPRIJS per type per maand</t>
  </si>
  <si>
    <t>Retourneerrecht 10% van het intiele huurbedrag machines + opties</t>
  </si>
  <si>
    <t>aantal machines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</si>
  <si>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</si>
  <si>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>machine gerelateerde opties en software</t>
  </si>
  <si>
    <t xml:space="preserve">TOTAALKOSTEN VERHUIZINGEN </t>
  </si>
  <si>
    <t xml:space="preserve">Eerste optiejaar </t>
  </si>
  <si>
    <t>TOTAALKOSTEN PER TYPE MACHINE EERSTE OPTIEJAAR</t>
  </si>
  <si>
    <t>TOTAAL (alle machines) eerste optiejaar</t>
  </si>
  <si>
    <t>TOTAALKOSTEN AFDRUKKEN eerste optiejaar</t>
  </si>
  <si>
    <t xml:space="preserve">Tweede optiejaar </t>
  </si>
  <si>
    <t>TOTAAL (alle machines) tweede optiejaar</t>
  </si>
  <si>
    <t>TOTAALKOSTEN AFDRUKKEN tweede optiejaar</t>
  </si>
  <si>
    <t>OMVANG VAN LEVERING</t>
  </si>
  <si>
    <t>Totaal:</t>
  </si>
  <si>
    <t>Prijs per machine</t>
  </si>
  <si>
    <t>Kosten interne verhuizingen MFP's</t>
  </si>
  <si>
    <t>Kosten externe verhuizingen MFP's</t>
  </si>
  <si>
    <t>TOTAALKOSTEN PER TYPE MACHINE TWEEDE OPTIEJAAR</t>
  </si>
  <si>
    <t>NVT</t>
  </si>
  <si>
    <t>opgave prijs per maand</t>
  </si>
  <si>
    <t>totaal tweede optiejaar</t>
  </si>
  <si>
    <t>De totaalsom is opgebouwd uit de som van de HUUR/OPTIES/ SOFTWARE/ AFDRUKKEN EN VERHUIZINGEN voor de eerste 60 maanden + het eerste optiejaar + het tweede optiejaar.</t>
  </si>
  <si>
    <t xml:space="preserve">Totaalkosten </t>
  </si>
  <si>
    <t>volume zwart-wit per jaar</t>
  </si>
  <si>
    <t>volume FC per jaar</t>
  </si>
  <si>
    <t>Opgave prijs per maand</t>
  </si>
  <si>
    <t>Totaal eerste optiejaar</t>
  </si>
  <si>
    <t>Type 3</t>
  </si>
  <si>
    <t>Eerste 60 maanden</t>
  </si>
  <si>
    <t>TOTAALKOSTEN PER TYPE MACHINE 60 maanden</t>
  </si>
  <si>
    <t>Totaal 60 maanden</t>
  </si>
  <si>
    <t>Overzicht huidige machinepark</t>
  </si>
  <si>
    <t>zwart-wit</t>
  </si>
  <si>
    <t>werkelijk verbruik</t>
  </si>
  <si>
    <t>disclaimer: door COVID kunnen de aantallen de komende jaren anders uitvallen.</t>
  </si>
  <si>
    <t>TOTAALKOSTEN AFDRUKKEN eerste 60 maanden</t>
  </si>
  <si>
    <t>Prijzenblad GLU alle groene cellen dient inschrijver in te vullen!</t>
  </si>
  <si>
    <t>Type 3: full color repromachine A4/A3, minimaal 65 PPM</t>
  </si>
  <si>
    <t>full color</t>
  </si>
  <si>
    <t>gemiddeld per kwartaal</t>
  </si>
  <si>
    <t>gemiddeld per jaar</t>
  </si>
  <si>
    <t>Periode</t>
  </si>
  <si>
    <t>1-9-2017 t/m1-3-2018</t>
  </si>
  <si>
    <t>1-3-2018 t/m 1-9-2018</t>
  </si>
  <si>
    <t>1-9-2018 t/m 1-3-2019</t>
  </si>
  <si>
    <t>1-3-2019 t/m 1-9-2019</t>
  </si>
  <si>
    <t>1-9-2019 t/m 1-3-2020</t>
  </si>
  <si>
    <t>1-3-2020 t/m 1-9-2020</t>
  </si>
  <si>
    <t>1-9-2020 t/m 1-3-2021</t>
  </si>
  <si>
    <t>1-3-2021 t/m 1-9-2021</t>
  </si>
  <si>
    <t>Invullen</t>
  </si>
  <si>
    <t>JA</t>
  </si>
  <si>
    <t>NEE</t>
  </si>
  <si>
    <t>per machine</t>
  </si>
  <si>
    <t xml:space="preserve">AccurioPress C2060                      </t>
  </si>
  <si>
    <t xml:space="preserve">bizhub C258                             </t>
  </si>
  <si>
    <t xml:space="preserve">bizhub C308                             </t>
  </si>
  <si>
    <t>Vondellaan 178</t>
  </si>
  <si>
    <t>UTRECHT</t>
  </si>
  <si>
    <t>Koningin Wilhelminalaan 7-9</t>
  </si>
  <si>
    <t>Eis 12: PostScript driver inclusief PostScript module</t>
  </si>
  <si>
    <t>Eis 57: Cloud-server</t>
  </si>
  <si>
    <t>Type 1: full color MFP A4/A3, minimaal 30 PPM</t>
  </si>
  <si>
    <t>Type 2: full color MFP A4/A3, minimaal 45 PPM</t>
  </si>
  <si>
    <t>Eis 57: On-premise oplossing</t>
  </si>
  <si>
    <t>Eis 89: Bulklade</t>
  </si>
  <si>
    <t>Eis 94: Nietoptie</t>
  </si>
  <si>
    <t>Eis 95: Ponsunit 2- en/of 4-gaats</t>
  </si>
  <si>
    <t>Eis 96: Inline boekjesmaker</t>
  </si>
  <si>
    <t>PRINTMANAGEMENT machinegerelateerde kosten (conform eis 99)</t>
  </si>
  <si>
    <t>Eis 99: Kosten printmanagement (totaal ongeacht aantal machines)</t>
  </si>
  <si>
    <t>Eis 120: Nietoptie</t>
  </si>
  <si>
    <t>Eis 122: Ponsunit 2- en/of 4-gaats</t>
  </si>
  <si>
    <t>Eis 127: Bulkmagazijn</t>
  </si>
  <si>
    <t>Eis 128: Inline boekjesmaker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</si>
</sst>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3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194">
    <xf numFmtId="0" fontId="0" fillId="0" borderId="0" xfId="0"/>
    <xf numFmtId="0" fontId="3" fillId="2" borderId="1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Protection="1"/>
    <xf numFmtId="0" fontId="5" fillId="2" borderId="2" xfId="0" applyFont="1" applyFill="1" applyBorder="1" applyAlignment="1" applyProtection="1">
      <alignment horizontal="center" vertical="center"/>
    </xf>
    <xf numFmtId="0" fontId="0" fillId="0" borderId="0" xfId="0" applyProtection="1"/>
    <xf numFmtId="0" fontId="7" fillId="3" borderId="4" xfId="0" applyFont="1" applyFill="1" applyBorder="1" applyAlignment="1" applyProtection="1">
      <alignment vertical="center"/>
    </xf>
    <xf numFmtId="0" fontId="8" fillId="3" borderId="5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horizontal="left" vertical="center"/>
    </xf>
    <xf numFmtId="0" fontId="9" fillId="3" borderId="5" xfId="0" applyFont="1" applyFill="1" applyBorder="1" applyAlignment="1" applyProtection="1">
      <alignment horizontal="center" vertical="center"/>
    </xf>
    <xf numFmtId="0" fontId="5" fillId="4" borderId="0" xfId="0" applyFont="1" applyFill="1" applyAlignment="1" applyProtection="1">
      <alignment vertical="center"/>
    </xf>
    <xf numFmtId="0" fontId="10" fillId="4" borderId="0" xfId="0" applyFont="1" applyFill="1" applyAlignment="1" applyProtection="1">
      <alignment vertical="center"/>
    </xf>
    <xf numFmtId="0" fontId="11" fillId="4" borderId="6" xfId="0" applyFont="1" applyFill="1" applyBorder="1" applyAlignment="1" applyProtection="1">
      <alignment vertical="center" wrapText="1"/>
    </xf>
    <xf numFmtId="0" fontId="9" fillId="5" borderId="7" xfId="0" applyFont="1" applyFill="1" applyBorder="1" applyAlignment="1" applyProtection="1">
      <alignment vertical="center"/>
    </xf>
    <xf numFmtId="0" fontId="12" fillId="5" borderId="3" xfId="0" applyFont="1" applyFill="1" applyBorder="1" applyAlignment="1" applyProtection="1">
      <alignment vertical="center"/>
    </xf>
    <xf numFmtId="165" fontId="9" fillId="6" borderId="8" xfId="1" applyNumberFormat="1" applyFont="1" applyFill="1" applyBorder="1" applyAlignment="1" applyProtection="1">
      <alignment horizontal="center" vertical="center"/>
    </xf>
    <xf numFmtId="0" fontId="9" fillId="7" borderId="8" xfId="1" applyNumberFormat="1" applyFont="1" applyFill="1" applyBorder="1" applyAlignment="1" applyProtection="1">
      <alignment horizontal="center" vertical="center"/>
      <protection locked="0"/>
    </xf>
    <xf numFmtId="165" fontId="9" fillId="7" borderId="8" xfId="1" applyNumberFormat="1" applyFont="1" applyFill="1" applyBorder="1" applyAlignment="1" applyProtection="1">
      <alignment horizontal="center" vertical="center"/>
      <protection locked="0"/>
    </xf>
    <xf numFmtId="165" fontId="9" fillId="8" borderId="4" xfId="1" applyNumberFormat="1" applyFont="1" applyFill="1" applyBorder="1" applyAlignment="1" applyProtection="1">
      <alignment vertical="center"/>
    </xf>
    <xf numFmtId="165" fontId="12" fillId="8" borderId="5" xfId="1" applyNumberFormat="1" applyFont="1" applyFill="1" applyBorder="1" applyAlignment="1" applyProtection="1">
      <alignment vertical="center"/>
    </xf>
    <xf numFmtId="165" fontId="9" fillId="8" borderId="5" xfId="1" applyNumberFormat="1" applyFont="1" applyFill="1" applyBorder="1" applyAlignment="1" applyProtection="1">
      <alignment vertical="center"/>
    </xf>
    <xf numFmtId="0" fontId="14" fillId="4" borderId="3" xfId="0" applyFont="1" applyFill="1" applyBorder="1" applyAlignment="1" applyProtection="1">
      <alignment vertical="center"/>
    </xf>
    <xf numFmtId="0" fontId="9" fillId="5" borderId="11" xfId="0" applyFont="1" applyFill="1" applyBorder="1" applyAlignment="1" applyProtection="1">
      <alignment vertical="center"/>
    </xf>
    <xf numFmtId="0" fontId="12" fillId="5" borderId="10" xfId="0" applyFont="1" applyFill="1" applyBorder="1" applyAlignment="1" applyProtection="1">
      <alignment vertical="center"/>
    </xf>
    <xf numFmtId="165" fontId="9" fillId="7" borderId="10" xfId="1" applyNumberFormat="1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 applyProtection="1">
      <alignment vertical="center"/>
    </xf>
    <xf numFmtId="0" fontId="14" fillId="3" borderId="10" xfId="0" applyFont="1" applyFill="1" applyBorder="1" applyAlignment="1" applyProtection="1">
      <alignment vertical="center"/>
    </xf>
    <xf numFmtId="165" fontId="11" fillId="3" borderId="10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166" fontId="15" fillId="0" borderId="0" xfId="1" applyNumberFormat="1" applyFont="1" applyFill="1" applyBorder="1" applyAlignment="1" applyProtection="1">
      <alignment vertical="center"/>
    </xf>
    <xf numFmtId="0" fontId="16" fillId="5" borderId="10" xfId="0" applyFont="1" applyFill="1" applyBorder="1" applyAlignment="1" applyProtection="1">
      <alignment vertical="center"/>
    </xf>
    <xf numFmtId="0" fontId="16" fillId="5" borderId="10" xfId="0" applyFont="1" applyFill="1" applyBorder="1" applyAlignment="1" applyProtection="1">
      <alignment horizontal="center" vertical="center"/>
    </xf>
    <xf numFmtId="0" fontId="11" fillId="4" borderId="12" xfId="0" applyFont="1" applyFill="1" applyBorder="1" applyAlignment="1" applyProtection="1">
      <alignment vertical="center" wrapText="1"/>
    </xf>
    <xf numFmtId="0" fontId="17" fillId="9" borderId="10" xfId="0" applyFont="1" applyFill="1" applyBorder="1" applyAlignment="1" applyProtection="1">
      <alignment vertical="center"/>
    </xf>
    <xf numFmtId="0" fontId="18" fillId="9" borderId="10" xfId="0" applyFont="1" applyFill="1" applyBorder="1" applyAlignment="1" applyProtection="1">
      <alignment vertical="center"/>
    </xf>
    <xf numFmtId="165" fontId="17" fillId="9" borderId="10" xfId="0" applyNumberFormat="1" applyFont="1" applyFill="1" applyBorder="1" applyAlignment="1" applyProtection="1">
      <alignment vertical="center"/>
    </xf>
    <xf numFmtId="0" fontId="11" fillId="3" borderId="10" xfId="0" applyFont="1" applyFill="1" applyBorder="1" applyAlignment="1" applyProtection="1">
      <alignment vertical="center" wrapText="1"/>
    </xf>
    <xf numFmtId="0" fontId="14" fillId="3" borderId="4" xfId="0" applyFont="1" applyFill="1" applyBorder="1" applyAlignment="1" applyProtection="1">
      <alignment vertical="center" wrapText="1"/>
    </xf>
    <xf numFmtId="0" fontId="11" fillId="3" borderId="4" xfId="0" applyFont="1" applyFill="1" applyBorder="1" applyAlignment="1" applyProtection="1">
      <alignment vertical="center" wrapText="1"/>
    </xf>
    <xf numFmtId="0" fontId="5" fillId="4" borderId="0" xfId="0" applyFont="1" applyFill="1" applyAlignment="1" applyProtection="1">
      <alignment horizontal="center" vertical="center"/>
    </xf>
    <xf numFmtId="164" fontId="5" fillId="4" borderId="0" xfId="1" applyFont="1" applyFill="1" applyBorder="1" applyAlignment="1" applyProtection="1">
      <alignment horizontal="center" vertical="center" wrapText="1"/>
    </xf>
    <xf numFmtId="0" fontId="9" fillId="5" borderId="10" xfId="0" applyFont="1" applyFill="1" applyBorder="1" applyAlignment="1" applyProtection="1">
      <alignment vertical="center"/>
    </xf>
    <xf numFmtId="0" fontId="9" fillId="5" borderId="10" xfId="0" applyFont="1" applyFill="1" applyBorder="1" applyAlignment="1" applyProtection="1">
      <alignment vertical="center" wrapText="1"/>
    </xf>
    <xf numFmtId="0" fontId="12" fillId="5" borderId="10" xfId="0" applyFont="1" applyFill="1" applyBorder="1" applyAlignment="1" applyProtection="1">
      <alignment vertical="center" wrapText="1"/>
    </xf>
    <xf numFmtId="2" fontId="9" fillId="7" borderId="10" xfId="1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</xf>
    <xf numFmtId="166" fontId="13" fillId="0" borderId="0" xfId="1" applyNumberFormat="1" applyFont="1" applyFill="1" applyBorder="1" applyAlignment="1" applyProtection="1">
      <alignment vertical="center"/>
    </xf>
    <xf numFmtId="164" fontId="13" fillId="0" borderId="0" xfId="1" applyFont="1" applyBorder="1" applyAlignment="1" applyProtection="1">
      <alignment horizontal="center" vertical="center"/>
    </xf>
    <xf numFmtId="0" fontId="12" fillId="5" borderId="8" xfId="0" applyFont="1" applyFill="1" applyBorder="1" applyAlignment="1" applyProtection="1">
      <alignment vertical="center"/>
    </xf>
    <xf numFmtId="0" fontId="9" fillId="5" borderId="8" xfId="0" applyFont="1" applyFill="1" applyBorder="1" applyAlignment="1" applyProtection="1">
      <alignment horizontal="left" vertical="center"/>
    </xf>
    <xf numFmtId="3" fontId="19" fillId="5" borderId="10" xfId="0" applyNumberFormat="1" applyFont="1" applyFill="1" applyBorder="1" applyAlignment="1" applyProtection="1">
      <alignment horizontal="center" vertical="center"/>
    </xf>
    <xf numFmtId="0" fontId="9" fillId="5" borderId="10" xfId="0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horizontal="center" vertical="center"/>
    </xf>
    <xf numFmtId="164" fontId="9" fillId="0" borderId="0" xfId="1" applyFont="1" applyAlignment="1" applyProtection="1">
      <alignment horizontal="center" vertical="center"/>
    </xf>
    <xf numFmtId="168" fontId="9" fillId="5" borderId="10" xfId="1" applyNumberFormat="1" applyFont="1" applyFill="1" applyBorder="1" applyAlignment="1" applyProtection="1">
      <alignment horizontal="center" vertical="center"/>
    </xf>
    <xf numFmtId="167" fontId="9" fillId="0" borderId="0" xfId="1" applyNumberFormat="1" applyFont="1" applyAlignment="1" applyProtection="1">
      <alignment horizontal="center" vertical="center"/>
    </xf>
    <xf numFmtId="167" fontId="5" fillId="4" borderId="0" xfId="1" applyNumberFormat="1" applyFont="1" applyFill="1" applyBorder="1" applyAlignment="1" applyProtection="1">
      <alignment horizontal="center" vertical="center" wrapText="1"/>
    </xf>
    <xf numFmtId="168" fontId="9" fillId="5" borderId="4" xfId="1" applyNumberFormat="1" applyFont="1" applyFill="1" applyBorder="1" applyAlignment="1" applyProtection="1">
      <alignment horizontal="center" vertical="center"/>
    </xf>
    <xf numFmtId="164" fontId="9" fillId="0" borderId="0" xfId="1" applyFont="1" applyAlignment="1" applyProtection="1">
      <alignment vertical="center"/>
    </xf>
    <xf numFmtId="0" fontId="11" fillId="3" borderId="4" xfId="0" applyFont="1" applyFill="1" applyBorder="1" applyAlignment="1" applyProtection="1">
      <alignment vertical="center"/>
    </xf>
    <xf numFmtId="0" fontId="14" fillId="3" borderId="4" xfId="0" applyFont="1" applyFill="1" applyBorder="1" applyAlignment="1" applyProtection="1">
      <alignment vertical="center"/>
    </xf>
    <xf numFmtId="0" fontId="12" fillId="5" borderId="13" xfId="0" applyFont="1" applyFill="1" applyBorder="1" applyAlignment="1" applyProtection="1">
      <alignment vertical="center"/>
    </xf>
    <xf numFmtId="0" fontId="9" fillId="5" borderId="4" xfId="0" applyFont="1" applyFill="1" applyBorder="1" applyAlignment="1" applyProtection="1">
      <alignment horizontal="center" vertical="center"/>
    </xf>
    <xf numFmtId="165" fontId="9" fillId="5" borderId="14" xfId="1" applyNumberFormat="1" applyFont="1" applyFill="1" applyBorder="1" applyAlignment="1" applyProtection="1">
      <alignment horizontal="center" vertical="center"/>
    </xf>
    <xf numFmtId="164" fontId="11" fillId="3" borderId="4" xfId="1" applyFont="1" applyFill="1" applyBorder="1" applyAlignment="1" applyProtection="1">
      <alignment vertical="center"/>
    </xf>
    <xf numFmtId="164" fontId="14" fillId="3" borderId="5" xfId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/>
    </xf>
    <xf numFmtId="164" fontId="11" fillId="0" borderId="0" xfId="1" applyFont="1" applyFill="1" applyBorder="1" applyAlignment="1" applyProtection="1">
      <alignment vertical="center"/>
    </xf>
    <xf numFmtId="0" fontId="14" fillId="3" borderId="1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vertical="center" wrapText="1"/>
    </xf>
    <xf numFmtId="164" fontId="11" fillId="0" borderId="0" xfId="1" applyFont="1" applyFill="1" applyBorder="1" applyAlignment="1" applyProtection="1">
      <alignment vertical="center" wrapText="1"/>
    </xf>
    <xf numFmtId="164" fontId="11" fillId="0" borderId="0" xfId="1" applyFont="1" applyFill="1" applyBorder="1" applyAlignment="1" applyProtection="1">
      <alignment horizontal="center" vertical="center" wrapText="1"/>
    </xf>
    <xf numFmtId="164" fontId="16" fillId="0" borderId="0" xfId="1" applyFont="1" applyFill="1" applyBorder="1" applyProtection="1"/>
    <xf numFmtId="164" fontId="16" fillId="0" borderId="0" xfId="1" applyFont="1" applyFill="1" applyBorder="1" applyAlignment="1" applyProtection="1">
      <alignment horizontal="center"/>
    </xf>
    <xf numFmtId="0" fontId="14" fillId="3" borderId="3" xfId="0" applyFont="1" applyFill="1" applyBorder="1" applyAlignment="1" applyProtection="1">
      <alignment vertical="center" wrapText="1"/>
    </xf>
    <xf numFmtId="0" fontId="11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4" fillId="3" borderId="3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center" vertical="center"/>
    </xf>
    <xf numFmtId="0" fontId="21" fillId="0" borderId="0" xfId="0" applyFont="1" applyProtection="1"/>
    <xf numFmtId="0" fontId="0" fillId="0" borderId="0" xfId="0" applyAlignment="1" applyProtection="1">
      <alignment horizontal="center" vertical="center"/>
    </xf>
    <xf numFmtId="0" fontId="11" fillId="4" borderId="0" xfId="0" applyFont="1" applyFill="1"/>
    <xf numFmtId="0" fontId="11" fillId="4" borderId="0" xfId="0" applyFont="1" applyFill="1" applyAlignment="1">
      <alignment horizontal="center"/>
    </xf>
    <xf numFmtId="0" fontId="17" fillId="5" borderId="0" xfId="0" applyFont="1" applyFill="1"/>
    <xf numFmtId="0" fontId="17" fillId="5" borderId="0" xfId="0" applyFont="1" applyFill="1" applyAlignment="1">
      <alignment horizontal="center"/>
    </xf>
    <xf numFmtId="165" fontId="17" fillId="5" borderId="0" xfId="0" applyNumberFormat="1" applyFont="1" applyFill="1"/>
    <xf numFmtId="0" fontId="17" fillId="5" borderId="13" xfId="0" applyFont="1" applyFill="1" applyBorder="1"/>
    <xf numFmtId="0" fontId="17" fillId="5" borderId="13" xfId="0" applyFont="1" applyFill="1" applyBorder="1" applyAlignment="1">
      <alignment horizontal="center"/>
    </xf>
    <xf numFmtId="0" fontId="17" fillId="5" borderId="0" xfId="0" applyFont="1" applyFill="1" applyAlignment="1">
      <alignment wrapText="1"/>
    </xf>
    <xf numFmtId="44" fontId="11" fillId="4" borderId="0" xfId="0" applyNumberFormat="1" applyFont="1" applyFill="1"/>
    <xf numFmtId="0" fontId="17" fillId="0" borderId="0" xfId="0" applyFont="1"/>
    <xf numFmtId="0" fontId="17" fillId="0" borderId="0" xfId="0" applyFont="1" applyAlignment="1">
      <alignment horizontal="center"/>
    </xf>
    <xf numFmtId="0" fontId="23" fillId="4" borderId="0" xfId="0" applyFont="1" applyFill="1"/>
    <xf numFmtId="0" fontId="17" fillId="6" borderId="0" xfId="0" applyFont="1" applyFill="1"/>
    <xf numFmtId="0" fontId="17" fillId="6" borderId="0" xfId="0" applyFont="1" applyFill="1" applyAlignment="1">
      <alignment horizontal="center"/>
    </xf>
    <xf numFmtId="44" fontId="17" fillId="6" borderId="0" xfId="0" applyNumberFormat="1" applyFont="1" applyFill="1"/>
    <xf numFmtId="0" fontId="17" fillId="6" borderId="0" xfId="0" applyFont="1" applyFill="1" applyAlignment="1"/>
    <xf numFmtId="44" fontId="17" fillId="5" borderId="0" xfId="0" applyNumberFormat="1" applyFont="1" applyFill="1" applyAlignment="1"/>
    <xf numFmtId="44" fontId="11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right"/>
    </xf>
    <xf numFmtId="0" fontId="2" fillId="0" borderId="0" xfId="2"/>
    <xf numFmtId="0" fontId="9" fillId="9" borderId="8" xfId="1" applyNumberFormat="1" applyFont="1" applyFill="1" applyBorder="1" applyAlignment="1" applyProtection="1">
      <alignment horizontal="center" vertical="center"/>
    </xf>
    <xf numFmtId="0" fontId="9" fillId="4" borderId="8" xfId="1" applyNumberFormat="1" applyFont="1" applyFill="1" applyBorder="1" applyAlignment="1" applyProtection="1">
      <alignment horizontal="center" vertical="center"/>
    </xf>
    <xf numFmtId="165" fontId="9" fillId="4" borderId="10" xfId="1" applyNumberFormat="1" applyFont="1" applyFill="1" applyBorder="1" applyAlignment="1" applyProtection="1">
      <alignment horizontal="center" vertical="center"/>
    </xf>
    <xf numFmtId="0" fontId="23" fillId="13" borderId="10" xfId="2" applyFont="1" applyFill="1" applyBorder="1" applyAlignment="1">
      <alignment vertical="center"/>
    </xf>
    <xf numFmtId="0" fontId="17" fillId="12" borderId="10" xfId="2" applyFont="1" applyFill="1" applyBorder="1"/>
    <xf numFmtId="0" fontId="17" fillId="11" borderId="10" xfId="2" applyFont="1" applyFill="1" applyBorder="1"/>
    <xf numFmtId="0" fontId="17" fillId="0" borderId="0" xfId="2" applyFont="1"/>
    <xf numFmtId="169" fontId="17" fillId="12" borderId="10" xfId="3" applyNumberFormat="1" applyFont="1" applyFill="1" applyBorder="1"/>
    <xf numFmtId="0" fontId="26" fillId="0" borderId="0" xfId="2" applyFont="1"/>
    <xf numFmtId="169" fontId="26" fillId="0" borderId="0" xfId="3" applyNumberFormat="1" applyFont="1"/>
    <xf numFmtId="0" fontId="24" fillId="0" borderId="0" xfId="0" applyFont="1" applyAlignment="1" applyProtection="1">
      <alignment horizontal="center" vertical="center" wrapText="1"/>
    </xf>
    <xf numFmtId="169" fontId="17" fillId="12" borderId="10" xfId="2" applyNumberFormat="1" applyFont="1" applyFill="1" applyBorder="1"/>
    <xf numFmtId="0" fontId="11" fillId="4" borderId="9" xfId="0" applyFont="1" applyFill="1" applyBorder="1" applyAlignment="1" applyProtection="1">
      <alignment vertical="center"/>
    </xf>
    <xf numFmtId="167" fontId="9" fillId="7" borderId="1" xfId="1" applyNumberFormat="1" applyFont="1" applyFill="1" applyBorder="1" applyAlignment="1" applyProtection="1">
      <alignment horizontal="center" vertical="center"/>
      <protection locked="0"/>
    </xf>
    <xf numFmtId="167" fontId="9" fillId="7" borderId="4" xfId="1" applyNumberFormat="1" applyFont="1" applyFill="1" applyBorder="1" applyAlignment="1" applyProtection="1">
      <alignment horizontal="center" vertical="center"/>
      <protection locked="0"/>
    </xf>
    <xf numFmtId="164" fontId="5" fillId="4" borderId="8" xfId="1" applyFont="1" applyFill="1" applyBorder="1" applyAlignment="1" applyProtection="1">
      <alignment horizontal="center" vertical="center"/>
    </xf>
    <xf numFmtId="165" fontId="9" fillId="5" borderId="10" xfId="1" applyNumberFormat="1" applyFont="1" applyFill="1" applyBorder="1" applyAlignment="1" applyProtection="1">
      <alignment horizontal="center" vertical="center"/>
    </xf>
    <xf numFmtId="0" fontId="12" fillId="5" borderId="1" xfId="0" applyFont="1" applyFill="1" applyBorder="1" applyAlignment="1" applyProtection="1">
      <alignment vertical="center"/>
    </xf>
    <xf numFmtId="0" fontId="12" fillId="5" borderId="4" xfId="0" applyFont="1" applyFill="1" applyBorder="1" applyAlignment="1" applyProtection="1">
      <alignment vertical="center"/>
    </xf>
    <xf numFmtId="0" fontId="5" fillId="4" borderId="1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164" fontId="5" fillId="4" borderId="15" xfId="1" applyFont="1" applyFill="1" applyBorder="1" applyAlignment="1" applyProtection="1">
      <alignment horizontal="center" vertical="center"/>
    </xf>
    <xf numFmtId="0" fontId="11" fillId="4" borderId="16" xfId="0" applyFont="1" applyFill="1" applyBorder="1" applyAlignment="1" applyProtection="1">
      <alignment vertical="center" wrapText="1"/>
    </xf>
    <xf numFmtId="165" fontId="9" fillId="8" borderId="13" xfId="1" applyNumberFormat="1" applyFont="1" applyFill="1" applyBorder="1" applyAlignment="1" applyProtection="1">
      <alignment vertical="center"/>
    </xf>
    <xf numFmtId="0" fontId="11" fillId="4" borderId="17" xfId="0" applyFont="1" applyFill="1" applyBorder="1" applyAlignment="1" applyProtection="1">
      <alignment vertical="center" wrapText="1"/>
    </xf>
    <xf numFmtId="0" fontId="9" fillId="9" borderId="1" xfId="1" applyNumberFormat="1" applyFont="1" applyFill="1" applyBorder="1" applyAlignment="1" applyProtection="1">
      <alignment horizontal="center" vertical="center"/>
    </xf>
    <xf numFmtId="165" fontId="9" fillId="7" borderId="1" xfId="1" applyNumberFormat="1" applyFont="1" applyFill="1" applyBorder="1" applyAlignment="1" applyProtection="1">
      <alignment horizontal="center" vertical="center"/>
      <protection locked="0"/>
    </xf>
    <xf numFmtId="0" fontId="11" fillId="4" borderId="10" xfId="0" applyFont="1" applyFill="1" applyBorder="1" applyAlignment="1" applyProtection="1">
      <alignment vertical="center" wrapText="1"/>
    </xf>
    <xf numFmtId="0" fontId="9" fillId="9" borderId="10" xfId="1" applyNumberFormat="1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vertical="center"/>
    </xf>
    <xf numFmtId="0" fontId="10" fillId="4" borderId="0" xfId="0" applyFont="1" applyFill="1" applyBorder="1" applyAlignment="1" applyProtection="1">
      <alignment vertical="center"/>
    </xf>
    <xf numFmtId="0" fontId="5" fillId="4" borderId="0" xfId="0" applyFont="1" applyFill="1" applyBorder="1" applyAlignment="1" applyProtection="1">
      <alignment vertical="center"/>
    </xf>
    <xf numFmtId="165" fontId="9" fillId="6" borderId="10" xfId="1" applyNumberFormat="1" applyFont="1" applyFill="1" applyBorder="1" applyAlignment="1" applyProtection="1">
      <alignment horizontal="center" vertical="center"/>
    </xf>
    <xf numFmtId="164" fontId="5" fillId="4" borderId="2" xfId="1" applyFont="1" applyFill="1" applyBorder="1" applyAlignment="1" applyProtection="1">
      <alignment horizontal="center" vertical="center" wrapText="1"/>
    </xf>
    <xf numFmtId="0" fontId="17" fillId="9" borderId="10" xfId="0" applyFont="1" applyFill="1" applyBorder="1" applyAlignment="1" applyProtection="1">
      <alignment vertical="center" wrapText="1"/>
    </xf>
    <xf numFmtId="165" fontId="17" fillId="9" borderId="10" xfId="0" applyNumberFormat="1" applyFont="1" applyFill="1" applyBorder="1" applyAlignment="1" applyProtection="1">
      <alignment horizontal="center" vertical="center"/>
    </xf>
    <xf numFmtId="165" fontId="9" fillId="6" borderId="15" xfId="1" applyNumberFormat="1" applyFont="1" applyFill="1" applyBorder="1" applyAlignment="1" applyProtection="1">
      <alignment horizontal="center" vertical="center"/>
    </xf>
    <xf numFmtId="165" fontId="11" fillId="3" borderId="4" xfId="0" applyNumberFormat="1" applyFont="1" applyFill="1" applyBorder="1" applyAlignment="1" applyProtection="1">
      <alignment horizontal="center" vertical="center" wrapText="1"/>
    </xf>
    <xf numFmtId="0" fontId="9" fillId="5" borderId="18" xfId="0" applyFont="1" applyFill="1" applyBorder="1" applyAlignment="1" applyProtection="1">
      <alignment vertical="center"/>
    </xf>
    <xf numFmtId="0" fontId="12" fillId="5" borderId="19" xfId="0" applyFont="1" applyFill="1" applyBorder="1" applyAlignment="1" applyProtection="1">
      <alignment vertical="center"/>
    </xf>
    <xf numFmtId="0" fontId="12" fillId="5" borderId="20" xfId="0" applyFont="1" applyFill="1" applyBorder="1" applyAlignment="1" applyProtection="1">
      <alignment vertical="center"/>
    </xf>
    <xf numFmtId="0" fontId="9" fillId="7" borderId="21" xfId="1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/>
    <xf numFmtId="0" fontId="0" fillId="4" borderId="0" xfId="0" applyFill="1"/>
    <xf numFmtId="0" fontId="23" fillId="13" borderId="10" xfId="2" applyFont="1" applyFill="1" applyBorder="1" applyAlignment="1">
      <alignment horizontal="center" vertical="center"/>
    </xf>
    <xf numFmtId="0" fontId="0" fillId="3" borderId="0" xfId="0" applyFill="1"/>
    <xf numFmtId="0" fontId="1" fillId="11" borderId="10" xfId="2" applyFont="1" applyFill="1" applyBorder="1"/>
    <xf numFmtId="0" fontId="25" fillId="0" borderId="0" xfId="2" applyFont="1" applyBorder="1"/>
    <xf numFmtId="169" fontId="25" fillId="0" borderId="0" xfId="4" applyNumberFormat="1" applyFont="1" applyBorder="1"/>
    <xf numFmtId="0" fontId="29" fillId="0" borderId="0" xfId="2" applyFont="1"/>
    <xf numFmtId="169" fontId="29" fillId="0" borderId="0" xfId="4" applyNumberFormat="1" applyFont="1"/>
    <xf numFmtId="0" fontId="23" fillId="0" borderId="10" xfId="2" applyFont="1" applyBorder="1" applyAlignment="1">
      <alignment horizontal="center" vertical="center"/>
    </xf>
    <xf numFmtId="0" fontId="29" fillId="0" borderId="0" xfId="2" applyFont="1" applyAlignment="1"/>
    <xf numFmtId="0" fontId="29" fillId="0" borderId="22" xfId="2" applyFont="1" applyBorder="1"/>
    <xf numFmtId="169" fontId="29" fillId="0" borderId="22" xfId="4" applyNumberFormat="1" applyFont="1" applyBorder="1"/>
    <xf numFmtId="169" fontId="2" fillId="0" borderId="0" xfId="2" applyNumberFormat="1"/>
    <xf numFmtId="0" fontId="30" fillId="0" borderId="0" xfId="0" applyFont="1"/>
    <xf numFmtId="0" fontId="1" fillId="5" borderId="0" xfId="0" applyFont="1" applyFill="1"/>
    <xf numFmtId="0" fontId="1" fillId="15" borderId="10" xfId="0" applyFont="1" applyFill="1" applyBorder="1"/>
    <xf numFmtId="0" fontId="1" fillId="9" borderId="10" xfId="0" applyFont="1" applyFill="1" applyBorder="1" applyAlignment="1" applyProtection="1">
      <alignment vertical="center" wrapText="1"/>
    </xf>
    <xf numFmtId="0" fontId="25" fillId="14" borderId="10" xfId="2" applyFont="1" applyFill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25" fillId="0" borderId="5" xfId="2" applyFont="1" applyBorder="1" applyAlignment="1">
      <alignment horizontal="center" vertical="center"/>
    </xf>
    <xf numFmtId="0" fontId="25" fillId="0" borderId="14" xfId="2" applyFont="1" applyBorder="1" applyAlignment="1">
      <alignment horizontal="center" vertical="center"/>
    </xf>
    <xf numFmtId="165" fontId="11" fillId="3" borderId="1" xfId="0" applyNumberFormat="1" applyFont="1" applyFill="1" applyBorder="1" applyAlignment="1" applyProtection="1">
      <alignment horizontal="center" vertical="center"/>
    </xf>
    <xf numFmtId="165" fontId="11" fillId="3" borderId="2" xfId="0" applyNumberFormat="1" applyFont="1" applyFill="1" applyBorder="1" applyAlignment="1" applyProtection="1">
      <alignment horizontal="center" vertical="center"/>
    </xf>
    <xf numFmtId="0" fontId="16" fillId="7" borderId="3" xfId="0" applyFont="1" applyFill="1" applyBorder="1" applyAlignment="1" applyProtection="1">
      <alignment horizontal="center" vertical="center"/>
      <protection locked="0"/>
    </xf>
    <xf numFmtId="0" fontId="16" fillId="7" borderId="0" xfId="0" applyFont="1" applyFill="1" applyBorder="1" applyAlignment="1" applyProtection="1">
      <alignment horizontal="center" vertical="center"/>
      <protection locked="0"/>
    </xf>
    <xf numFmtId="165" fontId="11" fillId="3" borderId="4" xfId="0" applyNumberFormat="1" applyFont="1" applyFill="1" applyBorder="1" applyAlignment="1" applyProtection="1">
      <alignment horizontal="center" vertical="center"/>
    </xf>
    <xf numFmtId="0" fontId="11" fillId="3" borderId="5" xfId="0" applyFont="1" applyFill="1" applyBorder="1" applyAlignment="1" applyProtection="1">
      <alignment horizontal="center" vertical="center"/>
    </xf>
    <xf numFmtId="0" fontId="11" fillId="3" borderId="14" xfId="0" applyFont="1" applyFill="1" applyBorder="1" applyAlignment="1" applyProtection="1">
      <alignment horizontal="center" vertical="center"/>
    </xf>
    <xf numFmtId="165" fontId="11" fillId="3" borderId="4" xfId="1" applyNumberFormat="1" applyFont="1" applyFill="1" applyBorder="1" applyAlignment="1" applyProtection="1">
      <alignment horizontal="center" vertical="center"/>
    </xf>
    <xf numFmtId="165" fontId="11" fillId="3" borderId="5" xfId="1" applyNumberFormat="1" applyFont="1" applyFill="1" applyBorder="1" applyAlignment="1" applyProtection="1">
      <alignment horizontal="center" vertical="center"/>
    </xf>
    <xf numFmtId="165" fontId="11" fillId="3" borderId="14" xfId="1" applyNumberFormat="1" applyFont="1" applyFill="1" applyBorder="1" applyAlignment="1" applyProtection="1">
      <alignment horizontal="center" vertical="center"/>
    </xf>
    <xf numFmtId="165" fontId="20" fillId="3" borderId="10" xfId="1" applyNumberFormat="1" applyFont="1" applyFill="1" applyBorder="1" applyAlignment="1" applyProtection="1">
      <alignment horizontal="center" vertical="center" wrapText="1"/>
    </xf>
    <xf numFmtId="164" fontId="16" fillId="0" borderId="3" xfId="1" applyFont="1" applyFill="1" applyBorder="1" applyAlignment="1" applyProtection="1">
      <alignment horizontal="left" vertical="center" wrapText="1"/>
    </xf>
    <xf numFmtId="164" fontId="16" fillId="0" borderId="0" xfId="1" applyFont="1" applyFill="1" applyBorder="1" applyAlignment="1" applyProtection="1">
      <alignment horizontal="left" vertical="center" wrapText="1"/>
    </xf>
    <xf numFmtId="0" fontId="16" fillId="7" borderId="3" xfId="0" applyFont="1" applyFill="1" applyBorder="1" applyAlignment="1" applyProtection="1">
      <alignment vertical="center"/>
      <protection locked="0"/>
    </xf>
    <xf numFmtId="0" fontId="16" fillId="7" borderId="0" xfId="0" applyFont="1" applyFill="1" applyBorder="1" applyAlignment="1" applyProtection="1">
      <alignment vertical="center"/>
      <protection locked="0"/>
    </xf>
    <xf numFmtId="0" fontId="11" fillId="4" borderId="0" xfId="0" applyFont="1" applyFill="1" applyAlignment="1">
      <alignment horizontal="center" wrapText="1"/>
    </xf>
    <xf numFmtId="0" fontId="11" fillId="10" borderId="0" xfId="0" applyFont="1" applyFill="1" applyAlignment="1">
      <alignment horizontal="center" vertical="center"/>
    </xf>
    <xf numFmtId="10" fontId="17" fillId="5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</cellXfs>
  <cellStyles count="5">
    <cellStyle name="Euro" xfId="1" xr:uid="{00000000-0005-0000-0000-000000000000}"/>
    <cellStyle name="Komma" xfId="4" builtinId="3"/>
    <cellStyle name="Komma 2" xfId="3" xr:uid="{39926A82-8ED4-F144-B781-1D32FEFC4417}"/>
    <cellStyle name="Standaard" xfId="0" builtinId="0"/>
    <cellStyle name="Standaard 2" xfId="2" xr:uid="{A3370DEA-23B9-5A44-B158-4C7467F9D68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G21"/>
  <sheetViews>
    <sheetView showGridLines="0" zoomScale="245" zoomScaleNormal="120" workbookViewId="0">
      <selection sqref="A1:B1"/>
    </sheetView>
  </sheetViews>
  <sheetFormatPr baseColWidth="10" defaultColWidth="11" defaultRowHeight="16" x14ac:dyDescent="0.2"/>
  <cols>
    <col min="1" max="1" width="63.83203125" style="110" bestFit="1" customWidth="1"/>
    <col min="2" max="2" width="23.6640625" style="110" customWidth="1"/>
    <col min="3" max="3" width="11" style="110"/>
    <col min="4" max="4" width="25.83203125" style="110" bestFit="1" customWidth="1"/>
    <col min="5" max="5" width="13.5" style="110" bestFit="1" customWidth="1"/>
    <col min="6" max="6" width="15" style="110" customWidth="1"/>
    <col min="7" max="16384" width="11" style="110"/>
  </cols>
  <sheetData>
    <row r="1" spans="1:6" ht="31" customHeight="1" x14ac:dyDescent="0.2">
      <c r="A1" s="171" t="s">
        <v>51</v>
      </c>
      <c r="B1" s="171"/>
      <c r="D1" s="172" t="s">
        <v>72</v>
      </c>
      <c r="E1" s="173"/>
      <c r="F1" s="174"/>
    </row>
    <row r="2" spans="1:6" ht="20" customHeight="1" x14ac:dyDescent="0.2">
      <c r="A2" s="114"/>
      <c r="B2" s="155"/>
      <c r="D2" s="162" t="s">
        <v>80</v>
      </c>
      <c r="E2" s="162" t="s">
        <v>71</v>
      </c>
      <c r="F2" s="162" t="s">
        <v>77</v>
      </c>
    </row>
    <row r="3" spans="1:6" ht="17" customHeight="1" x14ac:dyDescent="0.2">
      <c r="A3" s="117"/>
      <c r="B3" s="117"/>
      <c r="C3" s="160"/>
      <c r="D3" s="160" t="s">
        <v>81</v>
      </c>
      <c r="E3" s="161">
        <v>255919</v>
      </c>
      <c r="F3" s="161">
        <v>477958</v>
      </c>
    </row>
    <row r="4" spans="1:6" ht="17" customHeight="1" x14ac:dyDescent="0.2">
      <c r="A4" s="117"/>
      <c r="B4" s="115" t="s">
        <v>52</v>
      </c>
      <c r="C4" s="160"/>
      <c r="D4" s="160" t="s">
        <v>82</v>
      </c>
      <c r="E4" s="161">
        <v>196994</v>
      </c>
      <c r="F4" s="161">
        <v>407240</v>
      </c>
    </row>
    <row r="5" spans="1:6" ht="17" customHeight="1" x14ac:dyDescent="0.2">
      <c r="A5" s="157" t="s">
        <v>101</v>
      </c>
      <c r="B5" s="115">
        <v>32</v>
      </c>
      <c r="C5" s="160"/>
      <c r="D5" s="160" t="s">
        <v>83</v>
      </c>
      <c r="E5" s="161">
        <v>250891</v>
      </c>
      <c r="F5" s="161">
        <v>494177</v>
      </c>
    </row>
    <row r="6" spans="1:6" ht="17" customHeight="1" x14ac:dyDescent="0.2">
      <c r="A6" s="157" t="s">
        <v>102</v>
      </c>
      <c r="B6" s="115">
        <v>1</v>
      </c>
      <c r="C6" s="160"/>
      <c r="D6" s="160" t="s">
        <v>84</v>
      </c>
      <c r="E6" s="161">
        <v>171450</v>
      </c>
      <c r="F6" s="161">
        <v>403052</v>
      </c>
    </row>
    <row r="7" spans="1:6" ht="17" customHeight="1" x14ac:dyDescent="0.2">
      <c r="A7" s="157" t="s">
        <v>76</v>
      </c>
      <c r="B7" s="115">
        <v>1</v>
      </c>
      <c r="C7" s="160"/>
      <c r="D7" s="160" t="s">
        <v>85</v>
      </c>
      <c r="E7" s="161">
        <v>204755</v>
      </c>
      <c r="F7" s="161">
        <v>429624</v>
      </c>
    </row>
    <row r="8" spans="1:6" ht="17" customHeight="1" x14ac:dyDescent="0.2">
      <c r="A8" s="100"/>
      <c r="B8" s="115">
        <f>SUM(B5:B7)</f>
        <v>34</v>
      </c>
      <c r="C8" s="160"/>
      <c r="D8" s="160" t="s">
        <v>86</v>
      </c>
      <c r="E8" s="161">
        <v>66868</v>
      </c>
      <c r="F8" s="161">
        <v>139056</v>
      </c>
    </row>
    <row r="9" spans="1:6" ht="17" customHeight="1" x14ac:dyDescent="0.2">
      <c r="A9" s="117"/>
      <c r="B9" s="117"/>
      <c r="C9" s="160"/>
      <c r="D9" s="160" t="s">
        <v>87</v>
      </c>
      <c r="E9" s="161">
        <v>39357</v>
      </c>
      <c r="F9" s="161">
        <v>73383</v>
      </c>
    </row>
    <row r="10" spans="1:6" ht="17" customHeight="1" thickBot="1" x14ac:dyDescent="0.25">
      <c r="A10" s="117"/>
      <c r="B10" s="115" t="s">
        <v>52</v>
      </c>
      <c r="C10" s="160"/>
      <c r="D10" s="160" t="s">
        <v>88</v>
      </c>
      <c r="E10" s="161">
        <v>43473</v>
      </c>
      <c r="F10" s="161">
        <v>118862</v>
      </c>
    </row>
    <row r="11" spans="1:6" ht="17" customHeight="1" x14ac:dyDescent="0.2">
      <c r="A11" s="116" t="s">
        <v>62</v>
      </c>
      <c r="B11" s="118">
        <f>E12</f>
        <v>307426.75</v>
      </c>
      <c r="D11" s="164" t="s">
        <v>78</v>
      </c>
      <c r="E11" s="165">
        <f>(AVERAGE(E3:E10))/2</f>
        <v>76856.6875</v>
      </c>
      <c r="F11" s="165">
        <f>(AVERAGE(F3:F10))/2</f>
        <v>158959.5</v>
      </c>
    </row>
    <row r="12" spans="1:6" ht="17" customHeight="1" x14ac:dyDescent="0.2">
      <c r="A12" s="116" t="s">
        <v>63</v>
      </c>
      <c r="B12" s="118">
        <f>F12</f>
        <v>635838</v>
      </c>
      <c r="D12" s="158" t="s">
        <v>79</v>
      </c>
      <c r="E12" s="159">
        <f>E11*4</f>
        <v>307426.75</v>
      </c>
      <c r="F12" s="159">
        <f>F11*4</f>
        <v>635838</v>
      </c>
    </row>
    <row r="13" spans="1:6" ht="17" customHeight="1" x14ac:dyDescent="0.2">
      <c r="A13" s="100"/>
      <c r="B13" s="122">
        <f>SUM(B11:B12)</f>
        <v>943264.75</v>
      </c>
    </row>
    <row r="14" spans="1:6" ht="17" customHeight="1" x14ac:dyDescent="0.2">
      <c r="A14" s="119"/>
      <c r="B14" s="120"/>
      <c r="D14" s="163" t="s">
        <v>73</v>
      </c>
      <c r="E14" s="163"/>
      <c r="F14" s="163"/>
    </row>
    <row r="15" spans="1:6" ht="17" customHeight="1" x14ac:dyDescent="0.2">
      <c r="A15" s="119"/>
      <c r="B15" s="119"/>
    </row>
    <row r="16" spans="1:6" ht="17" customHeight="1" x14ac:dyDescent="0.2"/>
    <row r="17" spans="5:7" ht="17" customHeight="1" x14ac:dyDescent="0.2">
      <c r="E17" s="166"/>
      <c r="F17" s="166"/>
    </row>
    <row r="18" spans="5:7" ht="17" customHeight="1" x14ac:dyDescent="0.2">
      <c r="E18" s="166"/>
      <c r="F18" s="166"/>
    </row>
    <row r="19" spans="5:7" ht="17" customHeight="1" x14ac:dyDescent="0.2"/>
    <row r="20" spans="5:7" ht="17" customHeight="1" x14ac:dyDescent="0.2"/>
    <row r="21" spans="5:7" ht="17" customHeight="1" x14ac:dyDescent="0.2">
      <c r="G21" s="163"/>
    </row>
  </sheetData>
  <sheetProtection algorithmName="SHA-512" hashValue="pU7YIs2pVIbkRrShT9zfQVjIvpPrKBl09/WOic2Ftl6Pf4Vj559c1UYqb3HH1uVxXNZO7JE/BCEwuHKc282pAA==" saltValue="ykjPDdcFVtYWojP8RhH6aA==" spinCount="100000" sheet="1" objects="1" scenarios="1"/>
  <mergeCells count="2">
    <mergeCell ref="A1:B1"/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7"/>
  <sheetViews>
    <sheetView showGridLines="0" topLeftCell="A119" zoomScale="106" zoomScaleNormal="90" workbookViewId="0">
      <selection activeCell="C142" sqref="C142:D142"/>
    </sheetView>
  </sheetViews>
  <sheetFormatPr baseColWidth="10" defaultColWidth="8.83203125" defaultRowHeight="15" x14ac:dyDescent="0.2"/>
  <cols>
    <col min="1" max="1" width="76.6640625" bestFit="1" customWidth="1"/>
    <col min="2" max="2" width="28.83203125" customWidth="1"/>
    <col min="3" max="3" width="27.83203125" customWidth="1"/>
    <col min="4" max="6" width="33.83203125" customWidth="1"/>
  </cols>
  <sheetData>
    <row r="1" spans="1:6" ht="23" x14ac:dyDescent="0.2">
      <c r="A1" s="1" t="s">
        <v>75</v>
      </c>
      <c r="B1" s="2"/>
      <c r="C1" s="3"/>
      <c r="D1" s="4"/>
      <c r="E1" s="5"/>
      <c r="F1" s="5"/>
    </row>
    <row r="2" spans="1:6" ht="47" customHeight="1" x14ac:dyDescent="0.2">
      <c r="A2" s="7" t="s">
        <v>67</v>
      </c>
      <c r="B2" s="8"/>
      <c r="C2" s="9"/>
      <c r="D2" s="10"/>
      <c r="E2" s="11"/>
      <c r="F2" s="11"/>
    </row>
    <row r="3" spans="1:6" ht="81" customHeight="1" x14ac:dyDescent="0.2">
      <c r="A3" s="12" t="s">
        <v>0</v>
      </c>
      <c r="B3" s="13"/>
      <c r="C3" s="12" t="s">
        <v>33</v>
      </c>
      <c r="D3" s="14" t="str">
        <f>'Werkblad A'!A5</f>
        <v>Type 1: full color MFP A4/A3, minimaal 30 PPM</v>
      </c>
      <c r="E3" s="14" t="str">
        <f>'Werkblad A'!A6</f>
        <v>Type 2: full color MFP A4/A3, minimaal 45 PPM</v>
      </c>
      <c r="F3" s="14" t="str">
        <f>'Werkblad A'!A7</f>
        <v>Type 3: full color repromachine A4/A3, minimaal 65 PPM</v>
      </c>
    </row>
    <row r="4" spans="1:6" x14ac:dyDescent="0.2">
      <c r="A4" s="15" t="s">
        <v>1</v>
      </c>
      <c r="B4" s="16"/>
      <c r="C4" s="17"/>
      <c r="D4" s="18" t="s">
        <v>2</v>
      </c>
      <c r="E4" s="18" t="s">
        <v>2</v>
      </c>
      <c r="F4" s="152" t="s">
        <v>2</v>
      </c>
    </row>
    <row r="5" spans="1:6" x14ac:dyDescent="0.2">
      <c r="A5" s="15" t="s">
        <v>38</v>
      </c>
      <c r="B5" s="16"/>
      <c r="C5" s="17"/>
      <c r="D5" s="19">
        <v>0</v>
      </c>
      <c r="E5" s="19">
        <v>0</v>
      </c>
      <c r="F5" s="19">
        <v>0</v>
      </c>
    </row>
    <row r="6" spans="1:6" x14ac:dyDescent="0.2">
      <c r="A6" s="15" t="s">
        <v>37</v>
      </c>
      <c r="B6" s="16"/>
      <c r="C6" s="17"/>
      <c r="D6" s="19">
        <v>0</v>
      </c>
      <c r="E6" s="19">
        <v>0</v>
      </c>
      <c r="F6" s="26">
        <v>0</v>
      </c>
    </row>
    <row r="7" spans="1:6" x14ac:dyDescent="0.2">
      <c r="A7" s="15" t="s">
        <v>108</v>
      </c>
      <c r="B7" s="16"/>
      <c r="C7" s="17"/>
      <c r="D7" s="19">
        <v>0</v>
      </c>
      <c r="E7" s="143" t="s">
        <v>57</v>
      </c>
      <c r="F7" s="143" t="s">
        <v>57</v>
      </c>
    </row>
    <row r="8" spans="1:6" s="6" customFormat="1" x14ac:dyDescent="0.2">
      <c r="A8" s="20"/>
      <c r="B8" s="21"/>
      <c r="C8" s="22"/>
      <c r="D8" s="22"/>
      <c r="E8" s="134"/>
    </row>
    <row r="9" spans="1:6" s="6" customFormat="1" x14ac:dyDescent="0.2">
      <c r="A9" s="123" t="s">
        <v>3</v>
      </c>
      <c r="B9" s="23"/>
      <c r="C9" s="112" t="s">
        <v>2</v>
      </c>
      <c r="D9" s="113">
        <v>0</v>
      </c>
      <c r="E9" s="113">
        <v>0</v>
      </c>
      <c r="F9" s="113">
        <v>0</v>
      </c>
    </row>
    <row r="10" spans="1:6" x14ac:dyDescent="0.2">
      <c r="A10" s="24" t="s">
        <v>99</v>
      </c>
      <c r="B10" s="25" t="s">
        <v>53</v>
      </c>
      <c r="C10" s="17"/>
      <c r="D10" s="26">
        <v>0</v>
      </c>
      <c r="E10" s="26">
        <v>0</v>
      </c>
      <c r="F10" s="26">
        <v>0</v>
      </c>
    </row>
    <row r="11" spans="1:6" x14ac:dyDescent="0.2">
      <c r="A11" s="24" t="s">
        <v>104</v>
      </c>
      <c r="B11" s="25" t="s">
        <v>53</v>
      </c>
      <c r="C11" s="18" t="s">
        <v>2</v>
      </c>
      <c r="D11" s="26">
        <v>0</v>
      </c>
      <c r="E11" s="17" t="s">
        <v>57</v>
      </c>
      <c r="F11" s="17" t="s">
        <v>57</v>
      </c>
    </row>
    <row r="12" spans="1:6" x14ac:dyDescent="0.2">
      <c r="A12" s="24" t="s">
        <v>105</v>
      </c>
      <c r="B12" s="25" t="s">
        <v>53</v>
      </c>
      <c r="C12" s="18" t="s">
        <v>2</v>
      </c>
      <c r="D12" s="26">
        <v>0</v>
      </c>
      <c r="E12" s="17" t="s">
        <v>57</v>
      </c>
      <c r="F12" s="17" t="s">
        <v>57</v>
      </c>
    </row>
    <row r="13" spans="1:6" x14ac:dyDescent="0.2">
      <c r="A13" s="24" t="s">
        <v>106</v>
      </c>
      <c r="B13" s="25" t="s">
        <v>53</v>
      </c>
      <c r="C13" s="18" t="s">
        <v>2</v>
      </c>
      <c r="D13" s="26">
        <v>0</v>
      </c>
      <c r="E13" s="17" t="s">
        <v>57</v>
      </c>
      <c r="F13" s="17" t="s">
        <v>57</v>
      </c>
    </row>
    <row r="14" spans="1:6" x14ac:dyDescent="0.2">
      <c r="A14" s="24" t="s">
        <v>107</v>
      </c>
      <c r="B14" s="25" t="s">
        <v>53</v>
      </c>
      <c r="C14" s="18" t="s">
        <v>2</v>
      </c>
      <c r="D14" s="26">
        <v>0</v>
      </c>
      <c r="E14" s="17" t="s">
        <v>57</v>
      </c>
      <c r="F14" s="17" t="s">
        <v>57</v>
      </c>
    </row>
    <row r="15" spans="1:6" x14ac:dyDescent="0.2">
      <c r="A15" s="24" t="s">
        <v>110</v>
      </c>
      <c r="B15" s="25" t="s">
        <v>53</v>
      </c>
      <c r="C15" s="18" t="s">
        <v>2</v>
      </c>
      <c r="D15" s="17" t="s">
        <v>57</v>
      </c>
      <c r="E15" s="26">
        <v>0</v>
      </c>
      <c r="F15" s="26">
        <v>0</v>
      </c>
    </row>
    <row r="16" spans="1:6" x14ac:dyDescent="0.2">
      <c r="A16" s="24" t="s">
        <v>111</v>
      </c>
      <c r="B16" s="25" t="s">
        <v>53</v>
      </c>
      <c r="C16" s="18" t="s">
        <v>2</v>
      </c>
      <c r="D16" s="17" t="s">
        <v>57</v>
      </c>
      <c r="E16" s="26">
        <v>0</v>
      </c>
      <c r="F16" s="26">
        <v>0</v>
      </c>
    </row>
    <row r="17" spans="1:6" x14ac:dyDescent="0.2">
      <c r="A17" s="24" t="s">
        <v>112</v>
      </c>
      <c r="B17" s="25" t="s">
        <v>53</v>
      </c>
      <c r="C17" s="18" t="s">
        <v>2</v>
      </c>
      <c r="D17" s="17" t="s">
        <v>57</v>
      </c>
      <c r="E17" s="17" t="s">
        <v>57</v>
      </c>
      <c r="F17" s="26">
        <v>0</v>
      </c>
    </row>
    <row r="18" spans="1:6" x14ac:dyDescent="0.2">
      <c r="A18" s="24" t="s">
        <v>113</v>
      </c>
      <c r="B18" s="25" t="s">
        <v>53</v>
      </c>
      <c r="C18" s="18" t="s">
        <v>2</v>
      </c>
      <c r="D18" s="17" t="s">
        <v>57</v>
      </c>
      <c r="E18" s="17" t="s">
        <v>57</v>
      </c>
      <c r="F18" s="26">
        <v>0</v>
      </c>
    </row>
    <row r="19" spans="1:6" x14ac:dyDescent="0.2">
      <c r="A19" s="27" t="s">
        <v>4</v>
      </c>
      <c r="B19" s="28"/>
      <c r="C19" s="27"/>
      <c r="D19" s="29">
        <f>SUM(D5:D18)</f>
        <v>0</v>
      </c>
      <c r="E19" s="29">
        <f>SUM(E5:E18)</f>
        <v>0</v>
      </c>
      <c r="F19" s="29">
        <f>SUM(F5:F18)</f>
        <v>0</v>
      </c>
    </row>
    <row r="20" spans="1:6" x14ac:dyDescent="0.2">
      <c r="A20" s="30"/>
      <c r="B20" s="31"/>
      <c r="C20" s="30"/>
      <c r="D20" s="30"/>
      <c r="E20" s="32"/>
    </row>
    <row r="21" spans="1:6" x14ac:dyDescent="0.2">
      <c r="A21" s="34" t="s">
        <v>5</v>
      </c>
      <c r="B21" s="25"/>
      <c r="C21" s="35"/>
      <c r="D21" s="35">
        <f>'Werkblad A'!B5</f>
        <v>32</v>
      </c>
      <c r="E21" s="35">
        <f>'Werkblad A'!B6</f>
        <v>1</v>
      </c>
      <c r="F21" s="35">
        <f>'Werkblad A'!B7</f>
        <v>1</v>
      </c>
    </row>
    <row r="22" spans="1:6" x14ac:dyDescent="0.2">
      <c r="A22" s="30"/>
      <c r="B22" s="31"/>
      <c r="C22" s="30"/>
      <c r="D22" s="30"/>
      <c r="E22" s="32"/>
    </row>
    <row r="23" spans="1:6" ht="28" customHeight="1" x14ac:dyDescent="0.2">
      <c r="A23" s="12" t="s">
        <v>6</v>
      </c>
      <c r="B23" s="13"/>
      <c r="C23" s="12"/>
      <c r="D23" s="36" t="str">
        <f>D3</f>
        <v>Type 1: full color MFP A4/A3, minimaal 30 PPM</v>
      </c>
      <c r="E23" s="36" t="str">
        <f>E3</f>
        <v>Type 2: full color MFP A4/A3, minimaal 45 PPM</v>
      </c>
      <c r="F23" s="36" t="str">
        <f>F3</f>
        <v>Type 3: full color repromachine A4/A3, minimaal 65 PPM</v>
      </c>
    </row>
    <row r="24" spans="1:6" x14ac:dyDescent="0.2">
      <c r="A24" s="37" t="s">
        <v>7</v>
      </c>
      <c r="B24" s="38"/>
      <c r="C24" s="37"/>
      <c r="D24" s="39">
        <f t="shared" ref="D24:F24" si="0">D21*D19</f>
        <v>0</v>
      </c>
      <c r="E24" s="39">
        <f t="shared" si="0"/>
        <v>0</v>
      </c>
      <c r="F24" s="39">
        <f t="shared" si="0"/>
        <v>0</v>
      </c>
    </row>
    <row r="25" spans="1:6" x14ac:dyDescent="0.2">
      <c r="A25" s="37" t="s">
        <v>8</v>
      </c>
      <c r="B25" s="38"/>
      <c r="C25" s="37"/>
      <c r="D25" s="39">
        <f t="shared" ref="D25:F25" si="1">D24*12</f>
        <v>0</v>
      </c>
      <c r="E25" s="39">
        <f t="shared" si="1"/>
        <v>0</v>
      </c>
      <c r="F25" s="39">
        <f t="shared" si="1"/>
        <v>0</v>
      </c>
    </row>
    <row r="26" spans="1:6" x14ac:dyDescent="0.2">
      <c r="A26" s="37" t="s">
        <v>68</v>
      </c>
      <c r="B26" s="38"/>
      <c r="C26" s="37"/>
      <c r="D26" s="39">
        <f t="shared" ref="D26:F26" si="2">D25*5</f>
        <v>0</v>
      </c>
      <c r="E26" s="39">
        <f t="shared" si="2"/>
        <v>0</v>
      </c>
      <c r="F26" s="39">
        <f t="shared" si="2"/>
        <v>0</v>
      </c>
    </row>
    <row r="27" spans="1:6" x14ac:dyDescent="0.2">
      <c r="A27" s="40"/>
      <c r="B27" s="41"/>
      <c r="C27" s="42"/>
      <c r="D27" s="175">
        <f>SUM(D26:F26)</f>
        <v>0</v>
      </c>
      <c r="E27" s="176"/>
      <c r="F27" s="176"/>
    </row>
    <row r="28" spans="1:6" x14ac:dyDescent="0.2">
      <c r="A28" s="30"/>
      <c r="B28" s="31"/>
      <c r="C28" s="30"/>
      <c r="D28" s="30"/>
      <c r="E28" s="32"/>
      <c r="F28" s="33"/>
    </row>
    <row r="29" spans="1:6" ht="28" customHeight="1" x14ac:dyDescent="0.2">
      <c r="A29" s="12" t="s">
        <v>61</v>
      </c>
      <c r="B29" s="13"/>
      <c r="C29" s="12" t="s">
        <v>64</v>
      </c>
      <c r="D29" s="36" t="s">
        <v>69</v>
      </c>
    </row>
    <row r="30" spans="1:6" x14ac:dyDescent="0.2">
      <c r="A30" s="170" t="s">
        <v>100</v>
      </c>
      <c r="B30" s="38"/>
      <c r="C30" s="26">
        <v>0</v>
      </c>
      <c r="D30" s="146">
        <f>C30*60</f>
        <v>0</v>
      </c>
    </row>
    <row r="31" spans="1:6" x14ac:dyDescent="0.2">
      <c r="A31" s="170" t="s">
        <v>103</v>
      </c>
      <c r="B31" s="38"/>
      <c r="C31" s="26">
        <v>0</v>
      </c>
      <c r="D31" s="146">
        <f>C31*60</f>
        <v>0</v>
      </c>
    </row>
    <row r="32" spans="1:6" x14ac:dyDescent="0.2">
      <c r="A32" s="170" t="s">
        <v>109</v>
      </c>
      <c r="B32" s="38"/>
      <c r="C32" s="26">
        <v>0</v>
      </c>
      <c r="D32" s="146">
        <f>C32*60</f>
        <v>0</v>
      </c>
    </row>
    <row r="33" spans="1:6" x14ac:dyDescent="0.2">
      <c r="A33" s="40"/>
      <c r="B33" s="41"/>
      <c r="C33" s="41"/>
      <c r="D33" s="148">
        <f>SUM(D30:D32)</f>
        <v>0</v>
      </c>
    </row>
    <row r="34" spans="1:6" x14ac:dyDescent="0.2">
      <c r="A34" s="30"/>
      <c r="B34" s="31"/>
      <c r="C34" s="30"/>
      <c r="D34" s="30"/>
      <c r="E34" s="32"/>
      <c r="F34" s="33"/>
    </row>
    <row r="35" spans="1:6" ht="42" x14ac:dyDescent="0.2">
      <c r="A35" s="46" t="s">
        <v>34</v>
      </c>
      <c r="B35" s="47"/>
      <c r="C35" s="48">
        <v>0</v>
      </c>
      <c r="D35" s="49">
        <f>(C35/100)+1</f>
        <v>1</v>
      </c>
      <c r="E35" s="50"/>
      <c r="F35" s="51"/>
    </row>
    <row r="36" spans="1:6" x14ac:dyDescent="0.2">
      <c r="A36" s="30"/>
      <c r="B36" s="31"/>
      <c r="C36" s="30"/>
      <c r="D36" s="49"/>
      <c r="E36" s="50"/>
      <c r="F36" s="51"/>
    </row>
    <row r="37" spans="1:6" x14ac:dyDescent="0.2">
      <c r="A37" s="12" t="s">
        <v>0</v>
      </c>
      <c r="B37" s="13"/>
      <c r="C37" s="43"/>
      <c r="D37" s="43" t="s">
        <v>9</v>
      </c>
      <c r="E37" s="44" t="s">
        <v>10</v>
      </c>
      <c r="F37" s="126" t="s">
        <v>11</v>
      </c>
    </row>
    <row r="38" spans="1:6" x14ac:dyDescent="0.2">
      <c r="A38" s="45" t="s">
        <v>12</v>
      </c>
      <c r="B38" s="52"/>
      <c r="C38" s="53" t="s">
        <v>13</v>
      </c>
      <c r="D38" s="54">
        <f>'Werkblad A'!B11</f>
        <v>307426.75</v>
      </c>
      <c r="E38" s="124">
        <v>0</v>
      </c>
      <c r="F38" s="127">
        <f>D38*E38</f>
        <v>0</v>
      </c>
    </row>
    <row r="39" spans="1:6" x14ac:dyDescent="0.2">
      <c r="A39" s="45" t="s">
        <v>14</v>
      </c>
      <c r="B39" s="25"/>
      <c r="C39" s="55" t="s">
        <v>13</v>
      </c>
      <c r="D39" s="54">
        <f>'Werkblad A'!B12</f>
        <v>635838</v>
      </c>
      <c r="E39" s="125">
        <v>0</v>
      </c>
      <c r="F39" s="127">
        <f>D39*E39</f>
        <v>0</v>
      </c>
    </row>
    <row r="40" spans="1:6" x14ac:dyDescent="0.2">
      <c r="A40" s="30"/>
      <c r="B40" s="31"/>
      <c r="C40" s="30"/>
      <c r="D40" s="56"/>
      <c r="E40" s="57"/>
      <c r="F40" s="6"/>
    </row>
    <row r="41" spans="1:6" x14ac:dyDescent="0.2">
      <c r="A41" s="12" t="s">
        <v>0</v>
      </c>
      <c r="B41" s="13"/>
      <c r="C41" s="43"/>
      <c r="D41" s="43" t="s">
        <v>9</v>
      </c>
      <c r="E41" s="44" t="s">
        <v>10</v>
      </c>
      <c r="F41" s="126" t="s">
        <v>11</v>
      </c>
    </row>
    <row r="42" spans="1:6" x14ac:dyDescent="0.2">
      <c r="A42" s="45" t="s">
        <v>12</v>
      </c>
      <c r="B42" s="52"/>
      <c r="C42" s="53" t="s">
        <v>13</v>
      </c>
      <c r="D42" s="54">
        <f>D38</f>
        <v>307426.75</v>
      </c>
      <c r="E42" s="61">
        <f>D35*E38</f>
        <v>0</v>
      </c>
      <c r="F42" s="127">
        <f>D42*E42</f>
        <v>0</v>
      </c>
    </row>
    <row r="43" spans="1:6" x14ac:dyDescent="0.2">
      <c r="A43" s="45" t="s">
        <v>14</v>
      </c>
      <c r="B43" s="25"/>
      <c r="C43" s="55" t="s">
        <v>13</v>
      </c>
      <c r="D43" s="54">
        <f>D39</f>
        <v>635838</v>
      </c>
      <c r="E43" s="61">
        <f>E39*D35</f>
        <v>0</v>
      </c>
      <c r="F43" s="127">
        <f>D43*E43</f>
        <v>0</v>
      </c>
    </row>
    <row r="44" spans="1:6" x14ac:dyDescent="0.2">
      <c r="A44" s="30"/>
      <c r="B44" s="31"/>
      <c r="C44" s="30"/>
      <c r="D44" s="56"/>
      <c r="E44" s="59"/>
      <c r="F44" s="6"/>
    </row>
    <row r="45" spans="1:6" x14ac:dyDescent="0.2">
      <c r="A45" s="12" t="s">
        <v>0</v>
      </c>
      <c r="B45" s="13"/>
      <c r="C45" s="43"/>
      <c r="D45" s="43" t="s">
        <v>9</v>
      </c>
      <c r="E45" s="60" t="s">
        <v>10</v>
      </c>
      <c r="F45" s="126" t="s">
        <v>11</v>
      </c>
    </row>
    <row r="46" spans="1:6" x14ac:dyDescent="0.2">
      <c r="A46" s="45" t="s">
        <v>12</v>
      </c>
      <c r="B46" s="52"/>
      <c r="C46" s="53" t="s">
        <v>13</v>
      </c>
      <c r="D46" s="54">
        <f>D38</f>
        <v>307426.75</v>
      </c>
      <c r="E46" s="61">
        <f>E42*D35</f>
        <v>0</v>
      </c>
      <c r="F46" s="127">
        <f>D46*E46</f>
        <v>0</v>
      </c>
    </row>
    <row r="47" spans="1:6" x14ac:dyDescent="0.2">
      <c r="A47" s="45" t="s">
        <v>14</v>
      </c>
      <c r="B47" s="25"/>
      <c r="C47" s="55" t="s">
        <v>13</v>
      </c>
      <c r="D47" s="54">
        <f>D39</f>
        <v>635838</v>
      </c>
      <c r="E47" s="61">
        <f>D35*E43</f>
        <v>0</v>
      </c>
      <c r="F47" s="127">
        <f>D47*E47</f>
        <v>0</v>
      </c>
    </row>
    <row r="48" spans="1:6" x14ac:dyDescent="0.2">
      <c r="A48" s="30"/>
      <c r="B48" s="31"/>
      <c r="C48" s="30"/>
      <c r="D48" s="56"/>
      <c r="E48" s="59"/>
      <c r="F48" s="6"/>
    </row>
    <row r="49" spans="1:6" x14ac:dyDescent="0.2">
      <c r="A49" s="12" t="s">
        <v>0</v>
      </c>
      <c r="B49" s="13"/>
      <c r="C49" s="43"/>
      <c r="D49" s="43" t="s">
        <v>9</v>
      </c>
      <c r="E49" s="60" t="s">
        <v>10</v>
      </c>
      <c r="F49" s="126" t="s">
        <v>11</v>
      </c>
    </row>
    <row r="50" spans="1:6" x14ac:dyDescent="0.2">
      <c r="A50" s="45" t="s">
        <v>12</v>
      </c>
      <c r="B50" s="52"/>
      <c r="C50" s="53" t="s">
        <v>13</v>
      </c>
      <c r="D50" s="54">
        <f>D42</f>
        <v>307426.75</v>
      </c>
      <c r="E50" s="61">
        <f>E46*D35</f>
        <v>0</v>
      </c>
      <c r="F50" s="127">
        <f>D50*E50</f>
        <v>0</v>
      </c>
    </row>
    <row r="51" spans="1:6" x14ac:dyDescent="0.2">
      <c r="A51" s="45" t="s">
        <v>14</v>
      </c>
      <c r="B51" s="25"/>
      <c r="C51" s="55" t="s">
        <v>13</v>
      </c>
      <c r="D51" s="54">
        <f>D43</f>
        <v>635838</v>
      </c>
      <c r="E51" s="61">
        <f>D35*E47</f>
        <v>0</v>
      </c>
      <c r="F51" s="127">
        <f>D51*E51</f>
        <v>0</v>
      </c>
    </row>
    <row r="52" spans="1:6" x14ac:dyDescent="0.2">
      <c r="A52" s="30"/>
      <c r="B52" s="31"/>
      <c r="C52" s="30"/>
      <c r="D52" s="56"/>
      <c r="E52" s="59"/>
      <c r="F52" s="6"/>
    </row>
    <row r="53" spans="1:6" x14ac:dyDescent="0.2">
      <c r="A53" s="12" t="s">
        <v>0</v>
      </c>
      <c r="B53" s="13"/>
      <c r="C53" s="43"/>
      <c r="D53" s="43" t="s">
        <v>9</v>
      </c>
      <c r="E53" s="60" t="s">
        <v>10</v>
      </c>
      <c r="F53" s="126" t="s">
        <v>11</v>
      </c>
    </row>
    <row r="54" spans="1:6" x14ac:dyDescent="0.2">
      <c r="A54" s="45" t="s">
        <v>12</v>
      </c>
      <c r="B54" s="52"/>
      <c r="C54" s="53" t="s">
        <v>13</v>
      </c>
      <c r="D54" s="54">
        <f>D46</f>
        <v>307426.75</v>
      </c>
      <c r="E54" s="61">
        <f>E50*D35</f>
        <v>0</v>
      </c>
      <c r="F54" s="127">
        <f>D54*E54</f>
        <v>0</v>
      </c>
    </row>
    <row r="55" spans="1:6" x14ac:dyDescent="0.2">
      <c r="A55" s="45" t="s">
        <v>14</v>
      </c>
      <c r="B55" s="25"/>
      <c r="C55" s="55" t="s">
        <v>13</v>
      </c>
      <c r="D55" s="54">
        <f>D47</f>
        <v>635838</v>
      </c>
      <c r="E55" s="61">
        <f>D35*E51</f>
        <v>0</v>
      </c>
      <c r="F55" s="127">
        <f>D55*E55</f>
        <v>0</v>
      </c>
    </row>
    <row r="56" spans="1:6" x14ac:dyDescent="0.2">
      <c r="A56" s="30"/>
      <c r="B56" s="31"/>
      <c r="C56" s="30"/>
      <c r="D56" s="56"/>
      <c r="E56" s="59"/>
      <c r="F56" s="6"/>
    </row>
    <row r="57" spans="1:6" x14ac:dyDescent="0.2">
      <c r="A57" s="63" t="s">
        <v>74</v>
      </c>
      <c r="B57" s="64"/>
      <c r="C57" s="179">
        <f>SUM(F38+F39+F42+F43+F46+F47+F50+F51+F54+F55)</f>
        <v>0</v>
      </c>
      <c r="D57" s="180"/>
      <c r="E57" s="180"/>
      <c r="F57" s="181"/>
    </row>
    <row r="58" spans="1:6" ht="20" customHeight="1" x14ac:dyDescent="0.2">
      <c r="A58" s="30"/>
      <c r="B58" s="31"/>
      <c r="C58" s="30"/>
      <c r="D58" s="30"/>
      <c r="E58" s="56"/>
      <c r="F58" s="62"/>
    </row>
    <row r="59" spans="1:6" ht="16" x14ac:dyDescent="0.2">
      <c r="A59" s="7" t="s">
        <v>44</v>
      </c>
      <c r="B59" s="8"/>
      <c r="C59" s="9"/>
      <c r="D59" s="10"/>
      <c r="E59" s="11"/>
    </row>
    <row r="60" spans="1:6" ht="28" customHeight="1" x14ac:dyDescent="0.2">
      <c r="A60" s="12" t="s">
        <v>0</v>
      </c>
      <c r="B60" s="13"/>
      <c r="C60" s="12" t="s">
        <v>33</v>
      </c>
      <c r="D60" s="133" t="str">
        <f t="shared" ref="D60:F61" si="3">D3</f>
        <v>Type 1: full color MFP A4/A3, minimaal 30 PPM</v>
      </c>
      <c r="E60" s="133" t="str">
        <f t="shared" si="3"/>
        <v>Type 2: full color MFP A4/A3, minimaal 45 PPM</v>
      </c>
      <c r="F60" s="133" t="str">
        <f t="shared" si="3"/>
        <v>Type 3: full color repromachine A4/A3, minimaal 65 PPM</v>
      </c>
    </row>
    <row r="61" spans="1:6" x14ac:dyDescent="0.2">
      <c r="A61" s="15" t="str">
        <f>A4</f>
        <v xml:space="preserve">Aangeboden type: </v>
      </c>
      <c r="B61" s="16"/>
      <c r="C61" s="17"/>
      <c r="D61" s="139" t="str">
        <f t="shared" si="3"/>
        <v>&lt;&lt;&gt;&gt;</v>
      </c>
      <c r="E61" s="139" t="str">
        <f t="shared" si="3"/>
        <v>&lt;&lt;&gt;&gt;</v>
      </c>
      <c r="F61" s="139" t="str">
        <f t="shared" si="3"/>
        <v>&lt;&lt;&gt;&gt;</v>
      </c>
    </row>
    <row r="62" spans="1:6" x14ac:dyDescent="0.2">
      <c r="A62" s="15" t="str">
        <f>A5</f>
        <v>HUURPRIJS per type per maand</v>
      </c>
      <c r="B62" s="16"/>
      <c r="C62" s="17"/>
      <c r="D62" s="26">
        <v>0</v>
      </c>
      <c r="E62" s="26">
        <v>0</v>
      </c>
      <c r="F62" s="26">
        <v>0</v>
      </c>
    </row>
    <row r="63" spans="1:6" x14ac:dyDescent="0.2">
      <c r="A63" s="15" t="str">
        <f>A6</f>
        <v xml:space="preserve">SOFTWARE per type per maand </v>
      </c>
      <c r="B63" s="16"/>
      <c r="C63" s="17"/>
      <c r="D63" s="26">
        <v>0</v>
      </c>
      <c r="E63" s="26">
        <v>0</v>
      </c>
      <c r="F63" s="26">
        <v>0</v>
      </c>
    </row>
    <row r="64" spans="1:6" x14ac:dyDescent="0.2">
      <c r="A64" s="15" t="str">
        <f>A7</f>
        <v>PRINTMANAGEMENT machinegerelateerde kosten (conform eis 99)</v>
      </c>
      <c r="B64" s="16"/>
      <c r="C64" s="17"/>
      <c r="D64" s="26">
        <v>0</v>
      </c>
      <c r="E64" s="143" t="s">
        <v>57</v>
      </c>
      <c r="F64" s="143" t="s">
        <v>57</v>
      </c>
    </row>
    <row r="65" spans="1:6" s="6" customFormat="1" x14ac:dyDescent="0.2">
      <c r="A65" s="20"/>
      <c r="B65" s="21"/>
      <c r="C65" s="22"/>
      <c r="D65" s="134"/>
      <c r="E65" s="134"/>
    </row>
    <row r="66" spans="1:6" s="6" customFormat="1" x14ac:dyDescent="0.2">
      <c r="A66" s="123" t="s">
        <v>3</v>
      </c>
      <c r="B66" s="23"/>
      <c r="C66" s="112" t="s">
        <v>2</v>
      </c>
      <c r="D66" s="113">
        <v>0</v>
      </c>
      <c r="E66" s="113">
        <v>0</v>
      </c>
      <c r="F66" s="113">
        <v>0</v>
      </c>
    </row>
    <row r="67" spans="1:6" x14ac:dyDescent="0.2">
      <c r="A67" s="24" t="str">
        <f t="shared" ref="A67:A75" si="4">A10</f>
        <v>Eis 12: PostScript driver inclusief PostScript module</v>
      </c>
      <c r="B67" s="25" t="s">
        <v>53</v>
      </c>
      <c r="C67" s="17"/>
      <c r="D67" s="26">
        <v>0</v>
      </c>
      <c r="E67" s="26">
        <v>0</v>
      </c>
      <c r="F67" s="26">
        <v>0</v>
      </c>
    </row>
    <row r="68" spans="1:6" x14ac:dyDescent="0.2">
      <c r="A68" s="24" t="str">
        <f t="shared" si="4"/>
        <v>Eis 89: Bulklade</v>
      </c>
      <c r="B68" s="25" t="s">
        <v>53</v>
      </c>
      <c r="C68" s="111" t="str">
        <f t="shared" ref="C68:C75" si="5">C11</f>
        <v>&lt;&lt;&gt;&gt;</v>
      </c>
      <c r="D68" s="26">
        <v>0</v>
      </c>
      <c r="E68" s="17" t="s">
        <v>57</v>
      </c>
      <c r="F68" s="17" t="s">
        <v>57</v>
      </c>
    </row>
    <row r="69" spans="1:6" x14ac:dyDescent="0.2">
      <c r="A69" s="24" t="str">
        <f t="shared" si="4"/>
        <v>Eis 94: Nietoptie</v>
      </c>
      <c r="B69" s="25" t="s">
        <v>53</v>
      </c>
      <c r="C69" s="111" t="str">
        <f t="shared" si="5"/>
        <v>&lt;&lt;&gt;&gt;</v>
      </c>
      <c r="D69" s="26">
        <v>0</v>
      </c>
      <c r="E69" s="17" t="s">
        <v>57</v>
      </c>
      <c r="F69" s="17" t="s">
        <v>57</v>
      </c>
    </row>
    <row r="70" spans="1:6" x14ac:dyDescent="0.2">
      <c r="A70" s="24" t="str">
        <f t="shared" si="4"/>
        <v>Eis 95: Ponsunit 2- en/of 4-gaats</v>
      </c>
      <c r="B70" s="25" t="s">
        <v>53</v>
      </c>
      <c r="C70" s="111" t="str">
        <f t="shared" si="5"/>
        <v>&lt;&lt;&gt;&gt;</v>
      </c>
      <c r="D70" s="26">
        <v>0</v>
      </c>
      <c r="E70" s="17" t="s">
        <v>57</v>
      </c>
      <c r="F70" s="17" t="s">
        <v>57</v>
      </c>
    </row>
    <row r="71" spans="1:6" x14ac:dyDescent="0.2">
      <c r="A71" s="24" t="str">
        <f t="shared" si="4"/>
        <v>Eis 96: Inline boekjesmaker</v>
      </c>
      <c r="B71" s="25" t="s">
        <v>53</v>
      </c>
      <c r="C71" s="111" t="str">
        <f t="shared" si="5"/>
        <v>&lt;&lt;&gt;&gt;</v>
      </c>
      <c r="D71" s="26">
        <v>0</v>
      </c>
      <c r="E71" s="17" t="s">
        <v>57</v>
      </c>
      <c r="F71" s="17" t="s">
        <v>57</v>
      </c>
    </row>
    <row r="72" spans="1:6" x14ac:dyDescent="0.2">
      <c r="A72" s="24" t="str">
        <f t="shared" si="4"/>
        <v>Eis 120: Nietoptie</v>
      </c>
      <c r="B72" s="25" t="s">
        <v>53</v>
      </c>
      <c r="C72" s="111" t="str">
        <f t="shared" si="5"/>
        <v>&lt;&lt;&gt;&gt;</v>
      </c>
      <c r="D72" s="17" t="s">
        <v>57</v>
      </c>
      <c r="E72" s="26">
        <v>0</v>
      </c>
      <c r="F72" s="26">
        <v>0</v>
      </c>
    </row>
    <row r="73" spans="1:6" x14ac:dyDescent="0.2">
      <c r="A73" s="24" t="str">
        <f t="shared" si="4"/>
        <v>Eis 122: Ponsunit 2- en/of 4-gaats</v>
      </c>
      <c r="B73" s="25" t="s">
        <v>53</v>
      </c>
      <c r="C73" s="111" t="str">
        <f t="shared" si="5"/>
        <v>&lt;&lt;&gt;&gt;</v>
      </c>
      <c r="D73" s="17" t="s">
        <v>57</v>
      </c>
      <c r="E73" s="26">
        <v>0</v>
      </c>
      <c r="F73" s="26">
        <v>0</v>
      </c>
    </row>
    <row r="74" spans="1:6" x14ac:dyDescent="0.2">
      <c r="A74" s="24" t="str">
        <f t="shared" si="4"/>
        <v>Eis 127: Bulkmagazijn</v>
      </c>
      <c r="B74" s="25" t="s">
        <v>53</v>
      </c>
      <c r="C74" s="111" t="str">
        <f t="shared" si="5"/>
        <v>&lt;&lt;&gt;&gt;</v>
      </c>
      <c r="D74" s="17" t="s">
        <v>57</v>
      </c>
      <c r="E74" s="17" t="s">
        <v>57</v>
      </c>
      <c r="F74" s="26">
        <v>0</v>
      </c>
    </row>
    <row r="75" spans="1:6" x14ac:dyDescent="0.2">
      <c r="A75" s="24" t="str">
        <f t="shared" si="4"/>
        <v>Eis 128: Inline boekjesmaker</v>
      </c>
      <c r="B75" s="25" t="s">
        <v>53</v>
      </c>
      <c r="C75" s="111" t="str">
        <f t="shared" si="5"/>
        <v>&lt;&lt;&gt;&gt;</v>
      </c>
      <c r="D75" s="17" t="s">
        <v>57</v>
      </c>
      <c r="E75" s="17" t="s">
        <v>57</v>
      </c>
      <c r="F75" s="26">
        <v>0</v>
      </c>
    </row>
    <row r="76" spans="1:6" x14ac:dyDescent="0.2">
      <c r="A76" s="27" t="s">
        <v>4</v>
      </c>
      <c r="B76" s="28"/>
      <c r="C76" s="27"/>
      <c r="D76" s="29">
        <f>SUM(D62:D75)</f>
        <v>0</v>
      </c>
      <c r="E76" s="29">
        <f>SUM(E62:E75)</f>
        <v>0</v>
      </c>
      <c r="F76" s="29">
        <f>SUM(F62:F75)</f>
        <v>0</v>
      </c>
    </row>
    <row r="77" spans="1:6" x14ac:dyDescent="0.2">
      <c r="A77" s="30"/>
      <c r="B77" s="31"/>
      <c r="C77" s="30"/>
      <c r="D77" s="30"/>
      <c r="E77" s="32"/>
    </row>
    <row r="78" spans="1:6" x14ac:dyDescent="0.2">
      <c r="A78" s="34" t="s">
        <v>5</v>
      </c>
      <c r="B78" s="25"/>
      <c r="C78" s="34"/>
      <c r="D78" s="35">
        <f>D21</f>
        <v>32</v>
      </c>
      <c r="E78" s="35">
        <f>E21</f>
        <v>1</v>
      </c>
      <c r="F78" s="35">
        <f>F21</f>
        <v>1</v>
      </c>
    </row>
    <row r="79" spans="1:6" x14ac:dyDescent="0.2">
      <c r="A79" s="30"/>
      <c r="B79" s="31"/>
      <c r="C79" s="30"/>
      <c r="D79" s="30"/>
      <c r="E79" s="32"/>
    </row>
    <row r="80" spans="1:6" ht="28" customHeight="1" x14ac:dyDescent="0.2">
      <c r="A80" s="12" t="s">
        <v>6</v>
      </c>
      <c r="B80" s="13"/>
      <c r="C80" s="12"/>
      <c r="D80" s="36" t="str">
        <f>D3</f>
        <v>Type 1: full color MFP A4/A3, minimaal 30 PPM</v>
      </c>
      <c r="E80" s="36" t="str">
        <f>E3</f>
        <v>Type 2: full color MFP A4/A3, minimaal 45 PPM</v>
      </c>
      <c r="F80" s="36" t="str">
        <f>F3</f>
        <v>Type 3: full color repromachine A4/A3, minimaal 65 PPM</v>
      </c>
    </row>
    <row r="81" spans="1:6" x14ac:dyDescent="0.2">
      <c r="A81" s="37" t="s">
        <v>7</v>
      </c>
      <c r="B81" s="38"/>
      <c r="C81" s="37"/>
      <c r="D81" s="39">
        <f t="shared" ref="D81:F81" si="6">D78*D76</f>
        <v>0</v>
      </c>
      <c r="E81" s="39">
        <f t="shared" si="6"/>
        <v>0</v>
      </c>
      <c r="F81" s="39">
        <f t="shared" si="6"/>
        <v>0</v>
      </c>
    </row>
    <row r="82" spans="1:6" x14ac:dyDescent="0.2">
      <c r="A82" s="37" t="s">
        <v>45</v>
      </c>
      <c r="B82" s="38"/>
      <c r="C82" s="37"/>
      <c r="D82" s="39">
        <f t="shared" ref="D82:F82" si="7">D81*12</f>
        <v>0</v>
      </c>
      <c r="E82" s="39">
        <f t="shared" si="7"/>
        <v>0</v>
      </c>
      <c r="F82" s="39">
        <f t="shared" si="7"/>
        <v>0</v>
      </c>
    </row>
    <row r="83" spans="1:6" x14ac:dyDescent="0.2">
      <c r="A83" s="40" t="s">
        <v>46</v>
      </c>
      <c r="B83" s="41"/>
      <c r="C83" s="42"/>
      <c r="D83" s="175">
        <f>SUM(D82:F82)</f>
        <v>0</v>
      </c>
      <c r="E83" s="176"/>
      <c r="F83" s="176"/>
    </row>
    <row r="84" spans="1:6" x14ac:dyDescent="0.2">
      <c r="A84" s="30"/>
      <c r="B84" s="31"/>
      <c r="C84" s="30"/>
      <c r="D84" s="30"/>
      <c r="E84" s="32"/>
      <c r="F84" s="33"/>
    </row>
    <row r="85" spans="1:6" ht="28" customHeight="1" x14ac:dyDescent="0.2">
      <c r="A85" s="12" t="str">
        <f>A29</f>
        <v xml:space="preserve">Totaalkosten </v>
      </c>
      <c r="B85" s="13"/>
      <c r="C85" s="12" t="s">
        <v>64</v>
      </c>
      <c r="D85" s="36" t="s">
        <v>65</v>
      </c>
    </row>
    <row r="86" spans="1:6" x14ac:dyDescent="0.2">
      <c r="A86" s="145" t="str">
        <f>A30</f>
        <v>Eis 57: Cloud-server</v>
      </c>
      <c r="B86" s="38"/>
      <c r="C86" s="26">
        <v>0</v>
      </c>
      <c r="D86" s="146">
        <f>C86*12</f>
        <v>0</v>
      </c>
    </row>
    <row r="87" spans="1:6" x14ac:dyDescent="0.2">
      <c r="A87" s="145" t="str">
        <f>A31</f>
        <v>Eis 57: On-premise oplossing</v>
      </c>
      <c r="B87" s="38"/>
      <c r="C87" s="26">
        <v>0</v>
      </c>
      <c r="D87" s="146">
        <f>C87*12</f>
        <v>0</v>
      </c>
    </row>
    <row r="88" spans="1:6" x14ac:dyDescent="0.2">
      <c r="A88" s="145" t="str">
        <f>A32</f>
        <v>Eis 99: Kosten printmanagement (totaal ongeacht aantal machines)</v>
      </c>
      <c r="B88" s="38"/>
      <c r="C88" s="26">
        <v>0</v>
      </c>
      <c r="D88" s="146">
        <f>C88*12</f>
        <v>0</v>
      </c>
    </row>
    <row r="89" spans="1:6" x14ac:dyDescent="0.2">
      <c r="A89" s="40"/>
      <c r="B89" s="41"/>
      <c r="C89" s="41"/>
      <c r="D89" s="148">
        <f>SUM(D86:D88)</f>
        <v>0</v>
      </c>
    </row>
    <row r="90" spans="1:6" x14ac:dyDescent="0.2">
      <c r="A90" s="30"/>
      <c r="B90" s="31"/>
      <c r="C90" s="30"/>
      <c r="D90" s="30"/>
      <c r="E90" s="32"/>
      <c r="F90" s="33"/>
    </row>
    <row r="91" spans="1:6" x14ac:dyDescent="0.2">
      <c r="A91" s="12" t="s">
        <v>0</v>
      </c>
      <c r="B91" s="13"/>
      <c r="C91" s="130"/>
      <c r="D91" s="131" t="s">
        <v>9</v>
      </c>
      <c r="E91" s="144" t="s">
        <v>10</v>
      </c>
      <c r="F91" s="132" t="s">
        <v>11</v>
      </c>
    </row>
    <row r="92" spans="1:6" x14ac:dyDescent="0.2">
      <c r="A92" s="45" t="s">
        <v>12</v>
      </c>
      <c r="B92" s="128"/>
      <c r="C92" s="53" t="s">
        <v>13</v>
      </c>
      <c r="D92" s="54">
        <f>D38</f>
        <v>307426.75</v>
      </c>
      <c r="E92" s="58">
        <f>D35*E54</f>
        <v>0</v>
      </c>
      <c r="F92" s="127">
        <f>D92*E92</f>
        <v>0</v>
      </c>
    </row>
    <row r="93" spans="1:6" x14ac:dyDescent="0.2">
      <c r="A93" s="45" t="s">
        <v>14</v>
      </c>
      <c r="B93" s="129"/>
      <c r="C93" s="55" t="s">
        <v>13</v>
      </c>
      <c r="D93" s="54">
        <f>D39</f>
        <v>635838</v>
      </c>
      <c r="E93" s="58">
        <f>D35*E55</f>
        <v>0</v>
      </c>
      <c r="F93" s="127">
        <f>D93*E93</f>
        <v>0</v>
      </c>
    </row>
    <row r="94" spans="1:6" x14ac:dyDescent="0.2">
      <c r="A94" s="63" t="s">
        <v>47</v>
      </c>
      <c r="B94" s="64"/>
      <c r="C94" s="179">
        <f>SUM(F92:F93)</f>
        <v>0</v>
      </c>
      <c r="D94" s="180"/>
      <c r="E94" s="180"/>
      <c r="F94" s="181"/>
    </row>
    <row r="95" spans="1:6" ht="20" customHeight="1" x14ac:dyDescent="0.2">
      <c r="A95" s="30"/>
      <c r="B95" s="31"/>
      <c r="C95" s="30"/>
      <c r="D95" s="30"/>
      <c r="E95" s="56"/>
      <c r="F95" s="62"/>
    </row>
    <row r="96" spans="1:6" ht="16" x14ac:dyDescent="0.2">
      <c r="A96" s="7" t="s">
        <v>48</v>
      </c>
      <c r="B96" s="8"/>
      <c r="C96" s="9"/>
      <c r="D96" s="10"/>
      <c r="E96" s="11"/>
    </row>
    <row r="97" spans="1:6" ht="28" customHeight="1" x14ac:dyDescent="0.2">
      <c r="A97" s="140" t="s">
        <v>0</v>
      </c>
      <c r="B97" s="141"/>
      <c r="C97" s="142" t="s">
        <v>33</v>
      </c>
      <c r="D97" s="135" t="str">
        <f t="shared" ref="D97:F98" si="8">D3</f>
        <v>Type 1: full color MFP A4/A3, minimaal 30 PPM</v>
      </c>
      <c r="E97" s="138" t="str">
        <f t="shared" si="8"/>
        <v>Type 2: full color MFP A4/A3, minimaal 45 PPM</v>
      </c>
      <c r="F97" s="138" t="str">
        <f t="shared" si="8"/>
        <v>Type 3: full color repromachine A4/A3, minimaal 65 PPM</v>
      </c>
    </row>
    <row r="98" spans="1:6" x14ac:dyDescent="0.2">
      <c r="A98" s="149" t="str">
        <f>A4</f>
        <v xml:space="preserve">Aangeboden type: </v>
      </c>
      <c r="B98" s="150"/>
      <c r="C98" s="147"/>
      <c r="D98" s="136" t="str">
        <f t="shared" si="8"/>
        <v>&lt;&lt;&gt;&gt;</v>
      </c>
      <c r="E98" s="139" t="str">
        <f t="shared" si="8"/>
        <v>&lt;&lt;&gt;&gt;</v>
      </c>
      <c r="F98" s="139" t="str">
        <f t="shared" si="8"/>
        <v>&lt;&lt;&gt;&gt;</v>
      </c>
    </row>
    <row r="99" spans="1:6" x14ac:dyDescent="0.2">
      <c r="A99" s="149" t="str">
        <f>A5</f>
        <v>HUURPRIJS per type per maand</v>
      </c>
      <c r="B99" s="151"/>
      <c r="C99" s="147"/>
      <c r="D99" s="137">
        <v>0</v>
      </c>
      <c r="E99" s="26">
        <v>0</v>
      </c>
      <c r="F99" s="26">
        <v>0</v>
      </c>
    </row>
    <row r="100" spans="1:6" x14ac:dyDescent="0.2">
      <c r="A100" s="45" t="str">
        <f>A6</f>
        <v xml:space="preserve">SOFTWARE per type per maand </v>
      </c>
      <c r="B100" s="65"/>
      <c r="C100" s="143"/>
      <c r="D100" s="26">
        <v>0</v>
      </c>
      <c r="E100" s="26">
        <v>0</v>
      </c>
      <c r="F100" s="26">
        <v>0</v>
      </c>
    </row>
    <row r="101" spans="1:6" x14ac:dyDescent="0.2">
      <c r="A101" s="45" t="str">
        <f>A7</f>
        <v>PRINTMANAGEMENT machinegerelateerde kosten (conform eis 99)</v>
      </c>
      <c r="B101" s="65"/>
      <c r="C101" s="143"/>
      <c r="D101" s="26">
        <v>0</v>
      </c>
      <c r="E101" s="143" t="s">
        <v>57</v>
      </c>
      <c r="F101" s="143" t="s">
        <v>57</v>
      </c>
    </row>
    <row r="102" spans="1:6" s="6" customFormat="1" x14ac:dyDescent="0.2"/>
    <row r="103" spans="1:6" s="6" customFormat="1" x14ac:dyDescent="0.2">
      <c r="A103" s="123" t="s">
        <v>3</v>
      </c>
      <c r="B103" s="23"/>
      <c r="C103" s="112" t="s">
        <v>2</v>
      </c>
      <c r="D103" s="14"/>
      <c r="E103" s="113">
        <v>0</v>
      </c>
      <c r="F103" s="113">
        <v>0</v>
      </c>
    </row>
    <row r="104" spans="1:6" x14ac:dyDescent="0.2">
      <c r="A104" s="24" t="str">
        <f t="shared" ref="A104:A112" si="9">A10</f>
        <v>Eis 12: PostScript driver inclusief PostScript module</v>
      </c>
      <c r="B104" s="25" t="s">
        <v>53</v>
      </c>
      <c r="C104" s="143"/>
      <c r="D104" s="26">
        <v>0</v>
      </c>
      <c r="E104" s="26">
        <v>0</v>
      </c>
      <c r="F104" s="26">
        <v>0</v>
      </c>
    </row>
    <row r="105" spans="1:6" x14ac:dyDescent="0.2">
      <c r="A105" s="24" t="str">
        <f t="shared" si="9"/>
        <v>Eis 89: Bulklade</v>
      </c>
      <c r="B105" s="25" t="s">
        <v>53</v>
      </c>
      <c r="C105" s="111" t="str">
        <f>C11</f>
        <v>&lt;&lt;&gt;&gt;</v>
      </c>
      <c r="D105" s="26">
        <v>0</v>
      </c>
      <c r="E105" s="17" t="s">
        <v>57</v>
      </c>
      <c r="F105" s="17" t="s">
        <v>57</v>
      </c>
    </row>
    <row r="106" spans="1:6" x14ac:dyDescent="0.2">
      <c r="A106" s="24" t="str">
        <f t="shared" si="9"/>
        <v>Eis 94: Nietoptie</v>
      </c>
      <c r="B106" s="25" t="s">
        <v>53</v>
      </c>
      <c r="C106" s="111" t="str">
        <f t="shared" ref="C106:C112" si="10">C12</f>
        <v>&lt;&lt;&gt;&gt;</v>
      </c>
      <c r="D106" s="26">
        <v>0</v>
      </c>
      <c r="E106" s="17" t="s">
        <v>57</v>
      </c>
      <c r="F106" s="17" t="s">
        <v>57</v>
      </c>
    </row>
    <row r="107" spans="1:6" x14ac:dyDescent="0.2">
      <c r="A107" s="24" t="str">
        <f t="shared" si="9"/>
        <v>Eis 95: Ponsunit 2- en/of 4-gaats</v>
      </c>
      <c r="B107" s="25" t="s">
        <v>53</v>
      </c>
      <c r="C107" s="111" t="str">
        <f t="shared" si="10"/>
        <v>&lt;&lt;&gt;&gt;</v>
      </c>
      <c r="D107" s="26">
        <v>0</v>
      </c>
      <c r="E107" s="17" t="s">
        <v>57</v>
      </c>
      <c r="F107" s="17" t="s">
        <v>57</v>
      </c>
    </row>
    <row r="108" spans="1:6" x14ac:dyDescent="0.2">
      <c r="A108" s="24" t="str">
        <f t="shared" si="9"/>
        <v>Eis 96: Inline boekjesmaker</v>
      </c>
      <c r="B108" s="25" t="s">
        <v>53</v>
      </c>
      <c r="C108" s="111" t="str">
        <f t="shared" si="10"/>
        <v>&lt;&lt;&gt;&gt;</v>
      </c>
      <c r="D108" s="26">
        <v>0</v>
      </c>
      <c r="E108" s="17" t="s">
        <v>57</v>
      </c>
      <c r="F108" s="17" t="s">
        <v>57</v>
      </c>
    </row>
    <row r="109" spans="1:6" x14ac:dyDescent="0.2">
      <c r="A109" s="24" t="str">
        <f t="shared" si="9"/>
        <v>Eis 120: Nietoptie</v>
      </c>
      <c r="B109" s="25" t="s">
        <v>53</v>
      </c>
      <c r="C109" s="111" t="str">
        <f t="shared" si="10"/>
        <v>&lt;&lt;&gt;&gt;</v>
      </c>
      <c r="D109" s="17" t="s">
        <v>57</v>
      </c>
      <c r="E109" s="26">
        <v>0</v>
      </c>
      <c r="F109" s="26">
        <v>0</v>
      </c>
    </row>
    <row r="110" spans="1:6" x14ac:dyDescent="0.2">
      <c r="A110" s="24" t="str">
        <f t="shared" si="9"/>
        <v>Eis 122: Ponsunit 2- en/of 4-gaats</v>
      </c>
      <c r="B110" s="25" t="s">
        <v>53</v>
      </c>
      <c r="C110" s="111" t="str">
        <f t="shared" si="10"/>
        <v>&lt;&lt;&gt;&gt;</v>
      </c>
      <c r="D110" s="17" t="s">
        <v>57</v>
      </c>
      <c r="E110" s="26">
        <v>0</v>
      </c>
      <c r="F110" s="26">
        <v>0</v>
      </c>
    </row>
    <row r="111" spans="1:6" x14ac:dyDescent="0.2">
      <c r="A111" s="24" t="str">
        <f t="shared" si="9"/>
        <v>Eis 127: Bulkmagazijn</v>
      </c>
      <c r="B111" s="25" t="s">
        <v>53</v>
      </c>
      <c r="C111" s="111" t="str">
        <f t="shared" si="10"/>
        <v>&lt;&lt;&gt;&gt;</v>
      </c>
      <c r="D111" s="17" t="s">
        <v>57</v>
      </c>
      <c r="E111" s="17" t="s">
        <v>57</v>
      </c>
      <c r="F111" s="26">
        <v>0</v>
      </c>
    </row>
    <row r="112" spans="1:6" x14ac:dyDescent="0.2">
      <c r="A112" s="24" t="str">
        <f t="shared" si="9"/>
        <v>Eis 128: Inline boekjesmaker</v>
      </c>
      <c r="B112" s="25" t="s">
        <v>53</v>
      </c>
      <c r="C112" s="111" t="str">
        <f t="shared" si="10"/>
        <v>&lt;&lt;&gt;&gt;</v>
      </c>
      <c r="D112" s="17" t="s">
        <v>57</v>
      </c>
      <c r="E112" s="17" t="s">
        <v>57</v>
      </c>
      <c r="F112" s="26">
        <v>0</v>
      </c>
    </row>
    <row r="113" spans="1:6" x14ac:dyDescent="0.2">
      <c r="A113" s="27" t="s">
        <v>4</v>
      </c>
      <c r="B113" s="28"/>
      <c r="C113" s="27"/>
      <c r="D113" s="29">
        <f>SUM(D99:D112)</f>
        <v>0</v>
      </c>
      <c r="E113" s="29">
        <f>SUM(E99:E112)</f>
        <v>0</v>
      </c>
      <c r="F113" s="29">
        <f>SUM(F99:F112)</f>
        <v>0</v>
      </c>
    </row>
    <row r="114" spans="1:6" x14ac:dyDescent="0.2">
      <c r="A114" s="30"/>
      <c r="B114" s="31"/>
      <c r="C114" s="30"/>
      <c r="D114" s="30"/>
      <c r="E114" s="32"/>
    </row>
    <row r="115" spans="1:6" x14ac:dyDescent="0.2">
      <c r="A115" s="34" t="s">
        <v>5</v>
      </c>
      <c r="B115" s="25"/>
      <c r="C115" s="34"/>
      <c r="D115" s="35">
        <f>D21</f>
        <v>32</v>
      </c>
      <c r="E115" s="35">
        <f>E21</f>
        <v>1</v>
      </c>
      <c r="F115" s="35">
        <f>F21</f>
        <v>1</v>
      </c>
    </row>
    <row r="116" spans="1:6" x14ac:dyDescent="0.2">
      <c r="A116" s="30"/>
      <c r="B116" s="31"/>
      <c r="C116" s="30"/>
      <c r="D116" s="30"/>
      <c r="E116" s="32"/>
    </row>
    <row r="117" spans="1:6" ht="28" customHeight="1" x14ac:dyDescent="0.2">
      <c r="A117" s="12" t="s">
        <v>6</v>
      </c>
      <c r="B117" s="13"/>
      <c r="C117" s="12"/>
      <c r="D117" s="36" t="str">
        <f>D3</f>
        <v>Type 1: full color MFP A4/A3, minimaal 30 PPM</v>
      </c>
      <c r="E117" s="36" t="str">
        <f>E3</f>
        <v>Type 2: full color MFP A4/A3, minimaal 45 PPM</v>
      </c>
      <c r="F117" s="36" t="str">
        <f>F3</f>
        <v>Type 3: full color repromachine A4/A3, minimaal 65 PPM</v>
      </c>
    </row>
    <row r="118" spans="1:6" x14ac:dyDescent="0.2">
      <c r="A118" s="37" t="s">
        <v>7</v>
      </c>
      <c r="B118" s="38"/>
      <c r="C118" s="37"/>
      <c r="D118" s="39">
        <f t="shared" ref="D118:F118" si="11">D115*D113</f>
        <v>0</v>
      </c>
      <c r="E118" s="39">
        <f t="shared" si="11"/>
        <v>0</v>
      </c>
      <c r="F118" s="39">
        <f t="shared" si="11"/>
        <v>0</v>
      </c>
    </row>
    <row r="119" spans="1:6" x14ac:dyDescent="0.2">
      <c r="A119" s="37" t="s">
        <v>56</v>
      </c>
      <c r="B119" s="38"/>
      <c r="C119" s="37"/>
      <c r="D119" s="39">
        <f t="shared" ref="D119:F119" si="12">D118*12</f>
        <v>0</v>
      </c>
      <c r="E119" s="39">
        <f t="shared" si="12"/>
        <v>0</v>
      </c>
      <c r="F119" s="39">
        <f t="shared" si="12"/>
        <v>0</v>
      </c>
    </row>
    <row r="120" spans="1:6" x14ac:dyDescent="0.2">
      <c r="A120" s="40" t="s">
        <v>49</v>
      </c>
      <c r="B120" s="41"/>
      <c r="C120" s="42"/>
      <c r="D120" s="175">
        <f>SUM(D119:F119)</f>
        <v>0</v>
      </c>
      <c r="E120" s="176"/>
      <c r="F120" s="176"/>
    </row>
    <row r="121" spans="1:6" x14ac:dyDescent="0.2">
      <c r="A121" s="30"/>
      <c r="B121" s="31"/>
      <c r="C121" s="30"/>
      <c r="D121" s="30"/>
      <c r="E121" s="32"/>
      <c r="F121" s="33"/>
    </row>
    <row r="122" spans="1:6" ht="28" customHeight="1" x14ac:dyDescent="0.2">
      <c r="A122" s="12" t="str">
        <f>A85</f>
        <v xml:space="preserve">Totaalkosten </v>
      </c>
      <c r="B122" s="13"/>
      <c r="C122" s="12" t="s">
        <v>58</v>
      </c>
      <c r="D122" s="36" t="s">
        <v>59</v>
      </c>
    </row>
    <row r="123" spans="1:6" x14ac:dyDescent="0.2">
      <c r="A123" s="145" t="str">
        <f>A86</f>
        <v>Eis 57: Cloud-server</v>
      </c>
      <c r="B123" s="38"/>
      <c r="C123" s="26">
        <v>0</v>
      </c>
      <c r="D123" s="146">
        <f>C123*12</f>
        <v>0</v>
      </c>
    </row>
    <row r="124" spans="1:6" x14ac:dyDescent="0.2">
      <c r="A124" s="145" t="str">
        <f>A87</f>
        <v>Eis 57: On-premise oplossing</v>
      </c>
      <c r="B124" s="38"/>
      <c r="C124" s="26">
        <v>0</v>
      </c>
      <c r="D124" s="146">
        <f>C124*12</f>
        <v>0</v>
      </c>
    </row>
    <row r="125" spans="1:6" x14ac:dyDescent="0.2">
      <c r="A125" s="145" t="str">
        <f>A88</f>
        <v>Eis 99: Kosten printmanagement (totaal ongeacht aantal machines)</v>
      </c>
      <c r="B125" s="38"/>
      <c r="C125" s="26">
        <v>0</v>
      </c>
      <c r="D125" s="146">
        <f>C125*12</f>
        <v>0</v>
      </c>
    </row>
    <row r="126" spans="1:6" x14ac:dyDescent="0.2">
      <c r="A126" s="40"/>
      <c r="B126" s="41"/>
      <c r="C126" s="41"/>
      <c r="D126" s="148">
        <f>SUM(D123:D125)</f>
        <v>0</v>
      </c>
    </row>
    <row r="127" spans="1:6" x14ac:dyDescent="0.2">
      <c r="A127" s="30"/>
      <c r="B127" s="31"/>
      <c r="C127" s="30"/>
      <c r="D127" s="30"/>
      <c r="E127" s="32"/>
      <c r="F127" s="33"/>
    </row>
    <row r="128" spans="1:6" x14ac:dyDescent="0.2">
      <c r="A128" s="12" t="s">
        <v>0</v>
      </c>
      <c r="B128" s="13"/>
      <c r="C128" s="130"/>
      <c r="D128" s="131" t="s">
        <v>9</v>
      </c>
      <c r="E128" s="144" t="s">
        <v>10</v>
      </c>
      <c r="F128" s="132" t="s">
        <v>11</v>
      </c>
    </row>
    <row r="129" spans="1:6" x14ac:dyDescent="0.2">
      <c r="A129" s="45" t="s">
        <v>12</v>
      </c>
      <c r="B129" s="128"/>
      <c r="C129" s="53" t="s">
        <v>13</v>
      </c>
      <c r="D129" s="54">
        <f>D92</f>
        <v>307426.75</v>
      </c>
      <c r="E129" s="58">
        <f>D35*E92</f>
        <v>0</v>
      </c>
      <c r="F129" s="127">
        <f>D129*E129</f>
        <v>0</v>
      </c>
    </row>
    <row r="130" spans="1:6" x14ac:dyDescent="0.2">
      <c r="A130" s="45" t="s">
        <v>14</v>
      </c>
      <c r="B130" s="129"/>
      <c r="C130" s="55" t="s">
        <v>13</v>
      </c>
      <c r="D130" s="54">
        <f>D93</f>
        <v>635838</v>
      </c>
      <c r="E130" s="58">
        <f>D35*E93</f>
        <v>0</v>
      </c>
      <c r="F130" s="127">
        <f>D130*E130</f>
        <v>0</v>
      </c>
    </row>
    <row r="131" spans="1:6" x14ac:dyDescent="0.2">
      <c r="A131" s="63" t="s">
        <v>50</v>
      </c>
      <c r="B131" s="64"/>
      <c r="C131" s="179">
        <f>SUM(F129:F130)</f>
        <v>0</v>
      </c>
      <c r="D131" s="180"/>
      <c r="E131" s="180"/>
      <c r="F131" s="181"/>
    </row>
    <row r="132" spans="1:6" ht="20" customHeight="1" x14ac:dyDescent="0.2">
      <c r="A132" s="30"/>
      <c r="B132" s="31"/>
      <c r="C132" s="30"/>
      <c r="D132" s="30"/>
      <c r="E132" s="56"/>
      <c r="F132" s="62"/>
    </row>
    <row r="133" spans="1:6" x14ac:dyDescent="0.2">
      <c r="A133" s="12" t="s">
        <v>0</v>
      </c>
      <c r="B133" s="13"/>
      <c r="C133" s="130"/>
      <c r="D133" s="131" t="s">
        <v>9</v>
      </c>
      <c r="E133" s="144" t="s">
        <v>15</v>
      </c>
      <c r="F133" s="132" t="s">
        <v>11</v>
      </c>
    </row>
    <row r="134" spans="1:6" x14ac:dyDescent="0.2">
      <c r="A134" s="45" t="s">
        <v>54</v>
      </c>
      <c r="B134" s="65"/>
      <c r="C134" s="45" t="s">
        <v>16</v>
      </c>
      <c r="D134" s="66">
        <v>5</v>
      </c>
      <c r="E134" s="19">
        <v>0</v>
      </c>
      <c r="F134" s="67">
        <f>SUM(D134*E134)</f>
        <v>0</v>
      </c>
    </row>
    <row r="135" spans="1:6" x14ac:dyDescent="0.2">
      <c r="A135" s="45" t="s">
        <v>55</v>
      </c>
      <c r="B135" s="65"/>
      <c r="C135" s="45" t="s">
        <v>16</v>
      </c>
      <c r="D135" s="66">
        <v>5</v>
      </c>
      <c r="E135" s="26">
        <v>0</v>
      </c>
      <c r="F135" s="67">
        <f>SUM(D135*E135)</f>
        <v>0</v>
      </c>
    </row>
    <row r="136" spans="1:6" x14ac:dyDescent="0.2">
      <c r="A136" s="68" t="s">
        <v>43</v>
      </c>
      <c r="B136" s="69"/>
      <c r="C136" s="182">
        <f>SUM(F134:F135)*5</f>
        <v>0</v>
      </c>
      <c r="D136" s="183"/>
      <c r="E136" s="183"/>
      <c r="F136" s="184"/>
    </row>
    <row r="137" spans="1:6" x14ac:dyDescent="0.2">
      <c r="A137" s="70"/>
      <c r="B137" s="71"/>
      <c r="C137" s="70"/>
      <c r="D137" s="70"/>
      <c r="E137" s="72"/>
      <c r="F137" s="73"/>
    </row>
    <row r="138" spans="1:6" ht="75" customHeight="1" x14ac:dyDescent="0.2">
      <c r="A138" s="40" t="s">
        <v>17</v>
      </c>
      <c r="B138" s="74"/>
      <c r="C138" s="185">
        <f>D27+C57+D83+C94+D120+C131+C136+D33+D89+D126</f>
        <v>0</v>
      </c>
      <c r="D138" s="185"/>
      <c r="E138" s="186" t="s">
        <v>60</v>
      </c>
      <c r="F138" s="187"/>
    </row>
    <row r="139" spans="1:6" x14ac:dyDescent="0.2">
      <c r="A139" s="75"/>
      <c r="B139" s="76"/>
      <c r="C139" s="77"/>
      <c r="D139" s="78"/>
      <c r="E139" s="79"/>
      <c r="F139" s="80"/>
    </row>
    <row r="140" spans="1:6" ht="38" customHeight="1" x14ac:dyDescent="0.2">
      <c r="A140" s="40" t="s">
        <v>18</v>
      </c>
      <c r="B140" s="81"/>
      <c r="C140" s="188"/>
      <c r="D140" s="189"/>
      <c r="E140" s="79"/>
      <c r="F140" s="80"/>
    </row>
    <row r="141" spans="1:6" x14ac:dyDescent="0.2">
      <c r="A141" s="82"/>
      <c r="B141" s="83"/>
      <c r="C141" s="84"/>
      <c r="D141" s="84"/>
      <c r="E141" s="6"/>
      <c r="F141" s="6"/>
    </row>
    <row r="142" spans="1:6" ht="36" customHeight="1" x14ac:dyDescent="0.2">
      <c r="A142" s="27" t="s">
        <v>19</v>
      </c>
      <c r="B142" s="85"/>
      <c r="C142" s="177" t="s">
        <v>89</v>
      </c>
      <c r="D142" s="178"/>
      <c r="E142" s="6"/>
      <c r="F142" s="6"/>
    </row>
    <row r="143" spans="1:6" x14ac:dyDescent="0.2">
      <c r="A143" s="86"/>
      <c r="B143" s="87"/>
      <c r="C143" s="88"/>
      <c r="D143" s="88"/>
      <c r="E143" s="6"/>
      <c r="F143" s="6"/>
    </row>
    <row r="144" spans="1:6" ht="48" customHeight="1" x14ac:dyDescent="0.2">
      <c r="A144" s="40" t="s">
        <v>39</v>
      </c>
      <c r="B144" s="81"/>
      <c r="C144" s="177" t="s">
        <v>89</v>
      </c>
      <c r="D144" s="178"/>
      <c r="E144" s="121"/>
      <c r="F144" s="6"/>
    </row>
    <row r="145" spans="1:6" x14ac:dyDescent="0.2">
      <c r="A145" s="6"/>
      <c r="B145" s="89"/>
      <c r="C145" s="6"/>
      <c r="D145" s="6"/>
      <c r="E145" s="90"/>
      <c r="F145" s="6"/>
    </row>
    <row r="147" spans="1:6" x14ac:dyDescent="0.2">
      <c r="A147" s="167" t="s">
        <v>89</v>
      </c>
      <c r="B147" s="167" t="s">
        <v>90</v>
      </c>
      <c r="C147" s="167" t="s">
        <v>91</v>
      </c>
    </row>
  </sheetData>
  <sheetProtection algorithmName="SHA-512" hashValue="CMjRvzXAEzKEXr9Y/Tjj2qBu/d/+ghSXCRS/6BK3NxcxRwPFZ/pAE0uS8yuP06a/xPmagNqm5PznGZZw1ts8xQ==" saltValue="jlkTcL+3qAkYvD0WNh4TQA==" spinCount="100000" sheet="1" objects="1" scenarios="1"/>
  <mergeCells count="12">
    <mergeCell ref="D27:F27"/>
    <mergeCell ref="D83:F83"/>
    <mergeCell ref="D120:F120"/>
    <mergeCell ref="C144:D144"/>
    <mergeCell ref="C57:F57"/>
    <mergeCell ref="C136:F136"/>
    <mergeCell ref="C138:D138"/>
    <mergeCell ref="E138:F138"/>
    <mergeCell ref="C94:F94"/>
    <mergeCell ref="C140:D140"/>
    <mergeCell ref="C142:D142"/>
    <mergeCell ref="C131:F131"/>
  </mergeCells>
  <conditionalFormatting sqref="C144:D144 C142:D142">
    <cfRule type="cellIs" dxfId="0" priority="1" operator="equal">
      <formula>"Invullen"</formula>
    </cfRule>
  </conditionalFormatting>
  <dataValidations count="4">
    <dataValidation type="decimal" allowBlank="1" showInputMessage="1" showErrorMessage="1" error="De maximale afdrukprijs per tik zwart-wit bedraag € 0,004." sqref="E38" xr:uid="{32E1F1D6-E1A1-2741-B8E1-F59C467B70AF}">
      <formula1>0</formula1>
      <formula2>0.004</formula2>
    </dataValidation>
    <dataValidation type="decimal" allowBlank="1" showInputMessage="1" showErrorMessage="1" error="De maximale afdrukprijs per tik full color bedraagt € 0,04." sqref="E39" xr:uid="{0DB8B6F7-8C16-584D-96B4-A8B94693DEE9}">
      <formula1>0</formula1>
      <formula2>0.04</formula2>
    </dataValidation>
    <dataValidation type="decimal" allowBlank="1" showInputMessage="1" showErrorMessage="1" sqref="C35" xr:uid="{323FA527-5463-1E4C-B299-8E0CC7E12D47}">
      <formula1>0</formula1>
      <formula2>2.5</formula2>
    </dataValidation>
    <dataValidation type="list" allowBlank="1" showInputMessage="1" showErrorMessage="1" sqref="C142:D142 C144:D144" xr:uid="{F920E215-24B3-6849-897F-2170431B89B2}">
      <formula1>Invullen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showGridLines="0" zoomScale="150" workbookViewId="0">
      <selection activeCell="E7" sqref="E7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5" width="17.83203125" customWidth="1"/>
  </cols>
  <sheetData>
    <row r="1" spans="1:5" x14ac:dyDescent="0.2">
      <c r="A1" s="191" t="s">
        <v>20</v>
      </c>
      <c r="B1" s="191"/>
      <c r="C1" s="191"/>
      <c r="D1" s="191"/>
      <c r="E1" s="191"/>
    </row>
    <row r="2" spans="1:5" x14ac:dyDescent="0.2">
      <c r="A2" s="91" t="s">
        <v>21</v>
      </c>
      <c r="B2" s="92"/>
      <c r="C2" s="109" t="s">
        <v>22</v>
      </c>
      <c r="D2" s="109" t="s">
        <v>23</v>
      </c>
      <c r="E2" s="109" t="s">
        <v>66</v>
      </c>
    </row>
    <row r="3" spans="1:5" x14ac:dyDescent="0.2">
      <c r="A3" s="93" t="s">
        <v>40</v>
      </c>
      <c r="B3" s="94"/>
      <c r="C3" s="93">
        <f>Prijzenblad!D21</f>
        <v>32</v>
      </c>
      <c r="D3" s="93">
        <f>Prijzenblad!E21</f>
        <v>1</v>
      </c>
      <c r="E3" s="93">
        <f>'Werkblad A'!B7</f>
        <v>1</v>
      </c>
    </row>
    <row r="4" spans="1:5" x14ac:dyDescent="0.2">
      <c r="A4" s="168" t="s">
        <v>92</v>
      </c>
      <c r="B4" s="94"/>
      <c r="C4" s="95">
        <f>Prijzenblad!D5</f>
        <v>0</v>
      </c>
      <c r="D4" s="95">
        <f>Prijzenblad!E5</f>
        <v>0</v>
      </c>
      <c r="E4" s="95">
        <f>Prijzenblad!F5</f>
        <v>0</v>
      </c>
    </row>
    <row r="5" spans="1:5" x14ac:dyDescent="0.2">
      <c r="A5" s="93" t="s">
        <v>42</v>
      </c>
      <c r="B5" s="94"/>
      <c r="C5" s="95">
        <f>Prijzenblad!D19-Prijzenblad!D5</f>
        <v>0</v>
      </c>
      <c r="D5" s="95">
        <f>Prijzenblad!E19-Prijzenblad!E5</f>
        <v>0</v>
      </c>
      <c r="E5" s="95">
        <f>Prijzenblad!F19-Prijzenblad!F5</f>
        <v>0</v>
      </c>
    </row>
    <row r="6" spans="1:5" x14ac:dyDescent="0.2">
      <c r="A6" s="96" t="s">
        <v>24</v>
      </c>
      <c r="B6" s="97"/>
      <c r="C6" s="96">
        <v>60</v>
      </c>
      <c r="D6" s="96">
        <v>60</v>
      </c>
      <c r="E6" s="96">
        <v>60</v>
      </c>
    </row>
    <row r="7" spans="1:5" ht="27" x14ac:dyDescent="0.2">
      <c r="A7" s="98" t="s">
        <v>41</v>
      </c>
      <c r="B7" s="94"/>
      <c r="C7" s="95">
        <f>(C6*(C4+C5))*C3</f>
        <v>0</v>
      </c>
      <c r="D7" s="95">
        <f>(D6*(D4+D5))*D3</f>
        <v>0</v>
      </c>
      <c r="E7" s="95">
        <f>(E6*(E4+E5))*E3</f>
        <v>0</v>
      </c>
    </row>
    <row r="8" spans="1:5" x14ac:dyDescent="0.2">
      <c r="A8" s="98"/>
      <c r="B8" s="94"/>
      <c r="C8" s="93"/>
      <c r="D8" s="93"/>
      <c r="E8" s="93"/>
    </row>
    <row r="9" spans="1:5" x14ac:dyDescent="0.2">
      <c r="A9" s="93" t="s">
        <v>25</v>
      </c>
      <c r="B9" s="94"/>
      <c r="C9" s="192">
        <v>0.1</v>
      </c>
      <c r="D9" s="192"/>
      <c r="E9" s="192"/>
    </row>
    <row r="10" spans="1:5" x14ac:dyDescent="0.2">
      <c r="A10" s="91" t="s">
        <v>26</v>
      </c>
      <c r="B10" s="92"/>
      <c r="C10" s="99">
        <f>(C7+D7+E7)*C9</f>
        <v>0</v>
      </c>
      <c r="D10" s="99"/>
      <c r="E10" s="99"/>
    </row>
    <row r="11" spans="1:5" x14ac:dyDescent="0.2">
      <c r="A11" s="100"/>
      <c r="B11" s="101"/>
      <c r="C11" s="100"/>
      <c r="D11" s="100"/>
    </row>
    <row r="12" spans="1:5" x14ac:dyDescent="0.2">
      <c r="A12" s="91" t="s">
        <v>27</v>
      </c>
      <c r="B12" s="92" t="s">
        <v>28</v>
      </c>
      <c r="C12" s="102"/>
      <c r="D12" s="190" t="s">
        <v>29</v>
      </c>
      <c r="E12" s="154"/>
    </row>
    <row r="13" spans="1:5" x14ac:dyDescent="0.2">
      <c r="A13" s="91" t="s">
        <v>30</v>
      </c>
      <c r="B13" s="92"/>
      <c r="C13" s="108">
        <f>C10</f>
        <v>0</v>
      </c>
      <c r="D13" s="190"/>
      <c r="E13" s="154"/>
    </row>
    <row r="14" spans="1:5" x14ac:dyDescent="0.2">
      <c r="A14" s="103" t="s">
        <v>35</v>
      </c>
      <c r="B14" s="104">
        <v>1</v>
      </c>
      <c r="C14" s="105">
        <f>$B14*(C$4)*$D14</f>
        <v>0</v>
      </c>
      <c r="D14" s="106">
        <v>24</v>
      </c>
      <c r="E14" s="153"/>
    </row>
    <row r="15" spans="1:5" x14ac:dyDescent="0.2">
      <c r="A15" s="103" t="s">
        <v>36</v>
      </c>
      <c r="B15" s="104">
        <v>2</v>
      </c>
      <c r="C15" s="105">
        <f>$B15*(D$5+D$4)*$D15</f>
        <v>0</v>
      </c>
      <c r="D15" s="106">
        <v>18</v>
      </c>
      <c r="E15" s="153"/>
    </row>
    <row r="16" spans="1:5" x14ac:dyDescent="0.2">
      <c r="A16" s="91" t="s">
        <v>31</v>
      </c>
      <c r="B16" s="92">
        <f>SUM(B14:B15)</f>
        <v>3</v>
      </c>
      <c r="C16" s="99">
        <f>SUM(C14:C15)</f>
        <v>0</v>
      </c>
      <c r="D16" s="91"/>
      <c r="E16" s="91"/>
    </row>
    <row r="17" spans="1:5" x14ac:dyDescent="0.2">
      <c r="A17" s="93" t="s">
        <v>32</v>
      </c>
      <c r="B17" s="94"/>
      <c r="C17" s="107">
        <f>C10-C16</f>
        <v>0</v>
      </c>
      <c r="D17" s="93"/>
      <c r="E17" s="93"/>
    </row>
  </sheetData>
  <sheetProtection algorithmName="SHA-512" hashValue="PhD0qtNHAWNnyJSKeCT6GmG/mheqHm43XKOlAaw+wQhhS3oUgGfHwMX3JBUiG8QH+ElPg8Ykb6LNUyrva7rRVQ==" saltValue="Cnc5Zpqwx/FD4OXOUVAhdw==" spinCount="100000" sheet="1" objects="1" scenarios="1"/>
  <mergeCells count="3">
    <mergeCell ref="D12:D13"/>
    <mergeCell ref="A1:E1"/>
    <mergeCell ref="C9:E9"/>
  </mergeCells>
  <phoneticPr fontId="2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825C-0AE0-E742-B327-44434003896C}">
  <dimension ref="A1:C35"/>
  <sheetViews>
    <sheetView showGridLines="0" tabSelected="1" zoomScale="174" zoomScaleNormal="174" workbookViewId="0">
      <selection activeCell="A2" sqref="A2:XFD34"/>
    </sheetView>
  </sheetViews>
  <sheetFormatPr baseColWidth="10" defaultRowHeight="15" x14ac:dyDescent="0.2"/>
  <cols>
    <col min="1" max="3" width="33.5" customWidth="1"/>
  </cols>
  <sheetData>
    <row r="1" spans="1:3" ht="52" customHeight="1" x14ac:dyDescent="0.2">
      <c r="A1" s="193" t="s">
        <v>70</v>
      </c>
      <c r="B1" s="193"/>
      <c r="C1" s="156"/>
    </row>
    <row r="2" spans="1:3" x14ac:dyDescent="0.2">
      <c r="A2" s="169" t="s">
        <v>94</v>
      </c>
      <c r="B2" s="169" t="s">
        <v>96</v>
      </c>
      <c r="C2" s="169" t="s">
        <v>97</v>
      </c>
    </row>
    <row r="3" spans="1:3" x14ac:dyDescent="0.2">
      <c r="A3" s="169" t="s">
        <v>94</v>
      </c>
      <c r="B3" s="169" t="s">
        <v>96</v>
      </c>
      <c r="C3" s="169" t="s">
        <v>97</v>
      </c>
    </row>
    <row r="4" spans="1:3" x14ac:dyDescent="0.2">
      <c r="A4" s="169" t="s">
        <v>94</v>
      </c>
      <c r="B4" s="169" t="s">
        <v>96</v>
      </c>
      <c r="C4" s="169" t="s">
        <v>97</v>
      </c>
    </row>
    <row r="5" spans="1:3" x14ac:dyDescent="0.2">
      <c r="A5" s="169" t="s">
        <v>94</v>
      </c>
      <c r="B5" s="169" t="s">
        <v>96</v>
      </c>
      <c r="C5" s="169" t="s">
        <v>97</v>
      </c>
    </row>
    <row r="6" spans="1:3" x14ac:dyDescent="0.2">
      <c r="A6" s="169" t="s">
        <v>94</v>
      </c>
      <c r="B6" s="169" t="s">
        <v>96</v>
      </c>
      <c r="C6" s="169" t="s">
        <v>97</v>
      </c>
    </row>
    <row r="7" spans="1:3" x14ac:dyDescent="0.2">
      <c r="A7" s="169" t="s">
        <v>94</v>
      </c>
      <c r="B7" s="169" t="s">
        <v>96</v>
      </c>
      <c r="C7" s="169" t="s">
        <v>97</v>
      </c>
    </row>
    <row r="8" spans="1:3" x14ac:dyDescent="0.2">
      <c r="A8" s="169" t="s">
        <v>94</v>
      </c>
      <c r="B8" s="169" t="s">
        <v>96</v>
      </c>
      <c r="C8" s="169" t="s">
        <v>97</v>
      </c>
    </row>
    <row r="9" spans="1:3" x14ac:dyDescent="0.2">
      <c r="A9" s="169" t="s">
        <v>94</v>
      </c>
      <c r="B9" s="169" t="s">
        <v>96</v>
      </c>
      <c r="C9" s="169" t="s">
        <v>97</v>
      </c>
    </row>
    <row r="10" spans="1:3" x14ac:dyDescent="0.2">
      <c r="A10" s="169" t="s">
        <v>94</v>
      </c>
      <c r="B10" s="169" t="s">
        <v>96</v>
      </c>
      <c r="C10" s="169" t="s">
        <v>97</v>
      </c>
    </row>
    <row r="11" spans="1:3" x14ac:dyDescent="0.2">
      <c r="A11" s="169" t="s">
        <v>94</v>
      </c>
      <c r="B11" s="169" t="s">
        <v>96</v>
      </c>
      <c r="C11" s="169" t="s">
        <v>97</v>
      </c>
    </row>
    <row r="12" spans="1:3" x14ac:dyDescent="0.2">
      <c r="A12" s="169" t="s">
        <v>95</v>
      </c>
      <c r="B12" s="169" t="s">
        <v>96</v>
      </c>
      <c r="C12" s="169" t="s">
        <v>97</v>
      </c>
    </row>
    <row r="13" spans="1:3" x14ac:dyDescent="0.2">
      <c r="A13" s="169" t="s">
        <v>95</v>
      </c>
      <c r="B13" s="169" t="s">
        <v>98</v>
      </c>
      <c r="C13" s="169" t="s">
        <v>97</v>
      </c>
    </row>
    <row r="14" spans="1:3" x14ac:dyDescent="0.2">
      <c r="A14" s="169" t="s">
        <v>95</v>
      </c>
      <c r="B14" s="169" t="s">
        <v>96</v>
      </c>
      <c r="C14" s="169" t="s">
        <v>97</v>
      </c>
    </row>
    <row r="15" spans="1:3" x14ac:dyDescent="0.2">
      <c r="A15" s="169" t="s">
        <v>95</v>
      </c>
      <c r="B15" s="169" t="s">
        <v>96</v>
      </c>
      <c r="C15" s="169" t="s">
        <v>97</v>
      </c>
    </row>
    <row r="16" spans="1:3" x14ac:dyDescent="0.2">
      <c r="A16" s="169" t="s">
        <v>95</v>
      </c>
      <c r="B16" s="169" t="s">
        <v>96</v>
      </c>
      <c r="C16" s="169" t="s">
        <v>97</v>
      </c>
    </row>
    <row r="17" spans="1:3" x14ac:dyDescent="0.2">
      <c r="A17" s="169" t="s">
        <v>95</v>
      </c>
      <c r="B17" s="169" t="s">
        <v>96</v>
      </c>
      <c r="C17" s="169" t="s">
        <v>97</v>
      </c>
    </row>
    <row r="18" spans="1:3" x14ac:dyDescent="0.2">
      <c r="A18" s="169" t="s">
        <v>95</v>
      </c>
      <c r="B18" s="169" t="s">
        <v>96</v>
      </c>
      <c r="C18" s="169" t="s">
        <v>97</v>
      </c>
    </row>
    <row r="19" spans="1:3" x14ac:dyDescent="0.2">
      <c r="A19" s="169" t="s">
        <v>95</v>
      </c>
      <c r="B19" s="169" t="s">
        <v>96</v>
      </c>
      <c r="C19" s="169" t="s">
        <v>97</v>
      </c>
    </row>
    <row r="20" spans="1:3" x14ac:dyDescent="0.2">
      <c r="A20" s="169" t="s">
        <v>95</v>
      </c>
      <c r="B20" s="169" t="s">
        <v>96</v>
      </c>
      <c r="C20" s="169" t="s">
        <v>97</v>
      </c>
    </row>
    <row r="21" spans="1:3" x14ac:dyDescent="0.2">
      <c r="A21" s="169" t="s">
        <v>95</v>
      </c>
      <c r="B21" s="169" t="s">
        <v>98</v>
      </c>
      <c r="C21" s="169" t="s">
        <v>97</v>
      </c>
    </row>
    <row r="22" spans="1:3" x14ac:dyDescent="0.2">
      <c r="A22" s="169" t="s">
        <v>95</v>
      </c>
      <c r="B22" s="169" t="s">
        <v>96</v>
      </c>
      <c r="C22" s="169" t="s">
        <v>97</v>
      </c>
    </row>
    <row r="23" spans="1:3" x14ac:dyDescent="0.2">
      <c r="A23" s="169" t="s">
        <v>95</v>
      </c>
      <c r="B23" s="169" t="s">
        <v>96</v>
      </c>
      <c r="C23" s="169" t="s">
        <v>97</v>
      </c>
    </row>
    <row r="24" spans="1:3" x14ac:dyDescent="0.2">
      <c r="A24" s="169" t="s">
        <v>95</v>
      </c>
      <c r="B24" s="169" t="s">
        <v>98</v>
      </c>
      <c r="C24" s="169" t="s">
        <v>97</v>
      </c>
    </row>
    <row r="25" spans="1:3" x14ac:dyDescent="0.2">
      <c r="A25" s="169" t="s">
        <v>95</v>
      </c>
      <c r="B25" s="169" t="s">
        <v>96</v>
      </c>
      <c r="C25" s="169" t="s">
        <v>97</v>
      </c>
    </row>
    <row r="26" spans="1:3" x14ac:dyDescent="0.2">
      <c r="A26" s="169" t="s">
        <v>95</v>
      </c>
      <c r="B26" s="169" t="s">
        <v>98</v>
      </c>
      <c r="C26" s="169" t="s">
        <v>97</v>
      </c>
    </row>
    <row r="27" spans="1:3" x14ac:dyDescent="0.2">
      <c r="A27" s="169" t="s">
        <v>95</v>
      </c>
      <c r="B27" s="169" t="s">
        <v>96</v>
      </c>
      <c r="C27" s="169" t="s">
        <v>97</v>
      </c>
    </row>
    <row r="28" spans="1:3" x14ac:dyDescent="0.2">
      <c r="A28" s="169" t="s">
        <v>95</v>
      </c>
      <c r="B28" s="169" t="s">
        <v>96</v>
      </c>
      <c r="C28" s="169" t="s">
        <v>97</v>
      </c>
    </row>
    <row r="29" spans="1:3" x14ac:dyDescent="0.2">
      <c r="A29" s="169" t="s">
        <v>95</v>
      </c>
      <c r="B29" s="169" t="s">
        <v>96</v>
      </c>
      <c r="C29" s="169" t="s">
        <v>97</v>
      </c>
    </row>
    <row r="30" spans="1:3" x14ac:dyDescent="0.2">
      <c r="A30" s="169" t="s">
        <v>95</v>
      </c>
      <c r="B30" s="169" t="s">
        <v>96</v>
      </c>
      <c r="C30" s="169" t="s">
        <v>97</v>
      </c>
    </row>
    <row r="31" spans="1:3" x14ac:dyDescent="0.2">
      <c r="A31" s="169" t="s">
        <v>95</v>
      </c>
      <c r="B31" s="169" t="s">
        <v>96</v>
      </c>
      <c r="C31" s="169" t="s">
        <v>97</v>
      </c>
    </row>
    <row r="32" spans="1:3" x14ac:dyDescent="0.2">
      <c r="A32" s="169" t="s">
        <v>95</v>
      </c>
      <c r="B32" s="169" t="s">
        <v>96</v>
      </c>
      <c r="C32" s="169" t="s">
        <v>97</v>
      </c>
    </row>
    <row r="33" spans="1:3" x14ac:dyDescent="0.2">
      <c r="A33" s="169" t="s">
        <v>95</v>
      </c>
      <c r="B33" s="169" t="s">
        <v>96</v>
      </c>
      <c r="C33" s="169" t="s">
        <v>97</v>
      </c>
    </row>
    <row r="34" spans="1:3" x14ac:dyDescent="0.2">
      <c r="A34" s="169" t="s">
        <v>95</v>
      </c>
      <c r="B34" s="169" t="s">
        <v>96</v>
      </c>
      <c r="C34" s="169" t="s">
        <v>97</v>
      </c>
    </row>
    <row r="35" spans="1:3" x14ac:dyDescent="0.2">
      <c r="A35" s="169" t="s">
        <v>93</v>
      </c>
      <c r="B35" s="169" t="s">
        <v>96</v>
      </c>
      <c r="C35" s="169" t="s">
        <v>97</v>
      </c>
    </row>
  </sheetData>
  <sheetProtection algorithmName="SHA-512" hashValue="JBf/lkOS658f+ZIp+VfoVdHu9+S8JsAnRtQQS3AbZbo0z52sx6aaqrSO0T0l9NOBC7QQKGGR4sBXg3ks6ijRTw==" saltValue="NRGVoeaAm1F2LUcT2DPvDg==" spinCount="100000" sheet="1" objects="1" scenarios="1"/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Werkblad A</vt:lpstr>
      <vt:lpstr>Prijzenblad</vt:lpstr>
      <vt:lpstr>Retourneerrecht</vt:lpstr>
      <vt:lpstr>huidige machinepark</vt:lpstr>
      <vt:lpstr>Invullen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
SRO 15-10</dc:description>
  <cp:lastModifiedBy>Saskia Roos</cp:lastModifiedBy>
  <dcterms:created xsi:type="dcterms:W3CDTF">2018-03-14T10:16:28Z</dcterms:created>
  <dcterms:modified xsi:type="dcterms:W3CDTF">2021-12-23T15:50:32Z</dcterms:modified>
  <cp:category/>
</cp:coreProperties>
</file>