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DCSAARS\Documents\1. Projecten tijdelijke opslag\bijlagen\"/>
    </mc:Choice>
  </mc:AlternateContent>
  <xr:revisionPtr revIDLastSave="0" documentId="13_ncr:1_{7C8B900E-0CD1-489C-AB2B-9A8CF5072755}" xr6:coauthVersionLast="47" xr6:coauthVersionMax="47" xr10:uidLastSave="{00000000-0000-0000-0000-000000000000}"/>
  <workbookProtection workbookAlgorithmName="SHA-512" workbookHashValue="vthrbWl6SAl8PPxQCRQMDCj4DxE7mIwRBg3Ocb7gCaNPmWXZydJP2zUGlDOOJDJQugXiAid00wPiR1sZ7KuTXA==" workbookSaltValue="fQ0RwL6Shxb1egd7fNhCsQ==" workbookSpinCount="100000" lockStructure="1"/>
  <bookViews>
    <workbookView xWindow="-28920" yWindow="-120" windowWidth="29040" windowHeight="15840" tabRatio="776" xr2:uid="{00000000-000D-0000-FFFF-FFFF00000000}"/>
  </bookViews>
  <sheets>
    <sheet name="Inschrijving perceel A" sheetId="4" r:id="rId1"/>
    <sheet name="Inschrijving perceel B" sheetId="5" r:id="rId2"/>
    <sheet name="Inschrijving perceel C" sheetId="6" r:id="rId3"/>
    <sheet name="Logboek perceel A" sheetId="3" r:id="rId4"/>
    <sheet name="Logboek perceel B" sheetId="2" r:id="rId5"/>
    <sheet name="Logboek perceel C" sheetId="1"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9" i="2" l="1"/>
  <c r="S11" i="2"/>
  <c r="S17" i="2"/>
  <c r="S20" i="2"/>
  <c r="S23" i="2"/>
  <c r="S26" i="2"/>
  <c r="S32" i="2"/>
  <c r="S33" i="2"/>
  <c r="S34" i="2"/>
  <c r="S35" i="2"/>
  <c r="S36" i="2"/>
  <c r="S37" i="2"/>
  <c r="S45" i="2"/>
  <c r="S46" i="2"/>
  <c r="S47" i="2"/>
  <c r="S48" i="2"/>
  <c r="S49" i="2"/>
  <c r="S50" i="2"/>
  <c r="S53" i="2"/>
  <c r="Q53" i="2"/>
  <c r="Q50" i="2"/>
  <c r="Q49" i="2"/>
  <c r="Q48" i="2"/>
  <c r="Q47" i="2"/>
  <c r="Q46" i="2"/>
  <c r="Q45" i="2"/>
  <c r="Q37" i="2"/>
  <c r="Q36" i="2"/>
  <c r="Q35" i="2"/>
  <c r="Q34" i="2"/>
  <c r="Q33" i="2"/>
  <c r="Q32" i="2"/>
  <c r="Q26" i="2"/>
  <c r="Q23" i="2"/>
  <c r="Q20" i="2"/>
  <c r="Q17" i="2"/>
  <c r="Q11" i="2"/>
  <c r="Q9" i="2"/>
  <c r="O53" i="2"/>
  <c r="O50" i="2"/>
  <c r="O49" i="2"/>
  <c r="O48" i="2"/>
  <c r="O47" i="2"/>
  <c r="O46" i="2"/>
  <c r="O45" i="2"/>
  <c r="O37" i="2"/>
  <c r="O36" i="2"/>
  <c r="O35" i="2"/>
  <c r="O34" i="2"/>
  <c r="O33" i="2"/>
  <c r="O32" i="2"/>
  <c r="O26" i="2"/>
  <c r="O23" i="2"/>
  <c r="O20" i="2"/>
  <c r="O17" i="2"/>
  <c r="O11" i="2"/>
  <c r="O9" i="2"/>
  <c r="S53" i="3"/>
  <c r="S26" i="3"/>
  <c r="S23" i="3"/>
  <c r="S20" i="3"/>
  <c r="S17" i="3"/>
  <c r="S11" i="3"/>
  <c r="Q53" i="3"/>
  <c r="Q26" i="3"/>
  <c r="Q23" i="3"/>
  <c r="Q20" i="3"/>
  <c r="Q17" i="3"/>
  <c r="Q11" i="3"/>
  <c r="O53" i="3"/>
  <c r="O26" i="3"/>
  <c r="O23" i="3"/>
  <c r="O20" i="3"/>
  <c r="O17" i="3"/>
  <c r="O11" i="3"/>
  <c r="L53" i="1"/>
  <c r="M53" i="1" s="1"/>
  <c r="V53" i="1" s="1"/>
  <c r="K53" i="1"/>
  <c r="T50" i="1"/>
  <c r="R50" i="1"/>
  <c r="P50" i="1"/>
  <c r="N50" i="1"/>
  <c r="L50" i="1"/>
  <c r="K50" i="1"/>
  <c r="S50" i="1" s="1"/>
  <c r="T49" i="1"/>
  <c r="R49" i="1"/>
  <c r="S49" i="1" s="1"/>
  <c r="P49" i="1"/>
  <c r="Q49" i="1" s="1"/>
  <c r="N49" i="1"/>
  <c r="O49" i="1" s="1"/>
  <c r="L49" i="1"/>
  <c r="M49" i="1" s="1"/>
  <c r="V49" i="1" s="1"/>
  <c r="V11" i="2"/>
  <c r="V20" i="2"/>
  <c r="V26" i="2"/>
  <c r="V47" i="3"/>
  <c r="M11" i="3"/>
  <c r="V11" i="3" s="1"/>
  <c r="M20" i="3"/>
  <c r="V20" i="3" s="1"/>
  <c r="M26" i="3"/>
  <c r="V26" i="3" s="1"/>
  <c r="K53" i="6"/>
  <c r="E54" i="6" s="1"/>
  <c r="K43" i="6"/>
  <c r="K30" i="6"/>
  <c r="L14" i="6"/>
  <c r="L6" i="6"/>
  <c r="K26" i="5"/>
  <c r="E27" i="5" s="1"/>
  <c r="K20" i="5"/>
  <c r="E21" i="5" s="1"/>
  <c r="K23" i="5"/>
  <c r="E24" i="5" s="1"/>
  <c r="K16" i="5"/>
  <c r="E18" i="5" s="1"/>
  <c r="E50" i="5"/>
  <c r="E49" i="5"/>
  <c r="E48" i="5"/>
  <c r="E47" i="5"/>
  <c r="E46" i="5"/>
  <c r="E45" i="5"/>
  <c r="E51" i="5" s="1"/>
  <c r="E40" i="5"/>
  <c r="E37" i="5"/>
  <c r="E36" i="5"/>
  <c r="E35" i="5"/>
  <c r="E34" i="5"/>
  <c r="E33" i="5"/>
  <c r="E32" i="5"/>
  <c r="K11" i="5"/>
  <c r="E12" i="5" s="1"/>
  <c r="K43" i="5"/>
  <c r="K53" i="5"/>
  <c r="E54" i="5" s="1"/>
  <c r="K53" i="4"/>
  <c r="E54" i="4" s="1"/>
  <c r="K43" i="4"/>
  <c r="K30" i="4"/>
  <c r="L14" i="4"/>
  <c r="L6" i="4"/>
  <c r="M46" i="3"/>
  <c r="O46" i="3"/>
  <c r="Q46" i="3"/>
  <c r="M48" i="3"/>
  <c r="O48" i="3"/>
  <c r="Q48" i="3"/>
  <c r="M50" i="3"/>
  <c r="O50" i="3"/>
  <c r="Q50" i="3"/>
  <c r="M33" i="2"/>
  <c r="M32" i="2"/>
  <c r="M35" i="2"/>
  <c r="M37" i="2"/>
  <c r="M46" i="2"/>
  <c r="M48" i="2"/>
  <c r="M50" i="2"/>
  <c r="O33" i="1"/>
  <c r="Q33" i="1"/>
  <c r="M32" i="1"/>
  <c r="V32" i="1" s="1"/>
  <c r="V35" i="3"/>
  <c r="V34" i="3"/>
  <c r="V32" i="3"/>
  <c r="Q32" i="1"/>
  <c r="O34" i="1"/>
  <c r="V34" i="1" s="1"/>
  <c r="S34" i="1"/>
  <c r="S35" i="1"/>
  <c r="Q35" i="1"/>
  <c r="O35" i="1"/>
  <c r="M37" i="1"/>
  <c r="O37" i="1"/>
  <c r="Q37" i="1"/>
  <c r="M46" i="1"/>
  <c r="O46" i="1"/>
  <c r="Q46" i="1"/>
  <c r="M48" i="1"/>
  <c r="O48" i="1"/>
  <c r="Q48" i="1"/>
  <c r="M50" i="1"/>
  <c r="O50" i="1"/>
  <c r="Q50" i="1"/>
  <c r="K26" i="6" l="1"/>
  <c r="E27" i="6" s="1"/>
  <c r="K23" i="6"/>
  <c r="E24" i="6" s="1"/>
  <c r="K20" i="6"/>
  <c r="E21" i="6" s="1"/>
  <c r="K16" i="6"/>
  <c r="E18" i="6" s="1"/>
  <c r="K11" i="6"/>
  <c r="E12" i="6" s="1"/>
  <c r="K9" i="6"/>
  <c r="E10" i="6" s="1"/>
  <c r="E50" i="6"/>
  <c r="E48" i="6"/>
  <c r="E46" i="6"/>
  <c r="E36" i="6"/>
  <c r="K36" i="1" s="1"/>
  <c r="E34" i="6"/>
  <c r="K34" i="1" s="1"/>
  <c r="E32" i="6"/>
  <c r="K32" i="1" s="1"/>
  <c r="E49" i="6"/>
  <c r="E47" i="6"/>
  <c r="E45" i="6"/>
  <c r="E40" i="6"/>
  <c r="E37" i="6"/>
  <c r="K49" i="1"/>
  <c r="T48" i="1"/>
  <c r="R48" i="1"/>
  <c r="P48" i="1"/>
  <c r="N48" i="1"/>
  <c r="L48" i="1"/>
  <c r="K48" i="1"/>
  <c r="S48" i="1" s="1"/>
  <c r="T47" i="1"/>
  <c r="R47" i="1"/>
  <c r="S47" i="1" s="1"/>
  <c r="P47" i="1"/>
  <c r="Q47" i="1" s="1"/>
  <c r="N47" i="1"/>
  <c r="O47" i="1" s="1"/>
  <c r="L47" i="1"/>
  <c r="M47" i="1" s="1"/>
  <c r="V47" i="1" s="1"/>
  <c r="K47" i="1"/>
  <c r="T46" i="1"/>
  <c r="R46" i="1"/>
  <c r="P46" i="1"/>
  <c r="N46" i="1"/>
  <c r="L46" i="1"/>
  <c r="K46" i="1"/>
  <c r="S46" i="1" s="1"/>
  <c r="T45" i="1"/>
  <c r="R45" i="1"/>
  <c r="S45" i="1" s="1"/>
  <c r="P45" i="1"/>
  <c r="Q45" i="1" s="1"/>
  <c r="N45" i="1"/>
  <c r="O45" i="1" s="1"/>
  <c r="L45" i="1"/>
  <c r="M45" i="1" s="1"/>
  <c r="V45" i="1" s="1"/>
  <c r="K45" i="1"/>
  <c r="T37" i="1"/>
  <c r="R37" i="1"/>
  <c r="P37" i="1"/>
  <c r="N37" i="1"/>
  <c r="L37" i="1"/>
  <c r="K37" i="1"/>
  <c r="S37" i="1" s="1"/>
  <c r="T36" i="1"/>
  <c r="R36" i="1"/>
  <c r="S36" i="1" s="1"/>
  <c r="P36" i="1"/>
  <c r="Q36" i="1" s="1"/>
  <c r="N36" i="1"/>
  <c r="O36" i="1" s="1"/>
  <c r="L36" i="1"/>
  <c r="M36" i="1" s="1"/>
  <c r="V36" i="1" s="1"/>
  <c r="V37" i="1"/>
  <c r="T35" i="1"/>
  <c r="R35" i="1"/>
  <c r="P35" i="1"/>
  <c r="N35" i="1"/>
  <c r="L35" i="1"/>
  <c r="T34" i="1"/>
  <c r="R34" i="1"/>
  <c r="P34" i="1"/>
  <c r="Q34" i="1" s="1"/>
  <c r="N34" i="1"/>
  <c r="L34" i="1"/>
  <c r="M34" i="1" s="1"/>
  <c r="M35" i="1"/>
  <c r="M33" i="1"/>
  <c r="T33" i="1"/>
  <c r="R33" i="1"/>
  <c r="P33" i="1"/>
  <c r="N33" i="1"/>
  <c r="L33" i="1"/>
  <c r="K33" i="1"/>
  <c r="S33" i="1" s="1"/>
  <c r="T32" i="1"/>
  <c r="R32" i="1"/>
  <c r="S32" i="1" s="1"/>
  <c r="P32" i="1"/>
  <c r="N32" i="1"/>
  <c r="O32" i="1" s="1"/>
  <c r="L32" i="1"/>
  <c r="R26" i="1"/>
  <c r="S26" i="1" s="1"/>
  <c r="P26" i="1"/>
  <c r="Q26" i="1" s="1"/>
  <c r="N26" i="1"/>
  <c r="O26" i="1" s="1"/>
  <c r="L26" i="1"/>
  <c r="M26" i="1" s="1"/>
  <c r="V26" i="1" s="1"/>
  <c r="K26" i="1"/>
  <c r="R23" i="1"/>
  <c r="S23" i="1" s="1"/>
  <c r="P23" i="1"/>
  <c r="Q23" i="1" s="1"/>
  <c r="N23" i="1"/>
  <c r="O23" i="1" s="1"/>
  <c r="L23" i="1"/>
  <c r="R53" i="2"/>
  <c r="P53" i="2"/>
  <c r="N53" i="2"/>
  <c r="L53" i="2"/>
  <c r="M53" i="2" s="1"/>
  <c r="V53" i="2" s="1"/>
  <c r="K53" i="2"/>
  <c r="T50" i="2"/>
  <c r="R50" i="2"/>
  <c r="P50" i="2"/>
  <c r="N50" i="2"/>
  <c r="L50" i="2"/>
  <c r="K50" i="2"/>
  <c r="T49" i="2"/>
  <c r="R49" i="2"/>
  <c r="P49" i="2"/>
  <c r="N49" i="2"/>
  <c r="L49" i="2"/>
  <c r="K49" i="2"/>
  <c r="T48" i="2"/>
  <c r="R48" i="2"/>
  <c r="P48" i="2"/>
  <c r="N48" i="2"/>
  <c r="L48" i="2"/>
  <c r="K48" i="2"/>
  <c r="T47" i="2"/>
  <c r="R47" i="2"/>
  <c r="P47" i="2"/>
  <c r="N47" i="2"/>
  <c r="L47" i="2"/>
  <c r="M47" i="2" s="1"/>
  <c r="K47" i="2"/>
  <c r="T46" i="2"/>
  <c r="R46" i="2"/>
  <c r="P46" i="2"/>
  <c r="N46" i="2"/>
  <c r="L46" i="2"/>
  <c r="K46" i="2"/>
  <c r="T45" i="2"/>
  <c r="R45" i="2"/>
  <c r="P45" i="2"/>
  <c r="N45" i="2"/>
  <c r="L45" i="2"/>
  <c r="K45" i="2"/>
  <c r="T37" i="2"/>
  <c r="R37" i="2"/>
  <c r="P37" i="2"/>
  <c r="N37" i="2"/>
  <c r="L37" i="2"/>
  <c r="K37" i="2"/>
  <c r="T36" i="2"/>
  <c r="R36" i="2"/>
  <c r="P36" i="2"/>
  <c r="N36" i="2"/>
  <c r="L36" i="2"/>
  <c r="M36" i="2" s="1"/>
  <c r="K36" i="2"/>
  <c r="T35" i="2"/>
  <c r="R35" i="2"/>
  <c r="P35" i="2"/>
  <c r="N35" i="2"/>
  <c r="L35" i="2"/>
  <c r="K35" i="2"/>
  <c r="T34" i="2"/>
  <c r="R34" i="2"/>
  <c r="P34" i="2"/>
  <c r="N34" i="2"/>
  <c r="L34" i="2"/>
  <c r="M34" i="2" s="1"/>
  <c r="K34" i="2"/>
  <c r="T33" i="2"/>
  <c r="R33" i="2"/>
  <c r="P33" i="2"/>
  <c r="N33" i="2"/>
  <c r="L33" i="2"/>
  <c r="K33" i="2"/>
  <c r="T32" i="2"/>
  <c r="R32" i="2"/>
  <c r="P32" i="2"/>
  <c r="N32" i="2"/>
  <c r="L32" i="2"/>
  <c r="K32" i="2"/>
  <c r="R26" i="2"/>
  <c r="P26" i="2"/>
  <c r="N26" i="2"/>
  <c r="L26" i="2"/>
  <c r="K26" i="2"/>
  <c r="R23" i="2"/>
  <c r="P23" i="2"/>
  <c r="N23" i="2"/>
  <c r="L23" i="2"/>
  <c r="K23" i="2"/>
  <c r="R20" i="2"/>
  <c r="P20" i="2"/>
  <c r="N20" i="2"/>
  <c r="L20" i="2"/>
  <c r="K20" i="2"/>
  <c r="R17" i="2"/>
  <c r="P17" i="2"/>
  <c r="N17" i="2"/>
  <c r="L17" i="2"/>
  <c r="K17" i="2"/>
  <c r="R11" i="2"/>
  <c r="P11" i="2"/>
  <c r="N11" i="2"/>
  <c r="L11" i="2"/>
  <c r="K11" i="2"/>
  <c r="R9" i="2"/>
  <c r="P9" i="2"/>
  <c r="N9" i="2"/>
  <c r="L9" i="2"/>
  <c r="K9" i="2"/>
  <c r="R53" i="3"/>
  <c r="P53" i="3"/>
  <c r="N53" i="3"/>
  <c r="L53" i="3"/>
  <c r="K53" i="3"/>
  <c r="T50" i="3"/>
  <c r="S50" i="3" s="1"/>
  <c r="R50" i="3"/>
  <c r="P50" i="3"/>
  <c r="N50" i="3"/>
  <c r="L50" i="3"/>
  <c r="K50" i="3"/>
  <c r="T49" i="3"/>
  <c r="R49" i="3"/>
  <c r="P49" i="3"/>
  <c r="Q49" i="3" s="1"/>
  <c r="N49" i="3"/>
  <c r="L49" i="3"/>
  <c r="M49" i="3" s="1"/>
  <c r="V49" i="3" s="1"/>
  <c r="K49" i="3"/>
  <c r="T48" i="3"/>
  <c r="R48" i="3"/>
  <c r="P48" i="3"/>
  <c r="N48" i="3"/>
  <c r="L48" i="3"/>
  <c r="K48" i="3"/>
  <c r="T47" i="3"/>
  <c r="S47" i="3" s="1"/>
  <c r="R47" i="3"/>
  <c r="P47" i="3"/>
  <c r="O47" i="3" s="1"/>
  <c r="N47" i="3"/>
  <c r="L47" i="3"/>
  <c r="K47" i="3"/>
  <c r="T46" i="3"/>
  <c r="S46" i="3" s="1"/>
  <c r="R46" i="3"/>
  <c r="P46" i="3"/>
  <c r="N46" i="3"/>
  <c r="L46" i="3"/>
  <c r="K46" i="3"/>
  <c r="T45" i="3"/>
  <c r="R45" i="3"/>
  <c r="P45" i="3"/>
  <c r="Q45" i="3" s="1"/>
  <c r="N45" i="3"/>
  <c r="L45" i="3"/>
  <c r="M45" i="3" s="1"/>
  <c r="V45" i="3" s="1"/>
  <c r="K45" i="3"/>
  <c r="T37" i="3"/>
  <c r="R37" i="3"/>
  <c r="P37" i="3"/>
  <c r="N37" i="3"/>
  <c r="L37" i="3"/>
  <c r="T36" i="3"/>
  <c r="R36" i="3"/>
  <c r="P36" i="3"/>
  <c r="N36" i="3"/>
  <c r="L36" i="3"/>
  <c r="T35" i="3"/>
  <c r="R35" i="3"/>
  <c r="P35" i="3"/>
  <c r="N35" i="3"/>
  <c r="L35" i="3"/>
  <c r="T34" i="3"/>
  <c r="R34" i="3"/>
  <c r="P34" i="3"/>
  <c r="N34" i="3"/>
  <c r="L34" i="3"/>
  <c r="T33" i="3"/>
  <c r="R33" i="3"/>
  <c r="P33" i="3"/>
  <c r="N33" i="3"/>
  <c r="L33" i="3"/>
  <c r="T32" i="3"/>
  <c r="R32" i="3"/>
  <c r="P32" i="3"/>
  <c r="N32" i="3"/>
  <c r="L32" i="3"/>
  <c r="R26" i="3"/>
  <c r="P26" i="3"/>
  <c r="N26" i="3"/>
  <c r="L26" i="3"/>
  <c r="K26" i="3"/>
  <c r="R23" i="3"/>
  <c r="P23" i="3"/>
  <c r="N23" i="3"/>
  <c r="L23" i="3"/>
  <c r="M23" i="3" s="1"/>
  <c r="V23" i="3" s="1"/>
  <c r="K23" i="3"/>
  <c r="R20" i="3"/>
  <c r="P20" i="3"/>
  <c r="N20" i="3"/>
  <c r="L20" i="3"/>
  <c r="K20" i="3"/>
  <c r="R17" i="3"/>
  <c r="P17" i="3"/>
  <c r="N17" i="3"/>
  <c r="L17" i="3"/>
  <c r="M17" i="3" s="1"/>
  <c r="V17" i="3" s="1"/>
  <c r="K17" i="3"/>
  <c r="R11" i="3"/>
  <c r="P11" i="3"/>
  <c r="N11" i="3"/>
  <c r="L11" i="3"/>
  <c r="K11" i="3"/>
  <c r="R9" i="3"/>
  <c r="P9" i="3"/>
  <c r="N9" i="3"/>
  <c r="L9" i="3"/>
  <c r="N54" i="6"/>
  <c r="K54" i="6" s="1"/>
  <c r="N50" i="6"/>
  <c r="K50" i="6"/>
  <c r="N49" i="6"/>
  <c r="K49" i="6" s="1"/>
  <c r="N48" i="6"/>
  <c r="K48" i="6"/>
  <c r="N47" i="6"/>
  <c r="K47" i="6" s="1"/>
  <c r="N46" i="6"/>
  <c r="K46" i="6"/>
  <c r="N45" i="6"/>
  <c r="K45" i="6" s="1"/>
  <c r="N37" i="6"/>
  <c r="K37" i="6" s="1"/>
  <c r="N36" i="6"/>
  <c r="K36" i="6" s="1"/>
  <c r="N35" i="6"/>
  <c r="K35" i="6" s="1"/>
  <c r="N34" i="6"/>
  <c r="K34" i="6" s="1"/>
  <c r="N33" i="6"/>
  <c r="K33" i="6" s="1"/>
  <c r="N32" i="6"/>
  <c r="K32" i="6" s="1"/>
  <c r="N27" i="6"/>
  <c r="K27" i="6" s="1"/>
  <c r="N24" i="6"/>
  <c r="K24" i="6" s="1"/>
  <c r="N21" i="6"/>
  <c r="K21" i="6" s="1"/>
  <c r="N18" i="6"/>
  <c r="K18" i="6" s="1"/>
  <c r="N12" i="6"/>
  <c r="K12" i="6"/>
  <c r="N10" i="6"/>
  <c r="K10" i="6"/>
  <c r="L5" i="6"/>
  <c r="L28" i="6" s="1"/>
  <c r="N54" i="5"/>
  <c r="N50" i="5"/>
  <c r="K50" i="5" s="1"/>
  <c r="N49" i="5"/>
  <c r="N48" i="5"/>
  <c r="K48" i="5" s="1"/>
  <c r="N47" i="5"/>
  <c r="N46" i="5"/>
  <c r="K46" i="5" s="1"/>
  <c r="N45" i="5"/>
  <c r="N37" i="5"/>
  <c r="K37" i="5" s="1"/>
  <c r="N36" i="5"/>
  <c r="N35" i="5"/>
  <c r="K35" i="5" s="1"/>
  <c r="N34" i="5"/>
  <c r="N33" i="5"/>
  <c r="K33" i="5" s="1"/>
  <c r="N32" i="5"/>
  <c r="N27" i="5"/>
  <c r="N24" i="5"/>
  <c r="N21" i="5"/>
  <c r="N18" i="5"/>
  <c r="N12" i="5"/>
  <c r="N10" i="5"/>
  <c r="K54" i="5"/>
  <c r="K49" i="5"/>
  <c r="K47" i="5"/>
  <c r="K45" i="5"/>
  <c r="K36" i="5"/>
  <c r="K34" i="5"/>
  <c r="K32" i="5"/>
  <c r="L28" i="5"/>
  <c r="K30" i="5" s="1"/>
  <c r="K27" i="5"/>
  <c r="K24" i="5"/>
  <c r="K21" i="5"/>
  <c r="K18" i="5"/>
  <c r="K12" i="5"/>
  <c r="K10" i="5"/>
  <c r="L6" i="5"/>
  <c r="K9" i="5" s="1"/>
  <c r="E10" i="5" s="1"/>
  <c r="L5" i="5"/>
  <c r="L14" i="5" s="1"/>
  <c r="N54" i="4"/>
  <c r="K54" i="4" s="1"/>
  <c r="N50" i="4"/>
  <c r="K50" i="4"/>
  <c r="N49" i="4"/>
  <c r="K49" i="4" s="1"/>
  <c r="N48" i="4"/>
  <c r="K48" i="4"/>
  <c r="N47" i="4"/>
  <c r="K47" i="4" s="1"/>
  <c r="N46" i="4"/>
  <c r="K46" i="4"/>
  <c r="N45" i="4"/>
  <c r="K45" i="4" s="1"/>
  <c r="N37" i="4"/>
  <c r="K37" i="4" s="1"/>
  <c r="N36" i="4"/>
  <c r="K36" i="4"/>
  <c r="N35" i="4"/>
  <c r="K35" i="4" s="1"/>
  <c r="N34" i="4"/>
  <c r="K34" i="4" s="1"/>
  <c r="N33" i="4"/>
  <c r="K33" i="4" s="1"/>
  <c r="N32" i="4"/>
  <c r="K32" i="4"/>
  <c r="N27" i="4"/>
  <c r="K27" i="4" s="1"/>
  <c r="N24" i="4"/>
  <c r="K24" i="4" s="1"/>
  <c r="N21" i="4"/>
  <c r="K21" i="4" s="1"/>
  <c r="N18" i="4"/>
  <c r="K18" i="4" s="1"/>
  <c r="N12" i="4"/>
  <c r="K12" i="4"/>
  <c r="N10" i="4"/>
  <c r="K10" i="4" s="1"/>
  <c r="L5" i="4"/>
  <c r="L28" i="4" s="1"/>
  <c r="M53" i="3"/>
  <c r="V53" i="3" s="1"/>
  <c r="S49" i="3"/>
  <c r="O49" i="3"/>
  <c r="S48" i="3"/>
  <c r="Q47" i="3"/>
  <c r="M47" i="3"/>
  <c r="S45" i="3"/>
  <c r="O45" i="3"/>
  <c r="M49" i="2"/>
  <c r="M45" i="2"/>
  <c r="M26" i="2"/>
  <c r="M23" i="2"/>
  <c r="V23" i="2" s="1"/>
  <c r="M20" i="2"/>
  <c r="M17" i="2"/>
  <c r="V17" i="2" s="1"/>
  <c r="M11" i="2"/>
  <c r="M9" i="2"/>
  <c r="V9" i="2" s="1"/>
  <c r="M23" i="1"/>
  <c r="V23" i="1" s="1"/>
  <c r="K23" i="1"/>
  <c r="R20" i="1"/>
  <c r="S20" i="1" s="1"/>
  <c r="P20" i="1"/>
  <c r="Q20" i="1" s="1"/>
  <c r="N20" i="1"/>
  <c r="O20" i="1" s="1"/>
  <c r="L20" i="1"/>
  <c r="M20" i="1" s="1"/>
  <c r="V20" i="1" s="1"/>
  <c r="K20" i="1"/>
  <c r="R17" i="1"/>
  <c r="S17" i="1" s="1"/>
  <c r="P17" i="1"/>
  <c r="Q17" i="1" s="1"/>
  <c r="N17" i="1"/>
  <c r="O17" i="1" s="1"/>
  <c r="L17" i="1"/>
  <c r="M17" i="1"/>
  <c r="V17" i="1" s="1"/>
  <c r="K17" i="1"/>
  <c r="R11" i="1"/>
  <c r="S11" i="1" s="1"/>
  <c r="P11" i="1"/>
  <c r="Q11" i="1" s="1"/>
  <c r="N11" i="1"/>
  <c r="O11" i="1" s="1"/>
  <c r="L11" i="1"/>
  <c r="M11" i="1" s="1"/>
  <c r="V11" i="1" s="1"/>
  <c r="K11" i="1"/>
  <c r="R9" i="1"/>
  <c r="S9" i="1" s="1"/>
  <c r="P9" i="1"/>
  <c r="Q9" i="1" s="1"/>
  <c r="N9" i="1"/>
  <c r="O9" i="1" s="1"/>
  <c r="L9" i="1"/>
  <c r="M9" i="1"/>
  <c r="V9" i="1" s="1"/>
  <c r="K9" i="1"/>
  <c r="R53" i="1"/>
  <c r="S53" i="1" s="1"/>
  <c r="P53" i="1"/>
  <c r="Q53" i="1" s="1"/>
  <c r="N53" i="1"/>
  <c r="O53" i="1" s="1"/>
  <c r="S37" i="3"/>
  <c r="O37" i="3"/>
  <c r="M37" i="3"/>
  <c r="V37" i="3" s="1"/>
  <c r="Q37" i="3"/>
  <c r="Q36" i="3"/>
  <c r="M36" i="3"/>
  <c r="V36" i="3" s="1"/>
  <c r="S36" i="3"/>
  <c r="O36" i="3"/>
  <c r="Q35" i="3"/>
  <c r="M35" i="3"/>
  <c r="S35" i="3"/>
  <c r="O35" i="3"/>
  <c r="Q34" i="3"/>
  <c r="O34" i="3"/>
  <c r="M34" i="3"/>
  <c r="S34" i="3"/>
  <c r="O33" i="3"/>
  <c r="S33" i="3"/>
  <c r="M33" i="3"/>
  <c r="V33" i="3" s="1"/>
  <c r="Q33" i="3"/>
  <c r="S32" i="3"/>
  <c r="M32" i="3"/>
  <c r="O32" i="3"/>
  <c r="Q32" i="3"/>
  <c r="E38" i="6"/>
  <c r="E51" i="6"/>
  <c r="E38" i="4"/>
  <c r="E51" i="4"/>
  <c r="E35" i="6"/>
  <c r="K35" i="1" s="1"/>
  <c r="E33" i="6"/>
  <c r="E38" i="5"/>
  <c r="E55" i="5" s="1"/>
  <c r="K26" i="4"/>
  <c r="E27" i="4" s="1"/>
  <c r="K23" i="4"/>
  <c r="E24" i="4" s="1"/>
  <c r="K20" i="4"/>
  <c r="E21" i="4" s="1"/>
  <c r="K16" i="4"/>
  <c r="E18" i="4" s="1"/>
  <c r="K11" i="4"/>
  <c r="E12" i="4" s="1"/>
  <c r="K9" i="4"/>
  <c r="E10" i="4" s="1"/>
  <c r="E50" i="4"/>
  <c r="E48" i="4"/>
  <c r="E46" i="4"/>
  <c r="E36" i="4"/>
  <c r="K36" i="3" s="1"/>
  <c r="E34" i="4"/>
  <c r="K34" i="3" s="1"/>
  <c r="E32" i="4"/>
  <c r="K32" i="3" s="1"/>
  <c r="E49" i="4"/>
  <c r="E47" i="4"/>
  <c r="E45" i="4"/>
  <c r="E40" i="4"/>
  <c r="E37" i="4"/>
  <c r="K37" i="3" s="1"/>
  <c r="E35" i="4"/>
  <c r="K35" i="3" s="1"/>
  <c r="E33" i="4"/>
  <c r="K33" i="3" s="1"/>
  <c r="V48" i="3"/>
  <c r="V50" i="3"/>
  <c r="V46" i="3"/>
  <c r="V48" i="1"/>
  <c r="V33" i="1"/>
  <c r="V55" i="1" s="1"/>
  <c r="V35" i="2"/>
  <c r="V46" i="2"/>
  <c r="V33" i="2"/>
  <c r="V48" i="2"/>
  <c r="V50" i="2"/>
  <c r="V37" i="2"/>
  <c r="V34" i="2"/>
  <c r="V49" i="2"/>
  <c r="V47" i="2"/>
  <c r="V45" i="2"/>
  <c r="V36" i="2"/>
  <c r="V32" i="2"/>
  <c r="V55" i="2"/>
  <c r="V50" i="1"/>
  <c r="V46" i="1"/>
  <c r="V35" i="1"/>
  <c r="E55" i="6"/>
  <c r="K9" i="3" l="1"/>
  <c r="M9" i="3" s="1"/>
  <c r="E55" i="4"/>
  <c r="S9" i="3"/>
  <c r="O9" i="3" l="1"/>
  <c r="Q9" i="3"/>
  <c r="V9" i="3" l="1"/>
  <c r="V55" i="3" s="1"/>
</calcChain>
</file>

<file path=xl/sharedStrings.xml><?xml version="1.0" encoding="utf-8"?>
<sst xmlns="http://schemas.openxmlformats.org/spreadsheetml/2006/main" count="819" uniqueCount="125">
  <si>
    <t>LOGBOEK EMVI criterium Klein onderhoud perceel C</t>
  </si>
  <si>
    <t>Naam aannemer</t>
  </si>
  <si>
    <t>- naam invoeren-</t>
  </si>
  <si>
    <t>Max. malus</t>
  </si>
  <si>
    <t>EMVI belofte is 100%</t>
  </si>
  <si>
    <t>bonus/malus bij EMVI = 100%</t>
  </si>
  <si>
    <t>EMVI belofte is 75%</t>
  </si>
  <si>
    <t>bonus/malus bij EMVI = 75%</t>
  </si>
  <si>
    <t>EMVI belofte is 50%</t>
  </si>
  <si>
    <t>bonus/malus bij EMVI = 50%</t>
  </si>
  <si>
    <t>EMVI belofte is 25%</t>
  </si>
  <si>
    <t>bonus/malus bij EMVI = 25%</t>
  </si>
  <si>
    <t>EMVI belofte is 0%</t>
  </si>
  <si>
    <t>bonus/malus bij EMVI = 0%</t>
  </si>
  <si>
    <t>TOTAAL  MALUS</t>
  </si>
  <si>
    <t>Bouwvergadering 1</t>
  </si>
  <si>
    <t>Bouwvergadering 2</t>
  </si>
  <si>
    <t>Bouwvergadering 3</t>
  </si>
  <si>
    <t>Klein onderhoud oppvlak tot 200 m2</t>
  </si>
  <si>
    <t>In te voeren door de inschrijver: maatlat</t>
  </si>
  <si>
    <t>In te voeren door dedirectievoerder</t>
  </si>
  <si>
    <t>EMVI-criterium</t>
  </si>
  <si>
    <t>Soort criterium</t>
  </si>
  <si>
    <t>Opgeven</t>
  </si>
  <si>
    <t>A Kwaliteit                                                                                                       B Proces en omgevingsmanagement                                                      C Duurzaamheid</t>
  </si>
  <si>
    <t>PvA of Maatlat</t>
  </si>
  <si>
    <t>score</t>
  </si>
  <si>
    <t>argumentatie</t>
  </si>
  <si>
    <t>A</t>
  </si>
  <si>
    <t>Kwaliteit</t>
  </si>
  <si>
    <t>A1</t>
  </si>
  <si>
    <t>Eindoplevering en opleverpunten</t>
  </si>
  <si>
    <t>per deelopdracht/werk maandelijks opgeven hoeveel restpunten openstaan</t>
  </si>
  <si>
    <t xml:space="preserve">Aanbesteder hecht aan een snelle en gedegen oplevering te doorlopen zonder al te veel restpunten.                          </t>
  </si>
  <si>
    <t>Opgeven: aantal restpunten dat inschrijver verwacht bij oplevering van een deelopdracht.</t>
  </si>
  <si>
    <t>Maatlat</t>
  </si>
  <si>
    <t>Omvang deelopdracht 10 m² tot 60 m²</t>
  </si>
  <si>
    <t xml:space="preserve">Score: </t>
  </si>
  <si>
    <t>voorbeeldtekst</t>
  </si>
  <si>
    <t>Omvang deelopdracht 60 m² tot 200 m²</t>
  </si>
  <si>
    <t>B</t>
  </si>
  <si>
    <t>Proces en omgevingsmanagement</t>
  </si>
  <si>
    <t>B1</t>
  </si>
  <si>
    <t>Continiteit inzet werknemers:</t>
  </si>
  <si>
    <t>Opgeven aantal wisselingen van koppels</t>
  </si>
  <si>
    <t>Aanbesteder hecht er aan een continue werkstroom op het werk te houden met dezelfde koppels, zonder (al te veel) wisselingen van de wacht.</t>
  </si>
  <si>
    <t>Voorbeeld: Per 10 deelopdrachten komen niet meer dan een X aantal verschillende koppels op het werk. Onder verschillend wordt verstaan op dag 1 een koppel A, dat op dag 2 vervangen is door koppel B. Opgeven voor X (min. 2, max. 5). Noot: ziekte en ontslag dient inbegrepen te zijn en daarom wordt ook niet minder dan 2 koppels toegestaan.</t>
  </si>
  <si>
    <t>B2</t>
  </si>
  <si>
    <t>Werkvoorbereiding</t>
  </si>
  <si>
    <t>idem</t>
  </si>
  <si>
    <t xml:space="preserve">Aanbesteder hecht er aan een vlotte en gedegen werkvoorbereiding te kunnen uitvoeren. Hiertoe dient inschrijver tijdig te reageren op concept deelopdrachten en eventuele prijsvorming van posten buiten de overeenkomst. </t>
  </si>
  <si>
    <t>Opgeven: aantal werkdagen dat inschrijver nodig heeft om deelopdracht te becommentariëren en af te prijzen, vanaf moment van ontvangst eerste concept, tot daadwerkelijke  ondertekening (Reactietijd van Aanbesteder is hierin niet inbegrepen).</t>
  </si>
  <si>
    <t>B3</t>
  </si>
  <si>
    <t>Eind afrekening</t>
  </si>
  <si>
    <t xml:space="preserve">Aanbesteder hecht aan een vlotte financiele afhandeling. Hiertoe dient de inschrijver tijdig concept eindafrekeningen van de deelopdracht in te dienen. Bij eventueel commentaar dient inschrijver er alles aan te doen om verschil van inzicht zo spoedig mogelijk gezamenlijk met opdrachtgever te bespreken en te zien hoe dit kan worden opgelost, zodat tijdige facturatie kan plaatsvinden. </t>
  </si>
  <si>
    <t>Opgeven: aantal werkdagen dat inschrijver nodig heeft om eindafrekeningen te becommentarieren, vanaf moment van ontvangst eerste concept, tot daadwerkelijke eindafrekening. (Reactietijd van Aanbesteder is hierin niet inbegrepen)</t>
  </si>
  <si>
    <t>B4</t>
  </si>
  <si>
    <t>Fasering en Planning</t>
  </si>
  <si>
    <t>Opdrachtgever hecht aan een efficiente fasering, planning  en inzet van personeel van de aannemer.  De opdrachtgever bundelt vaak de deelopdrachten tot ca. 10 stuks. De opdrachtgever verwacht een efficiente wijze van inzet materieel en mensen</t>
  </si>
  <si>
    <t xml:space="preserve">Opgeven: continuteit van inzet van werknemers.  Hoeveel  dagdelen tussen de uitvoering van de deelopdrachten maximaal zal plaatsvinden. </t>
  </si>
  <si>
    <t>C</t>
  </si>
  <si>
    <t xml:space="preserve">Duurzaamheid </t>
  </si>
  <si>
    <t>C1.1</t>
  </si>
  <si>
    <t xml:space="preserve">Inzet materieel Jaar 1 en 2 </t>
  </si>
  <si>
    <t>vermelden welke  voertuigen hebben gereden met vermelden van kentekens en chauffeurs.</t>
  </si>
  <si>
    <t xml:space="preserve">In deze tabel dient de Inschrijver in kolom per type materieel in te vullen of deze volledig elektrisch tot traditioneel aangedreven met convensionele brandstoffen. E.e.a. voor de eerste 2 jaar van het contract  </t>
  </si>
  <si>
    <t>Maatlaat</t>
  </si>
  <si>
    <t>Elec. / H2</t>
  </si>
  <si>
    <t>HVO / BTL</t>
  </si>
  <si>
    <t>Hybr.</t>
  </si>
  <si>
    <t>HVO20 / CNG</t>
  </si>
  <si>
    <t>Conventionele brandstof</t>
  </si>
  <si>
    <t>Prioriteit in %</t>
  </si>
  <si>
    <t>* Pickup/bus</t>
  </si>
  <si>
    <t>* Knikmops</t>
  </si>
  <si>
    <t>* Trilstamper</t>
  </si>
  <si>
    <t>* Trilplaat</t>
  </si>
  <si>
    <t>* Lamellenknipper</t>
  </si>
  <si>
    <t>* Bandenzetter</t>
  </si>
  <si>
    <t xml:space="preserve">Voorbeeld: </t>
  </si>
  <si>
    <t xml:space="preserve">* Pickup, 20% van de inzet tijdens een deelopdracht is elektrisch en 80% is conventioneel  </t>
  </si>
  <si>
    <t>C1.2</t>
  </si>
  <si>
    <t>Verduurzaaming inzet materieel Jaar 3 en 4</t>
  </si>
  <si>
    <t>De aanbesteder hecht er aan de komende jaren te blijven verduurzamen. De inschrijver wordt gevraagd eventueel toe te zeggen om haar duurzaamheidsinspanningen onder punt C1 tevens aan te geven na verlenging van het contract. Dus voor het 3e en 4e jaar van het contract</t>
  </si>
  <si>
    <t>Convensionele brandstof</t>
  </si>
  <si>
    <t>C2.1</t>
  </si>
  <si>
    <t>C02 Prestatieladder</t>
  </si>
  <si>
    <t>De aanbesteder heeft als doelstelling specifiek de schadelijke emissies te beperken. De aanbesteder is gebaat bij een zo hoog mogelijke score op de CO2 Prestatieladeder. De aanbesteder wil stimuleren tot CO2-bewust handelen in de eigen bedrijfsvoering en bij het uitvoeren van projecten.</t>
  </si>
  <si>
    <t>Opgeven het niveau het gehele bedrijf van de inschrijver oppereert. In de eerste 2 jaar van het contract</t>
  </si>
  <si>
    <t xml:space="preserve">Totaal fictieve korting: </t>
  </si>
  <si>
    <t>LOGBOEK EMVI criterium Klein onderhoud perceel B</t>
  </si>
  <si>
    <t>LOGBOEK EMVI criterium Klein onderhoud perceel A</t>
  </si>
  <si>
    <t>EMVI criterium Klein onderhoud perceel A</t>
  </si>
  <si>
    <t>Auteur: Pzegers en DdeVries</t>
  </si>
  <si>
    <t>d.d.</t>
  </si>
  <si>
    <t>EMVI-criterium (Zie ook tekst INSCHRIJFLEIDRAAD)</t>
  </si>
  <si>
    <t>Op te geven waarde</t>
  </si>
  <si>
    <t xml:space="preserve">MAX. TE BEHALEN FICTIEVE KORTING </t>
  </si>
  <si>
    <t>A Kwaliteit                                                                                                                                                      B Proces en omgevingsmanagement                                                                                   C Duurzaamheid</t>
  </si>
  <si>
    <t xml:space="preserve">totaal: </t>
  </si>
  <si>
    <t>totaal A:</t>
  </si>
  <si>
    <t xml:space="preserve">Aanbesteder hecht aan een snelle en gedegen oplevering te doorlopen zonder al te veel oplever- of restpunten.                          </t>
  </si>
  <si>
    <t>Opgeven: aantal opleverpunten dat inschrijver verwacht bij oplevering van een deelopdracht. Hierbij wordt het volgende onderscheid gemaakt</t>
  </si>
  <si>
    <t>- Omvang deelopdracht 10 m² tot 60 m²</t>
  </si>
  <si>
    <t>restpunten bij oplevering</t>
  </si>
  <si>
    <t>GOED INGEVULD</t>
  </si>
  <si>
    <t>NIET GOED INGEVULD</t>
  </si>
  <si>
    <t>- Omvang deelopdracht 60 m² tot 200 m²</t>
  </si>
  <si>
    <t>Door een 0 of 1 onder het absolute getal in te vullen bepaald u uw score. U mag per rij maar één keer een 1 invoeren.</t>
  </si>
  <si>
    <t>totaal B:</t>
  </si>
  <si>
    <t xml:space="preserve">Opgeven aantal wisselingen van koppels               Tekst Nota van inlichtingen
</t>
  </si>
  <si>
    <t>wisseling koppels</t>
  </si>
  <si>
    <t>werkdagen</t>
  </si>
  <si>
    <t>Opgave aantal werkdagen</t>
  </si>
  <si>
    <t>Opdrachtgever hecht aan een efficiente fasering, planning  en inzet van personeel van de aannemer.  De opdrachtgever probeert daar ook in te bundelen en werken. Opdrachtgever wenst na deelopdracht(en) binnen een week een planning van deelopdracht(en) te ontvangen (bestekeis). Daarnaast verwacht de opdrachtgever een efficiente wijze van inzet materieel en mensen maar daarbij wel een zekere continuiteit in uitvoering waarbij de burger niet te lang hoeft te wachten op herstel van de openbare ruimte.</t>
  </si>
  <si>
    <r>
      <t>Opgeven: continuteit van inzet van werknemers.  Hoeveel  dagdelen tussen de uitvoering van de deelopdrachten maximaal zal plaatsvinden.</t>
    </r>
    <r>
      <rPr>
        <sz val="11"/>
        <rFont val="Calibri"/>
        <family val="2"/>
        <scheme val="minor"/>
      </rPr>
      <t xml:space="preserve"> Ga uit van 10 deelopdrachten van een dagproductie per opdracht.</t>
    </r>
  </si>
  <si>
    <t>dagdelen</t>
  </si>
  <si>
    <t>totaal C:</t>
  </si>
  <si>
    <t xml:space="preserve">In deze tabel dient de Inschrijver in kolom per type materieel in te vullen of deze volledig elektrisch tot traditioneel aangedreven met convensionele brandstoffen. Dit geldt voor de jaren 2020 en 2021 binnen de looptijd van het contract  </t>
  </si>
  <si>
    <t>type / type brandstof</t>
  </si>
  <si>
    <t>U dient hier op te voeren per materieel soort uw inzet in procenten. De inzet per type materieel sluit op 100% zie voorbeeld hieronder</t>
  </si>
  <si>
    <t xml:space="preserve">De aanbesteder hecht er aan de komende jaren te blijven verduurzamen. De inschrijver wordt gevraagd eventueel toe te zeggen om haar duurzaamheidsinspanningen onder punt C1 tevens aan te geven na verlenging van het contract. Dit geldt voor de jaren 2022 en 2023 binnen de looptijd van het contract  </t>
  </si>
  <si>
    <t>Co2 Ladder</t>
  </si>
  <si>
    <t>EMVI criterium Klein onderhoud perceel B</t>
  </si>
  <si>
    <t>EMVI criterium Klein onderhoud perceel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</si>
</sst>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164" formatCode="&quot;€&quot;\ #,##0.00"/>
    <numFmt numFmtId="165" formatCode="_ [$€-413]\ * #,##0.00_ ;_ [$€-413]\ * \-#,##0.00_ ;_ [$€-413]\ * &quot;-&quot;??_ ;_ @_ "/>
    <numFmt numFmtId="166" formatCode="&quot;€&quot;\ #,##0"/>
  </numFmts>
  <fonts count="10"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24"/>
      <color theme="1"/>
      <name val="Calibri"/>
      <family val="2"/>
      <scheme val="minor"/>
    </font>
    <font>
      <i/>
      <sz val="11"/>
      <color theme="1"/>
      <name val="Calibri"/>
      <family val="2"/>
      <scheme val="minor"/>
    </font>
    <font>
      <sz val="11"/>
      <name val="Calibri"/>
      <family val="2"/>
      <scheme val="minor"/>
    </font>
    <font>
      <b/>
      <sz val="11"/>
      <name val="Calibri"/>
      <family val="2"/>
      <scheme val="minor"/>
    </font>
    <font>
      <b/>
      <i/>
      <sz val="11"/>
      <color theme="1"/>
      <name val="Calibri"/>
      <family val="2"/>
      <scheme val="minor"/>
    </font>
    <font>
      <sz val="8"/>
      <color theme="1"/>
      <name val="Corbel"/>
      <family val="2"/>
    </font>
  </fonts>
  <fills count="10">
    <fill>
      <patternFill patternType="none"/>
    </fill>
    <fill>
      <patternFill patternType="gray125"/>
    </fill>
    <fill>
      <patternFill patternType="solid">
        <fgColor rgb="FFA5A5A5"/>
      </patternFill>
    </fill>
    <fill>
      <patternFill patternType="solid">
        <fgColor theme="5" tint="0.59999389629810485"/>
        <bgColor indexed="64"/>
      </patternFill>
    </fill>
    <fill>
      <patternFill patternType="solid">
        <fgColor theme="6"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rgb="FF00B050"/>
        <bgColor indexed="64"/>
      </patternFill>
    </fill>
  </fills>
  <borders count="33">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s>
  <cellStyleXfs count="2">
    <xf numFmtId="0" fontId="0" fillId="0" borderId="0"/>
    <xf numFmtId="0" fontId="1" fillId="2" borderId="1" applyNumberFormat="0" applyAlignment="0" applyProtection="0"/>
  </cellStyleXfs>
  <cellXfs count="217">
    <xf numFmtId="0" fontId="0" fillId="0" borderId="0" xfId="0"/>
    <xf numFmtId="0" fontId="0" fillId="3" borderId="2" xfId="0" applyFill="1" applyBorder="1" applyAlignment="1">
      <alignment vertical="top" wrapText="1"/>
    </xf>
    <xf numFmtId="164" fontId="0" fillId="5" borderId="6" xfId="0" applyNumberFormat="1" applyFill="1" applyBorder="1"/>
    <xf numFmtId="0" fontId="0" fillId="3" borderId="0" xfId="0" applyFill="1" applyAlignment="1">
      <alignment vertical="top" wrapText="1"/>
    </xf>
    <xf numFmtId="0" fontId="0" fillId="6" borderId="7" xfId="0" applyFill="1" applyBorder="1" applyAlignment="1">
      <alignment vertical="top" wrapText="1"/>
    </xf>
    <xf numFmtId="0" fontId="0" fillId="3" borderId="8" xfId="0" applyFill="1" applyBorder="1" applyAlignment="1">
      <alignment vertical="top" wrapText="1"/>
    </xf>
    <xf numFmtId="0" fontId="0" fillId="3" borderId="9" xfId="0" applyFill="1" applyBorder="1" applyAlignment="1">
      <alignment vertical="top" wrapText="1"/>
    </xf>
    <xf numFmtId="0" fontId="0" fillId="4" borderId="10" xfId="0" applyFill="1" applyBorder="1" applyAlignment="1">
      <alignment vertical="top" wrapText="1"/>
    </xf>
    <xf numFmtId="164" fontId="0" fillId="5" borderId="2" xfId="0" applyNumberFormat="1" applyFill="1" applyBorder="1"/>
    <xf numFmtId="0" fontId="0" fillId="6" borderId="13" xfId="0" applyFill="1" applyBorder="1" applyAlignment="1">
      <alignment vertical="top" wrapText="1"/>
    </xf>
    <xf numFmtId="164" fontId="0" fillId="5" borderId="14" xfId="0" applyNumberFormat="1" applyFill="1" applyBorder="1"/>
    <xf numFmtId="164" fontId="0" fillId="5" borderId="17" xfId="0" applyNumberFormat="1" applyFill="1" applyBorder="1"/>
    <xf numFmtId="0" fontId="3" fillId="3" borderId="18" xfId="0" applyFont="1" applyFill="1" applyBorder="1" applyAlignment="1">
      <alignment vertical="top" wrapText="1"/>
    </xf>
    <xf numFmtId="0" fontId="3" fillId="3" borderId="2" xfId="0" applyFont="1" applyFill="1" applyBorder="1" applyAlignment="1">
      <alignment vertical="top" wrapText="1"/>
    </xf>
    <xf numFmtId="0" fontId="0" fillId="3" borderId="21" xfId="0" applyFill="1" applyBorder="1" applyAlignment="1">
      <alignment horizontal="left" vertical="top" wrapText="1"/>
    </xf>
    <xf numFmtId="0" fontId="0" fillId="6" borderId="22" xfId="0" applyFill="1" applyBorder="1" applyAlignment="1">
      <alignment vertical="top" wrapText="1"/>
    </xf>
    <xf numFmtId="0" fontId="0" fillId="3" borderId="21" xfId="0" applyFill="1" applyBorder="1" applyAlignment="1" applyProtection="1">
      <alignment horizontal="left" vertical="top" wrapText="1"/>
      <protection locked="0"/>
    </xf>
    <xf numFmtId="0" fontId="0" fillId="3" borderId="17" xfId="0" applyFill="1" applyBorder="1" applyAlignment="1">
      <alignment vertical="top" wrapText="1"/>
    </xf>
    <xf numFmtId="0" fontId="0" fillId="3" borderId="14" xfId="0" applyFill="1" applyBorder="1" applyAlignment="1">
      <alignment vertical="top" wrapText="1"/>
    </xf>
    <xf numFmtId="9" fontId="3" fillId="3" borderId="6" xfId="0" applyNumberFormat="1" applyFont="1" applyFill="1" applyBorder="1" applyAlignment="1">
      <alignment wrapText="1"/>
    </xf>
    <xf numFmtId="0" fontId="0" fillId="3" borderId="15" xfId="0" applyFill="1" applyBorder="1" applyAlignment="1">
      <alignment vertical="top" wrapText="1"/>
    </xf>
    <xf numFmtId="0" fontId="0" fillId="6" borderId="23" xfId="0" applyFill="1" applyBorder="1" applyAlignment="1">
      <alignment vertical="top" wrapText="1"/>
    </xf>
    <xf numFmtId="0" fontId="0" fillId="3" borderId="0" xfId="0" applyFill="1" applyAlignment="1" applyProtection="1">
      <alignment vertical="top" wrapText="1"/>
      <protection locked="0"/>
    </xf>
    <xf numFmtId="0" fontId="0" fillId="3" borderId="8" xfId="0" applyFill="1" applyBorder="1" applyAlignment="1">
      <alignment vertical="top"/>
    </xf>
    <xf numFmtId="0" fontId="0" fillId="3" borderId="9" xfId="0" applyFill="1" applyBorder="1" applyAlignment="1">
      <alignment vertical="top"/>
    </xf>
    <xf numFmtId="9" fontId="0" fillId="3" borderId="0" xfId="0" applyNumberFormat="1" applyFill="1"/>
    <xf numFmtId="9" fontId="0" fillId="3" borderId="24" xfId="0" applyNumberFormat="1" applyFill="1" applyBorder="1"/>
    <xf numFmtId="0" fontId="6" fillId="0" borderId="0" xfId="0" applyFont="1" applyAlignment="1">
      <alignment vertical="top" wrapText="1"/>
    </xf>
    <xf numFmtId="0" fontId="0" fillId="4" borderId="21" xfId="0" applyFill="1" applyBorder="1" applyAlignment="1" applyProtection="1">
      <alignment vertical="top"/>
      <protection locked="0"/>
    </xf>
    <xf numFmtId="0" fontId="0" fillId="3" borderId="18" xfId="0" applyFill="1" applyBorder="1" applyAlignment="1">
      <alignment vertical="top" wrapText="1"/>
    </xf>
    <xf numFmtId="0" fontId="7" fillId="3" borderId="2" xfId="0" applyFont="1" applyFill="1" applyBorder="1" applyAlignment="1">
      <alignment horizontal="left" vertical="top" wrapText="1"/>
    </xf>
    <xf numFmtId="0" fontId="6" fillId="3" borderId="2" xfId="0" applyFont="1" applyFill="1" applyBorder="1" applyAlignment="1">
      <alignment horizontal="left" vertical="top" wrapText="1"/>
    </xf>
    <xf numFmtId="9" fontId="0" fillId="3" borderId="21" xfId="0" applyNumberFormat="1" applyFill="1" applyBorder="1" applyAlignment="1">
      <alignment wrapText="1"/>
    </xf>
    <xf numFmtId="9" fontId="0" fillId="3" borderId="25" xfId="0" applyNumberFormat="1" applyFill="1" applyBorder="1" applyAlignment="1">
      <alignment wrapText="1"/>
    </xf>
    <xf numFmtId="165" fontId="0" fillId="5" borderId="2" xfId="0" applyNumberFormat="1" applyFill="1" applyBorder="1"/>
    <xf numFmtId="0" fontId="6" fillId="0" borderId="21" xfId="0" applyFont="1" applyBorder="1" applyAlignment="1">
      <alignment vertical="top" wrapText="1"/>
    </xf>
    <xf numFmtId="165" fontId="0" fillId="6" borderId="22" xfId="0" applyNumberFormat="1" applyFill="1" applyBorder="1" applyAlignment="1">
      <alignment vertical="top" wrapText="1"/>
    </xf>
    <xf numFmtId="0" fontId="0" fillId="4" borderId="15" xfId="0" applyFill="1" applyBorder="1" applyAlignment="1" applyProtection="1">
      <alignment vertical="top"/>
      <protection locked="0"/>
    </xf>
    <xf numFmtId="0" fontId="6" fillId="3" borderId="8" xfId="0" applyFont="1" applyFill="1" applyBorder="1" applyAlignment="1">
      <alignment horizontal="left" vertical="top" wrapText="1"/>
    </xf>
    <xf numFmtId="0" fontId="0" fillId="3" borderId="0" xfId="0" applyFill="1" applyAlignment="1">
      <alignment wrapText="1"/>
    </xf>
    <xf numFmtId="0" fontId="0" fillId="3" borderId="24" xfId="0" applyFill="1" applyBorder="1" applyAlignment="1">
      <alignment wrapText="1"/>
    </xf>
    <xf numFmtId="165" fontId="0" fillId="5" borderId="17" xfId="0" applyNumberFormat="1" applyFill="1" applyBorder="1"/>
    <xf numFmtId="165" fontId="0" fillId="6" borderId="23" xfId="0" applyNumberFormat="1" applyFill="1" applyBorder="1" applyAlignment="1">
      <alignment vertical="top" wrapText="1"/>
    </xf>
    <xf numFmtId="0" fontId="0" fillId="4" borderId="0" xfId="0" applyFill="1" applyAlignment="1" applyProtection="1">
      <alignment vertical="top"/>
      <protection locked="0"/>
    </xf>
    <xf numFmtId="0" fontId="6" fillId="3" borderId="9" xfId="0" applyFont="1" applyFill="1" applyBorder="1" applyAlignment="1">
      <alignment horizontal="left" vertical="top" wrapText="1"/>
    </xf>
    <xf numFmtId="0" fontId="0" fillId="3" borderId="6" xfId="0" applyFill="1" applyBorder="1" applyAlignment="1">
      <alignment wrapText="1"/>
    </xf>
    <xf numFmtId="165" fontId="0" fillId="5" borderId="6" xfId="0" applyNumberFormat="1" applyFill="1" applyBorder="1"/>
    <xf numFmtId="166" fontId="0" fillId="5" borderId="6" xfId="0" applyNumberFormat="1" applyFill="1" applyBorder="1" applyAlignment="1">
      <alignment wrapText="1"/>
    </xf>
    <xf numFmtId="166" fontId="0" fillId="5" borderId="26" xfId="0" applyNumberFormat="1" applyFill="1" applyBorder="1" applyAlignment="1">
      <alignment wrapText="1"/>
    </xf>
    <xf numFmtId="0" fontId="0" fillId="7" borderId="6" xfId="0" applyFill="1" applyBorder="1" applyAlignment="1" applyProtection="1">
      <alignment wrapText="1"/>
      <protection locked="0"/>
    </xf>
    <xf numFmtId="165" fontId="0" fillId="6" borderId="27" xfId="0" applyNumberFormat="1" applyFill="1" applyBorder="1" applyAlignment="1">
      <alignment vertical="top" wrapText="1"/>
    </xf>
    <xf numFmtId="0" fontId="0" fillId="7" borderId="2" xfId="0" applyFill="1" applyBorder="1" applyAlignment="1" applyProtection="1">
      <alignment wrapText="1"/>
      <protection locked="0"/>
    </xf>
    <xf numFmtId="165" fontId="0" fillId="6" borderId="13" xfId="0" applyNumberFormat="1" applyFill="1" applyBorder="1" applyAlignment="1">
      <alignment vertical="top" wrapText="1"/>
    </xf>
    <xf numFmtId="0" fontId="6" fillId="3" borderId="14" xfId="0" applyFont="1" applyFill="1" applyBorder="1" applyAlignment="1">
      <alignment horizontal="left" vertical="top" wrapText="1"/>
    </xf>
    <xf numFmtId="0" fontId="6" fillId="0" borderId="15" xfId="0" applyFont="1" applyBorder="1" applyAlignment="1">
      <alignment vertical="top" wrapText="1"/>
    </xf>
    <xf numFmtId="0" fontId="3" fillId="3" borderId="9" xfId="0" applyFont="1" applyFill="1" applyBorder="1" applyAlignment="1">
      <alignment vertical="top" wrapText="1"/>
    </xf>
    <xf numFmtId="0" fontId="3" fillId="3" borderId="8" xfId="0" applyFont="1" applyFill="1" applyBorder="1" applyAlignment="1">
      <alignment vertical="top" wrapText="1"/>
    </xf>
    <xf numFmtId="9" fontId="0" fillId="3" borderId="19" xfId="0" applyNumberFormat="1" applyFill="1" applyBorder="1" applyAlignment="1">
      <alignment wrapText="1"/>
    </xf>
    <xf numFmtId="9" fontId="0" fillId="3" borderId="20" xfId="0" applyNumberFormat="1" applyFill="1" applyBorder="1" applyAlignment="1">
      <alignment wrapText="1"/>
    </xf>
    <xf numFmtId="0" fontId="3" fillId="3" borderId="2" xfId="0" applyFont="1" applyFill="1" applyBorder="1" applyAlignment="1">
      <alignment horizontal="left" vertical="top" wrapText="1"/>
    </xf>
    <xf numFmtId="0" fontId="0" fillId="3" borderId="2" xfId="0" applyFill="1" applyBorder="1" applyAlignment="1">
      <alignment horizontal="left" vertical="top" wrapText="1"/>
    </xf>
    <xf numFmtId="0" fontId="0" fillId="3" borderId="21" xfId="0" applyFill="1" applyBorder="1" applyAlignment="1">
      <alignment wrapText="1"/>
    </xf>
    <xf numFmtId="0" fontId="0" fillId="3" borderId="25" xfId="0" applyFill="1" applyBorder="1" applyAlignment="1">
      <alignment wrapText="1"/>
    </xf>
    <xf numFmtId="0" fontId="0" fillId="3" borderId="8" xfId="0" applyFill="1" applyBorder="1" applyAlignment="1">
      <alignment horizontal="left" vertical="top" wrapText="1"/>
    </xf>
    <xf numFmtId="165" fontId="0" fillId="5" borderId="8" xfId="0" applyNumberFormat="1" applyFill="1" applyBorder="1" applyAlignment="1">
      <alignment vertical="top" wrapText="1"/>
    </xf>
    <xf numFmtId="0" fontId="6" fillId="0" borderId="0" xfId="0" applyFont="1" applyAlignment="1">
      <alignment wrapText="1"/>
    </xf>
    <xf numFmtId="165" fontId="0" fillId="6" borderId="23" xfId="0" applyNumberFormat="1" applyFill="1" applyBorder="1" applyAlignment="1">
      <alignment wrapText="1"/>
    </xf>
    <xf numFmtId="0" fontId="6" fillId="3" borderId="17" xfId="0" applyFont="1" applyFill="1" applyBorder="1" applyAlignment="1">
      <alignment horizontal="left" vertical="top" wrapText="1"/>
    </xf>
    <xf numFmtId="0" fontId="0" fillId="3" borderId="14" xfId="0" applyFill="1" applyBorder="1" applyAlignment="1">
      <alignment horizontal="left" vertical="top" wrapText="1"/>
    </xf>
    <xf numFmtId="0" fontId="5" fillId="3" borderId="14" xfId="0" applyFont="1" applyFill="1" applyBorder="1" applyAlignment="1">
      <alignment horizontal="left" vertical="top" wrapText="1"/>
    </xf>
    <xf numFmtId="165" fontId="0" fillId="6" borderId="27" xfId="0" applyNumberFormat="1" applyFill="1" applyBorder="1" applyAlignment="1">
      <alignment wrapText="1"/>
    </xf>
    <xf numFmtId="0" fontId="0" fillId="3" borderId="17" xfId="0" applyFill="1" applyBorder="1" applyAlignment="1">
      <alignment horizontal="left" vertical="top" wrapText="1"/>
    </xf>
    <xf numFmtId="0" fontId="5" fillId="3" borderId="17" xfId="0" applyFont="1" applyFill="1" applyBorder="1" applyAlignment="1">
      <alignment horizontal="left" vertical="top" wrapText="1"/>
    </xf>
    <xf numFmtId="0" fontId="0" fillId="3" borderId="26" xfId="0" applyFill="1" applyBorder="1" applyAlignment="1">
      <alignment vertical="top" wrapText="1"/>
    </xf>
    <xf numFmtId="0" fontId="7" fillId="3" borderId="6" xfId="0" applyFont="1" applyFill="1" applyBorder="1" applyAlignment="1">
      <alignment horizontal="left" vertical="top" wrapText="1"/>
    </xf>
    <xf numFmtId="0" fontId="6" fillId="3" borderId="6" xfId="0" applyFont="1" applyFill="1" applyBorder="1" applyAlignment="1">
      <alignment horizontal="left" vertical="top" wrapText="1"/>
    </xf>
    <xf numFmtId="0" fontId="7" fillId="3" borderId="18" xfId="0" applyFont="1" applyFill="1" applyBorder="1" applyAlignment="1">
      <alignment vertical="top" wrapText="1"/>
    </xf>
    <xf numFmtId="0" fontId="6" fillId="3" borderId="18" xfId="0" applyFont="1" applyFill="1" applyBorder="1" applyAlignment="1">
      <alignment vertical="top" wrapText="1"/>
    </xf>
    <xf numFmtId="165" fontId="0" fillId="5" borderId="8" xfId="0" applyNumberFormat="1" applyFill="1" applyBorder="1"/>
    <xf numFmtId="9" fontId="6" fillId="0" borderId="0" xfId="0" applyNumberFormat="1" applyFont="1" applyAlignment="1">
      <alignment wrapText="1"/>
    </xf>
    <xf numFmtId="164" fontId="0" fillId="5" borderId="6" xfId="0" applyNumberFormat="1" applyFill="1" applyBorder="1" applyAlignment="1">
      <alignment wrapText="1"/>
    </xf>
    <xf numFmtId="0" fontId="0" fillId="3" borderId="6" xfId="0" applyFill="1" applyBorder="1" applyAlignment="1">
      <alignment vertical="top" wrapText="1"/>
    </xf>
    <xf numFmtId="9" fontId="0" fillId="3" borderId="6" xfId="0" applyNumberFormat="1" applyFill="1" applyBorder="1" applyAlignment="1">
      <alignment vertical="top" wrapText="1"/>
    </xf>
    <xf numFmtId="9" fontId="0" fillId="7" borderId="6" xfId="0" applyNumberFormat="1" applyFill="1" applyBorder="1" applyAlignment="1" applyProtection="1">
      <alignment wrapText="1"/>
      <protection locked="0"/>
    </xf>
    <xf numFmtId="164" fontId="6" fillId="5" borderId="6" xfId="0" applyNumberFormat="1" applyFont="1" applyFill="1" applyBorder="1" applyAlignment="1">
      <alignment wrapText="1"/>
    </xf>
    <xf numFmtId="0" fontId="0" fillId="3" borderId="17" xfId="0" applyFill="1" applyBorder="1" applyAlignment="1">
      <alignment vertical="top"/>
    </xf>
    <xf numFmtId="9" fontId="0" fillId="3" borderId="14" xfId="0" applyNumberFormat="1" applyFill="1" applyBorder="1" applyAlignment="1">
      <alignment vertical="top" wrapText="1"/>
    </xf>
    <xf numFmtId="9" fontId="0" fillId="3" borderId="17" xfId="0" applyNumberFormat="1" applyFill="1" applyBorder="1" applyAlignment="1">
      <alignment wrapText="1"/>
    </xf>
    <xf numFmtId="0" fontId="0" fillId="3" borderId="19" xfId="0" applyFill="1" applyBorder="1" applyAlignment="1">
      <alignment wrapText="1"/>
    </xf>
    <xf numFmtId="0" fontId="0" fillId="3" borderId="20" xfId="0" applyFill="1" applyBorder="1" applyAlignment="1">
      <alignment wrapText="1"/>
    </xf>
    <xf numFmtId="0" fontId="0" fillId="3" borderId="18" xfId="0" applyFill="1" applyBorder="1" applyAlignment="1">
      <alignment vertical="top"/>
    </xf>
    <xf numFmtId="0" fontId="0" fillId="3" borderId="0" xfId="0" applyFill="1"/>
    <xf numFmtId="9" fontId="0" fillId="3" borderId="0" xfId="0" applyNumberFormat="1" applyFill="1" applyAlignment="1">
      <alignment wrapText="1"/>
    </xf>
    <xf numFmtId="9" fontId="0" fillId="3" borderId="24" xfId="0" applyNumberFormat="1" applyFill="1" applyBorder="1" applyAlignment="1">
      <alignment wrapText="1"/>
    </xf>
    <xf numFmtId="0" fontId="6" fillId="0" borderId="21" xfId="0" applyFont="1" applyBorder="1" applyAlignment="1">
      <alignment vertical="top"/>
    </xf>
    <xf numFmtId="165" fontId="0" fillId="6" borderId="28" xfId="0" applyNumberFormat="1" applyFill="1" applyBorder="1" applyAlignment="1">
      <alignment vertical="top" wrapText="1"/>
    </xf>
    <xf numFmtId="0" fontId="0" fillId="0" borderId="0" xfId="0" applyAlignment="1">
      <alignment vertical="top" wrapText="1"/>
    </xf>
    <xf numFmtId="165" fontId="0" fillId="6" borderId="0" xfId="0" applyNumberFormat="1" applyFill="1" applyAlignment="1">
      <alignment vertical="top" wrapText="1"/>
    </xf>
    <xf numFmtId="0" fontId="0" fillId="3" borderId="9" xfId="0" applyFill="1" applyBorder="1" applyAlignment="1">
      <alignment horizontal="left" vertical="top" wrapText="1"/>
    </xf>
    <xf numFmtId="164" fontId="0" fillId="0" borderId="0" xfId="0" applyNumberFormat="1"/>
    <xf numFmtId="0" fontId="0" fillId="3" borderId="29" xfId="0" applyFill="1" applyBorder="1" applyAlignment="1">
      <alignment vertical="top" wrapText="1"/>
    </xf>
    <xf numFmtId="0" fontId="0" fillId="3" borderId="31" xfId="0" applyFill="1" applyBorder="1" applyAlignment="1">
      <alignment vertical="top" wrapText="1"/>
    </xf>
    <xf numFmtId="166" fontId="0" fillId="3" borderId="30" xfId="0" applyNumberFormat="1" applyFill="1" applyBorder="1" applyAlignment="1">
      <alignment horizontal="right" vertical="top" wrapText="1"/>
    </xf>
    <xf numFmtId="0" fontId="0" fillId="0" borderId="0" xfId="0" applyAlignment="1">
      <alignment vertical="top"/>
    </xf>
    <xf numFmtId="0" fontId="0" fillId="3" borderId="32" xfId="0" applyFill="1" applyBorder="1" applyAlignment="1">
      <alignment vertical="top" wrapText="1"/>
    </xf>
    <xf numFmtId="166" fontId="0" fillId="3" borderId="12" xfId="0" applyNumberFormat="1" applyFill="1" applyBorder="1" applyAlignment="1">
      <alignment vertical="top"/>
    </xf>
    <xf numFmtId="166" fontId="0" fillId="3" borderId="0" xfId="0" applyNumberFormat="1" applyFill="1" applyAlignment="1">
      <alignment horizontal="right" vertical="top" wrapText="1"/>
    </xf>
    <xf numFmtId="166" fontId="0" fillId="3" borderId="16" xfId="0" applyNumberFormat="1" applyFill="1" applyBorder="1" applyAlignment="1">
      <alignment vertical="top"/>
    </xf>
    <xf numFmtId="0" fontId="0" fillId="3" borderId="0" xfId="0" applyFill="1" applyAlignment="1">
      <alignment horizontal="right" vertical="top" wrapText="1"/>
    </xf>
    <xf numFmtId="0" fontId="3" fillId="3" borderId="6" xfId="0" applyFont="1" applyFill="1" applyBorder="1" applyAlignment="1">
      <alignment vertical="top" wrapText="1"/>
    </xf>
    <xf numFmtId="0" fontId="3" fillId="3" borderId="26" xfId="0" applyFont="1" applyFill="1" applyBorder="1" applyAlignment="1">
      <alignment vertical="top" wrapText="1"/>
    </xf>
    <xf numFmtId="9" fontId="3" fillId="3" borderId="6" xfId="0" applyNumberFormat="1" applyFont="1" applyFill="1" applyBorder="1" applyAlignment="1">
      <alignment vertical="top" wrapText="1"/>
    </xf>
    <xf numFmtId="166" fontId="0" fillId="3" borderId="16" xfId="0" applyNumberFormat="1" applyFill="1" applyBorder="1" applyAlignment="1">
      <alignment vertical="top" wrapText="1"/>
    </xf>
    <xf numFmtId="9" fontId="0" fillId="3" borderId="0" xfId="0" applyNumberFormat="1" applyFill="1" applyAlignment="1">
      <alignment vertical="top"/>
    </xf>
    <xf numFmtId="9" fontId="0" fillId="3" borderId="24" xfId="0" applyNumberFormat="1" applyFill="1" applyBorder="1" applyAlignment="1">
      <alignment vertical="top"/>
    </xf>
    <xf numFmtId="166" fontId="3" fillId="3" borderId="9" xfId="0" applyNumberFormat="1" applyFont="1" applyFill="1" applyBorder="1" applyAlignment="1">
      <alignment vertical="top" wrapText="1"/>
    </xf>
    <xf numFmtId="166" fontId="3" fillId="3" borderId="17" xfId="0" applyNumberFormat="1" applyFont="1" applyFill="1" applyBorder="1" applyAlignment="1">
      <alignment horizontal="right" vertical="top" wrapText="1"/>
    </xf>
    <xf numFmtId="9" fontId="0" fillId="3" borderId="21" xfId="0" applyNumberFormat="1" applyFill="1" applyBorder="1" applyAlignment="1">
      <alignment vertical="top" wrapText="1"/>
    </xf>
    <xf numFmtId="9" fontId="0" fillId="3" borderId="25" xfId="0" applyNumberFormat="1" applyFill="1" applyBorder="1" applyAlignment="1">
      <alignment vertical="top" wrapText="1"/>
    </xf>
    <xf numFmtId="166" fontId="0" fillId="3" borderId="18" xfId="0" applyNumberFormat="1" applyFill="1" applyBorder="1" applyAlignment="1">
      <alignment vertical="top" wrapText="1"/>
    </xf>
    <xf numFmtId="166" fontId="0" fillId="3" borderId="18" xfId="0" applyNumberFormat="1" applyFill="1" applyBorder="1" applyAlignment="1">
      <alignment horizontal="right" vertical="top" wrapText="1"/>
    </xf>
    <xf numFmtId="0" fontId="0" fillId="3" borderId="24" xfId="0" applyFill="1" applyBorder="1" applyAlignment="1">
      <alignment vertical="top" wrapText="1"/>
    </xf>
    <xf numFmtId="166" fontId="0" fillId="3" borderId="17" xfId="0" applyNumberFormat="1" applyFill="1" applyBorder="1" applyAlignment="1">
      <alignment vertical="top" wrapText="1"/>
    </xf>
    <xf numFmtId="166" fontId="0" fillId="3" borderId="8" xfId="0" applyNumberFormat="1" applyFill="1" applyBorder="1" applyAlignment="1">
      <alignment horizontal="right" vertical="top" wrapText="1"/>
    </xf>
    <xf numFmtId="0" fontId="6" fillId="3" borderId="9" xfId="0" quotePrefix="1" applyFont="1" applyFill="1" applyBorder="1" applyAlignment="1">
      <alignment horizontal="left" vertical="top" wrapText="1"/>
    </xf>
    <xf numFmtId="166" fontId="0" fillId="3" borderId="8" xfId="0" applyNumberFormat="1" applyFill="1" applyBorder="1" applyAlignment="1">
      <alignment vertical="top" wrapText="1"/>
    </xf>
    <xf numFmtId="164" fontId="0" fillId="8" borderId="6" xfId="0" applyNumberFormat="1" applyFill="1" applyBorder="1" applyAlignment="1">
      <alignment vertical="top" wrapText="1"/>
    </xf>
    <xf numFmtId="0" fontId="0" fillId="4" borderId="6" xfId="0" applyFill="1" applyBorder="1" applyAlignment="1" applyProtection="1">
      <alignment vertical="top" wrapText="1"/>
      <protection locked="0"/>
    </xf>
    <xf numFmtId="0" fontId="0" fillId="3" borderId="6" xfId="0" applyFill="1" applyBorder="1" applyAlignment="1">
      <alignment horizontal="right" vertical="top" wrapText="1"/>
    </xf>
    <xf numFmtId="0" fontId="1" fillId="2" borderId="1" xfId="1"/>
    <xf numFmtId="0" fontId="6" fillId="9" borderId="0" xfId="0" applyFont="1" applyFill="1"/>
    <xf numFmtId="0" fontId="2" fillId="0" borderId="0" xfId="0" applyFont="1"/>
    <xf numFmtId="164" fontId="0" fillId="8" borderId="2" xfId="0" applyNumberFormat="1" applyFill="1" applyBorder="1" applyAlignment="1">
      <alignment vertical="top" wrapText="1"/>
    </xf>
    <xf numFmtId="0" fontId="0" fillId="4" borderId="2" xfId="0" applyFill="1" applyBorder="1" applyAlignment="1" applyProtection="1">
      <alignment vertical="top" wrapText="1"/>
      <protection locked="0"/>
    </xf>
    <xf numFmtId="0" fontId="8" fillId="3" borderId="16" xfId="0" applyFont="1" applyFill="1" applyBorder="1" applyAlignment="1">
      <alignment vertical="top" wrapText="1"/>
    </xf>
    <xf numFmtId="9" fontId="0" fillId="3" borderId="19" xfId="0" applyNumberFormat="1" applyFill="1" applyBorder="1" applyAlignment="1">
      <alignment vertical="top" wrapText="1"/>
    </xf>
    <xf numFmtId="9" fontId="0" fillId="3" borderId="20" xfId="0" applyNumberFormat="1" applyFill="1" applyBorder="1" applyAlignment="1">
      <alignment vertical="top" wrapText="1"/>
    </xf>
    <xf numFmtId="166" fontId="3" fillId="3" borderId="26" xfId="0" applyNumberFormat="1" applyFont="1" applyFill="1" applyBorder="1" applyAlignment="1">
      <alignment vertical="top" wrapText="1"/>
    </xf>
    <xf numFmtId="0" fontId="0" fillId="3" borderId="21" xfId="0" applyFill="1" applyBorder="1" applyAlignment="1">
      <alignment vertical="top" wrapText="1"/>
    </xf>
    <xf numFmtId="0" fontId="0" fillId="3" borderId="25" xfId="0" applyFill="1" applyBorder="1" applyAlignment="1">
      <alignment vertical="top" wrapText="1"/>
    </xf>
    <xf numFmtId="166" fontId="0" fillId="3" borderId="2" xfId="0" applyNumberFormat="1" applyFill="1" applyBorder="1" applyAlignment="1">
      <alignment vertical="top" wrapText="1"/>
    </xf>
    <xf numFmtId="1" fontId="0" fillId="4" borderId="6" xfId="0" applyNumberFormat="1" applyFill="1" applyBorder="1" applyAlignment="1" applyProtection="1">
      <alignment vertical="top" wrapText="1"/>
      <protection locked="0"/>
    </xf>
    <xf numFmtId="166" fontId="0" fillId="3" borderId="17" xfId="0" applyNumberFormat="1" applyFill="1" applyBorder="1" applyAlignment="1">
      <alignment horizontal="right" vertical="top" wrapText="1"/>
    </xf>
    <xf numFmtId="166" fontId="0" fillId="3" borderId="6" xfId="0" applyNumberFormat="1" applyFill="1" applyBorder="1" applyAlignment="1">
      <alignment vertical="top" wrapText="1"/>
    </xf>
    <xf numFmtId="166" fontId="0" fillId="3" borderId="2" xfId="0" applyNumberFormat="1" applyFill="1" applyBorder="1" applyAlignment="1">
      <alignment horizontal="right" vertical="top" wrapText="1"/>
    </xf>
    <xf numFmtId="0" fontId="5" fillId="3" borderId="9" xfId="0" applyFont="1" applyFill="1" applyBorder="1" applyAlignment="1">
      <alignment horizontal="left" vertical="top" wrapText="1"/>
    </xf>
    <xf numFmtId="7" fontId="0" fillId="8" borderId="6" xfId="0" applyNumberFormat="1" applyFill="1" applyBorder="1" applyAlignment="1">
      <alignment vertical="top" wrapText="1"/>
    </xf>
    <xf numFmtId="0" fontId="7" fillId="3" borderId="17" xfId="0" applyFont="1" applyFill="1" applyBorder="1" applyAlignment="1">
      <alignment horizontal="left" vertical="top" wrapText="1"/>
    </xf>
    <xf numFmtId="9" fontId="0" fillId="3" borderId="19" xfId="0" applyNumberFormat="1" applyFill="1" applyBorder="1" applyAlignment="1" applyProtection="1">
      <alignment vertical="top" wrapText="1"/>
      <protection locked="0"/>
    </xf>
    <xf numFmtId="166" fontId="3" fillId="3" borderId="2" xfId="0" applyNumberFormat="1" applyFont="1" applyFill="1" applyBorder="1" applyAlignment="1">
      <alignment horizontal="right" vertical="top" wrapText="1"/>
    </xf>
    <xf numFmtId="166" fontId="0" fillId="3" borderId="9" xfId="0" applyNumberFormat="1" applyFill="1" applyBorder="1" applyAlignment="1">
      <alignment vertical="top" wrapText="1"/>
    </xf>
    <xf numFmtId="9" fontId="0" fillId="4" borderId="6" xfId="0" applyNumberFormat="1" applyFill="1" applyBorder="1" applyAlignment="1" applyProtection="1">
      <alignment vertical="top" wrapText="1"/>
      <protection locked="0"/>
    </xf>
    <xf numFmtId="166" fontId="0" fillId="3" borderId="0" xfId="0" applyNumberFormat="1" applyFill="1" applyAlignment="1">
      <alignment vertical="top" wrapText="1"/>
    </xf>
    <xf numFmtId="9" fontId="0" fillId="3" borderId="17" xfId="0" applyNumberFormat="1" applyFill="1" applyBorder="1" applyAlignment="1">
      <alignment vertical="top" wrapText="1"/>
    </xf>
    <xf numFmtId="164" fontId="0" fillId="3" borderId="6" xfId="0" applyNumberFormat="1" applyFill="1" applyBorder="1" applyAlignment="1">
      <alignment vertical="top" wrapText="1"/>
    </xf>
    <xf numFmtId="0" fontId="0" fillId="3" borderId="19" xfId="0" applyFill="1" applyBorder="1" applyAlignment="1">
      <alignment vertical="top" wrapText="1"/>
    </xf>
    <xf numFmtId="0" fontId="0" fillId="3" borderId="20" xfId="0" applyFill="1" applyBorder="1" applyAlignment="1">
      <alignment vertical="top" wrapText="1"/>
    </xf>
    <xf numFmtId="0" fontId="0" fillId="3" borderId="0" xfId="0" applyFill="1" applyAlignment="1">
      <alignment vertical="top"/>
    </xf>
    <xf numFmtId="9" fontId="0" fillId="3" borderId="0" xfId="0" applyNumberFormat="1" applyFill="1" applyAlignment="1">
      <alignment vertical="top" wrapText="1"/>
    </xf>
    <xf numFmtId="9" fontId="0" fillId="3" borderId="24" xfId="0" applyNumberFormat="1" applyFill="1" applyBorder="1" applyAlignment="1">
      <alignment vertical="top" wrapText="1"/>
    </xf>
    <xf numFmtId="0" fontId="9" fillId="3" borderId="0" xfId="0" applyFont="1" applyFill="1" applyAlignment="1">
      <alignment horizontal="left" vertical="top" wrapText="1"/>
    </xf>
    <xf numFmtId="164" fontId="3" fillId="8" borderId="0" xfId="0" applyNumberFormat="1" applyFont="1" applyFill="1" applyAlignment="1">
      <alignment wrapText="1"/>
    </xf>
    <xf numFmtId="166" fontId="0" fillId="3" borderId="0" xfId="0" applyNumberFormat="1" applyFill="1" applyAlignment="1">
      <alignment vertical="top"/>
    </xf>
    <xf numFmtId="166" fontId="0" fillId="3" borderId="0" xfId="0" applyNumberFormat="1" applyFill="1" applyAlignment="1">
      <alignment horizontal="right" vertical="top"/>
    </xf>
    <xf numFmtId="164" fontId="0" fillId="3" borderId="0" xfId="0" applyNumberFormat="1" applyFill="1" applyAlignment="1">
      <alignment vertical="top" wrapText="1"/>
    </xf>
    <xf numFmtId="164" fontId="0" fillId="3" borderId="21" xfId="0" applyNumberFormat="1" applyFill="1" applyBorder="1" applyAlignment="1">
      <alignment horizontal="left" vertical="top" wrapText="1"/>
    </xf>
    <xf numFmtId="164" fontId="0" fillId="3" borderId="15" xfId="0" applyNumberFormat="1" applyFill="1" applyBorder="1" applyAlignment="1">
      <alignment vertical="top" wrapText="1"/>
    </xf>
    <xf numFmtId="164" fontId="6" fillId="0" borderId="0" xfId="0" applyNumberFormat="1" applyFont="1" applyAlignment="1">
      <alignment vertical="top" wrapText="1"/>
    </xf>
    <xf numFmtId="164" fontId="6" fillId="0" borderId="21" xfId="0" applyNumberFormat="1" applyFont="1" applyBorder="1" applyAlignment="1">
      <alignment vertical="top" wrapText="1"/>
    </xf>
    <xf numFmtId="164" fontId="6" fillId="0" borderId="15" xfId="0" applyNumberFormat="1" applyFont="1" applyBorder="1" applyAlignment="1">
      <alignment vertical="top" wrapText="1"/>
    </xf>
    <xf numFmtId="164" fontId="0" fillId="0" borderId="0" xfId="0" applyNumberFormat="1" applyAlignment="1">
      <alignment vertical="top" wrapText="1"/>
    </xf>
    <xf numFmtId="0" fontId="8" fillId="3" borderId="26" xfId="0" applyFont="1" applyFill="1" applyBorder="1" applyAlignment="1">
      <alignment vertical="top" wrapText="1"/>
    </xf>
    <xf numFmtId="0" fontId="8" fillId="3" borderId="19" xfId="0" applyFont="1" applyFill="1" applyBorder="1" applyAlignment="1">
      <alignment vertical="top" wrapText="1"/>
    </xf>
    <xf numFmtId="0" fontId="8" fillId="3" borderId="20" xfId="0" applyFont="1" applyFill="1" applyBorder="1" applyAlignment="1">
      <alignment vertical="top" wrapText="1"/>
    </xf>
    <xf numFmtId="0" fontId="0" fillId="3" borderId="8" xfId="0" applyFill="1" applyBorder="1" applyAlignment="1">
      <alignment horizontal="left" vertical="top" wrapText="1"/>
    </xf>
    <xf numFmtId="0" fontId="0" fillId="3" borderId="17" xfId="0" applyFill="1" applyBorder="1" applyAlignment="1">
      <alignment horizontal="left" vertical="top" wrapText="1"/>
    </xf>
    <xf numFmtId="0" fontId="3" fillId="3" borderId="0" xfId="0" applyFont="1" applyFill="1" applyAlignment="1">
      <alignment horizontal="right" wrapText="1"/>
    </xf>
    <xf numFmtId="0" fontId="3" fillId="3" borderId="0" xfId="0" applyFont="1" applyFill="1" applyAlignment="1">
      <alignment horizontal="right"/>
    </xf>
    <xf numFmtId="0" fontId="3" fillId="3" borderId="26" xfId="0" applyFont="1" applyFill="1" applyBorder="1" applyAlignment="1">
      <alignment horizontal="center" vertical="top" wrapText="1"/>
    </xf>
    <xf numFmtId="0" fontId="0" fillId="3" borderId="20" xfId="0" applyFill="1" applyBorder="1" applyAlignment="1">
      <alignment horizontal="center" vertical="top" wrapText="1"/>
    </xf>
    <xf numFmtId="166" fontId="8" fillId="3" borderId="26" xfId="0" applyNumberFormat="1" applyFont="1" applyFill="1" applyBorder="1" applyAlignment="1">
      <alignment horizontal="left" vertical="top" wrapText="1"/>
    </xf>
    <xf numFmtId="166" fontId="8" fillId="3" borderId="19" xfId="0" applyNumberFormat="1" applyFont="1" applyFill="1" applyBorder="1" applyAlignment="1">
      <alignment horizontal="left" vertical="top" wrapText="1"/>
    </xf>
    <xf numFmtId="166" fontId="8" fillId="3" borderId="20" xfId="0" applyNumberFormat="1" applyFont="1" applyFill="1" applyBorder="1" applyAlignment="1">
      <alignment horizontal="left" vertical="top" wrapText="1"/>
    </xf>
    <xf numFmtId="0" fontId="0" fillId="3" borderId="2" xfId="0" applyFill="1" applyBorder="1" applyAlignment="1">
      <alignment vertical="top" wrapText="1"/>
    </xf>
    <xf numFmtId="0" fontId="0" fillId="0" borderId="17" xfId="0" applyBorder="1" applyAlignment="1">
      <alignment vertical="top" wrapText="1"/>
    </xf>
    <xf numFmtId="0" fontId="0" fillId="3" borderId="6" xfId="0" applyFill="1" applyBorder="1" applyAlignment="1">
      <alignment vertical="top" wrapText="1"/>
    </xf>
    <xf numFmtId="0" fontId="0" fillId="0" borderId="6" xfId="0" applyBorder="1" applyAlignment="1">
      <alignment vertical="top" wrapText="1"/>
    </xf>
    <xf numFmtId="0" fontId="4" fillId="3" borderId="30" xfId="0" applyFont="1" applyFill="1" applyBorder="1" applyAlignment="1">
      <alignment vertical="top" wrapText="1"/>
    </xf>
    <xf numFmtId="0" fontId="0" fillId="3" borderId="30" xfId="0" applyFill="1" applyBorder="1" applyAlignment="1">
      <alignment vertical="top"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5" fillId="4" borderId="3" xfId="0" quotePrefix="1" applyFont="1" applyFill="1" applyBorder="1" applyAlignment="1" applyProtection="1">
      <alignment horizontal="center" vertical="center" wrapText="1"/>
      <protection locked="0"/>
    </xf>
    <xf numFmtId="0" fontId="5" fillId="4" borderId="5" xfId="0" quotePrefix="1" applyFont="1" applyFill="1" applyBorder="1" applyAlignment="1" applyProtection="1">
      <alignment horizontal="center" vertical="center" wrapText="1"/>
      <protection locked="0"/>
    </xf>
    <xf numFmtId="0" fontId="0" fillId="3" borderId="11" xfId="0" applyFill="1" applyBorder="1" applyAlignment="1">
      <alignment vertical="top" wrapText="1"/>
    </xf>
    <xf numFmtId="0" fontId="0" fillId="3" borderId="12" xfId="0" applyFill="1" applyBorder="1" applyAlignment="1">
      <alignment vertical="top" wrapText="1"/>
    </xf>
    <xf numFmtId="0" fontId="0" fillId="3" borderId="15" xfId="0" applyFill="1" applyBorder="1" applyAlignment="1">
      <alignment vertical="top" wrapText="1"/>
    </xf>
    <xf numFmtId="0" fontId="0" fillId="3" borderId="16" xfId="0" applyFill="1" applyBorder="1" applyAlignment="1">
      <alignment vertical="top" wrapText="1"/>
    </xf>
    <xf numFmtId="0" fontId="3" fillId="3" borderId="19" xfId="0" applyFont="1" applyFill="1" applyBorder="1" applyAlignment="1">
      <alignment horizontal="left" vertical="top" wrapText="1"/>
    </xf>
    <xf numFmtId="0" fontId="0" fillId="3" borderId="19" xfId="0" applyFill="1" applyBorder="1" applyAlignment="1">
      <alignment horizontal="left" vertical="top" wrapText="1"/>
    </xf>
    <xf numFmtId="0" fontId="0" fillId="3" borderId="20" xfId="0" applyFill="1" applyBorder="1" applyAlignment="1">
      <alignment horizontal="left" vertical="top" wrapText="1"/>
    </xf>
    <xf numFmtId="0" fontId="0" fillId="3" borderId="18" xfId="0" applyFill="1" applyBorder="1" applyAlignment="1">
      <alignment horizontal="left" vertical="top" wrapText="1"/>
    </xf>
    <xf numFmtId="0" fontId="0" fillId="3" borderId="9" xfId="0" applyFill="1" applyBorder="1" applyAlignment="1">
      <alignment horizontal="left" vertical="top" wrapText="1"/>
    </xf>
    <xf numFmtId="0" fontId="0" fillId="3" borderId="14" xfId="0" applyFill="1" applyBorder="1" applyAlignment="1">
      <alignment horizontal="left" vertical="top" wrapText="1"/>
    </xf>
    <xf numFmtId="0" fontId="8" fillId="3" borderId="15" xfId="0" applyFont="1" applyFill="1" applyBorder="1" applyAlignment="1">
      <alignment wrapText="1"/>
    </xf>
    <xf numFmtId="0" fontId="3" fillId="3" borderId="21" xfId="0" applyFont="1" applyFill="1" applyBorder="1" applyAlignment="1">
      <alignment horizontal="center" wrapText="1"/>
    </xf>
    <xf numFmtId="0" fontId="3" fillId="3" borderId="19" xfId="0" applyFont="1" applyFill="1" applyBorder="1" applyAlignment="1">
      <alignment horizontal="left" wrapText="1"/>
    </xf>
    <xf numFmtId="0" fontId="0" fillId="3" borderId="19" xfId="0" applyFill="1" applyBorder="1" applyAlignment="1">
      <alignment horizontal="left" wrapText="1"/>
    </xf>
    <xf numFmtId="0" fontId="0" fillId="3" borderId="20" xfId="0" applyFill="1" applyBorder="1" applyAlignment="1">
      <alignment horizontal="left" wrapText="1"/>
    </xf>
    <xf numFmtId="0" fontId="0" fillId="3" borderId="2" xfId="0" applyFill="1" applyBorder="1" applyAlignment="1">
      <alignment horizontal="left" vertical="top" wrapText="1"/>
    </xf>
    <xf numFmtId="166" fontId="8" fillId="3" borderId="19" xfId="0" applyNumberFormat="1" applyFont="1" applyFill="1" applyBorder="1" applyAlignment="1">
      <alignment horizontal="left" wrapText="1"/>
    </xf>
    <xf numFmtId="0" fontId="0" fillId="3" borderId="6" xfId="0" applyFill="1" applyBorder="1" applyAlignment="1">
      <alignment wrapText="1"/>
    </xf>
    <xf numFmtId="0" fontId="0" fillId="0" borderId="6" xfId="0" applyBorder="1" applyAlignment="1">
      <alignment wrapText="1"/>
    </xf>
    <xf numFmtId="0" fontId="4" fillId="3" borderId="0" xfId="0" applyFont="1" applyFill="1" applyAlignment="1">
      <alignment vertical="top" wrapText="1"/>
    </xf>
    <xf numFmtId="0" fontId="0" fillId="3" borderId="0" xfId="0" applyFill="1" applyAlignment="1">
      <alignment vertical="top" wrapText="1"/>
    </xf>
    <xf numFmtId="0" fontId="0" fillId="3" borderId="0" xfId="0" applyFill="1" applyAlignment="1" applyProtection="1">
      <alignment horizontal="center" vertical="top" wrapText="1"/>
      <protection locked="0"/>
    </xf>
    <xf numFmtId="0" fontId="0" fillId="3" borderId="15" xfId="0" applyFill="1" applyBorder="1" applyAlignment="1" applyProtection="1">
      <alignment horizontal="center" vertical="top" wrapText="1"/>
      <protection locked="0"/>
    </xf>
    <xf numFmtId="0" fontId="0" fillId="0" borderId="0" xfId="0"/>
  </cellXfs>
  <cellStyles count="2">
    <cellStyle name="Controlecel" xfId="1" builtinId="23"/>
    <cellStyle name="Standaard" xfId="0" builtinId="0"/>
  </cellStyles>
  <dxfs count="12">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85E1E-63C8-45D7-A282-31B20DA0415F}">
  <dimension ref="A1:P55"/>
  <sheetViews>
    <sheetView tabSelected="1" workbookViewId="0">
      <selection activeCell="R10" sqref="R10"/>
    </sheetView>
  </sheetViews>
  <sheetFormatPr defaultRowHeight="14.5" x14ac:dyDescent="0.35"/>
  <cols>
    <col min="1" max="1" width="4.7265625" bestFit="1" customWidth="1"/>
    <col min="2" max="2" width="67.26953125" bestFit="1" customWidth="1"/>
    <col min="3" max="3" width="37" customWidth="1"/>
    <col min="4" max="4" width="9.81640625" customWidth="1"/>
    <col min="5" max="5" width="12.1796875" customWidth="1"/>
    <col min="6" max="6" width="7.26953125" customWidth="1"/>
    <col min="7" max="7" width="7.26953125" bestFit="1" customWidth="1"/>
    <col min="8" max="9" width="7.26953125" customWidth="1"/>
    <col min="10" max="10" width="7.453125" customWidth="1"/>
    <col min="11" max="11" width="22.453125" customWidth="1"/>
    <col min="12" max="12" width="13.26953125" customWidth="1"/>
    <col min="13" max="17" width="0" hidden="1" customWidth="1"/>
  </cols>
  <sheetData>
    <row r="1" spans="1:16" ht="44" thickBot="1" x14ac:dyDescent="0.4">
      <c r="A1" s="100"/>
      <c r="B1" s="187" t="s">
        <v>92</v>
      </c>
      <c r="C1" s="188"/>
      <c r="D1" s="189" t="s">
        <v>1</v>
      </c>
      <c r="E1" s="190"/>
      <c r="F1" s="191" t="s">
        <v>2</v>
      </c>
      <c r="G1" s="192"/>
      <c r="H1" s="192"/>
      <c r="I1" s="192"/>
      <c r="J1" s="192"/>
      <c r="K1" s="101"/>
      <c r="L1" s="102" t="s">
        <v>93</v>
      </c>
      <c r="M1" s="103"/>
      <c r="N1" s="103"/>
      <c r="O1" s="103"/>
      <c r="P1" s="103"/>
    </row>
    <row r="2" spans="1:16" x14ac:dyDescent="0.35">
      <c r="A2" s="104"/>
      <c r="B2" s="5" t="s">
        <v>18</v>
      </c>
      <c r="C2" s="5"/>
      <c r="D2" s="7"/>
      <c r="E2" s="193" t="s">
        <v>19</v>
      </c>
      <c r="F2" s="193"/>
      <c r="G2" s="193"/>
      <c r="H2" s="193"/>
      <c r="I2" s="193"/>
      <c r="J2" s="194"/>
      <c r="K2" s="105"/>
      <c r="L2" s="106" t="s">
        <v>94</v>
      </c>
      <c r="M2" s="103"/>
      <c r="N2" s="103"/>
      <c r="O2" s="103"/>
      <c r="P2" s="103"/>
    </row>
    <row r="3" spans="1:16" x14ac:dyDescent="0.35">
      <c r="A3" s="17"/>
      <c r="B3" s="5"/>
      <c r="C3" s="5"/>
      <c r="D3" s="44"/>
      <c r="E3" s="195"/>
      <c r="F3" s="195"/>
      <c r="G3" s="195"/>
      <c r="H3" s="195"/>
      <c r="I3" s="195"/>
      <c r="J3" s="196"/>
      <c r="K3" s="107"/>
      <c r="L3" s="108">
        <v>211110</v>
      </c>
      <c r="M3" s="103"/>
      <c r="N3" s="103"/>
      <c r="O3" s="103"/>
      <c r="P3" s="103"/>
    </row>
    <row r="4" spans="1:16" ht="29" x14ac:dyDescent="0.35">
      <c r="A4" s="81"/>
      <c r="B4" s="109" t="s">
        <v>95</v>
      </c>
      <c r="C4" s="109"/>
      <c r="D4" s="109" t="s">
        <v>22</v>
      </c>
      <c r="E4" s="110"/>
      <c r="F4" s="197" t="s">
        <v>96</v>
      </c>
      <c r="G4" s="198"/>
      <c r="H4" s="198"/>
      <c r="I4" s="198"/>
      <c r="J4" s="199"/>
      <c r="K4" s="178" t="s">
        <v>97</v>
      </c>
      <c r="L4" s="179"/>
      <c r="M4" s="103"/>
      <c r="N4" s="103"/>
      <c r="O4" s="103"/>
      <c r="P4" s="103"/>
    </row>
    <row r="5" spans="1:16" ht="43.5" x14ac:dyDescent="0.35">
      <c r="A5" s="17"/>
      <c r="B5" s="5" t="s">
        <v>98</v>
      </c>
      <c r="C5" s="5"/>
      <c r="D5" s="81" t="s">
        <v>25</v>
      </c>
      <c r="E5" s="81" t="s">
        <v>37</v>
      </c>
      <c r="F5" s="111">
        <v>1</v>
      </c>
      <c r="G5" s="111">
        <v>0.75</v>
      </c>
      <c r="H5" s="111">
        <v>0.5</v>
      </c>
      <c r="I5" s="111">
        <v>0.25</v>
      </c>
      <c r="J5" s="111">
        <v>0</v>
      </c>
      <c r="K5" s="82" t="s">
        <v>99</v>
      </c>
      <c r="L5" s="112">
        <f>625000*0.3</f>
        <v>187500</v>
      </c>
      <c r="M5" s="103"/>
      <c r="N5" s="103"/>
      <c r="O5" s="103"/>
      <c r="P5" s="103"/>
    </row>
    <row r="6" spans="1:16" x14ac:dyDescent="0.35">
      <c r="A6" s="110" t="s">
        <v>28</v>
      </c>
      <c r="B6" s="109" t="s">
        <v>29</v>
      </c>
      <c r="C6" s="109"/>
      <c r="D6" s="23"/>
      <c r="E6" s="6"/>
      <c r="F6" s="113"/>
      <c r="G6" s="113"/>
      <c r="H6" s="113"/>
      <c r="I6" s="113"/>
      <c r="J6" s="114"/>
      <c r="K6" s="115" t="s">
        <v>100</v>
      </c>
      <c r="L6" s="116">
        <f>3/8*L5</f>
        <v>70312.5</v>
      </c>
      <c r="M6" s="103"/>
      <c r="N6" s="103"/>
      <c r="O6" s="103"/>
      <c r="P6" s="103"/>
    </row>
    <row r="7" spans="1:16" x14ac:dyDescent="0.35">
      <c r="A7" s="29" t="s">
        <v>30</v>
      </c>
      <c r="B7" s="30" t="s">
        <v>31</v>
      </c>
      <c r="C7" s="31"/>
      <c r="D7" s="1"/>
      <c r="E7" s="29"/>
      <c r="F7" s="117"/>
      <c r="G7" s="117"/>
      <c r="H7" s="117"/>
      <c r="I7" s="117"/>
      <c r="J7" s="118"/>
      <c r="K7" s="119"/>
      <c r="L7" s="120"/>
      <c r="M7" s="103"/>
      <c r="N7" s="103"/>
      <c r="O7" s="103"/>
      <c r="P7" s="103"/>
    </row>
    <row r="8" spans="1:16" ht="58" x14ac:dyDescent="0.35">
      <c r="A8" s="6"/>
      <c r="B8" s="38" t="s">
        <v>101</v>
      </c>
      <c r="C8" s="38" t="s">
        <v>102</v>
      </c>
      <c r="D8" s="5" t="s">
        <v>35</v>
      </c>
      <c r="E8" s="6"/>
      <c r="F8" s="3"/>
      <c r="G8" s="3"/>
      <c r="H8" s="3"/>
      <c r="I8" s="3"/>
      <c r="J8" s="121"/>
      <c r="K8" s="122"/>
      <c r="L8" s="123"/>
      <c r="M8" s="103"/>
      <c r="N8" s="103"/>
      <c r="O8" s="103"/>
      <c r="P8" s="103"/>
    </row>
    <row r="9" spans="1:16" ht="29.5" thickBot="1" x14ac:dyDescent="0.4">
      <c r="A9" s="6"/>
      <c r="B9" s="44"/>
      <c r="C9" s="124" t="s">
        <v>103</v>
      </c>
      <c r="D9" s="6"/>
      <c r="E9" s="81" t="s">
        <v>104</v>
      </c>
      <c r="F9" s="81">
        <v>2</v>
      </c>
      <c r="G9" s="81">
        <v>4</v>
      </c>
      <c r="H9" s="81">
        <v>6</v>
      </c>
      <c r="I9" s="81">
        <v>8</v>
      </c>
      <c r="J9" s="81">
        <v>10</v>
      </c>
      <c r="K9" s="125">
        <f>SUM($L$6/2)</f>
        <v>35156.25</v>
      </c>
      <c r="L9" s="123"/>
      <c r="M9" s="103"/>
      <c r="N9" s="103"/>
      <c r="O9" s="103"/>
      <c r="P9" s="103"/>
    </row>
    <row r="10" spans="1:16" ht="15.5" thickTop="1" thickBot="1" x14ac:dyDescent="0.4">
      <c r="A10" s="6"/>
      <c r="B10" s="44"/>
      <c r="C10" s="44"/>
      <c r="D10" s="6" t="s">
        <v>37</v>
      </c>
      <c r="E10" s="126">
        <f>SUM(((F10*$F$5*K9)))+(G10*$G$5*K9)+(H10*$H$5*K9)+(I10*$I$5*K9)+(J10*$J$5*K9)</f>
        <v>0</v>
      </c>
      <c r="F10" s="127">
        <v>0</v>
      </c>
      <c r="G10" s="127">
        <v>0</v>
      </c>
      <c r="H10" s="127">
        <v>0</v>
      </c>
      <c r="I10" s="127">
        <v>0</v>
      </c>
      <c r="J10" s="127">
        <v>0</v>
      </c>
      <c r="K10" s="128" t="str">
        <f>IF(N10=1,O10, P10)</f>
        <v>NIET GOED INGEVULD</v>
      </c>
      <c r="L10" s="123"/>
      <c r="M10" s="103"/>
      <c r="N10" s="129">
        <f>SUM(F10:J10)</f>
        <v>0</v>
      </c>
      <c r="O10" s="130" t="s">
        <v>105</v>
      </c>
      <c r="P10" s="131" t="s">
        <v>106</v>
      </c>
    </row>
    <row r="11" spans="1:16" ht="30" thickTop="1" thickBot="1" x14ac:dyDescent="0.4">
      <c r="A11" s="6"/>
      <c r="B11" s="44"/>
      <c r="C11" s="124" t="s">
        <v>107</v>
      </c>
      <c r="D11" s="6"/>
      <c r="E11" s="81" t="s">
        <v>104</v>
      </c>
      <c r="F11" s="81">
        <v>4</v>
      </c>
      <c r="G11" s="81">
        <v>8</v>
      </c>
      <c r="H11" s="81">
        <v>12</v>
      </c>
      <c r="I11" s="81">
        <v>16</v>
      </c>
      <c r="J11" s="81">
        <v>20</v>
      </c>
      <c r="K11" s="125">
        <f>SUM($L$6/2)</f>
        <v>35156.25</v>
      </c>
      <c r="L11" s="123"/>
      <c r="M11" s="103"/>
      <c r="N11" s="103"/>
      <c r="O11" s="103"/>
      <c r="P11" s="103"/>
    </row>
    <row r="12" spans="1:16" ht="15.5" thickTop="1" thickBot="1" x14ac:dyDescent="0.4">
      <c r="A12" s="6"/>
      <c r="B12" s="44"/>
      <c r="C12" s="44"/>
      <c r="D12" s="6" t="s">
        <v>37</v>
      </c>
      <c r="E12" s="132">
        <f>SUM(((F12*$F$5*K11)))+(G12*$G$5*K11)+(H12*$H$5*K11)+(I12*$I$5*K11)+(J12*$J$5*K11)</f>
        <v>0</v>
      </c>
      <c r="F12" s="133">
        <v>0</v>
      </c>
      <c r="G12" s="133">
        <v>0</v>
      </c>
      <c r="H12" s="133">
        <v>0</v>
      </c>
      <c r="I12" s="133">
        <v>0</v>
      </c>
      <c r="J12" s="133">
        <v>0</v>
      </c>
      <c r="K12" s="128" t="str">
        <f>IF(N12=1,O12, P12)</f>
        <v>NIET GOED INGEVULD</v>
      </c>
      <c r="L12" s="123"/>
      <c r="M12" s="103"/>
      <c r="N12" s="129">
        <f>SUM(F12:J12)</f>
        <v>0</v>
      </c>
      <c r="O12" s="130" t="s">
        <v>105</v>
      </c>
      <c r="P12" s="131" t="s">
        <v>106</v>
      </c>
    </row>
    <row r="13" spans="1:16" ht="15" thickTop="1" x14ac:dyDescent="0.35">
      <c r="A13" s="18"/>
      <c r="B13" s="53"/>
      <c r="C13" s="53"/>
      <c r="D13" s="18"/>
      <c r="E13" s="180" t="s">
        <v>108</v>
      </c>
      <c r="F13" s="181"/>
      <c r="G13" s="181"/>
      <c r="H13" s="181"/>
      <c r="I13" s="181"/>
      <c r="J13" s="181"/>
      <c r="K13" s="182"/>
      <c r="L13" s="134"/>
      <c r="M13" s="103"/>
      <c r="N13" s="103"/>
      <c r="O13" s="103"/>
      <c r="P13" s="103"/>
    </row>
    <row r="14" spans="1:16" x14ac:dyDescent="0.35">
      <c r="A14" s="110" t="s">
        <v>40</v>
      </c>
      <c r="B14" s="109" t="s">
        <v>41</v>
      </c>
      <c r="C14" s="109"/>
      <c r="D14" s="81"/>
      <c r="E14" s="73"/>
      <c r="F14" s="135"/>
      <c r="G14" s="135"/>
      <c r="H14" s="135"/>
      <c r="I14" s="135"/>
      <c r="J14" s="136"/>
      <c r="K14" s="137" t="s">
        <v>109</v>
      </c>
      <c r="L14" s="116">
        <f>3/8*L5</f>
        <v>70312.5</v>
      </c>
      <c r="M14" s="103"/>
      <c r="N14" s="103"/>
      <c r="O14" s="103"/>
      <c r="P14" s="103"/>
    </row>
    <row r="15" spans="1:16" x14ac:dyDescent="0.35">
      <c r="A15" s="29" t="s">
        <v>42</v>
      </c>
      <c r="B15" s="59" t="s">
        <v>43</v>
      </c>
      <c r="C15" s="60"/>
      <c r="D15" s="1"/>
      <c r="E15" s="29"/>
      <c r="F15" s="138"/>
      <c r="G15" s="138"/>
      <c r="H15" s="138"/>
      <c r="I15" s="138"/>
      <c r="J15" s="139"/>
      <c r="K15" s="140"/>
      <c r="L15" s="123"/>
      <c r="M15" s="103"/>
      <c r="N15" s="103"/>
      <c r="O15" s="103"/>
      <c r="P15" s="103"/>
    </row>
    <row r="16" spans="1:16" ht="43.5" x14ac:dyDescent="0.35">
      <c r="A16" s="6"/>
      <c r="B16" s="63" t="s">
        <v>45</v>
      </c>
      <c r="C16" s="63" t="s">
        <v>110</v>
      </c>
      <c r="D16" s="5" t="s">
        <v>35</v>
      </c>
      <c r="E16" s="183" t="s">
        <v>111</v>
      </c>
      <c r="F16" s="185">
        <v>2</v>
      </c>
      <c r="G16" s="185">
        <v>3</v>
      </c>
      <c r="H16" s="185">
        <v>4</v>
      </c>
      <c r="I16" s="185">
        <v>5</v>
      </c>
      <c r="J16" s="185">
        <v>6</v>
      </c>
      <c r="K16" s="140">
        <f>SUM($L$14/3)</f>
        <v>23437.5</v>
      </c>
      <c r="L16" s="123"/>
      <c r="M16" s="103"/>
      <c r="N16" s="103"/>
      <c r="O16" s="103"/>
      <c r="P16" s="103"/>
    </row>
    <row r="17" spans="1:16" ht="73" thickBot="1" x14ac:dyDescent="0.4">
      <c r="A17" s="6"/>
      <c r="B17" s="63" t="s">
        <v>46</v>
      </c>
      <c r="C17" s="63"/>
      <c r="D17" s="5"/>
      <c r="E17" s="184"/>
      <c r="F17" s="186"/>
      <c r="G17" s="186"/>
      <c r="H17" s="186"/>
      <c r="I17" s="186"/>
      <c r="J17" s="186"/>
      <c r="K17" s="122"/>
      <c r="L17" s="123"/>
      <c r="M17" s="103"/>
      <c r="N17" s="103"/>
      <c r="O17" s="103"/>
      <c r="P17" s="103"/>
    </row>
    <row r="18" spans="1:16" ht="15.5" thickTop="1" thickBot="1" x14ac:dyDescent="0.4">
      <c r="A18" s="18"/>
      <c r="B18" s="67"/>
      <c r="C18" s="67"/>
      <c r="D18" s="17" t="s">
        <v>37</v>
      </c>
      <c r="E18" s="126">
        <f>SUM(((F18*$F$5*K16)))+(G18*$G$5*K16)+(H18*$H$5*K16)+(I18*$I$5*K16)+(J18*$J$5*K16)</f>
        <v>0</v>
      </c>
      <c r="F18" s="141">
        <v>0</v>
      </c>
      <c r="G18" s="141">
        <v>0</v>
      </c>
      <c r="H18" s="141">
        <v>0</v>
      </c>
      <c r="I18" s="141">
        <v>0</v>
      </c>
      <c r="J18" s="141">
        <v>0</v>
      </c>
      <c r="K18" s="128" t="str">
        <f>IF(N18=1,O18, P18)</f>
        <v>NIET GOED INGEVULD</v>
      </c>
      <c r="L18" s="142"/>
      <c r="M18" s="103"/>
      <c r="N18" s="129">
        <f>SUM(F18:J18)</f>
        <v>0</v>
      </c>
      <c r="O18" s="130" t="s">
        <v>105</v>
      </c>
      <c r="P18" s="131" t="s">
        <v>106</v>
      </c>
    </row>
    <row r="19" spans="1:16" ht="15" thickTop="1" x14ac:dyDescent="0.35">
      <c r="A19" s="29" t="s">
        <v>47</v>
      </c>
      <c r="B19" s="59" t="s">
        <v>48</v>
      </c>
      <c r="C19" s="60"/>
      <c r="D19" s="1"/>
      <c r="E19" s="29"/>
      <c r="F19" s="117"/>
      <c r="G19" s="117"/>
      <c r="H19" s="117"/>
      <c r="I19" s="117"/>
      <c r="J19" s="118"/>
      <c r="K19" s="143"/>
      <c r="L19" s="144"/>
      <c r="M19" s="103"/>
      <c r="N19" s="103"/>
      <c r="O19" s="103"/>
      <c r="P19" s="103"/>
    </row>
    <row r="20" spans="1:16" ht="102" thickBot="1" x14ac:dyDescent="0.4">
      <c r="A20" s="6"/>
      <c r="B20" s="63" t="s">
        <v>50</v>
      </c>
      <c r="C20" s="63" t="s">
        <v>51</v>
      </c>
      <c r="D20" s="5" t="s">
        <v>35</v>
      </c>
      <c r="E20" s="81" t="s">
        <v>112</v>
      </c>
      <c r="F20" s="81">
        <v>2</v>
      </c>
      <c r="G20" s="81">
        <v>4</v>
      </c>
      <c r="H20" s="81">
        <v>6</v>
      </c>
      <c r="I20" s="81">
        <v>8</v>
      </c>
      <c r="J20" s="81">
        <v>10</v>
      </c>
      <c r="K20" s="125">
        <f>SUM($L$14/3)</f>
        <v>23437.5</v>
      </c>
      <c r="L20" s="123"/>
      <c r="M20" s="103"/>
      <c r="N20" s="103"/>
      <c r="O20" s="103"/>
      <c r="P20" s="103"/>
    </row>
    <row r="21" spans="1:16" ht="15.5" thickTop="1" thickBot="1" x14ac:dyDescent="0.4">
      <c r="A21" s="6"/>
      <c r="B21" s="98"/>
      <c r="C21" s="145"/>
      <c r="D21" s="6" t="s">
        <v>37</v>
      </c>
      <c r="E21" s="146">
        <f>SUM(((F21*$F$5*K20)))+(G21*$G$5*K20)+(H21*$H$5*K20)+(I21*$I$5*K20)+(J21*$J$5*K20)</f>
        <v>0</v>
      </c>
      <c r="F21" s="127">
        <v>0</v>
      </c>
      <c r="G21" s="127">
        <v>0</v>
      </c>
      <c r="H21" s="127">
        <v>0</v>
      </c>
      <c r="I21" s="127">
        <v>0</v>
      </c>
      <c r="J21" s="127">
        <v>0</v>
      </c>
      <c r="K21" s="128" t="str">
        <f>IF(N21=1,O21, P21)</f>
        <v>NIET GOED INGEVULD</v>
      </c>
      <c r="L21" s="123"/>
      <c r="M21" s="103"/>
      <c r="N21" s="129">
        <f>SUM(F21:J21)</f>
        <v>0</v>
      </c>
      <c r="O21" s="130" t="s">
        <v>105</v>
      </c>
      <c r="P21" s="131" t="s">
        <v>106</v>
      </c>
    </row>
    <row r="22" spans="1:16" ht="15" thickTop="1" x14ac:dyDescent="0.35">
      <c r="A22" s="29" t="s">
        <v>52</v>
      </c>
      <c r="B22" s="59" t="s">
        <v>53</v>
      </c>
      <c r="C22" s="60"/>
      <c r="D22" s="1"/>
      <c r="E22" s="6"/>
      <c r="F22" s="3"/>
      <c r="G22" s="3"/>
      <c r="H22" s="3"/>
      <c r="I22" s="3"/>
      <c r="J22" s="121"/>
      <c r="K22" s="143"/>
      <c r="L22" s="144"/>
      <c r="M22" s="103"/>
      <c r="N22" s="103"/>
      <c r="O22" s="103"/>
      <c r="P22" s="103"/>
    </row>
    <row r="23" spans="1:16" ht="102" thickBot="1" x14ac:dyDescent="0.4">
      <c r="A23" s="6"/>
      <c r="B23" s="63" t="s">
        <v>54</v>
      </c>
      <c r="C23" s="63" t="s">
        <v>55</v>
      </c>
      <c r="D23" s="5" t="s">
        <v>35</v>
      </c>
      <c r="E23" s="81" t="s">
        <v>113</v>
      </c>
      <c r="F23" s="81">
        <v>2</v>
      </c>
      <c r="G23" s="81">
        <v>4</v>
      </c>
      <c r="H23" s="81">
        <v>6</v>
      </c>
      <c r="I23" s="81">
        <v>8</v>
      </c>
      <c r="J23" s="81">
        <v>10</v>
      </c>
      <c r="K23" s="125">
        <f>SUM($L$14/6)</f>
        <v>11718.75</v>
      </c>
      <c r="L23" s="123"/>
      <c r="M23" s="103"/>
      <c r="N23" s="103"/>
      <c r="O23" s="103"/>
      <c r="P23" s="103"/>
    </row>
    <row r="24" spans="1:16" ht="15.5" thickTop="1" thickBot="1" x14ac:dyDescent="0.4">
      <c r="A24" s="18"/>
      <c r="B24" s="71"/>
      <c r="C24" s="72"/>
      <c r="D24" s="17" t="s">
        <v>37</v>
      </c>
      <c r="E24" s="146">
        <f>SUM(((F24*$F$5*K23)))+(G24*$G$5*K23)+(H24*$H$5*K23)+(I24*$I$5*K23)+(J24*$J$5*K23)</f>
        <v>0</v>
      </c>
      <c r="F24" s="127">
        <v>0</v>
      </c>
      <c r="G24" s="127">
        <v>0</v>
      </c>
      <c r="H24" s="127">
        <v>0</v>
      </c>
      <c r="I24" s="127">
        <v>0</v>
      </c>
      <c r="J24" s="127">
        <v>0</v>
      </c>
      <c r="K24" s="128" t="str">
        <f>IF(N24=1,O24, P24)</f>
        <v>NIET GOED INGEVULD</v>
      </c>
      <c r="L24" s="142"/>
      <c r="M24" s="103"/>
      <c r="N24" s="129">
        <f>SUM(F24:J24)</f>
        <v>0</v>
      </c>
      <c r="O24" s="130" t="s">
        <v>105</v>
      </c>
      <c r="P24" s="131" t="s">
        <v>106</v>
      </c>
    </row>
    <row r="25" spans="1:16" ht="15" thickTop="1" x14ac:dyDescent="0.35">
      <c r="A25" s="1" t="s">
        <v>56</v>
      </c>
      <c r="B25" s="147" t="s">
        <v>57</v>
      </c>
      <c r="C25" s="75"/>
      <c r="D25" s="81"/>
      <c r="E25" s="73"/>
      <c r="F25" s="135"/>
      <c r="G25" s="135"/>
      <c r="H25" s="135"/>
      <c r="I25" s="135"/>
      <c r="J25" s="136"/>
      <c r="K25" s="143"/>
      <c r="L25" s="144"/>
      <c r="M25" s="103"/>
      <c r="N25" s="103"/>
      <c r="O25" s="103"/>
      <c r="P25" s="103"/>
    </row>
    <row r="26" spans="1:16" ht="102" thickBot="1" x14ac:dyDescent="0.4">
      <c r="A26" s="6"/>
      <c r="B26" s="63" t="s">
        <v>114</v>
      </c>
      <c r="C26" s="63" t="s">
        <v>115</v>
      </c>
      <c r="D26" s="5" t="s">
        <v>35</v>
      </c>
      <c r="E26" s="81" t="s">
        <v>116</v>
      </c>
      <c r="F26" s="81">
        <v>1</v>
      </c>
      <c r="G26" s="81">
        <v>2</v>
      </c>
      <c r="H26" s="81">
        <v>3</v>
      </c>
      <c r="I26" s="81">
        <v>4</v>
      </c>
      <c r="J26" s="81">
        <v>5</v>
      </c>
      <c r="K26" s="143">
        <f>SUM($L$14/6)</f>
        <v>11718.75</v>
      </c>
      <c r="L26" s="123"/>
      <c r="M26" s="103"/>
      <c r="N26" s="103"/>
      <c r="O26" s="103"/>
      <c r="P26" s="103"/>
    </row>
    <row r="27" spans="1:16" ht="15.5" thickTop="1" thickBot="1" x14ac:dyDescent="0.4">
      <c r="A27" s="6"/>
      <c r="B27" s="71"/>
      <c r="C27" s="63"/>
      <c r="D27" s="5"/>
      <c r="E27" s="146">
        <f>SUM(((F27*$F$5*K26)))+(G27*$G$5*K26)+(H27*$H$5*K26)+(I27*$I$5*K26)+(J27*$J$5*K26)</f>
        <v>0</v>
      </c>
      <c r="F27" s="127">
        <v>0</v>
      </c>
      <c r="G27" s="127">
        <v>0</v>
      </c>
      <c r="H27" s="127">
        <v>0</v>
      </c>
      <c r="I27" s="127">
        <v>0</v>
      </c>
      <c r="J27" s="127">
        <v>0</v>
      </c>
      <c r="K27" s="128" t="str">
        <f>IF(N27=1,O27, P27)</f>
        <v>NIET GOED INGEVULD</v>
      </c>
      <c r="L27" s="142"/>
      <c r="M27" s="103"/>
      <c r="N27" s="129">
        <f>SUM(F27:J27)</f>
        <v>0</v>
      </c>
      <c r="O27" s="130" t="s">
        <v>105</v>
      </c>
      <c r="P27" s="131" t="s">
        <v>106</v>
      </c>
    </row>
    <row r="28" spans="1:16" ht="15" thickTop="1" x14ac:dyDescent="0.35">
      <c r="A28" s="110" t="s">
        <v>60</v>
      </c>
      <c r="B28" s="109" t="s">
        <v>61</v>
      </c>
      <c r="C28" s="109"/>
      <c r="D28" s="81"/>
      <c r="E28" s="73"/>
      <c r="F28" s="148"/>
      <c r="G28" s="135"/>
      <c r="H28" s="135"/>
      <c r="I28" s="135"/>
      <c r="J28" s="136"/>
      <c r="K28" s="137" t="s">
        <v>117</v>
      </c>
      <c r="L28" s="149">
        <f>1/4*L5</f>
        <v>46875</v>
      </c>
      <c r="M28" s="103"/>
      <c r="N28" s="103"/>
      <c r="O28" s="103"/>
      <c r="P28" s="103"/>
    </row>
    <row r="29" spans="1:16" x14ac:dyDescent="0.35">
      <c r="A29" s="29" t="s">
        <v>62</v>
      </c>
      <c r="B29" s="76" t="s">
        <v>63</v>
      </c>
      <c r="C29" s="77"/>
      <c r="D29" s="29"/>
      <c r="E29" s="29"/>
      <c r="F29" s="138"/>
      <c r="G29" s="138"/>
      <c r="H29" s="138"/>
      <c r="I29" s="138"/>
      <c r="J29" s="138"/>
      <c r="K29" s="29"/>
      <c r="L29" s="144"/>
      <c r="M29" s="103"/>
      <c r="N29" s="103"/>
      <c r="O29" s="103"/>
      <c r="P29" s="103"/>
    </row>
    <row r="30" spans="1:16" ht="58" x14ac:dyDescent="0.35">
      <c r="A30" s="6"/>
      <c r="B30" s="5" t="s">
        <v>118</v>
      </c>
      <c r="C30" s="5"/>
      <c r="D30" s="81" t="s">
        <v>66</v>
      </c>
      <c r="E30" s="81" t="s">
        <v>119</v>
      </c>
      <c r="F30" s="81" t="s">
        <v>67</v>
      </c>
      <c r="G30" s="81" t="s">
        <v>68</v>
      </c>
      <c r="H30" s="81" t="s">
        <v>69</v>
      </c>
      <c r="I30" s="81" t="s">
        <v>70</v>
      </c>
      <c r="J30" s="81" t="s">
        <v>71</v>
      </c>
      <c r="K30" s="150">
        <f>SUM($L$28/3)</f>
        <v>15625</v>
      </c>
      <c r="L30" s="123"/>
      <c r="M30" s="103"/>
      <c r="N30" s="103"/>
      <c r="O30" s="103"/>
      <c r="P30" s="103"/>
    </row>
    <row r="31" spans="1:16" ht="29.5" thickBot="1" x14ac:dyDescent="0.4">
      <c r="A31" s="6"/>
      <c r="B31" s="5"/>
      <c r="C31" s="5"/>
      <c r="D31" s="3" t="s">
        <v>72</v>
      </c>
      <c r="E31" s="6"/>
      <c r="F31" s="3"/>
      <c r="G31" s="3"/>
      <c r="H31" s="3"/>
      <c r="I31" s="3"/>
      <c r="J31" s="3"/>
      <c r="K31" s="122"/>
      <c r="L31" s="123"/>
      <c r="M31" s="103"/>
      <c r="N31" s="103"/>
      <c r="O31" s="103"/>
      <c r="P31" s="103"/>
    </row>
    <row r="32" spans="1:16" ht="15.5" thickTop="1" thickBot="1" x14ac:dyDescent="0.4">
      <c r="A32" s="6"/>
      <c r="B32" s="5"/>
      <c r="C32" s="81" t="s">
        <v>73</v>
      </c>
      <c r="D32" s="82">
        <v>0.16</v>
      </c>
      <c r="E32" s="143">
        <f t="shared" ref="E32:E37" si="0">SUM((F32*$F$5*$K$30*D32)+(G32*$G$5*$K$30*D32)+H32*$H$5*$K$30*D32)+(I32*$I$5*$K$30*D32)+(J32*$J$5*$K$30*D32)</f>
        <v>0</v>
      </c>
      <c r="F32" s="151">
        <v>0</v>
      </c>
      <c r="G32" s="151">
        <v>0</v>
      </c>
      <c r="H32" s="151">
        <v>0</v>
      </c>
      <c r="I32" s="151">
        <v>0</v>
      </c>
      <c r="J32" s="151">
        <v>0</v>
      </c>
      <c r="K32" s="128" t="str">
        <f t="shared" ref="K32:K37" si="1">IF(N32=1,O32, P32)</f>
        <v>NIET GOED INGEVULD</v>
      </c>
      <c r="L32" s="123"/>
      <c r="M32" s="103"/>
      <c r="N32" s="129">
        <f t="shared" ref="N32:N37" si="2">SUM(F32:J32)</f>
        <v>0</v>
      </c>
      <c r="O32" s="130" t="s">
        <v>105</v>
      </c>
      <c r="P32" s="131" t="s">
        <v>106</v>
      </c>
    </row>
    <row r="33" spans="1:16" ht="15.5" thickTop="1" thickBot="1" x14ac:dyDescent="0.4">
      <c r="A33" s="6"/>
      <c r="B33" s="5"/>
      <c r="C33" s="81" t="s">
        <v>74</v>
      </c>
      <c r="D33" s="82">
        <v>0.17</v>
      </c>
      <c r="E33" s="143">
        <f t="shared" si="0"/>
        <v>0</v>
      </c>
      <c r="F33" s="151">
        <v>0</v>
      </c>
      <c r="G33" s="151">
        <v>0</v>
      </c>
      <c r="H33" s="151">
        <v>0</v>
      </c>
      <c r="I33" s="151">
        <v>0</v>
      </c>
      <c r="J33" s="151">
        <v>0</v>
      </c>
      <c r="K33" s="128" t="str">
        <f t="shared" si="1"/>
        <v>NIET GOED INGEVULD</v>
      </c>
      <c r="L33" s="123"/>
      <c r="M33" s="103"/>
      <c r="N33" s="129">
        <f t="shared" si="2"/>
        <v>0</v>
      </c>
      <c r="O33" s="130" t="s">
        <v>105</v>
      </c>
      <c r="P33" s="131" t="s">
        <v>106</v>
      </c>
    </row>
    <row r="34" spans="1:16" ht="15.5" thickTop="1" thickBot="1" x14ac:dyDescent="0.4">
      <c r="A34" s="6"/>
      <c r="B34" s="5"/>
      <c r="C34" s="81" t="s">
        <v>75</v>
      </c>
      <c r="D34" s="82">
        <v>0.17</v>
      </c>
      <c r="E34" s="143">
        <f t="shared" si="0"/>
        <v>0</v>
      </c>
      <c r="F34" s="151">
        <v>0</v>
      </c>
      <c r="G34" s="151">
        <v>0</v>
      </c>
      <c r="H34" s="151">
        <v>0</v>
      </c>
      <c r="I34" s="151">
        <v>0</v>
      </c>
      <c r="J34" s="151">
        <v>0</v>
      </c>
      <c r="K34" s="128" t="str">
        <f t="shared" si="1"/>
        <v>NIET GOED INGEVULD</v>
      </c>
      <c r="L34" s="123"/>
      <c r="M34" s="103"/>
      <c r="N34" s="129">
        <f t="shared" si="2"/>
        <v>0</v>
      </c>
      <c r="O34" s="130" t="s">
        <v>105</v>
      </c>
      <c r="P34" s="131" t="s">
        <v>106</v>
      </c>
    </row>
    <row r="35" spans="1:16" ht="15.5" thickTop="1" thickBot="1" x14ac:dyDescent="0.4">
      <c r="A35" s="6"/>
      <c r="B35" s="5"/>
      <c r="C35" s="81" t="s">
        <v>76</v>
      </c>
      <c r="D35" s="82">
        <v>0.16</v>
      </c>
      <c r="E35" s="143">
        <f t="shared" si="0"/>
        <v>0</v>
      </c>
      <c r="F35" s="151">
        <v>0</v>
      </c>
      <c r="G35" s="151">
        <v>0</v>
      </c>
      <c r="H35" s="151">
        <v>0</v>
      </c>
      <c r="I35" s="151">
        <v>0</v>
      </c>
      <c r="J35" s="151">
        <v>0</v>
      </c>
      <c r="K35" s="128" t="str">
        <f t="shared" si="1"/>
        <v>NIET GOED INGEVULD</v>
      </c>
      <c r="L35" s="123"/>
      <c r="M35" s="103"/>
      <c r="N35" s="129">
        <f t="shared" si="2"/>
        <v>0</v>
      </c>
      <c r="O35" s="130" t="s">
        <v>105</v>
      </c>
      <c r="P35" s="131" t="s">
        <v>106</v>
      </c>
    </row>
    <row r="36" spans="1:16" ht="15.5" thickTop="1" thickBot="1" x14ac:dyDescent="0.4">
      <c r="A36" s="6"/>
      <c r="B36" s="5"/>
      <c r="C36" s="81" t="s">
        <v>77</v>
      </c>
      <c r="D36" s="82">
        <v>0.17</v>
      </c>
      <c r="E36" s="143">
        <f t="shared" si="0"/>
        <v>0</v>
      </c>
      <c r="F36" s="151">
        <v>0</v>
      </c>
      <c r="G36" s="151">
        <v>0</v>
      </c>
      <c r="H36" s="151">
        <v>0</v>
      </c>
      <c r="I36" s="151">
        <v>0</v>
      </c>
      <c r="J36" s="151">
        <v>0</v>
      </c>
      <c r="K36" s="128" t="str">
        <f t="shared" si="1"/>
        <v>NIET GOED INGEVULD</v>
      </c>
      <c r="L36" s="123"/>
      <c r="M36" s="103"/>
      <c r="N36" s="129">
        <f t="shared" si="2"/>
        <v>0</v>
      </c>
      <c r="O36" s="130" t="s">
        <v>105</v>
      </c>
      <c r="P36" s="131" t="s">
        <v>106</v>
      </c>
    </row>
    <row r="37" spans="1:16" ht="15.5" thickTop="1" thickBot="1" x14ac:dyDescent="0.4">
      <c r="A37" s="6"/>
      <c r="B37" s="85"/>
      <c r="C37" s="81" t="s">
        <v>78</v>
      </c>
      <c r="D37" s="82">
        <v>0.17</v>
      </c>
      <c r="E37" s="143">
        <f t="shared" si="0"/>
        <v>0</v>
      </c>
      <c r="F37" s="151">
        <v>0</v>
      </c>
      <c r="G37" s="151">
        <v>0</v>
      </c>
      <c r="H37" s="151">
        <v>0</v>
      </c>
      <c r="I37" s="151">
        <v>0</v>
      </c>
      <c r="J37" s="151">
        <v>0</v>
      </c>
      <c r="K37" s="128" t="str">
        <f t="shared" si="1"/>
        <v>NIET GOED INGEVULD</v>
      </c>
      <c r="L37" s="123"/>
      <c r="M37" s="103"/>
      <c r="N37" s="129">
        <f t="shared" si="2"/>
        <v>0</v>
      </c>
      <c r="O37" s="130" t="s">
        <v>105</v>
      </c>
      <c r="P37" s="131" t="s">
        <v>106</v>
      </c>
    </row>
    <row r="38" spans="1:16" ht="15" thickTop="1" x14ac:dyDescent="0.35">
      <c r="A38" s="5"/>
      <c r="B38" s="6"/>
      <c r="C38" s="6"/>
      <c r="D38" s="73" t="s">
        <v>37</v>
      </c>
      <c r="E38" s="126">
        <f>SUM(E32:E37)</f>
        <v>0</v>
      </c>
      <c r="F38" s="117"/>
      <c r="G38" s="117"/>
      <c r="H38" s="117"/>
      <c r="I38" s="117"/>
      <c r="J38" s="117"/>
      <c r="K38" s="152"/>
      <c r="L38" s="123"/>
      <c r="M38" s="103"/>
      <c r="N38" s="103"/>
      <c r="O38" s="103"/>
      <c r="P38" s="103"/>
    </row>
    <row r="39" spans="1:16" x14ac:dyDescent="0.35">
      <c r="A39" s="6"/>
      <c r="B39" s="6"/>
      <c r="C39" s="6"/>
      <c r="D39" s="86"/>
      <c r="E39" s="171" t="s">
        <v>120</v>
      </c>
      <c r="F39" s="172"/>
      <c r="G39" s="172"/>
      <c r="H39" s="172"/>
      <c r="I39" s="172"/>
      <c r="J39" s="172"/>
      <c r="K39" s="173"/>
      <c r="L39" s="123"/>
      <c r="M39" s="103"/>
      <c r="N39" s="103"/>
      <c r="O39" s="103"/>
      <c r="P39" s="103"/>
    </row>
    <row r="40" spans="1:16" x14ac:dyDescent="0.35">
      <c r="A40" s="6"/>
      <c r="B40" s="6" t="s">
        <v>79</v>
      </c>
      <c r="C40" s="174" t="s">
        <v>80</v>
      </c>
      <c r="D40" s="86">
        <v>0.16</v>
      </c>
      <c r="E40" s="143">
        <f>SUM((F40*$F$5*$K$30*D40)+(G40*$G$5*$K$30*D40)+H40*$H$5*$K$30*D40)+(I40*$I$5*$K$30*D40)+(J40*$J$5*$K$30*D40)</f>
        <v>1000</v>
      </c>
      <c r="F40" s="153">
        <v>0.2</v>
      </c>
      <c r="G40" s="153"/>
      <c r="H40" s="153"/>
      <c r="I40" s="153">
        <v>0.8</v>
      </c>
      <c r="J40" s="153"/>
      <c r="K40" s="140"/>
      <c r="L40" s="123"/>
      <c r="M40" s="103"/>
      <c r="N40" s="103"/>
      <c r="O40" s="103"/>
      <c r="P40" s="103"/>
    </row>
    <row r="41" spans="1:16" x14ac:dyDescent="0.35">
      <c r="A41" s="6"/>
      <c r="B41" s="6"/>
      <c r="C41" s="175"/>
      <c r="D41" s="73"/>
      <c r="E41" s="154"/>
      <c r="F41" s="155"/>
      <c r="G41" s="155"/>
      <c r="H41" s="155"/>
      <c r="I41" s="155"/>
      <c r="J41" s="156"/>
      <c r="K41" s="85"/>
      <c r="L41" s="142"/>
      <c r="M41" s="103"/>
      <c r="N41" s="103"/>
      <c r="O41" s="103"/>
      <c r="P41" s="103"/>
    </row>
    <row r="42" spans="1:16" x14ac:dyDescent="0.35">
      <c r="A42" s="29" t="s">
        <v>81</v>
      </c>
      <c r="B42" s="76" t="s">
        <v>82</v>
      </c>
      <c r="C42" s="77"/>
      <c r="D42" s="24"/>
      <c r="E42" s="24"/>
      <c r="F42" s="157"/>
      <c r="G42" s="157"/>
      <c r="H42" s="157"/>
      <c r="I42" s="157"/>
      <c r="J42" s="157"/>
      <c r="K42" s="23"/>
      <c r="L42" s="123"/>
      <c r="M42" s="103"/>
      <c r="N42" s="103"/>
      <c r="O42" s="103"/>
      <c r="P42" s="103"/>
    </row>
    <row r="43" spans="1:16" ht="72.5" x14ac:dyDescent="0.35">
      <c r="A43" s="6"/>
      <c r="B43" s="5" t="s">
        <v>121</v>
      </c>
      <c r="C43" s="5"/>
      <c r="D43" s="81" t="s">
        <v>35</v>
      </c>
      <c r="E43" s="81" t="s">
        <v>119</v>
      </c>
      <c r="F43" s="81" t="s">
        <v>67</v>
      </c>
      <c r="G43" s="81" t="s">
        <v>68</v>
      </c>
      <c r="H43" s="81" t="s">
        <v>69</v>
      </c>
      <c r="I43" s="81" t="s">
        <v>70</v>
      </c>
      <c r="J43" s="81" t="s">
        <v>84</v>
      </c>
      <c r="K43" s="150">
        <f>SUM($L$28/3)</f>
        <v>15625</v>
      </c>
      <c r="L43" s="123"/>
      <c r="M43" s="103"/>
      <c r="N43" s="103"/>
      <c r="O43" s="103"/>
      <c r="P43" s="103"/>
    </row>
    <row r="44" spans="1:16" ht="29.5" thickBot="1" x14ac:dyDescent="0.4">
      <c r="A44" s="6"/>
      <c r="B44" s="6"/>
      <c r="C44" s="6"/>
      <c r="D44" s="5" t="s">
        <v>72</v>
      </c>
      <c r="E44" s="6"/>
      <c r="F44" s="3"/>
      <c r="G44" s="3"/>
      <c r="H44" s="3"/>
      <c r="I44" s="3"/>
      <c r="J44" s="3"/>
      <c r="K44" s="150"/>
      <c r="L44" s="123"/>
      <c r="M44" s="103"/>
      <c r="N44" s="103"/>
      <c r="O44" s="103"/>
      <c r="P44" s="103"/>
    </row>
    <row r="45" spans="1:16" ht="15.5" thickTop="1" thickBot="1" x14ac:dyDescent="0.4">
      <c r="A45" s="6"/>
      <c r="B45" s="23"/>
      <c r="C45" s="81" t="s">
        <v>73</v>
      </c>
      <c r="D45" s="82">
        <v>0.16</v>
      </c>
      <c r="E45" s="143">
        <f t="shared" ref="E45:E50" si="3">SUM((F45*$F$5*$K$30*D45)+(G45*$G$5*$K$30*D45)+H45*$H$5*$K$30*D45)+(I45*$I$5*$K$30*D45)+(J45*$J$5*$K$30*D45)</f>
        <v>0</v>
      </c>
      <c r="F45" s="151">
        <v>0</v>
      </c>
      <c r="G45" s="151">
        <v>0</v>
      </c>
      <c r="H45" s="151">
        <v>0</v>
      </c>
      <c r="I45" s="151">
        <v>0</v>
      </c>
      <c r="J45" s="151">
        <v>0</v>
      </c>
      <c r="K45" s="128" t="str">
        <f t="shared" ref="K45:K50" si="4">IF(N45=1,O45, P45)</f>
        <v>NIET GOED INGEVULD</v>
      </c>
      <c r="L45" s="123"/>
      <c r="M45" s="103"/>
      <c r="N45" s="129">
        <f t="shared" ref="N45:N50" si="5">SUM(F45:J45)</f>
        <v>0</v>
      </c>
      <c r="O45" s="130" t="s">
        <v>105</v>
      </c>
      <c r="P45" s="131" t="s">
        <v>106</v>
      </c>
    </row>
    <row r="46" spans="1:16" ht="15.5" thickTop="1" thickBot="1" x14ac:dyDescent="0.4">
      <c r="A46" s="6"/>
      <c r="B46" s="23"/>
      <c r="C46" s="81" t="s">
        <v>74</v>
      </c>
      <c r="D46" s="82">
        <v>0.17</v>
      </c>
      <c r="E46" s="143">
        <f t="shared" si="3"/>
        <v>0</v>
      </c>
      <c r="F46" s="151">
        <v>0</v>
      </c>
      <c r="G46" s="151">
        <v>0</v>
      </c>
      <c r="H46" s="151">
        <v>0</v>
      </c>
      <c r="I46" s="151">
        <v>0</v>
      </c>
      <c r="J46" s="151">
        <v>0</v>
      </c>
      <c r="K46" s="128" t="str">
        <f t="shared" si="4"/>
        <v>NIET GOED INGEVULD</v>
      </c>
      <c r="L46" s="123"/>
      <c r="M46" s="103"/>
      <c r="N46" s="129">
        <f t="shared" si="5"/>
        <v>0</v>
      </c>
      <c r="O46" s="130" t="s">
        <v>105</v>
      </c>
      <c r="P46" s="131" t="s">
        <v>106</v>
      </c>
    </row>
    <row r="47" spans="1:16" ht="15.5" thickTop="1" thickBot="1" x14ac:dyDescent="0.4">
      <c r="A47" s="6"/>
      <c r="B47" s="23"/>
      <c r="C47" s="81" t="s">
        <v>75</v>
      </c>
      <c r="D47" s="82">
        <v>0.17</v>
      </c>
      <c r="E47" s="143">
        <f t="shared" si="3"/>
        <v>0</v>
      </c>
      <c r="F47" s="151">
        <v>0</v>
      </c>
      <c r="G47" s="151">
        <v>0</v>
      </c>
      <c r="H47" s="151">
        <v>0</v>
      </c>
      <c r="I47" s="151">
        <v>0</v>
      </c>
      <c r="J47" s="151">
        <v>0</v>
      </c>
      <c r="K47" s="128" t="str">
        <f t="shared" si="4"/>
        <v>NIET GOED INGEVULD</v>
      </c>
      <c r="L47" s="123"/>
      <c r="M47" s="103"/>
      <c r="N47" s="129">
        <f t="shared" si="5"/>
        <v>0</v>
      </c>
      <c r="O47" s="130" t="s">
        <v>105</v>
      </c>
      <c r="P47" s="131" t="s">
        <v>106</v>
      </c>
    </row>
    <row r="48" spans="1:16" ht="15.5" thickTop="1" thickBot="1" x14ac:dyDescent="0.4">
      <c r="A48" s="6"/>
      <c r="B48" s="23"/>
      <c r="C48" s="81" t="s">
        <v>76</v>
      </c>
      <c r="D48" s="82">
        <v>0.16</v>
      </c>
      <c r="E48" s="143">
        <f t="shared" si="3"/>
        <v>0</v>
      </c>
      <c r="F48" s="151">
        <v>0</v>
      </c>
      <c r="G48" s="151">
        <v>0</v>
      </c>
      <c r="H48" s="151">
        <v>0</v>
      </c>
      <c r="I48" s="151">
        <v>0</v>
      </c>
      <c r="J48" s="151">
        <v>0</v>
      </c>
      <c r="K48" s="128" t="str">
        <f t="shared" si="4"/>
        <v>NIET GOED INGEVULD</v>
      </c>
      <c r="L48" s="123"/>
      <c r="M48" s="103"/>
      <c r="N48" s="129">
        <f t="shared" si="5"/>
        <v>0</v>
      </c>
      <c r="O48" s="130" t="s">
        <v>105</v>
      </c>
      <c r="P48" s="131" t="s">
        <v>106</v>
      </c>
    </row>
    <row r="49" spans="1:16" ht="15.5" thickTop="1" thickBot="1" x14ac:dyDescent="0.4">
      <c r="A49" s="6"/>
      <c r="B49" s="23"/>
      <c r="C49" s="81" t="s">
        <v>77</v>
      </c>
      <c r="D49" s="82">
        <v>0.17</v>
      </c>
      <c r="E49" s="143">
        <f t="shared" si="3"/>
        <v>0</v>
      </c>
      <c r="F49" s="151">
        <v>0</v>
      </c>
      <c r="G49" s="151">
        <v>0</v>
      </c>
      <c r="H49" s="151">
        <v>0</v>
      </c>
      <c r="I49" s="151">
        <v>0</v>
      </c>
      <c r="J49" s="151">
        <v>0</v>
      </c>
      <c r="K49" s="128" t="str">
        <f t="shared" si="4"/>
        <v>NIET GOED INGEVULD</v>
      </c>
      <c r="L49" s="123"/>
      <c r="M49" s="103"/>
      <c r="N49" s="129">
        <f t="shared" si="5"/>
        <v>0</v>
      </c>
      <c r="O49" s="130" t="s">
        <v>105</v>
      </c>
      <c r="P49" s="131" t="s">
        <v>106</v>
      </c>
    </row>
    <row r="50" spans="1:16" ht="15.5" thickTop="1" thickBot="1" x14ac:dyDescent="0.4">
      <c r="A50" s="5"/>
      <c r="B50" s="85"/>
      <c r="C50" s="81" t="s">
        <v>78</v>
      </c>
      <c r="D50" s="82">
        <v>0.17</v>
      </c>
      <c r="E50" s="143">
        <f t="shared" si="3"/>
        <v>0</v>
      </c>
      <c r="F50" s="151">
        <v>0</v>
      </c>
      <c r="G50" s="151">
        <v>0</v>
      </c>
      <c r="H50" s="151">
        <v>0</v>
      </c>
      <c r="I50" s="151">
        <v>0</v>
      </c>
      <c r="J50" s="151">
        <v>0</v>
      </c>
      <c r="K50" s="128" t="str">
        <f t="shared" si="4"/>
        <v>NIET GOED INGEVULD</v>
      </c>
      <c r="L50" s="123"/>
      <c r="M50" s="103"/>
      <c r="N50" s="129">
        <f t="shared" si="5"/>
        <v>0</v>
      </c>
      <c r="O50" s="130" t="s">
        <v>105</v>
      </c>
      <c r="P50" s="131" t="s">
        <v>106</v>
      </c>
    </row>
    <row r="51" spans="1:16" ht="15" thickTop="1" x14ac:dyDescent="0.35">
      <c r="A51" s="6"/>
      <c r="B51" s="5"/>
      <c r="C51" s="5"/>
      <c r="D51" s="5" t="s">
        <v>37</v>
      </c>
      <c r="E51" s="126">
        <f>SUM(E45:E50)</f>
        <v>0</v>
      </c>
      <c r="F51" s="158"/>
      <c r="G51" s="158"/>
      <c r="H51" s="158"/>
      <c r="I51" s="158"/>
      <c r="J51" s="159"/>
      <c r="K51" s="157"/>
      <c r="L51" s="142"/>
      <c r="M51" s="103"/>
      <c r="N51" s="103"/>
      <c r="O51" s="103"/>
      <c r="P51" s="103"/>
    </row>
    <row r="52" spans="1:16" x14ac:dyDescent="0.35">
      <c r="A52" s="29" t="s">
        <v>85</v>
      </c>
      <c r="B52" s="12" t="s">
        <v>86</v>
      </c>
      <c r="C52" s="29"/>
      <c r="D52" s="29"/>
      <c r="E52" s="29"/>
      <c r="F52" s="117"/>
      <c r="G52" s="117"/>
      <c r="H52" s="117"/>
      <c r="I52" s="117"/>
      <c r="J52" s="117"/>
      <c r="K52" s="119"/>
      <c r="L52" s="123"/>
      <c r="M52" s="103"/>
      <c r="N52" s="103"/>
      <c r="O52" s="103"/>
      <c r="P52" s="103"/>
    </row>
    <row r="53" spans="1:16" ht="58.5" thickBot="1" x14ac:dyDescent="0.4">
      <c r="A53" s="5"/>
      <c r="B53" s="1" t="s">
        <v>87</v>
      </c>
      <c r="C53" s="1" t="s">
        <v>88</v>
      </c>
      <c r="D53" s="1" t="s">
        <v>35</v>
      </c>
      <c r="E53" s="81" t="s">
        <v>122</v>
      </c>
      <c r="F53" s="81">
        <v>5</v>
      </c>
      <c r="G53" s="81">
        <v>4</v>
      </c>
      <c r="H53" s="81">
        <v>3</v>
      </c>
      <c r="I53" s="81">
        <v>2</v>
      </c>
      <c r="J53" s="81">
        <v>1</v>
      </c>
      <c r="K53" s="150">
        <f>SUM($L$28/3)</f>
        <v>15625</v>
      </c>
      <c r="L53" s="123"/>
      <c r="M53" s="103"/>
      <c r="N53" s="103"/>
      <c r="O53" s="103"/>
      <c r="P53" s="103"/>
    </row>
    <row r="54" spans="1:16" ht="15.5" thickTop="1" thickBot="1" x14ac:dyDescent="0.4">
      <c r="A54" s="18"/>
      <c r="B54" s="17"/>
      <c r="C54" s="17"/>
      <c r="D54" s="17" t="s">
        <v>37</v>
      </c>
      <c r="E54" s="146">
        <f>SUM(((F54*$F$5*K53)))+(G54*$G$5*K53)+(H54*$H$5*K53)+(I54*$I$5*K53)+(J54*$J$5*K53)</f>
        <v>0</v>
      </c>
      <c r="F54" s="127">
        <v>0</v>
      </c>
      <c r="G54" s="127">
        <v>0</v>
      </c>
      <c r="H54" s="127">
        <v>0</v>
      </c>
      <c r="I54" s="127">
        <v>0</v>
      </c>
      <c r="J54" s="127">
        <v>0</v>
      </c>
      <c r="K54" s="128" t="str">
        <f t="shared" ref="K54" si="6">IF(N54=1,O54, P54)</f>
        <v>NIET GOED INGEVULD</v>
      </c>
      <c r="L54" s="142"/>
      <c r="M54" s="103"/>
      <c r="N54" s="129">
        <f>SUM(F54:J54)</f>
        <v>0</v>
      </c>
      <c r="O54" s="130" t="s">
        <v>105</v>
      </c>
      <c r="P54" s="131" t="s">
        <v>106</v>
      </c>
    </row>
    <row r="55" spans="1:16" ht="15" thickTop="1" x14ac:dyDescent="0.35">
      <c r="A55" s="157"/>
      <c r="B55" s="160"/>
      <c r="C55" s="176" t="s">
        <v>89</v>
      </c>
      <c r="D55" s="177"/>
      <c r="E55" s="161">
        <f>SUM(E54,E51,E38,E27,E24,E21,E18,E12,E10)</f>
        <v>0</v>
      </c>
      <c r="F55" s="113"/>
      <c r="G55" s="113"/>
      <c r="H55" s="113"/>
      <c r="I55" s="113"/>
      <c r="J55" s="113"/>
      <c r="K55" s="162"/>
      <c r="L55" s="163"/>
      <c r="M55" s="103"/>
      <c r="N55" s="103"/>
      <c r="O55" s="103"/>
      <c r="P55" s="103"/>
    </row>
  </sheetData>
  <sheetProtection algorithmName="SHA-512" hashValue="9oVZdOme/hLpHWOVe3GL5efimkWhNa0zT6toI287aVNkKqc5PJ7XQ9kpAOlN6+7lmox/qFvBTo1wGjVFC7KC7g==" saltValue="8MCpUK137JvwW7eXvrg++w==" spinCount="100000" sheet="1" objects="1" scenarios="1"/>
  <mergeCells count="17">
    <mergeCell ref="B1:C1"/>
    <mergeCell ref="D1:E1"/>
    <mergeCell ref="F1:J1"/>
    <mergeCell ref="E2:J2"/>
    <mergeCell ref="E3:J3"/>
    <mergeCell ref="E39:K39"/>
    <mergeCell ref="C40:C41"/>
    <mergeCell ref="C55:D55"/>
    <mergeCell ref="K4:L4"/>
    <mergeCell ref="E13:K13"/>
    <mergeCell ref="E16:E17"/>
    <mergeCell ref="F16:F17"/>
    <mergeCell ref="G16:G17"/>
    <mergeCell ref="H16:H17"/>
    <mergeCell ref="I16:I17"/>
    <mergeCell ref="J16:J17"/>
    <mergeCell ref="F4:J4"/>
  </mergeCells>
  <conditionalFormatting sqref="K12 K21 K24 K54 K27 K45:K50 K32:K37 K18">
    <cfRule type="expression" dxfId="11" priority="3">
      <formula>NOT(N12=1)</formula>
    </cfRule>
    <cfRule type="expression" dxfId="10" priority="4">
      <formula>N12=1</formula>
    </cfRule>
  </conditionalFormatting>
  <conditionalFormatting sqref="K10">
    <cfRule type="expression" dxfId="9" priority="1">
      <formula>NOT(N10=1)</formula>
    </cfRule>
    <cfRule type="expression" dxfId="8" priority="2">
      <formula>N10=1</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D5A0C-DD77-469E-8277-6539F531EF55}">
  <dimension ref="A1:P55"/>
  <sheetViews>
    <sheetView workbookViewId="0">
      <selection activeCell="S4" sqref="S4"/>
    </sheetView>
  </sheetViews>
  <sheetFormatPr defaultRowHeight="14.5" x14ac:dyDescent="0.35"/>
  <cols>
    <col min="1" max="1" width="4.7265625" bestFit="1" customWidth="1"/>
    <col min="2" max="2" width="67.26953125" bestFit="1" customWidth="1"/>
    <col min="3" max="3" width="37" customWidth="1"/>
    <col min="4" max="4" width="9.81640625" customWidth="1"/>
    <col min="5" max="5" width="12.1796875" customWidth="1"/>
    <col min="6" max="6" width="7.26953125" customWidth="1"/>
    <col min="7" max="7" width="7.26953125" bestFit="1" customWidth="1"/>
    <col min="8" max="9" width="7.26953125" customWidth="1"/>
    <col min="10" max="10" width="7.453125" customWidth="1"/>
    <col min="11" max="11" width="22.453125" customWidth="1"/>
    <col min="12" max="12" width="13.26953125" customWidth="1"/>
    <col min="13" max="17" width="0" hidden="1" customWidth="1"/>
  </cols>
  <sheetData>
    <row r="1" spans="1:16" ht="44" thickBot="1" x14ac:dyDescent="0.4">
      <c r="A1" s="100"/>
      <c r="B1" s="187" t="s">
        <v>123</v>
      </c>
      <c r="C1" s="188"/>
      <c r="D1" s="189" t="s">
        <v>1</v>
      </c>
      <c r="E1" s="190"/>
      <c r="F1" s="191" t="s">
        <v>2</v>
      </c>
      <c r="G1" s="192"/>
      <c r="H1" s="192"/>
      <c r="I1" s="192"/>
      <c r="J1" s="192"/>
      <c r="K1" s="101"/>
      <c r="L1" s="102" t="s">
        <v>93</v>
      </c>
      <c r="M1" s="103"/>
      <c r="N1" s="103"/>
      <c r="O1" s="103"/>
      <c r="P1" s="103"/>
    </row>
    <row r="2" spans="1:16" x14ac:dyDescent="0.35">
      <c r="A2" s="104"/>
      <c r="B2" s="5" t="s">
        <v>18</v>
      </c>
      <c r="C2" s="5"/>
      <c r="D2" s="7"/>
      <c r="E2" s="193" t="s">
        <v>19</v>
      </c>
      <c r="F2" s="193"/>
      <c r="G2" s="193"/>
      <c r="H2" s="193"/>
      <c r="I2" s="193"/>
      <c r="J2" s="194"/>
      <c r="K2" s="105"/>
      <c r="L2" s="106" t="s">
        <v>94</v>
      </c>
      <c r="M2" s="103"/>
      <c r="N2" s="103"/>
      <c r="O2" s="103"/>
      <c r="P2" s="103"/>
    </row>
    <row r="3" spans="1:16" x14ac:dyDescent="0.35">
      <c r="A3" s="17"/>
      <c r="B3" s="5"/>
      <c r="C3" s="5"/>
      <c r="D3" s="44"/>
      <c r="E3" s="195"/>
      <c r="F3" s="195"/>
      <c r="G3" s="195"/>
      <c r="H3" s="195"/>
      <c r="I3" s="195"/>
      <c r="J3" s="196"/>
      <c r="K3" s="107"/>
      <c r="L3" s="108">
        <v>211110</v>
      </c>
      <c r="M3" s="103"/>
      <c r="N3" s="103"/>
      <c r="O3" s="103"/>
      <c r="P3" s="103"/>
    </row>
    <row r="4" spans="1:16" ht="29" x14ac:dyDescent="0.35">
      <c r="A4" s="81"/>
      <c r="B4" s="109" t="s">
        <v>95</v>
      </c>
      <c r="C4" s="109"/>
      <c r="D4" s="109" t="s">
        <v>22</v>
      </c>
      <c r="E4" s="110"/>
      <c r="F4" s="197" t="s">
        <v>96</v>
      </c>
      <c r="G4" s="198"/>
      <c r="H4" s="198"/>
      <c r="I4" s="198"/>
      <c r="J4" s="199"/>
      <c r="K4" s="178" t="s">
        <v>97</v>
      </c>
      <c r="L4" s="179"/>
      <c r="M4" s="103"/>
      <c r="N4" s="103"/>
      <c r="O4" s="103"/>
      <c r="P4" s="103"/>
    </row>
    <row r="5" spans="1:16" ht="43.5" x14ac:dyDescent="0.35">
      <c r="A5" s="17"/>
      <c r="B5" s="5" t="s">
        <v>98</v>
      </c>
      <c r="C5" s="5"/>
      <c r="D5" s="81" t="s">
        <v>25</v>
      </c>
      <c r="E5" s="81" t="s">
        <v>37</v>
      </c>
      <c r="F5" s="111">
        <v>1</v>
      </c>
      <c r="G5" s="111">
        <v>0.75</v>
      </c>
      <c r="H5" s="111">
        <v>0.5</v>
      </c>
      <c r="I5" s="111">
        <v>0.25</v>
      </c>
      <c r="J5" s="111">
        <v>0</v>
      </c>
      <c r="K5" s="82" t="s">
        <v>99</v>
      </c>
      <c r="L5" s="112">
        <f>615000*0.3</f>
        <v>184500</v>
      </c>
      <c r="M5" s="103"/>
      <c r="N5" s="103"/>
      <c r="O5" s="103"/>
      <c r="P5" s="103"/>
    </row>
    <row r="6" spans="1:16" x14ac:dyDescent="0.35">
      <c r="A6" s="110" t="s">
        <v>28</v>
      </c>
      <c r="B6" s="109" t="s">
        <v>29</v>
      </c>
      <c r="C6" s="109"/>
      <c r="D6" s="23"/>
      <c r="E6" s="6"/>
      <c r="F6" s="113"/>
      <c r="G6" s="113"/>
      <c r="H6" s="113"/>
      <c r="I6" s="113"/>
      <c r="J6" s="114"/>
      <c r="K6" s="115" t="s">
        <v>100</v>
      </c>
      <c r="L6" s="116">
        <f>3/8*L5</f>
        <v>69187.5</v>
      </c>
      <c r="M6" s="103"/>
      <c r="N6" s="103"/>
      <c r="O6" s="103"/>
      <c r="P6" s="103"/>
    </row>
    <row r="7" spans="1:16" x14ac:dyDescent="0.35">
      <c r="A7" s="29" t="s">
        <v>30</v>
      </c>
      <c r="B7" s="30" t="s">
        <v>31</v>
      </c>
      <c r="C7" s="31"/>
      <c r="D7" s="1"/>
      <c r="E7" s="29"/>
      <c r="F7" s="117"/>
      <c r="G7" s="117"/>
      <c r="H7" s="117"/>
      <c r="I7" s="117"/>
      <c r="J7" s="118"/>
      <c r="K7" s="119"/>
      <c r="L7" s="120"/>
      <c r="M7" s="103"/>
      <c r="N7" s="103"/>
      <c r="O7" s="103"/>
      <c r="P7" s="103"/>
    </row>
    <row r="8" spans="1:16" ht="58" x14ac:dyDescent="0.35">
      <c r="A8" s="6"/>
      <c r="B8" s="38" t="s">
        <v>101</v>
      </c>
      <c r="C8" s="38" t="s">
        <v>102</v>
      </c>
      <c r="D8" s="5" t="s">
        <v>35</v>
      </c>
      <c r="E8" s="6"/>
      <c r="F8" s="3"/>
      <c r="G8" s="3"/>
      <c r="H8" s="3"/>
      <c r="I8" s="3"/>
      <c r="J8" s="121"/>
      <c r="K8" s="122"/>
      <c r="L8" s="123"/>
      <c r="M8" s="103"/>
      <c r="N8" s="103"/>
      <c r="O8" s="103"/>
      <c r="P8" s="103"/>
    </row>
    <row r="9" spans="1:16" ht="29.5" thickBot="1" x14ac:dyDescent="0.4">
      <c r="A9" s="6"/>
      <c r="B9" s="44"/>
      <c r="C9" s="124" t="s">
        <v>103</v>
      </c>
      <c r="D9" s="6"/>
      <c r="E9" s="81" t="s">
        <v>104</v>
      </c>
      <c r="F9" s="81">
        <v>2</v>
      </c>
      <c r="G9" s="81">
        <v>4</v>
      </c>
      <c r="H9" s="81">
        <v>6</v>
      </c>
      <c r="I9" s="81">
        <v>8</v>
      </c>
      <c r="J9" s="81">
        <v>10</v>
      </c>
      <c r="K9" s="125">
        <f>SUM($L$6/2)</f>
        <v>34593.75</v>
      </c>
      <c r="L9" s="123"/>
      <c r="M9" s="103"/>
      <c r="N9" s="103"/>
      <c r="O9" s="103"/>
      <c r="P9" s="103"/>
    </row>
    <row r="10" spans="1:16" ht="15.5" thickTop="1" thickBot="1" x14ac:dyDescent="0.4">
      <c r="A10" s="6"/>
      <c r="B10" s="44"/>
      <c r="C10" s="44"/>
      <c r="D10" s="6" t="s">
        <v>37</v>
      </c>
      <c r="E10" s="126">
        <f>SUM(((F10*$F$5*K9)))+(G10*$G$5*K9)+(H10*$H$5*K9)+(I10*$I$5*K9)+(J10*$J$5*K9)</f>
        <v>0</v>
      </c>
      <c r="F10" s="127">
        <v>0</v>
      </c>
      <c r="G10" s="127">
        <v>0</v>
      </c>
      <c r="H10" s="127">
        <v>0</v>
      </c>
      <c r="I10" s="127">
        <v>0</v>
      </c>
      <c r="J10" s="127">
        <v>0</v>
      </c>
      <c r="K10" s="128" t="str">
        <f>IF(N10=1,O10, P10)</f>
        <v>NIET GOED INGEVULD</v>
      </c>
      <c r="L10" s="123"/>
      <c r="M10" s="103"/>
      <c r="N10" s="129">
        <f>SUM(F10:J10)</f>
        <v>0</v>
      </c>
      <c r="O10" s="130" t="s">
        <v>105</v>
      </c>
      <c r="P10" s="131" t="s">
        <v>106</v>
      </c>
    </row>
    <row r="11" spans="1:16" ht="30" thickTop="1" thickBot="1" x14ac:dyDescent="0.4">
      <c r="A11" s="6"/>
      <c r="B11" s="44"/>
      <c r="C11" s="124" t="s">
        <v>107</v>
      </c>
      <c r="D11" s="6"/>
      <c r="E11" s="81" t="s">
        <v>104</v>
      </c>
      <c r="F11" s="81">
        <v>4</v>
      </c>
      <c r="G11" s="81">
        <v>8</v>
      </c>
      <c r="H11" s="81">
        <v>12</v>
      </c>
      <c r="I11" s="81">
        <v>16</v>
      </c>
      <c r="J11" s="81">
        <v>20</v>
      </c>
      <c r="K11" s="125">
        <f>SUM($L$6/2)</f>
        <v>34593.75</v>
      </c>
      <c r="L11" s="123"/>
      <c r="M11" s="103"/>
      <c r="N11" s="103"/>
      <c r="O11" s="103"/>
      <c r="P11" s="103"/>
    </row>
    <row r="12" spans="1:16" ht="15.5" thickTop="1" thickBot="1" x14ac:dyDescent="0.4">
      <c r="A12" s="6"/>
      <c r="B12" s="44"/>
      <c r="C12" s="44"/>
      <c r="D12" s="6" t="s">
        <v>37</v>
      </c>
      <c r="E12" s="132">
        <f>SUM(((F12*$F$5*K11)))+(G12*$G$5*K11)+(H12*$H$5*K11)+(I12*$I$5*K11)+(J12*$J$5*K11)</f>
        <v>0</v>
      </c>
      <c r="F12" s="133">
        <v>0</v>
      </c>
      <c r="G12" s="133">
        <v>0</v>
      </c>
      <c r="H12" s="133">
        <v>0</v>
      </c>
      <c r="I12" s="133">
        <v>0</v>
      </c>
      <c r="J12" s="133">
        <v>0</v>
      </c>
      <c r="K12" s="128" t="str">
        <f>IF(N12=1,O12, P12)</f>
        <v>NIET GOED INGEVULD</v>
      </c>
      <c r="L12" s="123"/>
      <c r="M12" s="103"/>
      <c r="N12" s="129">
        <f>SUM(F12:J12)</f>
        <v>0</v>
      </c>
      <c r="O12" s="130" t="s">
        <v>105</v>
      </c>
      <c r="P12" s="131" t="s">
        <v>106</v>
      </c>
    </row>
    <row r="13" spans="1:16" ht="15" thickTop="1" x14ac:dyDescent="0.35">
      <c r="A13" s="18"/>
      <c r="B13" s="53"/>
      <c r="C13" s="53"/>
      <c r="D13" s="18"/>
      <c r="E13" s="180" t="s">
        <v>108</v>
      </c>
      <c r="F13" s="181"/>
      <c r="G13" s="181"/>
      <c r="H13" s="181"/>
      <c r="I13" s="181"/>
      <c r="J13" s="181"/>
      <c r="K13" s="182"/>
      <c r="L13" s="134"/>
      <c r="M13" s="103"/>
      <c r="N13" s="103"/>
      <c r="O13" s="103"/>
      <c r="P13" s="103"/>
    </row>
    <row r="14" spans="1:16" x14ac:dyDescent="0.35">
      <c r="A14" s="110" t="s">
        <v>40</v>
      </c>
      <c r="B14" s="109" t="s">
        <v>41</v>
      </c>
      <c r="C14" s="109"/>
      <c r="D14" s="81"/>
      <c r="E14" s="73"/>
      <c r="F14" s="135"/>
      <c r="G14" s="135"/>
      <c r="H14" s="135"/>
      <c r="I14" s="135"/>
      <c r="J14" s="136"/>
      <c r="K14" s="137" t="s">
        <v>109</v>
      </c>
      <c r="L14" s="116">
        <f>3/8*L5</f>
        <v>69187.5</v>
      </c>
      <c r="M14" s="103"/>
      <c r="N14" s="103"/>
      <c r="O14" s="103"/>
      <c r="P14" s="103"/>
    </row>
    <row r="15" spans="1:16" x14ac:dyDescent="0.35">
      <c r="A15" s="29" t="s">
        <v>42</v>
      </c>
      <c r="B15" s="59" t="s">
        <v>43</v>
      </c>
      <c r="C15" s="60"/>
      <c r="D15" s="1"/>
      <c r="E15" s="29"/>
      <c r="F15" s="138"/>
      <c r="G15" s="138"/>
      <c r="H15" s="138"/>
      <c r="I15" s="138"/>
      <c r="J15" s="139"/>
      <c r="K15" s="140"/>
      <c r="L15" s="123"/>
      <c r="M15" s="103"/>
      <c r="N15" s="103"/>
      <c r="O15" s="103"/>
      <c r="P15" s="103"/>
    </row>
    <row r="16" spans="1:16" ht="43.5" x14ac:dyDescent="0.35">
      <c r="A16" s="6"/>
      <c r="B16" s="63" t="s">
        <v>45</v>
      </c>
      <c r="C16" s="63" t="s">
        <v>110</v>
      </c>
      <c r="D16" s="5" t="s">
        <v>35</v>
      </c>
      <c r="E16" s="183" t="s">
        <v>111</v>
      </c>
      <c r="F16" s="185">
        <v>2</v>
      </c>
      <c r="G16" s="185">
        <v>3</v>
      </c>
      <c r="H16" s="185">
        <v>4</v>
      </c>
      <c r="I16" s="185">
        <v>5</v>
      </c>
      <c r="J16" s="185">
        <v>6</v>
      </c>
      <c r="K16" s="140">
        <f>SUM($L$14/3)</f>
        <v>23062.5</v>
      </c>
      <c r="L16" s="123"/>
      <c r="M16" s="103"/>
      <c r="N16" s="103"/>
      <c r="O16" s="103"/>
      <c r="P16" s="103"/>
    </row>
    <row r="17" spans="1:16" ht="73" thickBot="1" x14ac:dyDescent="0.4">
      <c r="A17" s="6"/>
      <c r="B17" s="63" t="s">
        <v>46</v>
      </c>
      <c r="C17" s="63"/>
      <c r="D17" s="5"/>
      <c r="E17" s="184"/>
      <c r="F17" s="186"/>
      <c r="G17" s="186"/>
      <c r="H17" s="186"/>
      <c r="I17" s="186"/>
      <c r="J17" s="186"/>
      <c r="K17" s="122"/>
      <c r="L17" s="123"/>
      <c r="M17" s="103"/>
      <c r="N17" s="103"/>
      <c r="O17" s="103"/>
      <c r="P17" s="103"/>
    </row>
    <row r="18" spans="1:16" ht="15.5" thickTop="1" thickBot="1" x14ac:dyDescent="0.4">
      <c r="A18" s="18"/>
      <c r="B18" s="67"/>
      <c r="C18" s="67"/>
      <c r="D18" s="17" t="s">
        <v>37</v>
      </c>
      <c r="E18" s="126">
        <f>SUM(((F18*$F$5*K16)))+(G18*$G$5*K16)+(H18*$H$5*K16)+(I18*$I$5*K16)+(J18*$J$5*K16)</f>
        <v>0</v>
      </c>
      <c r="F18" s="141">
        <v>0</v>
      </c>
      <c r="G18" s="141">
        <v>0</v>
      </c>
      <c r="H18" s="141">
        <v>0</v>
      </c>
      <c r="I18" s="141">
        <v>0</v>
      </c>
      <c r="J18" s="141">
        <v>0</v>
      </c>
      <c r="K18" s="128" t="str">
        <f>IF(N18=1,O18, P18)</f>
        <v>NIET GOED INGEVULD</v>
      </c>
      <c r="L18" s="142"/>
      <c r="M18" s="103"/>
      <c r="N18" s="129">
        <f>SUM(F18:J18)</f>
        <v>0</v>
      </c>
      <c r="O18" s="130" t="s">
        <v>105</v>
      </c>
      <c r="P18" s="131" t="s">
        <v>106</v>
      </c>
    </row>
    <row r="19" spans="1:16" ht="15" thickTop="1" x14ac:dyDescent="0.35">
      <c r="A19" s="29" t="s">
        <v>47</v>
      </c>
      <c r="B19" s="59" t="s">
        <v>48</v>
      </c>
      <c r="C19" s="60"/>
      <c r="D19" s="1"/>
      <c r="E19" s="29"/>
      <c r="F19" s="117"/>
      <c r="G19" s="117"/>
      <c r="H19" s="117"/>
      <c r="I19" s="117"/>
      <c r="J19" s="118"/>
      <c r="K19" s="143"/>
      <c r="L19" s="144"/>
      <c r="M19" s="103"/>
      <c r="N19" s="103"/>
      <c r="O19" s="103"/>
      <c r="P19" s="103"/>
    </row>
    <row r="20" spans="1:16" ht="102" thickBot="1" x14ac:dyDescent="0.4">
      <c r="A20" s="6"/>
      <c r="B20" s="63" t="s">
        <v>50</v>
      </c>
      <c r="C20" s="63" t="s">
        <v>51</v>
      </c>
      <c r="D20" s="5" t="s">
        <v>35</v>
      </c>
      <c r="E20" s="81" t="s">
        <v>112</v>
      </c>
      <c r="F20" s="81">
        <v>2</v>
      </c>
      <c r="G20" s="81">
        <v>4</v>
      </c>
      <c r="H20" s="81">
        <v>6</v>
      </c>
      <c r="I20" s="81">
        <v>8</v>
      </c>
      <c r="J20" s="81">
        <v>10</v>
      </c>
      <c r="K20" s="125">
        <f>SUM($L$14/3)</f>
        <v>23062.5</v>
      </c>
      <c r="L20" s="123"/>
      <c r="M20" s="103"/>
      <c r="N20" s="103"/>
      <c r="O20" s="103"/>
      <c r="P20" s="103"/>
    </row>
    <row r="21" spans="1:16" ht="15.5" thickTop="1" thickBot="1" x14ac:dyDescent="0.4">
      <c r="A21" s="6"/>
      <c r="B21" s="98"/>
      <c r="C21" s="145"/>
      <c r="D21" s="6" t="s">
        <v>37</v>
      </c>
      <c r="E21" s="146">
        <f>SUM(((F21*$F$5*K20)))+(G21*$G$5*K20)+(H21*$H$5*K20)+(I21*$I$5*K20)+(J21*$J$5*K20)</f>
        <v>0</v>
      </c>
      <c r="F21" s="127">
        <v>0</v>
      </c>
      <c r="G21" s="127">
        <v>0</v>
      </c>
      <c r="H21" s="127">
        <v>0</v>
      </c>
      <c r="I21" s="127">
        <v>0</v>
      </c>
      <c r="J21" s="127">
        <v>0</v>
      </c>
      <c r="K21" s="128" t="str">
        <f>IF(N21=1,O21, P21)</f>
        <v>NIET GOED INGEVULD</v>
      </c>
      <c r="L21" s="123"/>
      <c r="M21" s="103"/>
      <c r="N21" s="129">
        <f>SUM(F21:J21)</f>
        <v>0</v>
      </c>
      <c r="O21" s="130" t="s">
        <v>105</v>
      </c>
      <c r="P21" s="131" t="s">
        <v>106</v>
      </c>
    </row>
    <row r="22" spans="1:16" ht="15" thickTop="1" x14ac:dyDescent="0.35">
      <c r="A22" s="29" t="s">
        <v>52</v>
      </c>
      <c r="B22" s="59" t="s">
        <v>53</v>
      </c>
      <c r="C22" s="60"/>
      <c r="D22" s="1"/>
      <c r="E22" s="6"/>
      <c r="F22" s="3"/>
      <c r="G22" s="3"/>
      <c r="H22" s="3"/>
      <c r="I22" s="3"/>
      <c r="J22" s="121"/>
      <c r="K22" s="143"/>
      <c r="L22" s="144"/>
      <c r="M22" s="103"/>
      <c r="N22" s="103"/>
      <c r="O22" s="103"/>
      <c r="P22" s="103"/>
    </row>
    <row r="23" spans="1:16" ht="102" thickBot="1" x14ac:dyDescent="0.4">
      <c r="A23" s="6"/>
      <c r="B23" s="63" t="s">
        <v>54</v>
      </c>
      <c r="C23" s="63" t="s">
        <v>55</v>
      </c>
      <c r="D23" s="5" t="s">
        <v>35</v>
      </c>
      <c r="E23" s="81" t="s">
        <v>113</v>
      </c>
      <c r="F23" s="81">
        <v>2</v>
      </c>
      <c r="G23" s="81">
        <v>4</v>
      </c>
      <c r="H23" s="81">
        <v>6</v>
      </c>
      <c r="I23" s="81">
        <v>8</v>
      </c>
      <c r="J23" s="81">
        <v>10</v>
      </c>
      <c r="K23" s="125">
        <f>SUM($L$14/6)</f>
        <v>11531.25</v>
      </c>
      <c r="L23" s="123"/>
      <c r="M23" s="103"/>
      <c r="N23" s="103"/>
      <c r="O23" s="103"/>
      <c r="P23" s="103"/>
    </row>
    <row r="24" spans="1:16" ht="15.5" thickTop="1" thickBot="1" x14ac:dyDescent="0.4">
      <c r="A24" s="18"/>
      <c r="B24" s="71"/>
      <c r="C24" s="72"/>
      <c r="D24" s="17" t="s">
        <v>37</v>
      </c>
      <c r="E24" s="146">
        <f>SUM(((F24*$F$5*K23)))+(G24*$G$5*K23)+(H24*$H$5*K23)+(I24*$I$5*K23)+(J24*$J$5*K23)</f>
        <v>0</v>
      </c>
      <c r="F24" s="127">
        <v>0</v>
      </c>
      <c r="G24" s="127">
        <v>0</v>
      </c>
      <c r="H24" s="127">
        <v>0</v>
      </c>
      <c r="I24" s="127">
        <v>0</v>
      </c>
      <c r="J24" s="127">
        <v>0</v>
      </c>
      <c r="K24" s="128" t="str">
        <f>IF(N24=1,O24, P24)</f>
        <v>NIET GOED INGEVULD</v>
      </c>
      <c r="L24" s="142"/>
      <c r="M24" s="103"/>
      <c r="N24" s="129">
        <f>SUM(F24:J24)</f>
        <v>0</v>
      </c>
      <c r="O24" s="130" t="s">
        <v>105</v>
      </c>
      <c r="P24" s="131" t="s">
        <v>106</v>
      </c>
    </row>
    <row r="25" spans="1:16" ht="15" thickTop="1" x14ac:dyDescent="0.35">
      <c r="A25" s="1" t="s">
        <v>56</v>
      </c>
      <c r="B25" s="147" t="s">
        <v>57</v>
      </c>
      <c r="C25" s="75"/>
      <c r="D25" s="81"/>
      <c r="E25" s="73"/>
      <c r="F25" s="135"/>
      <c r="G25" s="135"/>
      <c r="H25" s="135"/>
      <c r="I25" s="135"/>
      <c r="J25" s="136"/>
      <c r="K25" s="143"/>
      <c r="L25" s="144"/>
      <c r="M25" s="103"/>
      <c r="N25" s="103"/>
      <c r="O25" s="103"/>
      <c r="P25" s="103"/>
    </row>
    <row r="26" spans="1:16" ht="102" thickBot="1" x14ac:dyDescent="0.4">
      <c r="A26" s="6"/>
      <c r="B26" s="63" t="s">
        <v>114</v>
      </c>
      <c r="C26" s="63" t="s">
        <v>115</v>
      </c>
      <c r="D26" s="5" t="s">
        <v>35</v>
      </c>
      <c r="E26" s="81" t="s">
        <v>116</v>
      </c>
      <c r="F26" s="81">
        <v>1</v>
      </c>
      <c r="G26" s="81">
        <v>2</v>
      </c>
      <c r="H26" s="81">
        <v>3</v>
      </c>
      <c r="I26" s="81">
        <v>4</v>
      </c>
      <c r="J26" s="81">
        <v>5</v>
      </c>
      <c r="K26" s="143">
        <f>SUM($L$14/6)</f>
        <v>11531.25</v>
      </c>
      <c r="L26" s="123"/>
      <c r="M26" s="103"/>
      <c r="N26" s="103"/>
      <c r="O26" s="103"/>
      <c r="P26" s="103"/>
    </row>
    <row r="27" spans="1:16" ht="15.5" thickTop="1" thickBot="1" x14ac:dyDescent="0.4">
      <c r="A27" s="6"/>
      <c r="B27" s="71"/>
      <c r="C27" s="63"/>
      <c r="D27" s="5"/>
      <c r="E27" s="146">
        <f>SUM(((F27*$F$5*K26)))+(G27*$G$5*K26)+(H27*$H$5*K26)+(I27*$I$5*K26)+(J27*$J$5*K26)</f>
        <v>0</v>
      </c>
      <c r="F27" s="127">
        <v>0</v>
      </c>
      <c r="G27" s="127">
        <v>0</v>
      </c>
      <c r="H27" s="127">
        <v>0</v>
      </c>
      <c r="I27" s="127">
        <v>0</v>
      </c>
      <c r="J27" s="127">
        <v>0</v>
      </c>
      <c r="K27" s="128" t="str">
        <f>IF(N27=1,O27, P27)</f>
        <v>NIET GOED INGEVULD</v>
      </c>
      <c r="L27" s="142"/>
      <c r="M27" s="103"/>
      <c r="N27" s="129">
        <f>SUM(F27:J27)</f>
        <v>0</v>
      </c>
      <c r="O27" s="130" t="s">
        <v>105</v>
      </c>
      <c r="P27" s="131" t="s">
        <v>106</v>
      </c>
    </row>
    <row r="28" spans="1:16" ht="15" thickTop="1" x14ac:dyDescent="0.35">
      <c r="A28" s="110" t="s">
        <v>60</v>
      </c>
      <c r="B28" s="109" t="s">
        <v>61</v>
      </c>
      <c r="C28" s="109"/>
      <c r="D28" s="81"/>
      <c r="E28" s="73"/>
      <c r="F28" s="148"/>
      <c r="G28" s="135"/>
      <c r="H28" s="135"/>
      <c r="I28" s="135"/>
      <c r="J28" s="136"/>
      <c r="K28" s="137" t="s">
        <v>117</v>
      </c>
      <c r="L28" s="116">
        <f>1/4*L5</f>
        <v>46125</v>
      </c>
      <c r="M28" s="103"/>
      <c r="N28" s="103"/>
      <c r="O28" s="103"/>
      <c r="P28" s="103"/>
    </row>
    <row r="29" spans="1:16" x14ac:dyDescent="0.35">
      <c r="A29" s="29" t="s">
        <v>62</v>
      </c>
      <c r="B29" s="76" t="s">
        <v>63</v>
      </c>
      <c r="C29" s="77"/>
      <c r="D29" s="29"/>
      <c r="E29" s="29"/>
      <c r="F29" s="138"/>
      <c r="G29" s="138"/>
      <c r="H29" s="138"/>
      <c r="I29" s="138"/>
      <c r="J29" s="138"/>
      <c r="K29" s="29"/>
      <c r="L29" s="144"/>
      <c r="M29" s="103"/>
      <c r="N29" s="103"/>
      <c r="O29" s="103"/>
      <c r="P29" s="103"/>
    </row>
    <row r="30" spans="1:16" ht="58" x14ac:dyDescent="0.35">
      <c r="A30" s="6"/>
      <c r="B30" s="5" t="s">
        <v>118</v>
      </c>
      <c r="C30" s="5"/>
      <c r="D30" s="81" t="s">
        <v>66</v>
      </c>
      <c r="E30" s="81" t="s">
        <v>119</v>
      </c>
      <c r="F30" s="81" t="s">
        <v>67</v>
      </c>
      <c r="G30" s="81" t="s">
        <v>68</v>
      </c>
      <c r="H30" s="81" t="s">
        <v>69</v>
      </c>
      <c r="I30" s="81" t="s">
        <v>70</v>
      </c>
      <c r="J30" s="81" t="s">
        <v>71</v>
      </c>
      <c r="K30" s="150">
        <f>SUM($L$28/3)</f>
        <v>15375</v>
      </c>
      <c r="L30" s="123"/>
      <c r="M30" s="103"/>
      <c r="N30" s="103"/>
      <c r="O30" s="103"/>
      <c r="P30" s="103"/>
    </row>
    <row r="31" spans="1:16" ht="29.5" thickBot="1" x14ac:dyDescent="0.4">
      <c r="A31" s="6"/>
      <c r="B31" s="5"/>
      <c r="C31" s="5"/>
      <c r="D31" s="3" t="s">
        <v>72</v>
      </c>
      <c r="E31" s="6"/>
      <c r="F31" s="3"/>
      <c r="G31" s="3"/>
      <c r="H31" s="3"/>
      <c r="I31" s="3"/>
      <c r="J31" s="3"/>
      <c r="K31" s="122"/>
      <c r="L31" s="123"/>
      <c r="M31" s="103"/>
      <c r="N31" s="103"/>
      <c r="O31" s="103"/>
      <c r="P31" s="103"/>
    </row>
    <row r="32" spans="1:16" ht="15.5" thickTop="1" thickBot="1" x14ac:dyDescent="0.4">
      <c r="A32" s="6"/>
      <c r="B32" s="5"/>
      <c r="C32" s="81" t="s">
        <v>73</v>
      </c>
      <c r="D32" s="82">
        <v>0.16</v>
      </c>
      <c r="E32" s="143">
        <f t="shared" ref="E32:E37" si="0">SUM((F32*$F$5*$K$30*D32)+(G32*$G$5*$K$30*D32)+H32*$H$5*$K$30*D32)+(I32*$I$5*$K$30*D32)+(J32*$J$5*$K$30*D32)</f>
        <v>0</v>
      </c>
      <c r="F32" s="151">
        <v>0</v>
      </c>
      <c r="G32" s="151">
        <v>0</v>
      </c>
      <c r="H32" s="151">
        <v>0</v>
      </c>
      <c r="I32" s="151">
        <v>0</v>
      </c>
      <c r="J32" s="151">
        <v>0</v>
      </c>
      <c r="K32" s="128" t="str">
        <f t="shared" ref="K32:K37" si="1">IF(N32=1,O32, P32)</f>
        <v>NIET GOED INGEVULD</v>
      </c>
      <c r="L32" s="123"/>
      <c r="M32" s="103"/>
      <c r="N32" s="129">
        <f t="shared" ref="N32:N37" si="2">SUM(F32:J32)</f>
        <v>0</v>
      </c>
      <c r="O32" s="130" t="s">
        <v>105</v>
      </c>
      <c r="P32" s="131" t="s">
        <v>106</v>
      </c>
    </row>
    <row r="33" spans="1:16" ht="15.5" thickTop="1" thickBot="1" x14ac:dyDescent="0.4">
      <c r="A33" s="6"/>
      <c r="B33" s="5"/>
      <c r="C33" s="81" t="s">
        <v>74</v>
      </c>
      <c r="D33" s="82">
        <v>0.17</v>
      </c>
      <c r="E33" s="143">
        <f t="shared" si="0"/>
        <v>0</v>
      </c>
      <c r="F33" s="151">
        <v>0</v>
      </c>
      <c r="G33" s="151">
        <v>0</v>
      </c>
      <c r="H33" s="151">
        <v>0</v>
      </c>
      <c r="I33" s="151">
        <v>0</v>
      </c>
      <c r="J33" s="151">
        <v>0</v>
      </c>
      <c r="K33" s="128" t="str">
        <f t="shared" si="1"/>
        <v>NIET GOED INGEVULD</v>
      </c>
      <c r="L33" s="123"/>
      <c r="M33" s="103"/>
      <c r="N33" s="129">
        <f t="shared" si="2"/>
        <v>0</v>
      </c>
      <c r="O33" s="130" t="s">
        <v>105</v>
      </c>
      <c r="P33" s="131" t="s">
        <v>106</v>
      </c>
    </row>
    <row r="34" spans="1:16" ht="15.5" thickTop="1" thickBot="1" x14ac:dyDescent="0.4">
      <c r="A34" s="6"/>
      <c r="B34" s="5"/>
      <c r="C34" s="81" t="s">
        <v>75</v>
      </c>
      <c r="D34" s="82">
        <v>0.17</v>
      </c>
      <c r="E34" s="143">
        <f t="shared" si="0"/>
        <v>0</v>
      </c>
      <c r="F34" s="151">
        <v>0</v>
      </c>
      <c r="G34" s="151">
        <v>0</v>
      </c>
      <c r="H34" s="151">
        <v>0</v>
      </c>
      <c r="I34" s="151">
        <v>0</v>
      </c>
      <c r="J34" s="151">
        <v>0</v>
      </c>
      <c r="K34" s="128" t="str">
        <f t="shared" si="1"/>
        <v>NIET GOED INGEVULD</v>
      </c>
      <c r="L34" s="123"/>
      <c r="M34" s="103"/>
      <c r="N34" s="129">
        <f t="shared" si="2"/>
        <v>0</v>
      </c>
      <c r="O34" s="130" t="s">
        <v>105</v>
      </c>
      <c r="P34" s="131" t="s">
        <v>106</v>
      </c>
    </row>
    <row r="35" spans="1:16" ht="15.5" thickTop="1" thickBot="1" x14ac:dyDescent="0.4">
      <c r="A35" s="6"/>
      <c r="B35" s="5"/>
      <c r="C35" s="81" t="s">
        <v>76</v>
      </c>
      <c r="D35" s="82">
        <v>0.16</v>
      </c>
      <c r="E35" s="143">
        <f t="shared" si="0"/>
        <v>0</v>
      </c>
      <c r="F35" s="151">
        <v>0</v>
      </c>
      <c r="G35" s="151">
        <v>0</v>
      </c>
      <c r="H35" s="151">
        <v>0</v>
      </c>
      <c r="I35" s="151">
        <v>0</v>
      </c>
      <c r="J35" s="151">
        <v>0</v>
      </c>
      <c r="K35" s="128" t="str">
        <f t="shared" si="1"/>
        <v>NIET GOED INGEVULD</v>
      </c>
      <c r="L35" s="123"/>
      <c r="M35" s="103"/>
      <c r="N35" s="129">
        <f t="shared" si="2"/>
        <v>0</v>
      </c>
      <c r="O35" s="130" t="s">
        <v>105</v>
      </c>
      <c r="P35" s="131" t="s">
        <v>106</v>
      </c>
    </row>
    <row r="36" spans="1:16" ht="15.5" thickTop="1" thickBot="1" x14ac:dyDescent="0.4">
      <c r="A36" s="6"/>
      <c r="B36" s="5"/>
      <c r="C36" s="81" t="s">
        <v>77</v>
      </c>
      <c r="D36" s="82">
        <v>0.17</v>
      </c>
      <c r="E36" s="143">
        <f t="shared" si="0"/>
        <v>0</v>
      </c>
      <c r="F36" s="151">
        <v>0</v>
      </c>
      <c r="G36" s="151">
        <v>0</v>
      </c>
      <c r="H36" s="151">
        <v>0</v>
      </c>
      <c r="I36" s="151">
        <v>0</v>
      </c>
      <c r="J36" s="151">
        <v>0</v>
      </c>
      <c r="K36" s="128" t="str">
        <f t="shared" si="1"/>
        <v>NIET GOED INGEVULD</v>
      </c>
      <c r="L36" s="123"/>
      <c r="M36" s="103"/>
      <c r="N36" s="129">
        <f t="shared" si="2"/>
        <v>0</v>
      </c>
      <c r="O36" s="130" t="s">
        <v>105</v>
      </c>
      <c r="P36" s="131" t="s">
        <v>106</v>
      </c>
    </row>
    <row r="37" spans="1:16" ht="15.5" thickTop="1" thickBot="1" x14ac:dyDescent="0.4">
      <c r="A37" s="6"/>
      <c r="B37" s="85"/>
      <c r="C37" s="81" t="s">
        <v>78</v>
      </c>
      <c r="D37" s="82">
        <v>0.17</v>
      </c>
      <c r="E37" s="143">
        <f t="shared" si="0"/>
        <v>0</v>
      </c>
      <c r="F37" s="151">
        <v>0</v>
      </c>
      <c r="G37" s="151">
        <v>0</v>
      </c>
      <c r="H37" s="151">
        <v>0</v>
      </c>
      <c r="I37" s="151">
        <v>0</v>
      </c>
      <c r="J37" s="151">
        <v>0</v>
      </c>
      <c r="K37" s="128" t="str">
        <f t="shared" si="1"/>
        <v>NIET GOED INGEVULD</v>
      </c>
      <c r="L37" s="123"/>
      <c r="M37" s="103"/>
      <c r="N37" s="129">
        <f t="shared" si="2"/>
        <v>0</v>
      </c>
      <c r="O37" s="130" t="s">
        <v>105</v>
      </c>
      <c r="P37" s="131" t="s">
        <v>106</v>
      </c>
    </row>
    <row r="38" spans="1:16" ht="15" thickTop="1" x14ac:dyDescent="0.35">
      <c r="A38" s="5"/>
      <c r="B38" s="6"/>
      <c r="C38" s="6"/>
      <c r="D38" s="73" t="s">
        <v>37</v>
      </c>
      <c r="E38" s="126">
        <f>SUM(E32:E37)</f>
        <v>0</v>
      </c>
      <c r="F38" s="117"/>
      <c r="G38" s="117"/>
      <c r="H38" s="117"/>
      <c r="I38" s="117"/>
      <c r="J38" s="117"/>
      <c r="K38" s="152"/>
      <c r="L38" s="123"/>
      <c r="M38" s="103"/>
      <c r="N38" s="103"/>
      <c r="O38" s="103"/>
      <c r="P38" s="103"/>
    </row>
    <row r="39" spans="1:16" x14ac:dyDescent="0.35">
      <c r="A39" s="6"/>
      <c r="B39" s="6"/>
      <c r="C39" s="6"/>
      <c r="D39" s="86"/>
      <c r="E39" s="171" t="s">
        <v>120</v>
      </c>
      <c r="F39" s="172"/>
      <c r="G39" s="172"/>
      <c r="H39" s="172"/>
      <c r="I39" s="172"/>
      <c r="J39" s="172"/>
      <c r="K39" s="173"/>
      <c r="L39" s="123"/>
      <c r="M39" s="103"/>
      <c r="N39" s="103"/>
      <c r="O39" s="103"/>
      <c r="P39" s="103"/>
    </row>
    <row r="40" spans="1:16" x14ac:dyDescent="0.35">
      <c r="A40" s="6"/>
      <c r="B40" s="6" t="s">
        <v>79</v>
      </c>
      <c r="C40" s="174" t="s">
        <v>80</v>
      </c>
      <c r="D40" s="86">
        <v>0.16</v>
      </c>
      <c r="E40" s="143">
        <f>SUM((F40*$F$5*$K$30*D40)+(G40*$G$5*$K$30*D40)+H40*$H$5*$K$30*D40)+(I40*$I$5*$K$30*D40)+(J40*$J$5*$K$30*D40)</f>
        <v>984</v>
      </c>
      <c r="F40" s="153">
        <v>0.2</v>
      </c>
      <c r="G40" s="153"/>
      <c r="H40" s="153"/>
      <c r="I40" s="153">
        <v>0.8</v>
      </c>
      <c r="J40" s="153"/>
      <c r="K40" s="140"/>
      <c r="L40" s="123"/>
      <c r="M40" s="103"/>
      <c r="N40" s="103"/>
      <c r="O40" s="103"/>
      <c r="P40" s="103"/>
    </row>
    <row r="41" spans="1:16" x14ac:dyDescent="0.35">
      <c r="A41" s="6"/>
      <c r="B41" s="6"/>
      <c r="C41" s="175"/>
      <c r="D41" s="73"/>
      <c r="E41" s="154"/>
      <c r="F41" s="155"/>
      <c r="G41" s="155"/>
      <c r="H41" s="155"/>
      <c r="I41" s="155"/>
      <c r="J41" s="156"/>
      <c r="K41" s="85"/>
      <c r="L41" s="142"/>
      <c r="M41" s="103"/>
      <c r="N41" s="103"/>
      <c r="O41" s="103"/>
      <c r="P41" s="103"/>
    </row>
    <row r="42" spans="1:16" x14ac:dyDescent="0.35">
      <c r="A42" s="29" t="s">
        <v>81</v>
      </c>
      <c r="B42" s="76" t="s">
        <v>82</v>
      </c>
      <c r="C42" s="77"/>
      <c r="D42" s="24"/>
      <c r="E42" s="24"/>
      <c r="F42" s="157"/>
      <c r="G42" s="157"/>
      <c r="H42" s="157"/>
      <c r="I42" s="157"/>
      <c r="J42" s="157"/>
      <c r="K42" s="23"/>
      <c r="L42" s="123"/>
      <c r="M42" s="103"/>
      <c r="N42" s="103"/>
      <c r="O42" s="103"/>
      <c r="P42" s="103"/>
    </row>
    <row r="43" spans="1:16" ht="72.5" x14ac:dyDescent="0.35">
      <c r="A43" s="6"/>
      <c r="B43" s="5" t="s">
        <v>121</v>
      </c>
      <c r="C43" s="5"/>
      <c r="D43" s="81" t="s">
        <v>35</v>
      </c>
      <c r="E43" s="81" t="s">
        <v>119</v>
      </c>
      <c r="F43" s="81" t="s">
        <v>67</v>
      </c>
      <c r="G43" s="81" t="s">
        <v>68</v>
      </c>
      <c r="H43" s="81" t="s">
        <v>69</v>
      </c>
      <c r="I43" s="81" t="s">
        <v>70</v>
      </c>
      <c r="J43" s="81" t="s">
        <v>84</v>
      </c>
      <c r="K43" s="150">
        <f>SUM($L$28/3)</f>
        <v>15375</v>
      </c>
      <c r="L43" s="123"/>
      <c r="M43" s="103"/>
      <c r="N43" s="103"/>
      <c r="O43" s="103"/>
      <c r="P43" s="103"/>
    </row>
    <row r="44" spans="1:16" ht="29.5" thickBot="1" x14ac:dyDescent="0.4">
      <c r="A44" s="6"/>
      <c r="B44" s="6"/>
      <c r="C44" s="6"/>
      <c r="D44" s="5" t="s">
        <v>72</v>
      </c>
      <c r="E44" s="6"/>
      <c r="F44" s="3"/>
      <c r="G44" s="3"/>
      <c r="H44" s="3"/>
      <c r="I44" s="3"/>
      <c r="J44" s="3"/>
      <c r="K44" s="150"/>
      <c r="L44" s="123"/>
      <c r="M44" s="103"/>
      <c r="N44" s="103"/>
      <c r="O44" s="103"/>
      <c r="P44" s="103"/>
    </row>
    <row r="45" spans="1:16" ht="15.5" thickTop="1" thickBot="1" x14ac:dyDescent="0.4">
      <c r="A45" s="6"/>
      <c r="B45" s="23"/>
      <c r="C45" s="81" t="s">
        <v>73</v>
      </c>
      <c r="D45" s="82">
        <v>0.16</v>
      </c>
      <c r="E45" s="143">
        <f t="shared" ref="E45:E50" si="3">SUM((F45*$F$5*$K$30*D45)+(G45*$G$5*$K$30*D45)+H45*$H$5*$K$30*D45)+(I45*$I$5*$K$30*D45)+(J45*$J$5*$K$30*D45)</f>
        <v>0</v>
      </c>
      <c r="F45" s="151">
        <v>0</v>
      </c>
      <c r="G45" s="151">
        <v>0</v>
      </c>
      <c r="H45" s="151">
        <v>0</v>
      </c>
      <c r="I45" s="151">
        <v>0</v>
      </c>
      <c r="J45" s="151">
        <v>0</v>
      </c>
      <c r="K45" s="128" t="str">
        <f t="shared" ref="K45:K50" si="4">IF(N45=1,O45, P45)</f>
        <v>NIET GOED INGEVULD</v>
      </c>
      <c r="L45" s="123"/>
      <c r="M45" s="103"/>
      <c r="N45" s="129">
        <f t="shared" ref="N45:N50" si="5">SUM(F45:J45)</f>
        <v>0</v>
      </c>
      <c r="O45" s="130" t="s">
        <v>105</v>
      </c>
      <c r="P45" s="131" t="s">
        <v>106</v>
      </c>
    </row>
    <row r="46" spans="1:16" ht="15.5" thickTop="1" thickBot="1" x14ac:dyDescent="0.4">
      <c r="A46" s="6"/>
      <c r="B46" s="23"/>
      <c r="C46" s="81" t="s">
        <v>74</v>
      </c>
      <c r="D46" s="82">
        <v>0.17</v>
      </c>
      <c r="E46" s="143">
        <f t="shared" si="3"/>
        <v>0</v>
      </c>
      <c r="F46" s="151">
        <v>0</v>
      </c>
      <c r="G46" s="151">
        <v>0</v>
      </c>
      <c r="H46" s="151">
        <v>0</v>
      </c>
      <c r="I46" s="151">
        <v>0</v>
      </c>
      <c r="J46" s="151">
        <v>0</v>
      </c>
      <c r="K46" s="128" t="str">
        <f t="shared" si="4"/>
        <v>NIET GOED INGEVULD</v>
      </c>
      <c r="L46" s="123"/>
      <c r="M46" s="103"/>
      <c r="N46" s="129">
        <f t="shared" si="5"/>
        <v>0</v>
      </c>
      <c r="O46" s="130" t="s">
        <v>105</v>
      </c>
      <c r="P46" s="131" t="s">
        <v>106</v>
      </c>
    </row>
    <row r="47" spans="1:16" ht="15.5" thickTop="1" thickBot="1" x14ac:dyDescent="0.4">
      <c r="A47" s="6"/>
      <c r="B47" s="23"/>
      <c r="C47" s="81" t="s">
        <v>75</v>
      </c>
      <c r="D47" s="82">
        <v>0.17</v>
      </c>
      <c r="E47" s="143">
        <f t="shared" si="3"/>
        <v>0</v>
      </c>
      <c r="F47" s="151">
        <v>0</v>
      </c>
      <c r="G47" s="151">
        <v>0</v>
      </c>
      <c r="H47" s="151">
        <v>0</v>
      </c>
      <c r="I47" s="151">
        <v>0</v>
      </c>
      <c r="J47" s="151">
        <v>0</v>
      </c>
      <c r="K47" s="128" t="str">
        <f t="shared" si="4"/>
        <v>NIET GOED INGEVULD</v>
      </c>
      <c r="L47" s="123"/>
      <c r="M47" s="103"/>
      <c r="N47" s="129">
        <f t="shared" si="5"/>
        <v>0</v>
      </c>
      <c r="O47" s="130" t="s">
        <v>105</v>
      </c>
      <c r="P47" s="131" t="s">
        <v>106</v>
      </c>
    </row>
    <row r="48" spans="1:16" ht="15.5" thickTop="1" thickBot="1" x14ac:dyDescent="0.4">
      <c r="A48" s="6"/>
      <c r="B48" s="23"/>
      <c r="C48" s="81" t="s">
        <v>76</v>
      </c>
      <c r="D48" s="82">
        <v>0.16</v>
      </c>
      <c r="E48" s="143">
        <f t="shared" si="3"/>
        <v>0</v>
      </c>
      <c r="F48" s="151">
        <v>0</v>
      </c>
      <c r="G48" s="151">
        <v>0</v>
      </c>
      <c r="H48" s="151">
        <v>0</v>
      </c>
      <c r="I48" s="151">
        <v>0</v>
      </c>
      <c r="J48" s="151">
        <v>0</v>
      </c>
      <c r="K48" s="128" t="str">
        <f t="shared" si="4"/>
        <v>NIET GOED INGEVULD</v>
      </c>
      <c r="L48" s="123"/>
      <c r="M48" s="103"/>
      <c r="N48" s="129">
        <f t="shared" si="5"/>
        <v>0</v>
      </c>
      <c r="O48" s="130" t="s">
        <v>105</v>
      </c>
      <c r="P48" s="131" t="s">
        <v>106</v>
      </c>
    </row>
    <row r="49" spans="1:16" ht="15.5" thickTop="1" thickBot="1" x14ac:dyDescent="0.4">
      <c r="A49" s="6"/>
      <c r="B49" s="23"/>
      <c r="C49" s="81" t="s">
        <v>77</v>
      </c>
      <c r="D49" s="82">
        <v>0.17</v>
      </c>
      <c r="E49" s="143">
        <f t="shared" si="3"/>
        <v>0</v>
      </c>
      <c r="F49" s="151">
        <v>0</v>
      </c>
      <c r="G49" s="151">
        <v>0</v>
      </c>
      <c r="H49" s="151">
        <v>0</v>
      </c>
      <c r="I49" s="151">
        <v>0</v>
      </c>
      <c r="J49" s="151">
        <v>0</v>
      </c>
      <c r="K49" s="128" t="str">
        <f t="shared" si="4"/>
        <v>NIET GOED INGEVULD</v>
      </c>
      <c r="L49" s="123"/>
      <c r="M49" s="103"/>
      <c r="N49" s="129">
        <f t="shared" si="5"/>
        <v>0</v>
      </c>
      <c r="O49" s="130" t="s">
        <v>105</v>
      </c>
      <c r="P49" s="131" t="s">
        <v>106</v>
      </c>
    </row>
    <row r="50" spans="1:16" ht="15.5" thickTop="1" thickBot="1" x14ac:dyDescent="0.4">
      <c r="A50" s="5"/>
      <c r="B50" s="85"/>
      <c r="C50" s="81" t="s">
        <v>78</v>
      </c>
      <c r="D50" s="82">
        <v>0.17</v>
      </c>
      <c r="E50" s="143">
        <f t="shared" si="3"/>
        <v>0</v>
      </c>
      <c r="F50" s="151">
        <v>0</v>
      </c>
      <c r="G50" s="151">
        <v>0</v>
      </c>
      <c r="H50" s="151">
        <v>0</v>
      </c>
      <c r="I50" s="151">
        <v>0</v>
      </c>
      <c r="J50" s="151">
        <v>0</v>
      </c>
      <c r="K50" s="128" t="str">
        <f t="shared" si="4"/>
        <v>NIET GOED INGEVULD</v>
      </c>
      <c r="L50" s="123"/>
      <c r="M50" s="103"/>
      <c r="N50" s="129">
        <f t="shared" si="5"/>
        <v>0</v>
      </c>
      <c r="O50" s="130" t="s">
        <v>105</v>
      </c>
      <c r="P50" s="131" t="s">
        <v>106</v>
      </c>
    </row>
    <row r="51" spans="1:16" ht="15" thickTop="1" x14ac:dyDescent="0.35">
      <c r="A51" s="6"/>
      <c r="B51" s="5"/>
      <c r="C51" s="5"/>
      <c r="D51" s="5" t="s">
        <v>37</v>
      </c>
      <c r="E51" s="126">
        <f>SUM(E45:E50)</f>
        <v>0</v>
      </c>
      <c r="F51" s="158"/>
      <c r="G51" s="158"/>
      <c r="H51" s="158"/>
      <c r="I51" s="158"/>
      <c r="J51" s="159"/>
      <c r="K51" s="157"/>
      <c r="L51" s="142"/>
      <c r="M51" s="103"/>
      <c r="N51" s="103"/>
      <c r="O51" s="103"/>
      <c r="P51" s="103"/>
    </row>
    <row r="52" spans="1:16" x14ac:dyDescent="0.35">
      <c r="A52" s="29" t="s">
        <v>85</v>
      </c>
      <c r="B52" s="12" t="s">
        <v>86</v>
      </c>
      <c r="C52" s="29"/>
      <c r="D52" s="29"/>
      <c r="E52" s="29"/>
      <c r="F52" s="117"/>
      <c r="G52" s="117"/>
      <c r="H52" s="117"/>
      <c r="I52" s="117"/>
      <c r="J52" s="117"/>
      <c r="K52" s="119"/>
      <c r="L52" s="123"/>
      <c r="M52" s="103"/>
      <c r="N52" s="103"/>
      <c r="O52" s="103"/>
      <c r="P52" s="103"/>
    </row>
    <row r="53" spans="1:16" ht="58.5" thickBot="1" x14ac:dyDescent="0.4">
      <c r="A53" s="5"/>
      <c r="B53" s="1" t="s">
        <v>87</v>
      </c>
      <c r="C53" s="1" t="s">
        <v>88</v>
      </c>
      <c r="D53" s="1" t="s">
        <v>35</v>
      </c>
      <c r="E53" s="81" t="s">
        <v>122</v>
      </c>
      <c r="F53" s="81">
        <v>5</v>
      </c>
      <c r="G53" s="81">
        <v>4</v>
      </c>
      <c r="H53" s="81">
        <v>3</v>
      </c>
      <c r="I53" s="81">
        <v>2</v>
      </c>
      <c r="J53" s="81">
        <v>1</v>
      </c>
      <c r="K53" s="150">
        <f>SUM($L$28/3)</f>
        <v>15375</v>
      </c>
      <c r="L53" s="123"/>
      <c r="M53" s="103"/>
      <c r="N53" s="103"/>
      <c r="O53" s="103"/>
      <c r="P53" s="103"/>
    </row>
    <row r="54" spans="1:16" ht="15.5" thickTop="1" thickBot="1" x14ac:dyDescent="0.4">
      <c r="A54" s="18"/>
      <c r="B54" s="17"/>
      <c r="C54" s="17"/>
      <c r="D54" s="17" t="s">
        <v>37</v>
      </c>
      <c r="E54" s="146">
        <f>SUM(((F54*$F$5*K53)))+(G54*$G$5*K53)+(H54*$H$5*K53)+(I54*$I$5*K53)+(J54*$J$5*K53)</f>
        <v>0</v>
      </c>
      <c r="F54" s="127">
        <v>0</v>
      </c>
      <c r="G54" s="127">
        <v>0</v>
      </c>
      <c r="H54" s="127">
        <v>0</v>
      </c>
      <c r="I54" s="127">
        <v>0</v>
      </c>
      <c r="J54" s="127">
        <v>0</v>
      </c>
      <c r="K54" s="128" t="str">
        <f t="shared" ref="K54" si="6">IF(N54=1,O54, P54)</f>
        <v>NIET GOED INGEVULD</v>
      </c>
      <c r="L54" s="142"/>
      <c r="M54" s="103"/>
      <c r="N54" s="129">
        <f>SUM(F54:J54)</f>
        <v>0</v>
      </c>
      <c r="O54" s="130" t="s">
        <v>105</v>
      </c>
      <c r="P54" s="131" t="s">
        <v>106</v>
      </c>
    </row>
    <row r="55" spans="1:16" ht="15" thickTop="1" x14ac:dyDescent="0.35">
      <c r="A55" s="157"/>
      <c r="B55" s="160"/>
      <c r="C55" s="176" t="s">
        <v>89</v>
      </c>
      <c r="D55" s="177"/>
      <c r="E55" s="161">
        <f>SUM(E54,E51,E38,E27,E24,E21,E18,E12,E10)</f>
        <v>0</v>
      </c>
      <c r="F55" s="113"/>
      <c r="G55" s="113"/>
      <c r="H55" s="113"/>
      <c r="I55" s="113"/>
      <c r="J55" s="113"/>
      <c r="K55" s="162"/>
      <c r="L55" s="163"/>
      <c r="M55" s="103"/>
      <c r="N55" s="103"/>
      <c r="O55" s="103"/>
      <c r="P55" s="103"/>
    </row>
  </sheetData>
  <mergeCells count="17">
    <mergeCell ref="B1:C1"/>
    <mergeCell ref="D1:E1"/>
    <mergeCell ref="F1:J1"/>
    <mergeCell ref="E2:J2"/>
    <mergeCell ref="E3:J3"/>
    <mergeCell ref="E39:K39"/>
    <mergeCell ref="C40:C41"/>
    <mergeCell ref="C55:D55"/>
    <mergeCell ref="K4:L4"/>
    <mergeCell ref="E13:K13"/>
    <mergeCell ref="E16:E17"/>
    <mergeCell ref="F16:F17"/>
    <mergeCell ref="G16:G17"/>
    <mergeCell ref="H16:H17"/>
    <mergeCell ref="I16:I17"/>
    <mergeCell ref="J16:J17"/>
    <mergeCell ref="F4:J4"/>
  </mergeCells>
  <conditionalFormatting sqref="K12 K21 K24 K54 K27 K45:K50 K32:K37 K18">
    <cfRule type="expression" dxfId="7" priority="3">
      <formula>NOT(N12=1)</formula>
    </cfRule>
    <cfRule type="expression" dxfId="6" priority="4">
      <formula>N12=1</formula>
    </cfRule>
  </conditionalFormatting>
  <conditionalFormatting sqref="K10">
    <cfRule type="expression" dxfId="5" priority="1">
      <formula>NOT(N10=1)</formula>
    </cfRule>
    <cfRule type="expression" dxfId="4" priority="2">
      <formula>N10=1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6E71D-9D4D-4AD4-88C8-FE952C2726F7}">
  <dimension ref="A1:P55"/>
  <sheetViews>
    <sheetView workbookViewId="0">
      <selection activeCell="I35" sqref="I35"/>
    </sheetView>
  </sheetViews>
  <sheetFormatPr defaultRowHeight="14.5" x14ac:dyDescent="0.35"/>
  <cols>
    <col min="1" max="1" width="4.7265625" bestFit="1" customWidth="1"/>
    <col min="2" max="2" width="67.26953125" bestFit="1" customWidth="1"/>
    <col min="3" max="3" width="37" customWidth="1"/>
    <col min="4" max="4" width="9.81640625" customWidth="1"/>
    <col min="5" max="5" width="12.1796875" customWidth="1"/>
    <col min="6" max="6" width="7.26953125" customWidth="1"/>
    <col min="7" max="7" width="7.26953125" bestFit="1" customWidth="1"/>
    <col min="8" max="9" width="7.26953125" customWidth="1"/>
    <col min="10" max="10" width="7.453125" customWidth="1"/>
    <col min="11" max="11" width="22.453125" customWidth="1"/>
    <col min="12" max="12" width="13.26953125" customWidth="1"/>
    <col min="13" max="17" width="0" hidden="1" customWidth="1"/>
  </cols>
  <sheetData>
    <row r="1" spans="1:16" ht="44" thickBot="1" x14ac:dyDescent="0.4">
      <c r="A1" s="100"/>
      <c r="B1" s="187" t="s">
        <v>124</v>
      </c>
      <c r="C1" s="188"/>
      <c r="D1" s="189" t="s">
        <v>1</v>
      </c>
      <c r="E1" s="190"/>
      <c r="F1" s="191" t="s">
        <v>2</v>
      </c>
      <c r="G1" s="192"/>
      <c r="H1" s="192"/>
      <c r="I1" s="192"/>
      <c r="J1" s="192"/>
      <c r="K1" s="101"/>
      <c r="L1" s="102" t="s">
        <v>93</v>
      </c>
      <c r="M1" s="103"/>
      <c r="N1" s="103"/>
      <c r="O1" s="103"/>
      <c r="P1" s="103"/>
    </row>
    <row r="2" spans="1:16" x14ac:dyDescent="0.35">
      <c r="A2" s="104"/>
      <c r="B2" s="5" t="s">
        <v>18</v>
      </c>
      <c r="C2" s="5"/>
      <c r="D2" s="7"/>
      <c r="E2" s="193" t="s">
        <v>19</v>
      </c>
      <c r="F2" s="193"/>
      <c r="G2" s="193"/>
      <c r="H2" s="193"/>
      <c r="I2" s="193"/>
      <c r="J2" s="194"/>
      <c r="K2" s="105"/>
      <c r="L2" s="106" t="s">
        <v>94</v>
      </c>
      <c r="M2" s="103"/>
      <c r="N2" s="103"/>
      <c r="O2" s="103"/>
      <c r="P2" s="103"/>
    </row>
    <row r="3" spans="1:16" x14ac:dyDescent="0.35">
      <c r="A3" s="17"/>
      <c r="B3" s="5"/>
      <c r="C3" s="5"/>
      <c r="D3" s="44"/>
      <c r="E3" s="195"/>
      <c r="F3" s="195"/>
      <c r="G3" s="195"/>
      <c r="H3" s="195"/>
      <c r="I3" s="195"/>
      <c r="J3" s="196"/>
      <c r="K3" s="107"/>
      <c r="L3" s="108">
        <v>211110</v>
      </c>
      <c r="M3" s="103"/>
      <c r="N3" s="103"/>
      <c r="O3" s="103"/>
      <c r="P3" s="103"/>
    </row>
    <row r="4" spans="1:16" ht="29" x14ac:dyDescent="0.35">
      <c r="A4" s="81"/>
      <c r="B4" s="109" t="s">
        <v>95</v>
      </c>
      <c r="C4" s="109"/>
      <c r="D4" s="109" t="s">
        <v>22</v>
      </c>
      <c r="E4" s="110"/>
      <c r="F4" s="197" t="s">
        <v>96</v>
      </c>
      <c r="G4" s="198"/>
      <c r="H4" s="198"/>
      <c r="I4" s="198"/>
      <c r="J4" s="199"/>
      <c r="K4" s="178" t="s">
        <v>97</v>
      </c>
      <c r="L4" s="179"/>
      <c r="M4" s="103"/>
      <c r="N4" s="103"/>
      <c r="O4" s="103"/>
      <c r="P4" s="103"/>
    </row>
    <row r="5" spans="1:16" ht="43.5" x14ac:dyDescent="0.35">
      <c r="A5" s="17"/>
      <c r="B5" s="5" t="s">
        <v>98</v>
      </c>
      <c r="C5" s="5"/>
      <c r="D5" s="81" t="s">
        <v>25</v>
      </c>
      <c r="E5" s="81" t="s">
        <v>37</v>
      </c>
      <c r="F5" s="111">
        <v>1</v>
      </c>
      <c r="G5" s="111">
        <v>0.75</v>
      </c>
      <c r="H5" s="111">
        <v>0.5</v>
      </c>
      <c r="I5" s="111">
        <v>0.25</v>
      </c>
      <c r="J5" s="111">
        <v>0</v>
      </c>
      <c r="K5" s="82" t="s">
        <v>99</v>
      </c>
      <c r="L5" s="112">
        <f>600000*0.3</f>
        <v>180000</v>
      </c>
      <c r="M5" s="103"/>
      <c r="N5" s="103"/>
      <c r="O5" s="103"/>
      <c r="P5" s="103"/>
    </row>
    <row r="6" spans="1:16" x14ac:dyDescent="0.35">
      <c r="A6" s="110" t="s">
        <v>28</v>
      </c>
      <c r="B6" s="109" t="s">
        <v>29</v>
      </c>
      <c r="C6" s="109"/>
      <c r="D6" s="23"/>
      <c r="E6" s="6"/>
      <c r="F6" s="113"/>
      <c r="G6" s="113"/>
      <c r="H6" s="113"/>
      <c r="I6" s="113"/>
      <c r="J6" s="114"/>
      <c r="K6" s="115" t="s">
        <v>100</v>
      </c>
      <c r="L6" s="116">
        <f>3/8*L5</f>
        <v>67500</v>
      </c>
      <c r="M6" s="103"/>
      <c r="N6" s="103"/>
      <c r="O6" s="103"/>
      <c r="P6" s="103"/>
    </row>
    <row r="7" spans="1:16" x14ac:dyDescent="0.35">
      <c r="A7" s="29" t="s">
        <v>30</v>
      </c>
      <c r="B7" s="30" t="s">
        <v>31</v>
      </c>
      <c r="C7" s="31"/>
      <c r="D7" s="1"/>
      <c r="E7" s="29"/>
      <c r="F7" s="117"/>
      <c r="G7" s="117"/>
      <c r="H7" s="117"/>
      <c r="I7" s="117"/>
      <c r="J7" s="118"/>
      <c r="K7" s="119"/>
      <c r="L7" s="120"/>
      <c r="M7" s="103"/>
      <c r="N7" s="103"/>
      <c r="O7" s="103"/>
      <c r="P7" s="103"/>
    </row>
    <row r="8" spans="1:16" ht="58" x14ac:dyDescent="0.35">
      <c r="A8" s="6"/>
      <c r="B8" s="38" t="s">
        <v>101</v>
      </c>
      <c r="C8" s="38" t="s">
        <v>102</v>
      </c>
      <c r="D8" s="5" t="s">
        <v>35</v>
      </c>
      <c r="E8" s="6"/>
      <c r="F8" s="3"/>
      <c r="G8" s="3"/>
      <c r="H8" s="3"/>
      <c r="I8" s="3"/>
      <c r="J8" s="121"/>
      <c r="K8" s="122"/>
      <c r="L8" s="123"/>
      <c r="M8" s="103"/>
      <c r="N8" s="103"/>
      <c r="O8" s="103"/>
      <c r="P8" s="103"/>
    </row>
    <row r="9" spans="1:16" ht="29.5" thickBot="1" x14ac:dyDescent="0.4">
      <c r="A9" s="6"/>
      <c r="B9" s="44"/>
      <c r="C9" s="124" t="s">
        <v>103</v>
      </c>
      <c r="D9" s="6"/>
      <c r="E9" s="81" t="s">
        <v>104</v>
      </c>
      <c r="F9" s="81">
        <v>2</v>
      </c>
      <c r="G9" s="81">
        <v>4</v>
      </c>
      <c r="H9" s="81">
        <v>6</v>
      </c>
      <c r="I9" s="81">
        <v>8</v>
      </c>
      <c r="J9" s="81">
        <v>10</v>
      </c>
      <c r="K9" s="125">
        <f>SUM($L$6/2)</f>
        <v>33750</v>
      </c>
      <c r="L9" s="123"/>
      <c r="M9" s="103"/>
      <c r="N9" s="103"/>
      <c r="O9" s="103"/>
      <c r="P9" s="103"/>
    </row>
    <row r="10" spans="1:16" ht="15.5" thickTop="1" thickBot="1" x14ac:dyDescent="0.4">
      <c r="A10" s="6"/>
      <c r="B10" s="44"/>
      <c r="C10" s="44"/>
      <c r="D10" s="6" t="s">
        <v>37</v>
      </c>
      <c r="E10" s="126">
        <f>SUM(((F10*$F$5*K9)))+(G10*$G$5*K9)+(H10*$H$5*K9)+(I10*$I$5*K9)+(J10*$J$5*K9)</f>
        <v>0</v>
      </c>
      <c r="F10" s="127">
        <v>0</v>
      </c>
      <c r="G10" s="127">
        <v>0</v>
      </c>
      <c r="H10" s="127">
        <v>0</v>
      </c>
      <c r="I10" s="127">
        <v>0</v>
      </c>
      <c r="J10" s="127">
        <v>0</v>
      </c>
      <c r="K10" s="128" t="str">
        <f>IF(N10=1,O10, P10)</f>
        <v>NIET GOED INGEVULD</v>
      </c>
      <c r="L10" s="123"/>
      <c r="M10" s="103"/>
      <c r="N10" s="129">
        <f>SUM(F10:J10)</f>
        <v>0</v>
      </c>
      <c r="O10" s="130" t="s">
        <v>105</v>
      </c>
      <c r="P10" s="131" t="s">
        <v>106</v>
      </c>
    </row>
    <row r="11" spans="1:16" ht="30" thickTop="1" thickBot="1" x14ac:dyDescent="0.4">
      <c r="A11" s="6"/>
      <c r="B11" s="44"/>
      <c r="C11" s="124" t="s">
        <v>107</v>
      </c>
      <c r="D11" s="6"/>
      <c r="E11" s="81" t="s">
        <v>104</v>
      </c>
      <c r="F11" s="81">
        <v>4</v>
      </c>
      <c r="G11" s="81">
        <v>8</v>
      </c>
      <c r="H11" s="81">
        <v>12</v>
      </c>
      <c r="I11" s="81">
        <v>16</v>
      </c>
      <c r="J11" s="81">
        <v>20</v>
      </c>
      <c r="K11" s="125">
        <f>SUM($L$6/2)</f>
        <v>33750</v>
      </c>
      <c r="L11" s="123"/>
      <c r="M11" s="103"/>
      <c r="N11" s="103"/>
      <c r="O11" s="103"/>
      <c r="P11" s="103"/>
    </row>
    <row r="12" spans="1:16" ht="15.5" thickTop="1" thickBot="1" x14ac:dyDescent="0.4">
      <c r="A12" s="6"/>
      <c r="B12" s="44"/>
      <c r="C12" s="44"/>
      <c r="D12" s="6" t="s">
        <v>37</v>
      </c>
      <c r="E12" s="132">
        <f>SUM(((F12*$F$5*K11)))+(G12*$G$5*K11)+(H12*$H$5*K11)+(I12*$I$5*K11)+(J12*$J$5*K11)</f>
        <v>0</v>
      </c>
      <c r="F12" s="133">
        <v>0</v>
      </c>
      <c r="G12" s="133">
        <v>0</v>
      </c>
      <c r="H12" s="133">
        <v>0</v>
      </c>
      <c r="I12" s="133">
        <v>0</v>
      </c>
      <c r="J12" s="133">
        <v>0</v>
      </c>
      <c r="K12" s="128" t="str">
        <f>IF(N12=1,O12, P12)</f>
        <v>NIET GOED INGEVULD</v>
      </c>
      <c r="L12" s="123"/>
      <c r="M12" s="103"/>
      <c r="N12" s="129">
        <f>SUM(F12:J12)</f>
        <v>0</v>
      </c>
      <c r="O12" s="130" t="s">
        <v>105</v>
      </c>
      <c r="P12" s="131" t="s">
        <v>106</v>
      </c>
    </row>
    <row r="13" spans="1:16" ht="15" thickTop="1" x14ac:dyDescent="0.35">
      <c r="A13" s="18"/>
      <c r="B13" s="53"/>
      <c r="C13" s="53"/>
      <c r="D13" s="18"/>
      <c r="E13" s="180" t="s">
        <v>108</v>
      </c>
      <c r="F13" s="181"/>
      <c r="G13" s="181"/>
      <c r="H13" s="181"/>
      <c r="I13" s="181"/>
      <c r="J13" s="181"/>
      <c r="K13" s="182"/>
      <c r="L13" s="134"/>
      <c r="M13" s="103"/>
      <c r="N13" s="103"/>
      <c r="O13" s="103"/>
      <c r="P13" s="103"/>
    </row>
    <row r="14" spans="1:16" x14ac:dyDescent="0.35">
      <c r="A14" s="110" t="s">
        <v>40</v>
      </c>
      <c r="B14" s="109" t="s">
        <v>41</v>
      </c>
      <c r="C14" s="109"/>
      <c r="D14" s="81"/>
      <c r="E14" s="73"/>
      <c r="F14" s="135"/>
      <c r="G14" s="135"/>
      <c r="H14" s="135"/>
      <c r="I14" s="135"/>
      <c r="J14" s="136"/>
      <c r="K14" s="137" t="s">
        <v>109</v>
      </c>
      <c r="L14" s="116">
        <f>3/8*L5</f>
        <v>67500</v>
      </c>
      <c r="M14" s="103"/>
      <c r="N14" s="103"/>
      <c r="O14" s="103"/>
      <c r="P14" s="103"/>
    </row>
    <row r="15" spans="1:16" x14ac:dyDescent="0.35">
      <c r="A15" s="29" t="s">
        <v>42</v>
      </c>
      <c r="B15" s="59" t="s">
        <v>43</v>
      </c>
      <c r="C15" s="60"/>
      <c r="D15" s="1"/>
      <c r="E15" s="29"/>
      <c r="F15" s="138"/>
      <c r="G15" s="138"/>
      <c r="H15" s="138"/>
      <c r="I15" s="138"/>
      <c r="J15" s="139"/>
      <c r="K15" s="140"/>
      <c r="L15" s="123"/>
      <c r="M15" s="103"/>
      <c r="N15" s="103"/>
      <c r="O15" s="103"/>
      <c r="P15" s="103"/>
    </row>
    <row r="16" spans="1:16" ht="43.5" x14ac:dyDescent="0.35">
      <c r="A16" s="6"/>
      <c r="B16" s="63" t="s">
        <v>45</v>
      </c>
      <c r="C16" s="63" t="s">
        <v>110</v>
      </c>
      <c r="D16" s="5" t="s">
        <v>35</v>
      </c>
      <c r="E16" s="183" t="s">
        <v>111</v>
      </c>
      <c r="F16" s="185">
        <v>2</v>
      </c>
      <c r="G16" s="185">
        <v>3</v>
      </c>
      <c r="H16" s="185">
        <v>4</v>
      </c>
      <c r="I16" s="185">
        <v>5</v>
      </c>
      <c r="J16" s="185">
        <v>6</v>
      </c>
      <c r="K16" s="140">
        <f>SUM($L$14/3)</f>
        <v>22500</v>
      </c>
      <c r="L16" s="123"/>
      <c r="M16" s="103"/>
      <c r="N16" s="103"/>
      <c r="O16" s="103"/>
      <c r="P16" s="103"/>
    </row>
    <row r="17" spans="1:16" ht="73" thickBot="1" x14ac:dyDescent="0.4">
      <c r="A17" s="6"/>
      <c r="B17" s="63" t="s">
        <v>46</v>
      </c>
      <c r="C17" s="63"/>
      <c r="D17" s="5"/>
      <c r="E17" s="184"/>
      <c r="F17" s="186"/>
      <c r="G17" s="186"/>
      <c r="H17" s="186"/>
      <c r="I17" s="186"/>
      <c r="J17" s="186"/>
      <c r="K17" s="122"/>
      <c r="L17" s="123"/>
      <c r="M17" s="103"/>
      <c r="N17" s="103"/>
      <c r="O17" s="103"/>
      <c r="P17" s="103"/>
    </row>
    <row r="18" spans="1:16" ht="15.5" thickTop="1" thickBot="1" x14ac:dyDescent="0.4">
      <c r="A18" s="18"/>
      <c r="B18" s="67"/>
      <c r="C18" s="67"/>
      <c r="D18" s="17" t="s">
        <v>37</v>
      </c>
      <c r="E18" s="126">
        <f>SUM(((F18*$F$5*K16)))+(G18*$G$5*K16)+(H18*$H$5*K16)+(I18*$I$5*K16)+(J18*$J$5*K16)</f>
        <v>0</v>
      </c>
      <c r="F18" s="141">
        <v>0</v>
      </c>
      <c r="G18" s="141">
        <v>0</v>
      </c>
      <c r="H18" s="141">
        <v>0</v>
      </c>
      <c r="I18" s="141">
        <v>0</v>
      </c>
      <c r="J18" s="141">
        <v>0</v>
      </c>
      <c r="K18" s="128" t="str">
        <f>IF(N18=1,O18, P18)</f>
        <v>NIET GOED INGEVULD</v>
      </c>
      <c r="L18" s="142"/>
      <c r="M18" s="103"/>
      <c r="N18" s="129">
        <f>SUM(F18:J18)</f>
        <v>0</v>
      </c>
      <c r="O18" s="130" t="s">
        <v>105</v>
      </c>
      <c r="P18" s="131" t="s">
        <v>106</v>
      </c>
    </row>
    <row r="19" spans="1:16" ht="15" thickTop="1" x14ac:dyDescent="0.35">
      <c r="A19" s="29" t="s">
        <v>47</v>
      </c>
      <c r="B19" s="59" t="s">
        <v>48</v>
      </c>
      <c r="C19" s="60"/>
      <c r="D19" s="1"/>
      <c r="E19" s="29"/>
      <c r="F19" s="117"/>
      <c r="G19" s="117"/>
      <c r="H19" s="117"/>
      <c r="I19" s="117"/>
      <c r="J19" s="118"/>
      <c r="K19" s="143"/>
      <c r="L19" s="144"/>
      <c r="M19" s="103"/>
      <c r="N19" s="103"/>
      <c r="O19" s="103"/>
      <c r="P19" s="103"/>
    </row>
    <row r="20" spans="1:16" ht="102" thickBot="1" x14ac:dyDescent="0.4">
      <c r="A20" s="6"/>
      <c r="B20" s="63" t="s">
        <v>50</v>
      </c>
      <c r="C20" s="63" t="s">
        <v>51</v>
      </c>
      <c r="D20" s="5" t="s">
        <v>35</v>
      </c>
      <c r="E20" s="81" t="s">
        <v>112</v>
      </c>
      <c r="F20" s="81">
        <v>2</v>
      </c>
      <c r="G20" s="81">
        <v>4</v>
      </c>
      <c r="H20" s="81">
        <v>6</v>
      </c>
      <c r="I20" s="81">
        <v>8</v>
      </c>
      <c r="J20" s="81">
        <v>10</v>
      </c>
      <c r="K20" s="125">
        <f>SUM($L$14/3)</f>
        <v>22500</v>
      </c>
      <c r="L20" s="123"/>
      <c r="M20" s="103"/>
      <c r="N20" s="103"/>
      <c r="O20" s="103"/>
      <c r="P20" s="103"/>
    </row>
    <row r="21" spans="1:16" ht="15.5" thickTop="1" thickBot="1" x14ac:dyDescent="0.4">
      <c r="A21" s="6"/>
      <c r="B21" s="98"/>
      <c r="C21" s="145"/>
      <c r="D21" s="6" t="s">
        <v>37</v>
      </c>
      <c r="E21" s="146">
        <f>SUM(((F21*$F$5*K20)))+(G21*$G$5*K20)+(H21*$H$5*K20)+(I21*$I$5*K20)+(J21*$J$5*K20)</f>
        <v>0</v>
      </c>
      <c r="F21" s="127">
        <v>0</v>
      </c>
      <c r="G21" s="127">
        <v>0</v>
      </c>
      <c r="H21" s="127">
        <v>0</v>
      </c>
      <c r="I21" s="127">
        <v>0</v>
      </c>
      <c r="J21" s="127">
        <v>0</v>
      </c>
      <c r="K21" s="128" t="str">
        <f>IF(N21=1,O21, P21)</f>
        <v>NIET GOED INGEVULD</v>
      </c>
      <c r="L21" s="123"/>
      <c r="M21" s="103"/>
      <c r="N21" s="129">
        <f>SUM(F21:J21)</f>
        <v>0</v>
      </c>
      <c r="O21" s="130" t="s">
        <v>105</v>
      </c>
      <c r="P21" s="131" t="s">
        <v>106</v>
      </c>
    </row>
    <row r="22" spans="1:16" ht="15" thickTop="1" x14ac:dyDescent="0.35">
      <c r="A22" s="29" t="s">
        <v>52</v>
      </c>
      <c r="B22" s="59" t="s">
        <v>53</v>
      </c>
      <c r="C22" s="60"/>
      <c r="D22" s="1"/>
      <c r="E22" s="6"/>
      <c r="F22" s="3"/>
      <c r="G22" s="3"/>
      <c r="H22" s="3"/>
      <c r="I22" s="3"/>
      <c r="J22" s="121"/>
      <c r="K22" s="143"/>
      <c r="L22" s="144"/>
      <c r="M22" s="103"/>
      <c r="N22" s="103"/>
      <c r="O22" s="103"/>
      <c r="P22" s="103"/>
    </row>
    <row r="23" spans="1:16" ht="102" thickBot="1" x14ac:dyDescent="0.4">
      <c r="A23" s="6"/>
      <c r="B23" s="63" t="s">
        <v>54</v>
      </c>
      <c r="C23" s="63" t="s">
        <v>55</v>
      </c>
      <c r="D23" s="5" t="s">
        <v>35</v>
      </c>
      <c r="E23" s="81" t="s">
        <v>113</v>
      </c>
      <c r="F23" s="81">
        <v>2</v>
      </c>
      <c r="G23" s="81">
        <v>4</v>
      </c>
      <c r="H23" s="81">
        <v>6</v>
      </c>
      <c r="I23" s="81">
        <v>8</v>
      </c>
      <c r="J23" s="81">
        <v>10</v>
      </c>
      <c r="K23" s="125">
        <f>SUM($L$14/6)</f>
        <v>11250</v>
      </c>
      <c r="L23" s="123"/>
      <c r="M23" s="103"/>
      <c r="N23" s="103"/>
      <c r="O23" s="103"/>
      <c r="P23" s="103"/>
    </row>
    <row r="24" spans="1:16" ht="15.5" thickTop="1" thickBot="1" x14ac:dyDescent="0.4">
      <c r="A24" s="18"/>
      <c r="B24" s="71"/>
      <c r="C24" s="72"/>
      <c r="D24" s="17" t="s">
        <v>37</v>
      </c>
      <c r="E24" s="146">
        <f>SUM(((F24*$F$5*K23)))+(G24*$G$5*K23)+(H24*$H$5*K23)+(I24*$I$5*K23)+(J24*$J$5*K23)</f>
        <v>0</v>
      </c>
      <c r="F24" s="127">
        <v>0</v>
      </c>
      <c r="G24" s="127">
        <v>0</v>
      </c>
      <c r="H24" s="127">
        <v>0</v>
      </c>
      <c r="I24" s="127">
        <v>0</v>
      </c>
      <c r="J24" s="127">
        <v>0</v>
      </c>
      <c r="K24" s="128" t="str">
        <f>IF(N24=1,O24, P24)</f>
        <v>NIET GOED INGEVULD</v>
      </c>
      <c r="L24" s="142"/>
      <c r="M24" s="103"/>
      <c r="N24" s="129">
        <f>SUM(F24:J24)</f>
        <v>0</v>
      </c>
      <c r="O24" s="130" t="s">
        <v>105</v>
      </c>
      <c r="P24" s="131" t="s">
        <v>106</v>
      </c>
    </row>
    <row r="25" spans="1:16" ht="15" thickTop="1" x14ac:dyDescent="0.35">
      <c r="A25" s="1" t="s">
        <v>56</v>
      </c>
      <c r="B25" s="147" t="s">
        <v>57</v>
      </c>
      <c r="C25" s="75"/>
      <c r="D25" s="81"/>
      <c r="E25" s="73"/>
      <c r="F25" s="135"/>
      <c r="G25" s="135"/>
      <c r="H25" s="135"/>
      <c r="I25" s="135"/>
      <c r="J25" s="136"/>
      <c r="K25" s="143"/>
      <c r="L25" s="144"/>
      <c r="M25" s="103"/>
      <c r="N25" s="103"/>
      <c r="O25" s="103"/>
      <c r="P25" s="103"/>
    </row>
    <row r="26" spans="1:16" ht="102" thickBot="1" x14ac:dyDescent="0.4">
      <c r="A26" s="6"/>
      <c r="B26" s="63" t="s">
        <v>114</v>
      </c>
      <c r="C26" s="63" t="s">
        <v>115</v>
      </c>
      <c r="D26" s="5" t="s">
        <v>35</v>
      </c>
      <c r="E26" s="81" t="s">
        <v>116</v>
      </c>
      <c r="F26" s="81">
        <v>1</v>
      </c>
      <c r="G26" s="81">
        <v>2</v>
      </c>
      <c r="H26" s="81">
        <v>3</v>
      </c>
      <c r="I26" s="81">
        <v>4</v>
      </c>
      <c r="J26" s="81">
        <v>5</v>
      </c>
      <c r="K26" s="143">
        <f>SUM($L$14/6)</f>
        <v>11250</v>
      </c>
      <c r="L26" s="123"/>
      <c r="M26" s="103"/>
      <c r="N26" s="103"/>
      <c r="O26" s="103"/>
      <c r="P26" s="103"/>
    </row>
    <row r="27" spans="1:16" ht="15.5" thickTop="1" thickBot="1" x14ac:dyDescent="0.4">
      <c r="A27" s="6"/>
      <c r="B27" s="71"/>
      <c r="C27" s="63"/>
      <c r="D27" s="5"/>
      <c r="E27" s="146">
        <f>SUM(((F27*$F$5*K26)))+(G27*$G$5*K26)+(H27*$H$5*K26)+(I27*$I$5*K26)+(J27*$J$5*K26)</f>
        <v>0</v>
      </c>
      <c r="F27" s="127">
        <v>0</v>
      </c>
      <c r="G27" s="127">
        <v>0</v>
      </c>
      <c r="H27" s="127">
        <v>0</v>
      </c>
      <c r="I27" s="127">
        <v>0</v>
      </c>
      <c r="J27" s="127">
        <v>0</v>
      </c>
      <c r="K27" s="128" t="str">
        <f>IF(N27=1,O27, P27)</f>
        <v>NIET GOED INGEVULD</v>
      </c>
      <c r="L27" s="142"/>
      <c r="M27" s="103"/>
      <c r="N27" s="129">
        <f>SUM(F27:J27)</f>
        <v>0</v>
      </c>
      <c r="O27" s="130" t="s">
        <v>105</v>
      </c>
      <c r="P27" s="131" t="s">
        <v>106</v>
      </c>
    </row>
    <row r="28" spans="1:16" ht="15" thickTop="1" x14ac:dyDescent="0.35">
      <c r="A28" s="110" t="s">
        <v>60</v>
      </c>
      <c r="B28" s="109" t="s">
        <v>61</v>
      </c>
      <c r="C28" s="109"/>
      <c r="D28" s="81"/>
      <c r="E28" s="73"/>
      <c r="F28" s="148"/>
      <c r="G28" s="135"/>
      <c r="H28" s="135"/>
      <c r="I28" s="135"/>
      <c r="J28" s="136"/>
      <c r="K28" s="137" t="s">
        <v>117</v>
      </c>
      <c r="L28" s="116">
        <f>1/4*L5</f>
        <v>45000</v>
      </c>
      <c r="M28" s="103"/>
      <c r="N28" s="103"/>
      <c r="O28" s="103"/>
      <c r="P28" s="103"/>
    </row>
    <row r="29" spans="1:16" x14ac:dyDescent="0.35">
      <c r="A29" s="29" t="s">
        <v>62</v>
      </c>
      <c r="B29" s="76" t="s">
        <v>63</v>
      </c>
      <c r="C29" s="77"/>
      <c r="D29" s="29"/>
      <c r="E29" s="29"/>
      <c r="F29" s="138"/>
      <c r="G29" s="138"/>
      <c r="H29" s="138"/>
      <c r="I29" s="138"/>
      <c r="J29" s="138"/>
      <c r="K29" s="29"/>
      <c r="L29" s="144"/>
      <c r="M29" s="103"/>
      <c r="N29" s="103"/>
      <c r="O29" s="103"/>
      <c r="P29" s="103"/>
    </row>
    <row r="30" spans="1:16" ht="58" x14ac:dyDescent="0.35">
      <c r="A30" s="6"/>
      <c r="B30" s="5" t="s">
        <v>118</v>
      </c>
      <c r="C30" s="5"/>
      <c r="D30" s="81" t="s">
        <v>66</v>
      </c>
      <c r="E30" s="81" t="s">
        <v>119</v>
      </c>
      <c r="F30" s="81" t="s">
        <v>67</v>
      </c>
      <c r="G30" s="81" t="s">
        <v>68</v>
      </c>
      <c r="H30" s="81" t="s">
        <v>69</v>
      </c>
      <c r="I30" s="81" t="s">
        <v>70</v>
      </c>
      <c r="J30" s="81" t="s">
        <v>71</v>
      </c>
      <c r="K30" s="150">
        <f>SUM($L$28/3)</f>
        <v>15000</v>
      </c>
      <c r="L30" s="123"/>
      <c r="M30" s="103"/>
      <c r="N30" s="103"/>
      <c r="O30" s="103"/>
      <c r="P30" s="103"/>
    </row>
    <row r="31" spans="1:16" ht="29.5" thickBot="1" x14ac:dyDescent="0.4">
      <c r="A31" s="6"/>
      <c r="B31" s="5"/>
      <c r="C31" s="5"/>
      <c r="D31" s="3" t="s">
        <v>72</v>
      </c>
      <c r="E31" s="6"/>
      <c r="F31" s="3"/>
      <c r="G31" s="3"/>
      <c r="H31" s="3"/>
      <c r="I31" s="3"/>
      <c r="J31" s="3"/>
      <c r="K31" s="122"/>
      <c r="L31" s="123"/>
      <c r="M31" s="103"/>
      <c r="N31" s="103"/>
      <c r="O31" s="103"/>
      <c r="P31" s="103"/>
    </row>
    <row r="32" spans="1:16" ht="15.5" thickTop="1" thickBot="1" x14ac:dyDescent="0.4">
      <c r="A32" s="6"/>
      <c r="B32" s="5"/>
      <c r="C32" s="81" t="s">
        <v>73</v>
      </c>
      <c r="D32" s="82">
        <v>0.16</v>
      </c>
      <c r="E32" s="143">
        <f t="shared" ref="E32:E37" si="0">SUM((F32*$F$5*$K$30*D32)+(G32*$G$5*$K$30*D32)+H32*$H$5*$K$30*D32)+(I32*$I$5*$K$30*D32)+(J32*$J$5*$K$30*D32)</f>
        <v>0</v>
      </c>
      <c r="F32" s="151">
        <v>0</v>
      </c>
      <c r="G32" s="151">
        <v>0</v>
      </c>
      <c r="H32" s="151">
        <v>0</v>
      </c>
      <c r="I32" s="151">
        <v>0</v>
      </c>
      <c r="J32" s="151">
        <v>0</v>
      </c>
      <c r="K32" s="128" t="str">
        <f t="shared" ref="K32:K37" si="1">IF(N32=1,O32, P32)</f>
        <v>NIET GOED INGEVULD</v>
      </c>
      <c r="L32" s="123"/>
      <c r="M32" s="103"/>
      <c r="N32" s="129">
        <f t="shared" ref="N32:N37" si="2">SUM(F32:J32)</f>
        <v>0</v>
      </c>
      <c r="O32" s="130" t="s">
        <v>105</v>
      </c>
      <c r="P32" s="131" t="s">
        <v>106</v>
      </c>
    </row>
    <row r="33" spans="1:16" ht="15.5" thickTop="1" thickBot="1" x14ac:dyDescent="0.4">
      <c r="A33" s="6"/>
      <c r="B33" s="5"/>
      <c r="C33" s="81" t="s">
        <v>74</v>
      </c>
      <c r="D33" s="82">
        <v>0.17</v>
      </c>
      <c r="E33" s="143">
        <f t="shared" si="0"/>
        <v>0</v>
      </c>
      <c r="F33" s="151">
        <v>0</v>
      </c>
      <c r="G33" s="151">
        <v>0</v>
      </c>
      <c r="H33" s="151">
        <v>0</v>
      </c>
      <c r="I33" s="151">
        <v>0</v>
      </c>
      <c r="J33" s="151">
        <v>0</v>
      </c>
      <c r="K33" s="128" t="str">
        <f t="shared" si="1"/>
        <v>NIET GOED INGEVULD</v>
      </c>
      <c r="L33" s="123"/>
      <c r="M33" s="103"/>
      <c r="N33" s="129">
        <f t="shared" si="2"/>
        <v>0</v>
      </c>
      <c r="O33" s="130" t="s">
        <v>105</v>
      </c>
      <c r="P33" s="131" t="s">
        <v>106</v>
      </c>
    </row>
    <row r="34" spans="1:16" ht="15.5" thickTop="1" thickBot="1" x14ac:dyDescent="0.4">
      <c r="A34" s="6"/>
      <c r="B34" s="5"/>
      <c r="C34" s="81" t="s">
        <v>75</v>
      </c>
      <c r="D34" s="82">
        <v>0.17</v>
      </c>
      <c r="E34" s="143">
        <f t="shared" si="0"/>
        <v>0</v>
      </c>
      <c r="F34" s="151">
        <v>0</v>
      </c>
      <c r="G34" s="151">
        <v>0</v>
      </c>
      <c r="H34" s="151">
        <v>0</v>
      </c>
      <c r="I34" s="151">
        <v>0</v>
      </c>
      <c r="J34" s="151">
        <v>0</v>
      </c>
      <c r="K34" s="128" t="str">
        <f t="shared" si="1"/>
        <v>NIET GOED INGEVULD</v>
      </c>
      <c r="L34" s="123"/>
      <c r="M34" s="103"/>
      <c r="N34" s="129">
        <f t="shared" si="2"/>
        <v>0</v>
      </c>
      <c r="O34" s="130" t="s">
        <v>105</v>
      </c>
      <c r="P34" s="131" t="s">
        <v>106</v>
      </c>
    </row>
    <row r="35" spans="1:16" ht="15.5" thickTop="1" thickBot="1" x14ac:dyDescent="0.4">
      <c r="A35" s="6"/>
      <c r="B35" s="5"/>
      <c r="C35" s="81" t="s">
        <v>76</v>
      </c>
      <c r="D35" s="82">
        <v>0.16</v>
      </c>
      <c r="E35" s="143">
        <f t="shared" si="0"/>
        <v>0</v>
      </c>
      <c r="F35" s="151">
        <v>0</v>
      </c>
      <c r="G35" s="151">
        <v>0</v>
      </c>
      <c r="H35" s="151">
        <v>0</v>
      </c>
      <c r="I35" s="151">
        <v>0</v>
      </c>
      <c r="J35" s="151">
        <v>0</v>
      </c>
      <c r="K35" s="128" t="str">
        <f t="shared" si="1"/>
        <v>NIET GOED INGEVULD</v>
      </c>
      <c r="L35" s="123"/>
      <c r="M35" s="103"/>
      <c r="N35" s="129">
        <f t="shared" si="2"/>
        <v>0</v>
      </c>
      <c r="O35" s="130" t="s">
        <v>105</v>
      </c>
      <c r="P35" s="131" t="s">
        <v>106</v>
      </c>
    </row>
    <row r="36" spans="1:16" ht="15.5" thickTop="1" thickBot="1" x14ac:dyDescent="0.4">
      <c r="A36" s="6"/>
      <c r="B36" s="5"/>
      <c r="C36" s="81" t="s">
        <v>77</v>
      </c>
      <c r="D36" s="82">
        <v>0.17</v>
      </c>
      <c r="E36" s="143">
        <f t="shared" si="0"/>
        <v>0</v>
      </c>
      <c r="F36" s="151">
        <v>0</v>
      </c>
      <c r="G36" s="151">
        <v>0</v>
      </c>
      <c r="H36" s="151">
        <v>0</v>
      </c>
      <c r="I36" s="151">
        <v>0</v>
      </c>
      <c r="J36" s="151">
        <v>0</v>
      </c>
      <c r="K36" s="128" t="str">
        <f t="shared" si="1"/>
        <v>NIET GOED INGEVULD</v>
      </c>
      <c r="L36" s="123"/>
      <c r="M36" s="103"/>
      <c r="N36" s="129">
        <f t="shared" si="2"/>
        <v>0</v>
      </c>
      <c r="O36" s="130" t="s">
        <v>105</v>
      </c>
      <c r="P36" s="131" t="s">
        <v>106</v>
      </c>
    </row>
    <row r="37" spans="1:16" ht="15.5" thickTop="1" thickBot="1" x14ac:dyDescent="0.4">
      <c r="A37" s="6"/>
      <c r="B37" s="85"/>
      <c r="C37" s="81" t="s">
        <v>78</v>
      </c>
      <c r="D37" s="82">
        <v>0.17</v>
      </c>
      <c r="E37" s="143">
        <f t="shared" si="0"/>
        <v>0</v>
      </c>
      <c r="F37" s="151">
        <v>0</v>
      </c>
      <c r="G37" s="151">
        <v>0</v>
      </c>
      <c r="H37" s="151">
        <v>0</v>
      </c>
      <c r="I37" s="151">
        <v>0</v>
      </c>
      <c r="J37" s="151">
        <v>0</v>
      </c>
      <c r="K37" s="128" t="str">
        <f t="shared" si="1"/>
        <v>NIET GOED INGEVULD</v>
      </c>
      <c r="L37" s="123"/>
      <c r="M37" s="103"/>
      <c r="N37" s="129">
        <f t="shared" si="2"/>
        <v>0</v>
      </c>
      <c r="O37" s="130" t="s">
        <v>105</v>
      </c>
      <c r="P37" s="131" t="s">
        <v>106</v>
      </c>
    </row>
    <row r="38" spans="1:16" ht="15" thickTop="1" x14ac:dyDescent="0.35">
      <c r="A38" s="5"/>
      <c r="B38" s="6"/>
      <c r="C38" s="6"/>
      <c r="D38" s="73" t="s">
        <v>37</v>
      </c>
      <c r="E38" s="126">
        <f>SUM(E32:E37)</f>
        <v>0</v>
      </c>
      <c r="F38" s="117"/>
      <c r="G38" s="117"/>
      <c r="H38" s="117"/>
      <c r="I38" s="117"/>
      <c r="J38" s="117"/>
      <c r="K38" s="152"/>
      <c r="L38" s="123"/>
      <c r="M38" s="103"/>
      <c r="N38" s="103"/>
      <c r="O38" s="103"/>
      <c r="P38" s="103"/>
    </row>
    <row r="39" spans="1:16" x14ac:dyDescent="0.35">
      <c r="A39" s="6"/>
      <c r="B39" s="6"/>
      <c r="C39" s="6"/>
      <c r="D39" s="86"/>
      <c r="E39" s="171" t="s">
        <v>120</v>
      </c>
      <c r="F39" s="172"/>
      <c r="G39" s="172"/>
      <c r="H39" s="172"/>
      <c r="I39" s="172"/>
      <c r="J39" s="172"/>
      <c r="K39" s="173"/>
      <c r="L39" s="123"/>
      <c r="M39" s="103"/>
      <c r="N39" s="103"/>
      <c r="O39" s="103"/>
      <c r="P39" s="103"/>
    </row>
    <row r="40" spans="1:16" x14ac:dyDescent="0.35">
      <c r="A40" s="6"/>
      <c r="B40" s="6" t="s">
        <v>79</v>
      </c>
      <c r="C40" s="174" t="s">
        <v>80</v>
      </c>
      <c r="D40" s="86">
        <v>0.16</v>
      </c>
      <c r="E40" s="143">
        <f>SUM((F40*$F$5*$K$30*D40)+(G40*$G$5*$K$30*D40)+H40*$H$5*$K$30*D40)+(I40*$I$5*$K$30*D40)+(J40*$J$5*$K$30*D40)</f>
        <v>960</v>
      </c>
      <c r="F40" s="153">
        <v>0.2</v>
      </c>
      <c r="G40" s="153"/>
      <c r="H40" s="153"/>
      <c r="I40" s="153">
        <v>0.8</v>
      </c>
      <c r="J40" s="153"/>
      <c r="K40" s="140"/>
      <c r="L40" s="123"/>
      <c r="M40" s="103"/>
      <c r="N40" s="103"/>
      <c r="O40" s="103"/>
      <c r="P40" s="103"/>
    </row>
    <row r="41" spans="1:16" x14ac:dyDescent="0.35">
      <c r="A41" s="6"/>
      <c r="B41" s="6"/>
      <c r="C41" s="175"/>
      <c r="D41" s="73"/>
      <c r="E41" s="154"/>
      <c r="F41" s="155"/>
      <c r="G41" s="155"/>
      <c r="H41" s="155"/>
      <c r="I41" s="155"/>
      <c r="J41" s="156"/>
      <c r="K41" s="85"/>
      <c r="L41" s="142"/>
      <c r="M41" s="103"/>
      <c r="N41" s="103"/>
      <c r="O41" s="103"/>
      <c r="P41" s="103"/>
    </row>
    <row r="42" spans="1:16" x14ac:dyDescent="0.35">
      <c r="A42" s="29" t="s">
        <v>81</v>
      </c>
      <c r="B42" s="76" t="s">
        <v>82</v>
      </c>
      <c r="C42" s="77"/>
      <c r="D42" s="24"/>
      <c r="E42" s="24"/>
      <c r="F42" s="157"/>
      <c r="G42" s="157"/>
      <c r="H42" s="157"/>
      <c r="I42" s="157"/>
      <c r="J42" s="157"/>
      <c r="K42" s="23"/>
      <c r="L42" s="123"/>
      <c r="M42" s="103"/>
      <c r="N42" s="103"/>
      <c r="O42" s="103"/>
      <c r="P42" s="103"/>
    </row>
    <row r="43" spans="1:16" ht="72.5" x14ac:dyDescent="0.35">
      <c r="A43" s="6"/>
      <c r="B43" s="5" t="s">
        <v>121</v>
      </c>
      <c r="C43" s="5"/>
      <c r="D43" s="81" t="s">
        <v>35</v>
      </c>
      <c r="E43" s="81" t="s">
        <v>119</v>
      </c>
      <c r="F43" s="81" t="s">
        <v>67</v>
      </c>
      <c r="G43" s="81" t="s">
        <v>68</v>
      </c>
      <c r="H43" s="81" t="s">
        <v>69</v>
      </c>
      <c r="I43" s="81" t="s">
        <v>70</v>
      </c>
      <c r="J43" s="81" t="s">
        <v>84</v>
      </c>
      <c r="K43" s="150">
        <f>SUM($L$28/3)</f>
        <v>15000</v>
      </c>
      <c r="L43" s="123"/>
      <c r="M43" s="103"/>
      <c r="N43" s="103"/>
      <c r="O43" s="103"/>
      <c r="P43" s="103"/>
    </row>
    <row r="44" spans="1:16" ht="29.5" thickBot="1" x14ac:dyDescent="0.4">
      <c r="A44" s="6"/>
      <c r="B44" s="6"/>
      <c r="C44" s="6"/>
      <c r="D44" s="5" t="s">
        <v>72</v>
      </c>
      <c r="E44" s="6"/>
      <c r="F44" s="3"/>
      <c r="G44" s="3"/>
      <c r="H44" s="3"/>
      <c r="I44" s="3"/>
      <c r="J44" s="3"/>
      <c r="K44" s="150"/>
      <c r="L44" s="123"/>
      <c r="M44" s="103"/>
      <c r="N44" s="103"/>
      <c r="O44" s="103"/>
      <c r="P44" s="103"/>
    </row>
    <row r="45" spans="1:16" ht="15.5" thickTop="1" thickBot="1" x14ac:dyDescent="0.4">
      <c r="A45" s="6"/>
      <c r="B45" s="23"/>
      <c r="C45" s="81" t="s">
        <v>73</v>
      </c>
      <c r="D45" s="82">
        <v>0.16</v>
      </c>
      <c r="E45" s="143">
        <f t="shared" ref="E45:E50" si="3">SUM((F45*$F$5*$K$30*D45)+(G45*$G$5*$K$30*D45)+H45*$H$5*$K$30*D45)+(I45*$I$5*$K$30*D45)+(J45*$J$5*$K$30*D45)</f>
        <v>0</v>
      </c>
      <c r="F45" s="151">
        <v>0</v>
      </c>
      <c r="G45" s="151">
        <v>0</v>
      </c>
      <c r="H45" s="151">
        <v>0</v>
      </c>
      <c r="I45" s="151">
        <v>0</v>
      </c>
      <c r="J45" s="151">
        <v>0</v>
      </c>
      <c r="K45" s="128" t="str">
        <f t="shared" ref="K45:K50" si="4">IF(N45=1,O45, P45)</f>
        <v>NIET GOED INGEVULD</v>
      </c>
      <c r="L45" s="123"/>
      <c r="M45" s="103"/>
      <c r="N45" s="129">
        <f t="shared" ref="N45:N50" si="5">SUM(F45:J45)</f>
        <v>0</v>
      </c>
      <c r="O45" s="130" t="s">
        <v>105</v>
      </c>
      <c r="P45" s="131" t="s">
        <v>106</v>
      </c>
    </row>
    <row r="46" spans="1:16" ht="15.5" thickTop="1" thickBot="1" x14ac:dyDescent="0.4">
      <c r="A46" s="6"/>
      <c r="B46" s="23"/>
      <c r="C46" s="81" t="s">
        <v>74</v>
      </c>
      <c r="D46" s="82">
        <v>0.17</v>
      </c>
      <c r="E46" s="143">
        <f t="shared" si="3"/>
        <v>0</v>
      </c>
      <c r="F46" s="151">
        <v>0</v>
      </c>
      <c r="G46" s="151">
        <v>0</v>
      </c>
      <c r="H46" s="151">
        <v>0</v>
      </c>
      <c r="I46" s="151">
        <v>0</v>
      </c>
      <c r="J46" s="151">
        <v>0</v>
      </c>
      <c r="K46" s="128" t="str">
        <f t="shared" si="4"/>
        <v>NIET GOED INGEVULD</v>
      </c>
      <c r="L46" s="123"/>
      <c r="M46" s="103"/>
      <c r="N46" s="129">
        <f t="shared" si="5"/>
        <v>0</v>
      </c>
      <c r="O46" s="130" t="s">
        <v>105</v>
      </c>
      <c r="P46" s="131" t="s">
        <v>106</v>
      </c>
    </row>
    <row r="47" spans="1:16" ht="15.5" thickTop="1" thickBot="1" x14ac:dyDescent="0.4">
      <c r="A47" s="6"/>
      <c r="B47" s="23"/>
      <c r="C47" s="81" t="s">
        <v>75</v>
      </c>
      <c r="D47" s="82">
        <v>0.17</v>
      </c>
      <c r="E47" s="143">
        <f t="shared" si="3"/>
        <v>0</v>
      </c>
      <c r="F47" s="151">
        <v>0</v>
      </c>
      <c r="G47" s="151">
        <v>0</v>
      </c>
      <c r="H47" s="151">
        <v>0</v>
      </c>
      <c r="I47" s="151">
        <v>0</v>
      </c>
      <c r="J47" s="151">
        <v>0</v>
      </c>
      <c r="K47" s="128" t="str">
        <f t="shared" si="4"/>
        <v>NIET GOED INGEVULD</v>
      </c>
      <c r="L47" s="123"/>
      <c r="M47" s="103"/>
      <c r="N47" s="129">
        <f t="shared" si="5"/>
        <v>0</v>
      </c>
      <c r="O47" s="130" t="s">
        <v>105</v>
      </c>
      <c r="P47" s="131" t="s">
        <v>106</v>
      </c>
    </row>
    <row r="48" spans="1:16" ht="15.5" thickTop="1" thickBot="1" x14ac:dyDescent="0.4">
      <c r="A48" s="6"/>
      <c r="B48" s="23"/>
      <c r="C48" s="81" t="s">
        <v>76</v>
      </c>
      <c r="D48" s="82">
        <v>0.16</v>
      </c>
      <c r="E48" s="143">
        <f t="shared" si="3"/>
        <v>0</v>
      </c>
      <c r="F48" s="151">
        <v>0</v>
      </c>
      <c r="G48" s="151">
        <v>0</v>
      </c>
      <c r="H48" s="151">
        <v>0</v>
      </c>
      <c r="I48" s="151">
        <v>0</v>
      </c>
      <c r="J48" s="151">
        <v>0</v>
      </c>
      <c r="K48" s="128" t="str">
        <f t="shared" si="4"/>
        <v>NIET GOED INGEVULD</v>
      </c>
      <c r="L48" s="123"/>
      <c r="M48" s="103"/>
      <c r="N48" s="129">
        <f t="shared" si="5"/>
        <v>0</v>
      </c>
      <c r="O48" s="130" t="s">
        <v>105</v>
      </c>
      <c r="P48" s="131" t="s">
        <v>106</v>
      </c>
    </row>
    <row r="49" spans="1:16" ht="15.5" thickTop="1" thickBot="1" x14ac:dyDescent="0.4">
      <c r="A49" s="6"/>
      <c r="B49" s="23"/>
      <c r="C49" s="81" t="s">
        <v>77</v>
      </c>
      <c r="D49" s="82">
        <v>0.17</v>
      </c>
      <c r="E49" s="143">
        <f t="shared" si="3"/>
        <v>0</v>
      </c>
      <c r="F49" s="151">
        <v>0</v>
      </c>
      <c r="G49" s="151">
        <v>0</v>
      </c>
      <c r="H49" s="151">
        <v>0</v>
      </c>
      <c r="I49" s="151">
        <v>0</v>
      </c>
      <c r="J49" s="151">
        <v>0</v>
      </c>
      <c r="K49" s="128" t="str">
        <f t="shared" si="4"/>
        <v>NIET GOED INGEVULD</v>
      </c>
      <c r="L49" s="123"/>
      <c r="M49" s="103"/>
      <c r="N49" s="129">
        <f t="shared" si="5"/>
        <v>0</v>
      </c>
      <c r="O49" s="130" t="s">
        <v>105</v>
      </c>
      <c r="P49" s="131" t="s">
        <v>106</v>
      </c>
    </row>
    <row r="50" spans="1:16" ht="15.5" thickTop="1" thickBot="1" x14ac:dyDescent="0.4">
      <c r="A50" s="5"/>
      <c r="B50" s="85"/>
      <c r="C50" s="81" t="s">
        <v>78</v>
      </c>
      <c r="D50" s="82">
        <v>0.17</v>
      </c>
      <c r="E50" s="143">
        <f t="shared" si="3"/>
        <v>0</v>
      </c>
      <c r="F50" s="151">
        <v>0</v>
      </c>
      <c r="G50" s="151">
        <v>0</v>
      </c>
      <c r="H50" s="151">
        <v>0</v>
      </c>
      <c r="I50" s="151">
        <v>0</v>
      </c>
      <c r="J50" s="151">
        <v>0</v>
      </c>
      <c r="K50" s="128" t="str">
        <f t="shared" si="4"/>
        <v>NIET GOED INGEVULD</v>
      </c>
      <c r="L50" s="123"/>
      <c r="M50" s="103"/>
      <c r="N50" s="129">
        <f t="shared" si="5"/>
        <v>0</v>
      </c>
      <c r="O50" s="130" t="s">
        <v>105</v>
      </c>
      <c r="P50" s="131" t="s">
        <v>106</v>
      </c>
    </row>
    <row r="51" spans="1:16" ht="15" thickTop="1" x14ac:dyDescent="0.35">
      <c r="A51" s="6"/>
      <c r="B51" s="5"/>
      <c r="C51" s="5"/>
      <c r="D51" s="5" t="s">
        <v>37</v>
      </c>
      <c r="E51" s="126">
        <f>SUM(E45:E50)</f>
        <v>0</v>
      </c>
      <c r="F51" s="158"/>
      <c r="G51" s="158"/>
      <c r="H51" s="158"/>
      <c r="I51" s="158"/>
      <c r="J51" s="159"/>
      <c r="K51" s="157"/>
      <c r="L51" s="142"/>
      <c r="M51" s="103"/>
      <c r="N51" s="103"/>
      <c r="O51" s="103"/>
      <c r="P51" s="103"/>
    </row>
    <row r="52" spans="1:16" x14ac:dyDescent="0.35">
      <c r="A52" s="29" t="s">
        <v>85</v>
      </c>
      <c r="B52" s="12" t="s">
        <v>86</v>
      </c>
      <c r="C52" s="29"/>
      <c r="D52" s="29"/>
      <c r="E52" s="29"/>
      <c r="F52" s="117"/>
      <c r="G52" s="117"/>
      <c r="H52" s="117"/>
      <c r="I52" s="117"/>
      <c r="J52" s="117"/>
      <c r="K52" s="119"/>
      <c r="L52" s="123"/>
      <c r="M52" s="103"/>
      <c r="N52" s="103"/>
      <c r="O52" s="103"/>
      <c r="P52" s="103"/>
    </row>
    <row r="53" spans="1:16" ht="58.5" thickBot="1" x14ac:dyDescent="0.4">
      <c r="A53" s="5"/>
      <c r="B53" s="1" t="s">
        <v>87</v>
      </c>
      <c r="C53" s="1" t="s">
        <v>88</v>
      </c>
      <c r="D53" s="1" t="s">
        <v>35</v>
      </c>
      <c r="E53" s="81" t="s">
        <v>122</v>
      </c>
      <c r="F53" s="81">
        <v>5</v>
      </c>
      <c r="G53" s="81">
        <v>4</v>
      </c>
      <c r="H53" s="81">
        <v>3</v>
      </c>
      <c r="I53" s="81">
        <v>2</v>
      </c>
      <c r="J53" s="81">
        <v>1</v>
      </c>
      <c r="K53" s="150">
        <f>SUM($L$28/3)</f>
        <v>15000</v>
      </c>
      <c r="L53" s="123"/>
      <c r="M53" s="103"/>
      <c r="N53" s="103"/>
      <c r="O53" s="103"/>
      <c r="P53" s="103"/>
    </row>
    <row r="54" spans="1:16" ht="15.5" thickTop="1" thickBot="1" x14ac:dyDescent="0.4">
      <c r="A54" s="18"/>
      <c r="B54" s="17"/>
      <c r="C54" s="17"/>
      <c r="D54" s="17" t="s">
        <v>37</v>
      </c>
      <c r="E54" s="146">
        <f>SUM(((F54*$F$5*K53)))+(G54*$G$5*K53)+(H54*$H$5*K53)+(I54*$I$5*K53)+(J54*$J$5*K53)</f>
        <v>0</v>
      </c>
      <c r="F54" s="127">
        <v>0</v>
      </c>
      <c r="G54" s="127">
        <v>0</v>
      </c>
      <c r="H54" s="127">
        <v>0</v>
      </c>
      <c r="I54" s="127">
        <v>0</v>
      </c>
      <c r="J54" s="127">
        <v>0</v>
      </c>
      <c r="K54" s="128" t="str">
        <f t="shared" ref="K54" si="6">IF(N54=1,O54, P54)</f>
        <v>NIET GOED INGEVULD</v>
      </c>
      <c r="L54" s="142"/>
      <c r="M54" s="103"/>
      <c r="N54" s="129">
        <f>SUM(F54:J54)</f>
        <v>0</v>
      </c>
      <c r="O54" s="130" t="s">
        <v>105</v>
      </c>
      <c r="P54" s="131" t="s">
        <v>106</v>
      </c>
    </row>
    <row r="55" spans="1:16" ht="15" thickTop="1" x14ac:dyDescent="0.35">
      <c r="A55" s="157"/>
      <c r="B55" s="160"/>
      <c r="C55" s="176" t="s">
        <v>89</v>
      </c>
      <c r="D55" s="177"/>
      <c r="E55" s="161">
        <f>SUM(E54,E51,E38,E27,E24,E21,E18,E12,E10)</f>
        <v>0</v>
      </c>
      <c r="F55" s="113"/>
      <c r="G55" s="113"/>
      <c r="H55" s="113"/>
      <c r="I55" s="113"/>
      <c r="J55" s="113"/>
      <c r="K55" s="162"/>
      <c r="L55" s="163"/>
      <c r="M55" s="103"/>
      <c r="N55" s="103"/>
      <c r="O55" s="103"/>
      <c r="P55" s="103"/>
    </row>
  </sheetData>
  <sheetProtection algorithmName="SHA-512" hashValue="N/I1XIF5Eyt/23qhvQjrmSNkrm30WK5MczWWWPX5gw33sFrTackO8x+lGdpDEvYPPTRAx6wbXUXM6K70tecHuA==" saltValue="2bvio4pt6Iy+bbN7YbV2hg==" spinCount="100000" sheet="1" objects="1" scenarios="1"/>
  <mergeCells count="17">
    <mergeCell ref="B1:C1"/>
    <mergeCell ref="D1:E1"/>
    <mergeCell ref="F1:J1"/>
    <mergeCell ref="E2:J2"/>
    <mergeCell ref="E3:J3"/>
    <mergeCell ref="E39:K39"/>
    <mergeCell ref="C40:C41"/>
    <mergeCell ref="C55:D55"/>
    <mergeCell ref="K4:L4"/>
    <mergeCell ref="E13:K13"/>
    <mergeCell ref="E16:E17"/>
    <mergeCell ref="F16:F17"/>
    <mergeCell ref="G16:G17"/>
    <mergeCell ref="H16:H17"/>
    <mergeCell ref="I16:I17"/>
    <mergeCell ref="J16:J17"/>
    <mergeCell ref="F4:J4"/>
  </mergeCells>
  <conditionalFormatting sqref="K10">
    <cfRule type="expression" dxfId="3" priority="1">
      <formula>NOT(N10=1)</formula>
    </cfRule>
    <cfRule type="expression" dxfId="2" priority="2">
      <formula>N10=1</formula>
    </cfRule>
  </conditionalFormatting>
  <conditionalFormatting sqref="K12 K21 K24 K54 K27 K45:K50 K32:K37 K18">
    <cfRule type="expression" dxfId="1" priority="3">
      <formula>NOT(N12=1)</formula>
    </cfRule>
    <cfRule type="expression" dxfId="0" priority="4">
      <formula>N12=1</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258C0-6507-4F4E-8163-FF0AB1997FD0}">
  <dimension ref="A1:AB55"/>
  <sheetViews>
    <sheetView workbookViewId="0">
      <selection activeCell="J10" sqref="J10"/>
    </sheetView>
  </sheetViews>
  <sheetFormatPr defaultRowHeight="14.5" x14ac:dyDescent="0.35"/>
  <cols>
    <col min="1" max="1" width="11.453125" customWidth="1"/>
    <col min="2" max="3" width="53.54296875" customWidth="1"/>
    <col min="4" max="5" width="14.81640625" customWidth="1"/>
    <col min="6" max="10" width="7.7265625" customWidth="1"/>
    <col min="11" max="11" width="12" bestFit="1" customWidth="1"/>
    <col min="12" max="12" width="12.7265625" hidden="1" customWidth="1"/>
    <col min="13" max="13" width="12.7265625" style="99" hidden="1" customWidth="1"/>
    <col min="14" max="16" width="12.7265625" hidden="1" customWidth="1"/>
    <col min="17" max="17" width="12.7265625" style="99" hidden="1" customWidth="1"/>
    <col min="18" max="18" width="12.7265625" hidden="1" customWidth="1"/>
    <col min="19" max="19" width="12.7265625" style="99" hidden="1" customWidth="1"/>
    <col min="20" max="21" width="12.7265625" hidden="1" customWidth="1"/>
    <col min="22" max="22" width="19.453125" customWidth="1"/>
    <col min="23" max="28" width="23.81640625" customWidth="1"/>
  </cols>
  <sheetData>
    <row r="1" spans="1:28" ht="44" thickBot="1" x14ac:dyDescent="0.4">
      <c r="A1" s="1"/>
      <c r="B1" s="212" t="s">
        <v>91</v>
      </c>
      <c r="C1" s="213"/>
      <c r="D1" s="189" t="s">
        <v>1</v>
      </c>
      <c r="E1" s="190"/>
      <c r="F1" s="191" t="s">
        <v>2</v>
      </c>
      <c r="G1" s="192"/>
      <c r="H1" s="192"/>
      <c r="I1" s="192"/>
      <c r="J1" s="192"/>
      <c r="K1" s="2" t="s">
        <v>3</v>
      </c>
      <c r="L1" s="3" t="s">
        <v>4</v>
      </c>
      <c r="M1" s="164" t="s">
        <v>5</v>
      </c>
      <c r="N1" s="3" t="s">
        <v>6</v>
      </c>
      <c r="O1" s="3" t="s">
        <v>7</v>
      </c>
      <c r="P1" s="3" t="s">
        <v>8</v>
      </c>
      <c r="Q1" s="164" t="s">
        <v>9</v>
      </c>
      <c r="R1" s="3" t="s">
        <v>10</v>
      </c>
      <c r="S1" s="164" t="s">
        <v>11</v>
      </c>
      <c r="T1" s="3" t="s">
        <v>12</v>
      </c>
      <c r="U1" s="3" t="s">
        <v>13</v>
      </c>
      <c r="V1" s="4" t="s">
        <v>14</v>
      </c>
      <c r="W1" s="214" t="s">
        <v>15</v>
      </c>
      <c r="X1" s="214"/>
      <c r="Y1" s="214" t="s">
        <v>16</v>
      </c>
      <c r="Z1" s="214"/>
      <c r="AA1" s="214" t="s">
        <v>17</v>
      </c>
      <c r="AB1" s="214"/>
    </row>
    <row r="2" spans="1:28" x14ac:dyDescent="0.35">
      <c r="A2" s="5"/>
      <c r="B2" s="6" t="s">
        <v>18</v>
      </c>
      <c r="C2" s="6"/>
      <c r="D2" s="7"/>
      <c r="E2" s="193" t="s">
        <v>19</v>
      </c>
      <c r="F2" s="193"/>
      <c r="G2" s="193"/>
      <c r="H2" s="193"/>
      <c r="I2" s="193"/>
      <c r="J2" s="194"/>
      <c r="K2" s="8"/>
      <c r="L2" s="3"/>
      <c r="M2" s="164"/>
      <c r="N2" s="3"/>
      <c r="O2" s="3"/>
      <c r="P2" s="3"/>
      <c r="Q2" s="164"/>
      <c r="R2" s="3"/>
      <c r="S2" s="164"/>
      <c r="T2" s="3"/>
      <c r="U2" s="3"/>
      <c r="V2" s="9"/>
      <c r="W2" s="214"/>
      <c r="X2" s="214"/>
      <c r="Y2" s="214"/>
      <c r="Z2" s="214"/>
      <c r="AA2" s="214"/>
      <c r="AB2" s="214"/>
    </row>
    <row r="3" spans="1:28" x14ac:dyDescent="0.35">
      <c r="A3" s="5"/>
      <c r="B3" s="6"/>
      <c r="C3" s="6"/>
      <c r="D3" s="10"/>
      <c r="E3" s="195" t="s">
        <v>20</v>
      </c>
      <c r="F3" s="195"/>
      <c r="G3" s="195"/>
      <c r="H3" s="195"/>
      <c r="I3" s="195"/>
      <c r="J3" s="196"/>
      <c r="K3" s="11"/>
      <c r="L3" s="3"/>
      <c r="M3" s="164"/>
      <c r="N3" s="3"/>
      <c r="O3" s="3"/>
      <c r="P3" s="3"/>
      <c r="Q3" s="164"/>
      <c r="R3" s="3"/>
      <c r="S3" s="164"/>
      <c r="T3" s="3"/>
      <c r="U3" s="3"/>
      <c r="V3" s="9"/>
      <c r="W3" s="215"/>
      <c r="X3" s="215"/>
      <c r="Y3" s="215"/>
      <c r="Z3" s="215"/>
      <c r="AA3" s="215"/>
      <c r="AB3" s="215"/>
    </row>
    <row r="4" spans="1:28" x14ac:dyDescent="0.35">
      <c r="A4" s="1"/>
      <c r="B4" s="12" t="s">
        <v>21</v>
      </c>
      <c r="C4" s="12"/>
      <c r="D4" s="13" t="s">
        <v>22</v>
      </c>
      <c r="E4" s="12" t="s">
        <v>23</v>
      </c>
      <c r="F4" s="205"/>
      <c r="G4" s="206"/>
      <c r="H4" s="206"/>
      <c r="I4" s="206"/>
      <c r="J4" s="207"/>
      <c r="K4" s="2"/>
      <c r="L4" s="14"/>
      <c r="M4" s="165"/>
      <c r="N4" s="14"/>
      <c r="O4" s="14"/>
      <c r="P4" s="14"/>
      <c r="Q4" s="165"/>
      <c r="R4" s="14"/>
      <c r="S4" s="165"/>
      <c r="T4" s="14"/>
      <c r="U4" s="14"/>
      <c r="V4" s="15"/>
      <c r="W4" s="16"/>
      <c r="X4" s="16"/>
      <c r="Y4" s="16"/>
      <c r="Z4" s="16"/>
      <c r="AA4" s="16"/>
      <c r="AB4" s="16"/>
    </row>
    <row r="5" spans="1:28" ht="43.5" x14ac:dyDescent="0.35">
      <c r="A5" s="17"/>
      <c r="B5" s="18" t="s">
        <v>24</v>
      </c>
      <c r="C5" s="18"/>
      <c r="D5" s="17" t="s">
        <v>25</v>
      </c>
      <c r="E5" s="18"/>
      <c r="F5" s="19">
        <v>1</v>
      </c>
      <c r="G5" s="19">
        <v>0.75</v>
      </c>
      <c r="H5" s="19">
        <v>0.5</v>
      </c>
      <c r="I5" s="19">
        <v>0.25</v>
      </c>
      <c r="J5" s="19">
        <v>0</v>
      </c>
      <c r="K5" s="2"/>
      <c r="L5" s="20"/>
      <c r="M5" s="166"/>
      <c r="N5" s="20"/>
      <c r="O5" s="20"/>
      <c r="P5" s="20"/>
      <c r="Q5" s="166"/>
      <c r="R5" s="20"/>
      <c r="S5" s="166"/>
      <c r="T5" s="20"/>
      <c r="U5" s="20"/>
      <c r="V5" s="21"/>
      <c r="W5" s="22" t="s">
        <v>26</v>
      </c>
      <c r="X5" s="22" t="s">
        <v>27</v>
      </c>
      <c r="Y5" s="22" t="s">
        <v>26</v>
      </c>
      <c r="Z5" s="22" t="s">
        <v>27</v>
      </c>
      <c r="AA5" s="22" t="s">
        <v>26</v>
      </c>
      <c r="AB5" s="22" t="s">
        <v>27</v>
      </c>
    </row>
    <row r="6" spans="1:28" x14ac:dyDescent="0.35">
      <c r="A6" s="12" t="s">
        <v>28</v>
      </c>
      <c r="B6" s="13" t="s">
        <v>29</v>
      </c>
      <c r="C6" s="13"/>
      <c r="D6" s="23"/>
      <c r="E6" s="24"/>
      <c r="F6" s="25"/>
      <c r="G6" s="25"/>
      <c r="H6" s="25"/>
      <c r="I6" s="25"/>
      <c r="J6" s="26"/>
      <c r="K6" s="2"/>
      <c r="L6" s="27"/>
      <c r="M6" s="167"/>
      <c r="N6" s="27"/>
      <c r="O6" s="27"/>
      <c r="P6" s="27"/>
      <c r="Q6" s="167"/>
      <c r="R6" s="27"/>
      <c r="S6" s="167"/>
      <c r="T6" s="27"/>
      <c r="U6" s="27"/>
      <c r="V6" s="9"/>
      <c r="W6" s="28"/>
      <c r="X6" s="28"/>
      <c r="Y6" s="28"/>
      <c r="Z6" s="28"/>
      <c r="AA6" s="28"/>
      <c r="AB6" s="28"/>
    </row>
    <row r="7" spans="1:28" x14ac:dyDescent="0.35">
      <c r="A7" s="29" t="s">
        <v>30</v>
      </c>
      <c r="B7" s="30" t="s">
        <v>31</v>
      </c>
      <c r="C7" s="31"/>
      <c r="D7" s="29"/>
      <c r="E7" s="208" t="s">
        <v>32</v>
      </c>
      <c r="F7" s="32"/>
      <c r="G7" s="32"/>
      <c r="H7" s="32"/>
      <c r="I7" s="32"/>
      <c r="J7" s="33"/>
      <c r="K7" s="34"/>
      <c r="L7" s="35"/>
      <c r="M7" s="168"/>
      <c r="N7" s="35"/>
      <c r="O7" s="35"/>
      <c r="P7" s="35"/>
      <c r="Q7" s="168"/>
      <c r="R7" s="35"/>
      <c r="S7" s="168"/>
      <c r="T7" s="35"/>
      <c r="U7" s="35"/>
      <c r="V7" s="36"/>
      <c r="W7" s="37"/>
      <c r="X7" s="37"/>
      <c r="Y7" s="37"/>
      <c r="Z7" s="37"/>
      <c r="AA7" s="37"/>
      <c r="AB7" s="37"/>
    </row>
    <row r="8" spans="1:28" ht="29" x14ac:dyDescent="0.35">
      <c r="A8" s="6"/>
      <c r="B8" s="38" t="s">
        <v>33</v>
      </c>
      <c r="C8" s="38" t="s">
        <v>34</v>
      </c>
      <c r="D8" s="6" t="s">
        <v>35</v>
      </c>
      <c r="E8" s="174"/>
      <c r="F8" s="39"/>
      <c r="G8" s="39"/>
      <c r="H8" s="39"/>
      <c r="I8" s="39"/>
      <c r="J8" s="40"/>
      <c r="K8" s="41"/>
      <c r="L8" s="27"/>
      <c r="M8" s="167"/>
      <c r="N8" s="27"/>
      <c r="O8" s="27"/>
      <c r="P8" s="27"/>
      <c r="Q8" s="167"/>
      <c r="R8" s="27"/>
      <c r="S8" s="167"/>
      <c r="T8" s="27"/>
      <c r="U8" s="27"/>
      <c r="V8" s="42"/>
      <c r="W8" s="43"/>
      <c r="X8" s="43"/>
      <c r="Y8" s="43"/>
      <c r="Z8" s="43"/>
      <c r="AA8" s="43"/>
      <c r="AB8" s="43"/>
    </row>
    <row r="9" spans="1:28" x14ac:dyDescent="0.35">
      <c r="A9" s="6"/>
      <c r="B9" s="44"/>
      <c r="C9" s="44" t="s">
        <v>36</v>
      </c>
      <c r="D9" s="6"/>
      <c r="E9" s="174"/>
      <c r="F9" s="45">
        <v>2</v>
      </c>
      <c r="G9" s="45">
        <v>4</v>
      </c>
      <c r="H9" s="45">
        <v>6</v>
      </c>
      <c r="I9" s="45">
        <v>8</v>
      </c>
      <c r="J9" s="45">
        <v>10</v>
      </c>
      <c r="K9" s="46">
        <f>0.02*'Inschrijving perceel A'!E10</f>
        <v>0</v>
      </c>
      <c r="L9" s="27">
        <f>IF('Inschrijving perceel A'!F10=1,1,0)</f>
        <v>0</v>
      </c>
      <c r="M9" s="80">
        <f>L9*(-0.25*$K9*$G10-0.5*$K9*$H10-0.75*$K9*$I10-$K9*$J10)</f>
        <v>0</v>
      </c>
      <c r="N9" s="27">
        <f>IF('Inschrijving perceel A'!G10=1,1,0)</f>
        <v>0</v>
      </c>
      <c r="O9" s="80">
        <f>N9*(-0.33*$K9*$H10-66*$K9*$I10-$K9*$J10)</f>
        <v>0</v>
      </c>
      <c r="P9" s="27">
        <f>IF('Inschrijving perceel A'!H10=1,1,0)</f>
        <v>0</v>
      </c>
      <c r="Q9" s="80">
        <f>P9*(-0.5*$K9*$I10-$K9*$J10)</f>
        <v>0</v>
      </c>
      <c r="R9" s="27">
        <f>IF('Inschrijving perceel A'!I10=1,1,0)</f>
        <v>0</v>
      </c>
      <c r="S9" s="80">
        <f>R9*(-$K9*$J10)</f>
        <v>0</v>
      </c>
      <c r="T9" s="27"/>
      <c r="U9" s="48"/>
      <c r="V9" s="42">
        <f>SUM(M9,O9,Q9,S9,U9)</f>
        <v>0</v>
      </c>
      <c r="W9" s="43"/>
      <c r="X9" s="43"/>
      <c r="Y9" s="43"/>
      <c r="Z9" s="43"/>
      <c r="AA9" s="43"/>
      <c r="AB9" s="43"/>
    </row>
    <row r="10" spans="1:28" x14ac:dyDescent="0.35">
      <c r="A10" s="6"/>
      <c r="B10" s="44"/>
      <c r="C10" s="44"/>
      <c r="D10" s="6" t="s">
        <v>37</v>
      </c>
      <c r="E10" s="174"/>
      <c r="F10" s="49"/>
      <c r="G10" s="49"/>
      <c r="H10" s="49"/>
      <c r="I10" s="49"/>
      <c r="J10" s="49"/>
      <c r="K10" s="46"/>
      <c r="L10" s="27"/>
      <c r="M10" s="80"/>
      <c r="N10" s="27"/>
      <c r="O10" s="47"/>
      <c r="P10" s="27"/>
      <c r="Q10" s="80"/>
      <c r="R10" s="27"/>
      <c r="S10" s="80"/>
      <c r="T10" s="27"/>
      <c r="U10" s="27"/>
      <c r="V10" s="36"/>
      <c r="W10" s="43"/>
      <c r="X10" s="43" t="s">
        <v>38</v>
      </c>
      <c r="Y10" s="43"/>
      <c r="Z10" s="43" t="s">
        <v>38</v>
      </c>
      <c r="AA10" s="43"/>
      <c r="AB10" s="43" t="s">
        <v>38</v>
      </c>
    </row>
    <row r="11" spans="1:28" x14ac:dyDescent="0.35">
      <c r="A11" s="6"/>
      <c r="B11" s="44"/>
      <c r="C11" s="44" t="s">
        <v>39</v>
      </c>
      <c r="D11" s="6"/>
      <c r="E11" s="174"/>
      <c r="F11" s="45">
        <v>4</v>
      </c>
      <c r="G11" s="45">
        <v>8</v>
      </c>
      <c r="H11" s="45">
        <v>12</v>
      </c>
      <c r="I11" s="45">
        <v>16</v>
      </c>
      <c r="J11" s="45">
        <v>20</v>
      </c>
      <c r="K11" s="46">
        <f>0.02*'Inschrijving perceel A'!E12</f>
        <v>0</v>
      </c>
      <c r="L11" s="27">
        <f>IF('Inschrijving perceel A'!F12=1,1,0)</f>
        <v>0</v>
      </c>
      <c r="M11" s="80">
        <f>L11*(-0.25*$K11*$G12-0.5*$K11*$H12-0.75*$K11*$I12-$K11*$J12)</f>
        <v>0</v>
      </c>
      <c r="N11" s="27">
        <f>IF('Inschrijving perceel A'!G12=1,1,0)</f>
        <v>0</v>
      </c>
      <c r="O11" s="80">
        <f>N11*(-0.33*$K11*$H12-66*$K11*$I12-$K11*$J12)</f>
        <v>0</v>
      </c>
      <c r="P11" s="27">
        <f>IF('Inschrijving perceel A'!H12=1,1,0)</f>
        <v>0</v>
      </c>
      <c r="Q11" s="80">
        <f>P11*(-0.5*$K11*$I12-$K11*$J12)</f>
        <v>0</v>
      </c>
      <c r="R11" s="27">
        <f>IF('Inschrijving perceel A'!I12=1,1,0)</f>
        <v>0</v>
      </c>
      <c r="S11" s="80">
        <f>R11*(-$K11*$J12)</f>
        <v>0</v>
      </c>
      <c r="T11" s="27"/>
      <c r="U11" s="48"/>
      <c r="V11" s="50">
        <f>SUM(M11,O11,Q11,S11,U11)</f>
        <v>0</v>
      </c>
      <c r="W11" s="43"/>
      <c r="X11" s="43"/>
      <c r="Y11" s="43"/>
      <c r="Z11" s="43"/>
      <c r="AA11" s="43"/>
      <c r="AB11" s="43"/>
    </row>
    <row r="12" spans="1:28" x14ac:dyDescent="0.35">
      <c r="A12" s="6"/>
      <c r="B12" s="44"/>
      <c r="C12" s="44"/>
      <c r="D12" s="6" t="s">
        <v>37</v>
      </c>
      <c r="E12" s="174"/>
      <c r="F12" s="51"/>
      <c r="G12" s="51"/>
      <c r="H12" s="51"/>
      <c r="I12" s="51"/>
      <c r="J12" s="51"/>
      <c r="K12" s="34"/>
      <c r="L12" s="27"/>
      <c r="M12" s="80"/>
      <c r="N12" s="27"/>
      <c r="O12" s="47"/>
      <c r="P12" s="27"/>
      <c r="Q12" s="80"/>
      <c r="R12" s="27"/>
      <c r="S12" s="80"/>
      <c r="T12" s="27"/>
      <c r="U12" s="27"/>
      <c r="V12" s="52"/>
      <c r="W12" s="43"/>
      <c r="X12" s="43"/>
      <c r="Y12" s="43"/>
      <c r="Z12" s="43"/>
      <c r="AA12" s="43"/>
      <c r="AB12" s="43"/>
    </row>
    <row r="13" spans="1:28" x14ac:dyDescent="0.35">
      <c r="A13" s="18"/>
      <c r="B13" s="53"/>
      <c r="C13" s="53"/>
      <c r="D13" s="18"/>
      <c r="E13" s="175"/>
      <c r="F13" s="209"/>
      <c r="G13" s="209"/>
      <c r="H13" s="209"/>
      <c r="I13" s="209"/>
      <c r="J13" s="209"/>
      <c r="K13" s="41"/>
      <c r="L13" s="54"/>
      <c r="M13" s="80"/>
      <c r="N13" s="54"/>
      <c r="O13" s="47"/>
      <c r="P13" s="54"/>
      <c r="Q13" s="80"/>
      <c r="R13" s="54"/>
      <c r="S13" s="80"/>
      <c r="T13" s="54"/>
      <c r="U13" s="54"/>
      <c r="V13" s="42"/>
      <c r="W13" s="43"/>
      <c r="X13" s="43"/>
      <c r="Y13" s="43"/>
      <c r="Z13" s="43"/>
      <c r="AA13" s="43"/>
      <c r="AB13" s="43"/>
    </row>
    <row r="14" spans="1:28" x14ac:dyDescent="0.35">
      <c r="A14" s="55" t="s">
        <v>40</v>
      </c>
      <c r="B14" s="56" t="s">
        <v>41</v>
      </c>
      <c r="C14" s="56"/>
      <c r="D14" s="6"/>
      <c r="E14" s="6"/>
      <c r="F14" s="57"/>
      <c r="G14" s="57"/>
      <c r="H14" s="57"/>
      <c r="I14" s="57"/>
      <c r="J14" s="58"/>
      <c r="K14" s="46"/>
      <c r="L14" s="27"/>
      <c r="M14" s="80"/>
      <c r="N14" s="27"/>
      <c r="O14" s="47"/>
      <c r="P14" s="27"/>
      <c r="Q14" s="80"/>
      <c r="R14" s="27"/>
      <c r="S14" s="80"/>
      <c r="T14" s="27"/>
      <c r="U14" s="27"/>
      <c r="V14" s="52"/>
      <c r="W14" s="43"/>
      <c r="X14" s="43"/>
      <c r="Y14" s="43"/>
      <c r="Z14" s="43"/>
      <c r="AA14" s="43"/>
      <c r="AB14" s="43"/>
    </row>
    <row r="15" spans="1:28" x14ac:dyDescent="0.35">
      <c r="A15" s="29" t="s">
        <v>42</v>
      </c>
      <c r="B15" s="59" t="s">
        <v>43</v>
      </c>
      <c r="C15" s="60"/>
      <c r="D15" s="29"/>
      <c r="E15" s="208" t="s">
        <v>44</v>
      </c>
      <c r="F15" s="61"/>
      <c r="G15" s="61"/>
      <c r="H15" s="61"/>
      <c r="I15" s="61"/>
      <c r="J15" s="62"/>
      <c r="K15" s="46"/>
      <c r="L15" s="35"/>
      <c r="M15" s="80"/>
      <c r="N15" s="35"/>
      <c r="O15" s="47"/>
      <c r="P15" s="35"/>
      <c r="Q15" s="80"/>
      <c r="R15" s="35"/>
      <c r="S15" s="80"/>
      <c r="T15" s="35"/>
      <c r="U15" s="35"/>
      <c r="V15" s="50"/>
      <c r="W15" s="43"/>
      <c r="X15" s="43"/>
      <c r="Y15" s="43"/>
      <c r="Z15" s="43"/>
      <c r="AA15" s="43"/>
      <c r="AB15" s="43"/>
    </row>
    <row r="16" spans="1:28" ht="43.5" x14ac:dyDescent="0.35">
      <c r="A16" s="6"/>
      <c r="B16" s="63" t="s">
        <v>45</v>
      </c>
      <c r="C16" s="63" t="s">
        <v>44</v>
      </c>
      <c r="D16" s="6" t="s">
        <v>35</v>
      </c>
      <c r="E16" s="174"/>
      <c r="F16" s="210">
        <v>2</v>
      </c>
      <c r="G16" s="210">
        <v>3</v>
      </c>
      <c r="H16" s="210">
        <v>4</v>
      </c>
      <c r="I16" s="210">
        <v>5</v>
      </c>
      <c r="J16" s="210">
        <v>6</v>
      </c>
      <c r="K16" s="64"/>
      <c r="L16" s="27"/>
      <c r="M16" s="80"/>
      <c r="N16" s="27"/>
      <c r="O16" s="47"/>
      <c r="P16" s="27"/>
      <c r="Q16" s="80"/>
      <c r="R16" s="27"/>
      <c r="S16" s="80"/>
      <c r="T16" s="27"/>
      <c r="U16" s="27"/>
      <c r="V16" s="52"/>
      <c r="W16" s="43"/>
      <c r="X16" s="43"/>
      <c r="Y16" s="43"/>
      <c r="Z16" s="43"/>
      <c r="AA16" s="43"/>
      <c r="AB16" s="43"/>
    </row>
    <row r="17" spans="1:28" ht="87" x14ac:dyDescent="0.35">
      <c r="A17" s="6"/>
      <c r="B17" s="63" t="s">
        <v>46</v>
      </c>
      <c r="C17" s="63"/>
      <c r="D17" s="6"/>
      <c r="E17" s="174"/>
      <c r="F17" s="211"/>
      <c r="G17" s="211"/>
      <c r="H17" s="211"/>
      <c r="I17" s="211"/>
      <c r="J17" s="211"/>
      <c r="K17" s="41">
        <f>0.02*'Inschrijving perceel A'!E18</f>
        <v>0</v>
      </c>
      <c r="L17" s="65">
        <f>IF('Inschrijving perceel A'!F18=1,1,0)</f>
        <v>0</v>
      </c>
      <c r="M17" s="80">
        <f>L17*(-0.25*$K17*$G18-0.5*$K17*$H18-0.75*$K17*$I18-$K17*$J18)</f>
        <v>0</v>
      </c>
      <c r="N17" s="65">
        <f>IF('Inschrijving perceel A'!G18=1,1,0)</f>
        <v>0</v>
      </c>
      <c r="O17" s="80">
        <f>N17*(-0.33*$K17*$H18-66*$K17*$I18-$K17*$J18)</f>
        <v>0</v>
      </c>
      <c r="P17" s="65">
        <f>IF('Inschrijving perceel A'!H18=1,1,0)</f>
        <v>0</v>
      </c>
      <c r="Q17" s="80">
        <f>P17*(-0.5*$K17*$I18-$K17*$J18)</f>
        <v>0</v>
      </c>
      <c r="R17" s="65">
        <f>IF('Inschrijving perceel A'!I18=1,1,0)</f>
        <v>0</v>
      </c>
      <c r="S17" s="80">
        <f>R17*(-$K17*$J18)</f>
        <v>0</v>
      </c>
      <c r="T17" s="65"/>
      <c r="U17" s="48"/>
      <c r="V17" s="66">
        <f>SUM(M17,O17,Q17,S17,U17)</f>
        <v>0</v>
      </c>
      <c r="W17" s="43"/>
      <c r="X17" s="43"/>
      <c r="Y17" s="43"/>
      <c r="Z17" s="43"/>
      <c r="AA17" s="43"/>
      <c r="AB17" s="43"/>
    </row>
    <row r="18" spans="1:28" x14ac:dyDescent="0.35">
      <c r="A18" s="18"/>
      <c r="B18" s="67"/>
      <c r="C18" s="67"/>
      <c r="D18" s="18" t="s">
        <v>37</v>
      </c>
      <c r="E18" s="175"/>
      <c r="F18" s="49"/>
      <c r="G18" s="49"/>
      <c r="H18" s="49"/>
      <c r="I18" s="49"/>
      <c r="J18" s="49"/>
      <c r="K18" s="46"/>
      <c r="L18" s="54"/>
      <c r="M18" s="80"/>
      <c r="N18" s="54"/>
      <c r="O18" s="47"/>
      <c r="P18" s="54"/>
      <c r="Q18" s="80"/>
      <c r="R18" s="54"/>
      <c r="S18" s="80"/>
      <c r="T18" s="54"/>
      <c r="U18" s="54"/>
      <c r="V18" s="50"/>
      <c r="W18" s="43"/>
      <c r="X18" s="43"/>
      <c r="Y18" s="43"/>
      <c r="Z18" s="43"/>
      <c r="AA18" s="43"/>
      <c r="AB18" s="43"/>
    </row>
    <row r="19" spans="1:28" x14ac:dyDescent="0.35">
      <c r="A19" s="29" t="s">
        <v>47</v>
      </c>
      <c r="B19" s="59" t="s">
        <v>48</v>
      </c>
      <c r="C19" s="60"/>
      <c r="D19" s="29"/>
      <c r="E19" s="29" t="s">
        <v>49</v>
      </c>
      <c r="F19" s="32"/>
      <c r="G19" s="32"/>
      <c r="H19" s="32"/>
      <c r="I19" s="32"/>
      <c r="J19" s="33"/>
      <c r="K19" s="46"/>
      <c r="L19" s="35"/>
      <c r="M19" s="80"/>
      <c r="N19" s="35"/>
      <c r="O19" s="47"/>
      <c r="P19" s="35"/>
      <c r="Q19" s="80"/>
      <c r="R19" s="35"/>
      <c r="S19" s="80"/>
      <c r="T19" s="35"/>
      <c r="U19" s="35"/>
      <c r="V19" s="50"/>
      <c r="W19" s="43"/>
      <c r="X19" s="43"/>
      <c r="Y19" s="43"/>
      <c r="Z19" s="43"/>
      <c r="AA19" s="43"/>
      <c r="AB19" s="43"/>
    </row>
    <row r="20" spans="1:28" ht="72.5" x14ac:dyDescent="0.35">
      <c r="A20" s="6"/>
      <c r="B20" s="63" t="s">
        <v>50</v>
      </c>
      <c r="C20" s="63" t="s">
        <v>51</v>
      </c>
      <c r="D20" s="6" t="s">
        <v>35</v>
      </c>
      <c r="E20" s="6"/>
      <c r="F20" s="45">
        <v>2</v>
      </c>
      <c r="G20" s="45">
        <v>4</v>
      </c>
      <c r="H20" s="45">
        <v>6</v>
      </c>
      <c r="I20" s="45">
        <v>8</v>
      </c>
      <c r="J20" s="45">
        <v>10</v>
      </c>
      <c r="K20" s="41">
        <f>0.02*'Inschrijving perceel A'!E21</f>
        <v>0</v>
      </c>
      <c r="L20" s="65">
        <f>IF('Inschrijving perceel A'!F21=1,1,0)</f>
        <v>0</v>
      </c>
      <c r="M20" s="80">
        <f>L20*(-0.25*$K20*$G21-0.5*$K20*$H21-0.75*$K20*$I21-$K20*$J21)</f>
        <v>0</v>
      </c>
      <c r="N20" s="65">
        <f>IF('Inschrijving perceel A'!G21=1,1,0)</f>
        <v>0</v>
      </c>
      <c r="O20" s="80">
        <f>N20*(-0.33*$K20*$H21-66*$K20*$I21-$K20*$J21)</f>
        <v>0</v>
      </c>
      <c r="P20" s="65">
        <f>IF('Inschrijving perceel A'!H21=1,1,0)</f>
        <v>0</v>
      </c>
      <c r="Q20" s="80">
        <f>P20*(-0.5*$K20*$I21-$K20*$J21)</f>
        <v>0</v>
      </c>
      <c r="R20" s="65">
        <f>IF('Inschrijving perceel A'!I21=1,1,0)</f>
        <v>0</v>
      </c>
      <c r="S20" s="80">
        <f>R20*(-$K20*$J21)</f>
        <v>0</v>
      </c>
      <c r="T20" s="65"/>
      <c r="U20" s="48"/>
      <c r="V20" s="66">
        <f>SUM(M20,O20,Q20,S20,U20)</f>
        <v>0</v>
      </c>
      <c r="W20" s="43"/>
      <c r="X20" s="43"/>
      <c r="Y20" s="43"/>
      <c r="Z20" s="43"/>
      <c r="AA20" s="43"/>
      <c r="AB20" s="43"/>
    </row>
    <row r="21" spans="1:28" x14ac:dyDescent="0.35">
      <c r="A21" s="18"/>
      <c r="B21" s="68"/>
      <c r="C21" s="69"/>
      <c r="D21" s="18" t="s">
        <v>37</v>
      </c>
      <c r="E21" s="18"/>
      <c r="F21" s="49"/>
      <c r="G21" s="49"/>
      <c r="H21" s="49"/>
      <c r="I21" s="49"/>
      <c r="J21" s="49"/>
      <c r="K21" s="46"/>
      <c r="L21" s="54"/>
      <c r="M21" s="80"/>
      <c r="N21" s="54"/>
      <c r="O21" s="47"/>
      <c r="P21" s="54"/>
      <c r="Q21" s="80"/>
      <c r="R21" s="54"/>
      <c r="S21" s="80"/>
      <c r="T21" s="54"/>
      <c r="U21" s="54"/>
      <c r="V21" s="42"/>
      <c r="W21" s="43"/>
      <c r="X21" s="43"/>
      <c r="Y21" s="43"/>
      <c r="Z21" s="43"/>
      <c r="AA21" s="43"/>
      <c r="AB21" s="43"/>
    </row>
    <row r="22" spans="1:28" x14ac:dyDescent="0.35">
      <c r="A22" s="29" t="s">
        <v>52</v>
      </c>
      <c r="B22" s="59" t="s">
        <v>53</v>
      </c>
      <c r="C22" s="60"/>
      <c r="D22" s="29"/>
      <c r="E22" s="29" t="s">
        <v>49</v>
      </c>
      <c r="F22" s="39"/>
      <c r="G22" s="39"/>
      <c r="H22" s="39"/>
      <c r="I22" s="39"/>
      <c r="J22" s="40"/>
      <c r="K22" s="34"/>
      <c r="L22" s="35"/>
      <c r="M22" s="80"/>
      <c r="N22" s="35"/>
      <c r="O22" s="47"/>
      <c r="P22" s="35"/>
      <c r="Q22" s="80"/>
      <c r="R22" s="35"/>
      <c r="S22" s="80"/>
      <c r="T22" s="35"/>
      <c r="U22" s="35"/>
      <c r="V22" s="36"/>
      <c r="W22" s="43"/>
      <c r="X22" s="43"/>
      <c r="Y22" s="43"/>
      <c r="Z22" s="43"/>
      <c r="AA22" s="43"/>
      <c r="AB22" s="43"/>
    </row>
    <row r="23" spans="1:28" ht="101.5" x14ac:dyDescent="0.35">
      <c r="A23" s="6"/>
      <c r="B23" s="63" t="s">
        <v>54</v>
      </c>
      <c r="C23" s="63" t="s">
        <v>55</v>
      </c>
      <c r="D23" s="6" t="s">
        <v>35</v>
      </c>
      <c r="E23" s="6"/>
      <c r="F23" s="45">
        <v>2</v>
      </c>
      <c r="G23" s="45">
        <v>4</v>
      </c>
      <c r="H23" s="45">
        <v>6</v>
      </c>
      <c r="I23" s="45">
        <v>8</v>
      </c>
      <c r="J23" s="45">
        <v>10</v>
      </c>
      <c r="K23" s="46">
        <f>0.02*'Inschrijving perceel A'!E24</f>
        <v>0</v>
      </c>
      <c r="L23" s="65">
        <f>IF('Inschrijving perceel A'!F24=1,1,0)</f>
        <v>0</v>
      </c>
      <c r="M23" s="80">
        <f>L23*(-0.25*$K23*$G24-0.5*$K23*$H24-0.75*$K23*$I24-$K23*$J24)</f>
        <v>0</v>
      </c>
      <c r="N23" s="65">
        <f>IF('Inschrijving perceel A'!G24=1,1,0)</f>
        <v>0</v>
      </c>
      <c r="O23" s="80">
        <f>N23*(-0.33*$K23*$H24-66*$K23*$I24-$K23*$J24)</f>
        <v>0</v>
      </c>
      <c r="P23" s="65">
        <f>IF('Inschrijving perceel A'!H24=1,1,0)</f>
        <v>0</v>
      </c>
      <c r="Q23" s="80">
        <f>P23*(-0.5*$K23*$I24-$K23*$J24)</f>
        <v>0</v>
      </c>
      <c r="R23" s="65">
        <f>IF('Inschrijving perceel A'!I24=1,1,0)</f>
        <v>0</v>
      </c>
      <c r="S23" s="80">
        <f>R23*(-$K23*$J24)</f>
        <v>0</v>
      </c>
      <c r="T23" s="65"/>
      <c r="U23" s="48"/>
      <c r="V23" s="70">
        <f>SUM(M23,O23,Q23,S23,U23)</f>
        <v>0</v>
      </c>
      <c r="W23" s="43"/>
      <c r="X23" s="43"/>
      <c r="Y23" s="43"/>
      <c r="Z23" s="43"/>
      <c r="AA23" s="43"/>
      <c r="AB23" s="43"/>
    </row>
    <row r="24" spans="1:28" x14ac:dyDescent="0.35">
      <c r="A24" s="18"/>
      <c r="B24" s="71"/>
      <c r="C24" s="72"/>
      <c r="D24" s="18" t="s">
        <v>37</v>
      </c>
      <c r="E24" s="18"/>
      <c r="F24" s="49"/>
      <c r="G24" s="49"/>
      <c r="H24" s="49"/>
      <c r="I24" s="49"/>
      <c r="J24" s="49"/>
      <c r="K24" s="46"/>
      <c r="L24" s="54"/>
      <c r="M24" s="80"/>
      <c r="N24" s="54"/>
      <c r="O24" s="47"/>
      <c r="P24" s="54"/>
      <c r="Q24" s="80"/>
      <c r="R24" s="54"/>
      <c r="S24" s="80"/>
      <c r="T24" s="54"/>
      <c r="U24" s="54"/>
      <c r="V24" s="42"/>
      <c r="W24" s="43"/>
      <c r="X24" s="43"/>
      <c r="Y24" s="43"/>
      <c r="Z24" s="43"/>
      <c r="AA24" s="43"/>
      <c r="AB24" s="43"/>
    </row>
    <row r="25" spans="1:28" x14ac:dyDescent="0.35">
      <c r="A25" s="73" t="s">
        <v>56</v>
      </c>
      <c r="B25" s="74" t="s">
        <v>57</v>
      </c>
      <c r="C25" s="75"/>
      <c r="D25" s="73"/>
      <c r="E25" s="73"/>
      <c r="F25" s="57"/>
      <c r="G25" s="57"/>
      <c r="H25" s="57"/>
      <c r="I25" s="57"/>
      <c r="J25" s="58"/>
      <c r="K25" s="34"/>
      <c r="L25" s="35"/>
      <c r="M25" s="80"/>
      <c r="N25" s="35"/>
      <c r="O25" s="47"/>
      <c r="P25" s="35"/>
      <c r="Q25" s="80"/>
      <c r="R25" s="35"/>
      <c r="S25" s="80"/>
      <c r="T25" s="35"/>
      <c r="U25" s="35"/>
      <c r="V25" s="50"/>
      <c r="W25" s="43"/>
      <c r="X25" s="43"/>
      <c r="Y25" s="43"/>
      <c r="Z25" s="43"/>
      <c r="AA25" s="43"/>
      <c r="AB25" s="43"/>
    </row>
    <row r="26" spans="1:28" ht="72.5" x14ac:dyDescent="0.35">
      <c r="A26" s="6"/>
      <c r="B26" s="63" t="s">
        <v>58</v>
      </c>
      <c r="C26" s="63" t="s">
        <v>59</v>
      </c>
      <c r="D26" s="6" t="s">
        <v>35</v>
      </c>
      <c r="E26" s="6" t="s">
        <v>49</v>
      </c>
      <c r="F26" s="45">
        <v>1</v>
      </c>
      <c r="G26" s="45">
        <v>2</v>
      </c>
      <c r="H26" s="45">
        <v>3</v>
      </c>
      <c r="I26" s="45">
        <v>4</v>
      </c>
      <c r="J26" s="45">
        <v>5</v>
      </c>
      <c r="K26" s="46">
        <f>0.02*'Inschrijving perceel A'!E27</f>
        <v>0</v>
      </c>
      <c r="L26" s="65">
        <f>IF('Inschrijving perceel A'!F27=1,1,0)</f>
        <v>0</v>
      </c>
      <c r="M26" s="80">
        <f>L26*(-0.25*$K26*$G27-0.5*$K26*$H27-0.75*$K26*$I27-$K26*$J27)</f>
        <v>0</v>
      </c>
      <c r="N26" s="65">
        <f>IF('Inschrijving perceel A'!G27=1,1,0)</f>
        <v>0</v>
      </c>
      <c r="O26" s="80">
        <f>N26*(-0.33*$K26*$H27-66*$K26*$I27-$K26*$J27)</f>
        <v>0</v>
      </c>
      <c r="P26" s="65">
        <f>IF('Inschrijving perceel A'!H27=1,1,0)</f>
        <v>0</v>
      </c>
      <c r="Q26" s="80">
        <f>P26*(-0.5*$K26*$I27-$K26*$J27)</f>
        <v>0</v>
      </c>
      <c r="R26" s="65">
        <f>IF('Inschrijving perceel A'!I27=1,1,0)</f>
        <v>0</v>
      </c>
      <c r="S26" s="80">
        <f>R26*(-$K26*$J27)</f>
        <v>0</v>
      </c>
      <c r="T26" s="65"/>
      <c r="U26" s="48"/>
      <c r="V26" s="66">
        <f>SUM(M26,O26,Q26,S26,U26)</f>
        <v>0</v>
      </c>
      <c r="W26" s="43"/>
      <c r="X26" s="43"/>
      <c r="Y26" s="43"/>
      <c r="Z26" s="43"/>
      <c r="AA26" s="43"/>
      <c r="AB26" s="43"/>
    </row>
    <row r="27" spans="1:28" x14ac:dyDescent="0.35">
      <c r="A27" s="18"/>
      <c r="B27" s="71"/>
      <c r="C27" s="71"/>
      <c r="D27" s="18"/>
      <c r="E27" s="18"/>
      <c r="F27" s="49"/>
      <c r="G27" s="49"/>
      <c r="H27" s="49"/>
      <c r="I27" s="49"/>
      <c r="J27" s="49"/>
      <c r="K27" s="46"/>
      <c r="L27" s="54"/>
      <c r="M27" s="80"/>
      <c r="N27" s="54"/>
      <c r="O27" s="47"/>
      <c r="P27" s="54"/>
      <c r="Q27" s="80"/>
      <c r="R27" s="54"/>
      <c r="S27" s="80"/>
      <c r="T27" s="54"/>
      <c r="U27" s="54"/>
      <c r="V27" s="42"/>
      <c r="W27" s="43"/>
      <c r="X27" s="43"/>
      <c r="Y27" s="43"/>
      <c r="Z27" s="43"/>
      <c r="AA27" s="43"/>
      <c r="AB27" s="43"/>
    </row>
    <row r="28" spans="1:28" x14ac:dyDescent="0.35">
      <c r="A28" s="55" t="s">
        <v>60</v>
      </c>
      <c r="B28" s="56" t="s">
        <v>61</v>
      </c>
      <c r="C28" s="56"/>
      <c r="D28" s="6"/>
      <c r="E28" s="6"/>
      <c r="F28" s="57"/>
      <c r="G28" s="57"/>
      <c r="H28" s="57"/>
      <c r="I28" s="57"/>
      <c r="J28" s="58"/>
      <c r="K28" s="46"/>
      <c r="L28" s="27"/>
      <c r="M28" s="80"/>
      <c r="N28" s="27"/>
      <c r="O28" s="47"/>
      <c r="P28" s="27"/>
      <c r="Q28" s="80"/>
      <c r="R28" s="27"/>
      <c r="S28" s="80"/>
      <c r="T28" s="27"/>
      <c r="U28" s="27"/>
      <c r="V28" s="52"/>
      <c r="W28" s="43"/>
      <c r="X28" s="43"/>
      <c r="Y28" s="43"/>
      <c r="Z28" s="43"/>
      <c r="AA28" s="43"/>
      <c r="AB28" s="43"/>
    </row>
    <row r="29" spans="1:28" x14ac:dyDescent="0.35">
      <c r="A29" s="29" t="s">
        <v>62</v>
      </c>
      <c r="B29" s="76" t="s">
        <v>63</v>
      </c>
      <c r="C29" s="77"/>
      <c r="D29" s="29"/>
      <c r="E29" s="200" t="s">
        <v>64</v>
      </c>
      <c r="F29" s="61"/>
      <c r="G29" s="61"/>
      <c r="H29" s="61"/>
      <c r="I29" s="61"/>
      <c r="J29" s="61"/>
      <c r="K29" s="34"/>
      <c r="L29" s="35"/>
      <c r="M29" s="80"/>
      <c r="N29" s="35"/>
      <c r="O29" s="47"/>
      <c r="P29" s="35"/>
      <c r="Q29" s="80"/>
      <c r="R29" s="35"/>
      <c r="S29" s="80"/>
      <c r="T29" s="35"/>
      <c r="U29" s="35"/>
      <c r="V29" s="36"/>
      <c r="W29" s="43"/>
      <c r="X29" s="43"/>
      <c r="Y29" s="43"/>
      <c r="Z29" s="43"/>
      <c r="AA29" s="43"/>
      <c r="AB29" s="43"/>
    </row>
    <row r="30" spans="1:28" ht="58" x14ac:dyDescent="0.35">
      <c r="A30" s="6"/>
      <c r="B30" s="5" t="s">
        <v>65</v>
      </c>
      <c r="C30" s="5"/>
      <c r="D30" s="73" t="s">
        <v>66</v>
      </c>
      <c r="E30" s="201"/>
      <c r="F30" s="45" t="s">
        <v>67</v>
      </c>
      <c r="G30" s="45" t="s">
        <v>68</v>
      </c>
      <c r="H30" s="45" t="s">
        <v>69</v>
      </c>
      <c r="I30" s="45" t="s">
        <v>70</v>
      </c>
      <c r="J30" s="45" t="s">
        <v>71</v>
      </c>
      <c r="K30" s="78"/>
      <c r="L30" s="27"/>
      <c r="M30" s="80"/>
      <c r="N30" s="27"/>
      <c r="O30" s="47"/>
      <c r="P30" s="27"/>
      <c r="Q30" s="80"/>
      <c r="R30" s="27"/>
      <c r="S30" s="80"/>
      <c r="T30" s="27"/>
      <c r="U30" s="27"/>
      <c r="V30" s="52"/>
      <c r="W30" s="43"/>
      <c r="X30" s="43"/>
      <c r="Y30" s="43"/>
      <c r="Z30" s="43"/>
      <c r="AA30" s="43"/>
      <c r="AB30" s="43"/>
    </row>
    <row r="31" spans="1:28" x14ac:dyDescent="0.35">
      <c r="A31" s="6"/>
      <c r="B31" s="5"/>
      <c r="C31" s="5"/>
      <c r="D31" s="3" t="s">
        <v>72</v>
      </c>
      <c r="E31" s="201"/>
      <c r="F31" s="39"/>
      <c r="G31" s="39"/>
      <c r="H31" s="39"/>
      <c r="I31" s="39"/>
      <c r="J31" s="39"/>
      <c r="K31" s="41"/>
      <c r="L31" s="79"/>
      <c r="M31" s="80"/>
      <c r="N31" s="79"/>
      <c r="O31" s="80"/>
      <c r="P31" s="79"/>
      <c r="Q31" s="80"/>
      <c r="R31" s="79"/>
      <c r="S31" s="80"/>
      <c r="T31" s="79"/>
      <c r="U31" s="48"/>
      <c r="V31" s="66"/>
      <c r="W31" s="43"/>
      <c r="X31" s="43"/>
      <c r="Y31" s="43"/>
      <c r="Z31" s="43"/>
      <c r="AA31" s="43"/>
      <c r="AB31" s="43"/>
    </row>
    <row r="32" spans="1:28" x14ac:dyDescent="0.35">
      <c r="A32" s="6"/>
      <c r="B32" s="5"/>
      <c r="C32" s="81" t="s">
        <v>73</v>
      </c>
      <c r="D32" s="82">
        <v>0.16</v>
      </c>
      <c r="E32" s="201"/>
      <c r="F32" s="83">
        <v>0</v>
      </c>
      <c r="G32" s="83">
        <v>0</v>
      </c>
      <c r="H32" s="83">
        <v>0</v>
      </c>
      <c r="I32" s="83">
        <v>0</v>
      </c>
      <c r="J32" s="83">
        <v>0</v>
      </c>
      <c r="K32" s="46">
        <f>0.02*'Inschrijving perceel A'!E32</f>
        <v>0</v>
      </c>
      <c r="L32" s="79">
        <f>'Inschrijving perceel A'!F32</f>
        <v>0</v>
      </c>
      <c r="M32" s="80">
        <f>IF(L32-$F32&gt;0,L32-$F32,0)*$K32*(-0.25*IF($G32-N32&gt;0,$G32-N32,0)-0.5*IF($H32-P32&gt;0,$H32-P32,0)-0.75*IF($I32-R32&gt;0,$I32-R32,0)-IF($J32-T32&gt;0,$J32-T32,0))</f>
        <v>0</v>
      </c>
      <c r="N32" s="79">
        <f>'Inschrijving perceel A'!G32</f>
        <v>0</v>
      </c>
      <c r="O32" s="80">
        <f>IF(N32-$G32&gt;0,N32-$G32,0)*$K32*(-0.33*IF($H32-P32&gt;0,$H32-P32,0)-0.66*IF($I32-R32&gt;0,$I32-R32,0)-IF($J32-T32&gt;0,$J32-T32,0))</f>
        <v>0</v>
      </c>
      <c r="P32" s="79">
        <f>'Inschrijving perceel A'!H32</f>
        <v>0</v>
      </c>
      <c r="Q32" s="84">
        <f>IF(P32-$H32&gt;0,P32-$H32,0)*$K32*(-0.5*IF($I32-R32&gt;0,$I32-R32,0)-IF($J32-T32&gt;0,$J32-T32,0))</f>
        <v>0</v>
      </c>
      <c r="R32" s="79">
        <f>'Inschrijving perceel A'!I32</f>
        <v>0</v>
      </c>
      <c r="S32" s="84">
        <f>IF(R32-$I32&gt;0,R32-$I32,0)*$K32*(-IF($J32-T32&gt;0,$J32-T32,0))</f>
        <v>0</v>
      </c>
      <c r="T32" s="79">
        <f>'Inschrijving perceel A'!J32</f>
        <v>0</v>
      </c>
      <c r="U32" s="48"/>
      <c r="V32" s="66">
        <f t="shared" ref="V32:V37" si="0">SUM(M32,O32,Q32,S32,U32)</f>
        <v>0</v>
      </c>
      <c r="W32" s="43"/>
      <c r="X32" s="43"/>
      <c r="Y32" s="43"/>
      <c r="Z32" s="43"/>
      <c r="AA32" s="43"/>
      <c r="AB32" s="43"/>
    </row>
    <row r="33" spans="1:28" x14ac:dyDescent="0.35">
      <c r="A33" s="6"/>
      <c r="B33" s="5"/>
      <c r="C33" s="81" t="s">
        <v>74</v>
      </c>
      <c r="D33" s="82">
        <v>0.17</v>
      </c>
      <c r="E33" s="201"/>
      <c r="F33" s="83">
        <v>0</v>
      </c>
      <c r="G33" s="83">
        <v>0</v>
      </c>
      <c r="H33" s="83">
        <v>0</v>
      </c>
      <c r="I33" s="83">
        <v>0</v>
      </c>
      <c r="J33" s="83">
        <v>0</v>
      </c>
      <c r="K33" s="46">
        <f>0.02*'Inschrijving perceel A'!E33</f>
        <v>0</v>
      </c>
      <c r="L33" s="79">
        <f>'Inschrijving perceel A'!F33</f>
        <v>0</v>
      </c>
      <c r="M33" s="80">
        <f t="shared" ref="M33:M37" si="1">IF(L33-$F33&gt;0,L33-$F33,0)*$K33*(-0.25*IF($G33-N33&gt;0,$G33-N33,0)-0.5*IF($H33-P33&gt;0,$H33-P33,0)-0.75*IF($I33-R33&gt;0,$I33-R33,0)-IF($J33-T33&gt;0,$J33-T33,0))</f>
        <v>0</v>
      </c>
      <c r="N33" s="79">
        <f>'Inschrijving perceel A'!G33</f>
        <v>0</v>
      </c>
      <c r="O33" s="80">
        <f t="shared" ref="O33:O37" si="2">IF(N33-$G33&gt;0,N33-$G33,0)*$K33*(-0.33*IF($H33-P33&gt;0,$H33-P33,0)-0.66*IF($I33-R33&gt;0,$I33-R33,0)-IF($J33-T33&gt;0,$J33-T33,0))</f>
        <v>0</v>
      </c>
      <c r="P33" s="79">
        <f>'Inschrijving perceel A'!H33</f>
        <v>0</v>
      </c>
      <c r="Q33" s="84">
        <f t="shared" ref="Q33:Q37" si="3">IF(P33-$H33&gt;0,P33-$H33,0)*$K33*(-0.5*IF($I33-R33&gt;0,$I33-R33,0)-IF($J33-T33&gt;0,$J33-T33,0))</f>
        <v>0</v>
      </c>
      <c r="R33" s="79">
        <f>'Inschrijving perceel A'!I33</f>
        <v>0</v>
      </c>
      <c r="S33" s="84">
        <f t="shared" ref="S33:S37" si="4">IF(R33-$I33&gt;0,R33-$I33,0)*$K33*(-IF($J33-T33&gt;0,$J33-T33,0))</f>
        <v>0</v>
      </c>
      <c r="T33" s="79">
        <f>'Inschrijving perceel A'!J33</f>
        <v>0</v>
      </c>
      <c r="U33" s="48"/>
      <c r="V33" s="66">
        <f t="shared" si="0"/>
        <v>0</v>
      </c>
      <c r="W33" s="43"/>
      <c r="X33" s="43"/>
      <c r="Y33" s="43"/>
      <c r="Z33" s="43"/>
      <c r="AA33" s="43"/>
      <c r="AB33" s="43"/>
    </row>
    <row r="34" spans="1:28" x14ac:dyDescent="0.35">
      <c r="A34" s="6"/>
      <c r="B34" s="5"/>
      <c r="C34" s="81" t="s">
        <v>75</v>
      </c>
      <c r="D34" s="82">
        <v>0.17</v>
      </c>
      <c r="E34" s="201"/>
      <c r="F34" s="83">
        <v>0</v>
      </c>
      <c r="G34" s="83">
        <v>0</v>
      </c>
      <c r="H34" s="83">
        <v>0</v>
      </c>
      <c r="I34" s="83">
        <v>0</v>
      </c>
      <c r="J34" s="83">
        <v>0</v>
      </c>
      <c r="K34" s="46">
        <f>0.02*'Inschrijving perceel A'!E34</f>
        <v>0</v>
      </c>
      <c r="L34" s="79">
        <f>'Inschrijving perceel A'!F34</f>
        <v>0</v>
      </c>
      <c r="M34" s="80">
        <f t="shared" si="1"/>
        <v>0</v>
      </c>
      <c r="N34" s="79">
        <f>'Inschrijving perceel A'!G34</f>
        <v>0</v>
      </c>
      <c r="O34" s="80">
        <f t="shared" si="2"/>
        <v>0</v>
      </c>
      <c r="P34" s="79">
        <f>'Inschrijving perceel A'!H34</f>
        <v>0</v>
      </c>
      <c r="Q34" s="84">
        <f t="shared" si="3"/>
        <v>0</v>
      </c>
      <c r="R34" s="79">
        <f>'Inschrijving perceel A'!I34</f>
        <v>0</v>
      </c>
      <c r="S34" s="84">
        <f t="shared" si="4"/>
        <v>0</v>
      </c>
      <c r="T34" s="79">
        <f>'Inschrijving perceel A'!J34</f>
        <v>0</v>
      </c>
      <c r="U34" s="48"/>
      <c r="V34" s="66">
        <f t="shared" si="0"/>
        <v>0</v>
      </c>
      <c r="W34" s="43"/>
      <c r="X34" s="43"/>
      <c r="Y34" s="43"/>
      <c r="Z34" s="43"/>
      <c r="AA34" s="43"/>
      <c r="AB34" s="43"/>
    </row>
    <row r="35" spans="1:28" x14ac:dyDescent="0.35">
      <c r="A35" s="6"/>
      <c r="B35" s="5"/>
      <c r="C35" s="81" t="s">
        <v>76</v>
      </c>
      <c r="D35" s="82">
        <v>0.16</v>
      </c>
      <c r="E35" s="201"/>
      <c r="F35" s="83">
        <v>0</v>
      </c>
      <c r="G35" s="83">
        <v>0</v>
      </c>
      <c r="H35" s="83">
        <v>0</v>
      </c>
      <c r="I35" s="83">
        <v>0</v>
      </c>
      <c r="J35" s="83">
        <v>0</v>
      </c>
      <c r="K35" s="46">
        <f>0.02*'Inschrijving perceel A'!E35</f>
        <v>0</v>
      </c>
      <c r="L35" s="79">
        <f>'Inschrijving perceel A'!F35</f>
        <v>0</v>
      </c>
      <c r="M35" s="80">
        <f t="shared" si="1"/>
        <v>0</v>
      </c>
      <c r="N35" s="79">
        <f>'Inschrijving perceel A'!G35</f>
        <v>0</v>
      </c>
      <c r="O35" s="80">
        <f t="shared" si="2"/>
        <v>0</v>
      </c>
      <c r="P35" s="79">
        <f>'Inschrijving perceel A'!H35</f>
        <v>0</v>
      </c>
      <c r="Q35" s="84">
        <f t="shared" si="3"/>
        <v>0</v>
      </c>
      <c r="R35" s="79">
        <f>'Inschrijving perceel A'!I35</f>
        <v>0</v>
      </c>
      <c r="S35" s="84">
        <f t="shared" si="4"/>
        <v>0</v>
      </c>
      <c r="T35" s="79">
        <f>'Inschrijving perceel A'!J35</f>
        <v>0</v>
      </c>
      <c r="U35" s="48"/>
      <c r="V35" s="66">
        <f t="shared" si="0"/>
        <v>0</v>
      </c>
      <c r="W35" s="43"/>
      <c r="X35" s="43"/>
      <c r="Y35" s="43"/>
      <c r="Z35" s="43"/>
      <c r="AA35" s="43"/>
      <c r="AB35" s="43"/>
    </row>
    <row r="36" spans="1:28" x14ac:dyDescent="0.35">
      <c r="A36" s="6"/>
      <c r="B36" s="5"/>
      <c r="C36" s="81" t="s">
        <v>77</v>
      </c>
      <c r="D36" s="82">
        <v>0.17</v>
      </c>
      <c r="E36" s="201"/>
      <c r="F36" s="83">
        <v>0</v>
      </c>
      <c r="G36" s="83">
        <v>0</v>
      </c>
      <c r="H36" s="83">
        <v>0</v>
      </c>
      <c r="I36" s="83">
        <v>0</v>
      </c>
      <c r="J36" s="83">
        <v>0</v>
      </c>
      <c r="K36" s="46">
        <f>0.02*'Inschrijving perceel A'!E36</f>
        <v>0</v>
      </c>
      <c r="L36" s="79">
        <f>'Inschrijving perceel A'!F36</f>
        <v>0</v>
      </c>
      <c r="M36" s="80">
        <f t="shared" si="1"/>
        <v>0</v>
      </c>
      <c r="N36" s="79">
        <f>'Inschrijving perceel A'!G36</f>
        <v>0</v>
      </c>
      <c r="O36" s="80">
        <f t="shared" si="2"/>
        <v>0</v>
      </c>
      <c r="P36" s="79">
        <f>'Inschrijving perceel A'!H36</f>
        <v>0</v>
      </c>
      <c r="Q36" s="84">
        <f t="shared" si="3"/>
        <v>0</v>
      </c>
      <c r="R36" s="79">
        <f>'Inschrijving perceel A'!I36</f>
        <v>0</v>
      </c>
      <c r="S36" s="84">
        <f t="shared" si="4"/>
        <v>0</v>
      </c>
      <c r="T36" s="79">
        <f>'Inschrijving perceel A'!J36</f>
        <v>0</v>
      </c>
      <c r="U36" s="48"/>
      <c r="V36" s="66">
        <f t="shared" si="0"/>
        <v>0</v>
      </c>
      <c r="W36" s="43"/>
      <c r="X36" s="43"/>
      <c r="Y36" s="43"/>
      <c r="Z36" s="43"/>
      <c r="AA36" s="43"/>
      <c r="AB36" s="43"/>
    </row>
    <row r="37" spans="1:28" x14ac:dyDescent="0.35">
      <c r="A37" s="18"/>
      <c r="B37" s="85"/>
      <c r="C37" s="81" t="s">
        <v>78</v>
      </c>
      <c r="D37" s="82">
        <v>0.17</v>
      </c>
      <c r="E37" s="201"/>
      <c r="F37" s="83">
        <v>0</v>
      </c>
      <c r="G37" s="83">
        <v>0</v>
      </c>
      <c r="H37" s="83">
        <v>0</v>
      </c>
      <c r="I37" s="83">
        <v>0</v>
      </c>
      <c r="J37" s="83">
        <v>0</v>
      </c>
      <c r="K37" s="46">
        <f>0.02*'Inschrijving perceel A'!E37</f>
        <v>0</v>
      </c>
      <c r="L37" s="79">
        <f>'Inschrijving perceel A'!F37</f>
        <v>0</v>
      </c>
      <c r="M37" s="80">
        <f t="shared" si="1"/>
        <v>0</v>
      </c>
      <c r="N37" s="79">
        <f>'Inschrijving perceel A'!G37</f>
        <v>0</v>
      </c>
      <c r="O37" s="80">
        <f t="shared" si="2"/>
        <v>0</v>
      </c>
      <c r="P37" s="79">
        <f>'Inschrijving perceel A'!H37</f>
        <v>0</v>
      </c>
      <c r="Q37" s="84">
        <f t="shared" si="3"/>
        <v>0</v>
      </c>
      <c r="R37" s="79">
        <f>'Inschrijving perceel A'!I37</f>
        <v>0</v>
      </c>
      <c r="S37" s="84">
        <f t="shared" si="4"/>
        <v>0</v>
      </c>
      <c r="T37" s="79">
        <f>'Inschrijving perceel A'!J37</f>
        <v>0</v>
      </c>
      <c r="U37" s="27"/>
      <c r="V37" s="66">
        <f t="shared" si="0"/>
        <v>0</v>
      </c>
      <c r="W37" s="43"/>
      <c r="X37" s="43"/>
      <c r="Y37" s="43"/>
      <c r="Z37" s="43"/>
      <c r="AA37" s="43"/>
      <c r="AB37" s="43"/>
    </row>
    <row r="38" spans="1:28" x14ac:dyDescent="0.35">
      <c r="A38" s="6"/>
      <c r="B38" s="6"/>
      <c r="C38" s="6"/>
      <c r="D38" s="73" t="s">
        <v>37</v>
      </c>
      <c r="E38" s="201"/>
      <c r="F38" s="32"/>
      <c r="G38" s="32"/>
      <c r="H38" s="32"/>
      <c r="I38" s="32"/>
      <c r="J38" s="33"/>
      <c r="K38" s="34"/>
      <c r="L38" s="27"/>
      <c r="M38" s="80"/>
      <c r="N38" s="27"/>
      <c r="O38" s="47"/>
      <c r="P38" s="27"/>
      <c r="Q38" s="80"/>
      <c r="R38" s="27"/>
      <c r="S38" s="80"/>
      <c r="T38" s="27"/>
      <c r="U38" s="27"/>
      <c r="V38" s="52"/>
      <c r="W38" s="43"/>
      <c r="X38" s="43"/>
      <c r="Y38" s="43"/>
      <c r="Z38" s="43"/>
      <c r="AA38" s="43"/>
      <c r="AB38" s="43"/>
    </row>
    <row r="39" spans="1:28" x14ac:dyDescent="0.35">
      <c r="A39" s="6"/>
      <c r="B39" s="6"/>
      <c r="C39" s="6"/>
      <c r="D39" s="86"/>
      <c r="E39" s="201"/>
      <c r="F39" s="203"/>
      <c r="G39" s="203"/>
      <c r="H39" s="203"/>
      <c r="I39" s="203"/>
      <c r="J39" s="203"/>
      <c r="K39" s="78"/>
      <c r="L39" s="27"/>
      <c r="M39" s="80"/>
      <c r="N39" s="27"/>
      <c r="O39" s="47"/>
      <c r="P39" s="27"/>
      <c r="Q39" s="80"/>
      <c r="R39" s="27"/>
      <c r="S39" s="80"/>
      <c r="T39" s="27"/>
      <c r="U39" s="27"/>
      <c r="V39" s="52"/>
      <c r="W39" s="43"/>
      <c r="X39" s="43"/>
      <c r="Y39" s="43"/>
      <c r="Z39" s="43"/>
      <c r="AA39" s="43"/>
      <c r="AB39" s="43"/>
    </row>
    <row r="40" spans="1:28" x14ac:dyDescent="0.35">
      <c r="A40" s="6"/>
      <c r="B40" s="6" t="s">
        <v>79</v>
      </c>
      <c r="C40" s="174" t="s">
        <v>80</v>
      </c>
      <c r="D40" s="86">
        <v>7.0000000000000007E-2</v>
      </c>
      <c r="E40" s="201"/>
      <c r="F40" s="87">
        <v>0.2</v>
      </c>
      <c r="G40" s="87"/>
      <c r="H40" s="87"/>
      <c r="I40" s="87">
        <v>0.8</v>
      </c>
      <c r="J40" s="87"/>
      <c r="K40" s="78"/>
      <c r="L40" s="27"/>
      <c r="M40" s="80"/>
      <c r="N40" s="27"/>
      <c r="O40" s="47"/>
      <c r="P40" s="27"/>
      <c r="Q40" s="80"/>
      <c r="R40" s="27"/>
      <c r="S40" s="80"/>
      <c r="T40" s="27"/>
      <c r="U40" s="27"/>
      <c r="V40" s="52"/>
      <c r="W40" s="43"/>
      <c r="X40" s="43"/>
      <c r="Y40" s="43"/>
      <c r="Z40" s="43"/>
      <c r="AA40" s="43"/>
      <c r="AB40" s="43"/>
    </row>
    <row r="41" spans="1:28" x14ac:dyDescent="0.35">
      <c r="A41" s="18"/>
      <c r="B41" s="18"/>
      <c r="C41" s="175"/>
      <c r="D41" s="73"/>
      <c r="E41" s="202"/>
      <c r="F41" s="88"/>
      <c r="G41" s="88"/>
      <c r="H41" s="88"/>
      <c r="I41" s="88"/>
      <c r="J41" s="89"/>
      <c r="K41" s="41"/>
      <c r="L41" s="54"/>
      <c r="M41" s="80"/>
      <c r="N41" s="54"/>
      <c r="O41" s="47"/>
      <c r="P41" s="54"/>
      <c r="Q41" s="80"/>
      <c r="R41" s="54"/>
      <c r="S41" s="80"/>
      <c r="T41" s="54"/>
      <c r="U41" s="54"/>
      <c r="V41" s="42"/>
      <c r="W41" s="43"/>
      <c r="X41" s="43"/>
      <c r="Y41" s="43"/>
      <c r="Z41" s="43"/>
      <c r="AA41" s="43"/>
      <c r="AB41" s="43"/>
    </row>
    <row r="42" spans="1:28" x14ac:dyDescent="0.35">
      <c r="A42" s="29" t="s">
        <v>81</v>
      </c>
      <c r="B42" s="76" t="s">
        <v>82</v>
      </c>
      <c r="C42" s="77"/>
      <c r="D42" s="90"/>
      <c r="E42" s="200" t="s">
        <v>64</v>
      </c>
      <c r="F42" s="91"/>
      <c r="G42" s="91"/>
      <c r="H42" s="91"/>
      <c r="I42" s="91"/>
      <c r="J42" s="91"/>
      <c r="K42" s="34"/>
      <c r="L42" s="35"/>
      <c r="M42" s="80"/>
      <c r="N42" s="35"/>
      <c r="O42" s="47"/>
      <c r="P42" s="35"/>
      <c r="Q42" s="80"/>
      <c r="R42" s="35"/>
      <c r="S42" s="80"/>
      <c r="T42" s="35"/>
      <c r="U42" s="35"/>
      <c r="V42" s="36"/>
      <c r="W42" s="43"/>
      <c r="X42" s="43"/>
      <c r="Y42" s="43"/>
      <c r="Z42" s="43"/>
      <c r="AA42" s="43"/>
      <c r="AB42" s="43"/>
    </row>
    <row r="43" spans="1:28" ht="72.5" x14ac:dyDescent="0.35">
      <c r="A43" s="6"/>
      <c r="B43" s="5" t="s">
        <v>83</v>
      </c>
      <c r="C43" s="5"/>
      <c r="D43" s="73" t="s">
        <v>35</v>
      </c>
      <c r="E43" s="201"/>
      <c r="F43" s="45" t="s">
        <v>67</v>
      </c>
      <c r="G43" s="45" t="s">
        <v>68</v>
      </c>
      <c r="H43" s="45" t="s">
        <v>69</v>
      </c>
      <c r="I43" s="45" t="s">
        <v>70</v>
      </c>
      <c r="J43" s="45" t="s">
        <v>84</v>
      </c>
      <c r="K43" s="78"/>
      <c r="L43" s="27"/>
      <c r="M43" s="80"/>
      <c r="N43" s="27"/>
      <c r="O43" s="47"/>
      <c r="P43" s="27"/>
      <c r="Q43" s="80"/>
      <c r="R43" s="27"/>
      <c r="S43" s="80"/>
      <c r="T43" s="27"/>
      <c r="U43" s="27"/>
      <c r="V43" s="52"/>
      <c r="W43" s="43"/>
      <c r="X43" s="43"/>
      <c r="Y43" s="43"/>
      <c r="Z43" s="43"/>
      <c r="AA43" s="43"/>
      <c r="AB43" s="43"/>
    </row>
    <row r="44" spans="1:28" x14ac:dyDescent="0.35">
      <c r="A44" s="6"/>
      <c r="B44" s="6"/>
      <c r="C44" s="6"/>
      <c r="D44" s="6" t="s">
        <v>72</v>
      </c>
      <c r="E44" s="201"/>
      <c r="F44" s="39"/>
      <c r="G44" s="39"/>
      <c r="H44" s="39"/>
      <c r="I44" s="39"/>
      <c r="J44" s="39"/>
      <c r="K44" s="41"/>
      <c r="L44" s="79"/>
      <c r="M44" s="80"/>
      <c r="N44" s="79"/>
      <c r="O44" s="80"/>
      <c r="P44" s="79"/>
      <c r="Q44" s="80"/>
      <c r="R44" s="79"/>
      <c r="S44" s="80"/>
      <c r="T44" s="79"/>
      <c r="U44" s="48"/>
      <c r="V44" s="66"/>
      <c r="W44" s="43"/>
      <c r="X44" s="43"/>
      <c r="Y44" s="43"/>
      <c r="Z44" s="43"/>
      <c r="AA44" s="43"/>
      <c r="AB44" s="43"/>
    </row>
    <row r="45" spans="1:28" x14ac:dyDescent="0.35">
      <c r="A45" s="6"/>
      <c r="B45" s="23"/>
      <c r="C45" s="81" t="s">
        <v>73</v>
      </c>
      <c r="D45" s="82">
        <v>0.16</v>
      </c>
      <c r="E45" s="201"/>
      <c r="F45" s="83">
        <v>0</v>
      </c>
      <c r="G45" s="83">
        <v>0</v>
      </c>
      <c r="H45" s="83">
        <v>0</v>
      </c>
      <c r="I45" s="83">
        <v>0</v>
      </c>
      <c r="J45" s="83">
        <v>0</v>
      </c>
      <c r="K45" s="46">
        <f>0.02*'Inschrijving perceel A'!E45</f>
        <v>0</v>
      </c>
      <c r="L45" s="79">
        <f>'Inschrijving perceel A'!F45</f>
        <v>0</v>
      </c>
      <c r="M45" s="80">
        <f t="shared" ref="M45:M50" si="5">IF(L45-$F45&gt;0,L45-$F45,0)*$K45*(-0.25*IF($G45-N45&gt;0,$G45-N45,0)-0.5*IF($H45-P45&gt;0,$H45-P45,0)-0.75*IF($I45-R45&gt;0,$I45-R45,0)-IF($J45-T45&gt;0,$J45-T45,0))</f>
        <v>0</v>
      </c>
      <c r="N45" s="79">
        <f>'Inschrijving perceel A'!G45</f>
        <v>0</v>
      </c>
      <c r="O45" s="80">
        <f>IF(N45-$G45&gt;0,N45-$G45,0)*$K45*(-0.33*IF($H45-P45&gt;0,$H45-P45,0)-0.66*IF($I45-R45&gt;0,$I45-R45,0)-IF($J45-T45&gt;0,$J45-T45,0))</f>
        <v>0</v>
      </c>
      <c r="P45" s="79">
        <f>'Inschrijving perceel A'!H45</f>
        <v>0</v>
      </c>
      <c r="Q45" s="84">
        <f t="shared" ref="Q45:Q50" si="6">IF(P45-$H45&gt;0,P45-$H45,0)*$K45*(-0.5*IF($I45-R45&gt;0,$I45-R45,0)-IF($J45-T45&gt;0,$J45-T45,0))</f>
        <v>0</v>
      </c>
      <c r="R45" s="79">
        <f>'Inschrijving perceel A'!I45</f>
        <v>0</v>
      </c>
      <c r="S45" s="84">
        <f t="shared" ref="S45:S50" si="7">IF(R45-$I45&gt;0,R45-$I45,0)*$K45*(-IF($J45-T45&gt;0,$J45-T45,0))</f>
        <v>0</v>
      </c>
      <c r="T45" s="79">
        <f>'Inschrijving perceel A'!J45</f>
        <v>0</v>
      </c>
      <c r="U45" s="48"/>
      <c r="V45" s="66">
        <f t="shared" ref="V45:V50" si="8">SUM(M45,O45,Q45,S45,U45)</f>
        <v>0</v>
      </c>
      <c r="W45" s="43"/>
      <c r="X45" s="43"/>
      <c r="Y45" s="43"/>
      <c r="Z45" s="43"/>
      <c r="AA45" s="43"/>
      <c r="AB45" s="43"/>
    </row>
    <row r="46" spans="1:28" x14ac:dyDescent="0.35">
      <c r="A46" s="6"/>
      <c r="B46" s="23"/>
      <c r="C46" s="81" t="s">
        <v>74</v>
      </c>
      <c r="D46" s="82">
        <v>0.17</v>
      </c>
      <c r="E46" s="201"/>
      <c r="F46" s="83">
        <v>0</v>
      </c>
      <c r="G46" s="83">
        <v>0</v>
      </c>
      <c r="H46" s="83">
        <v>0</v>
      </c>
      <c r="I46" s="83">
        <v>0</v>
      </c>
      <c r="J46" s="83">
        <v>0</v>
      </c>
      <c r="K46" s="46">
        <f>0.02*'Inschrijving perceel A'!E46</f>
        <v>0</v>
      </c>
      <c r="L46" s="79">
        <f>'Inschrijving perceel A'!F46</f>
        <v>0</v>
      </c>
      <c r="M46" s="80">
        <f t="shared" si="5"/>
        <v>0</v>
      </c>
      <c r="N46" s="79">
        <f>'Inschrijving perceel A'!G46</f>
        <v>0</v>
      </c>
      <c r="O46" s="80">
        <f t="shared" ref="O46:O50" si="9">IF(N46-$G46&gt;0,N46-$G46,0)*$K46*(-0.33*IF($H46-P46&gt;0,$H46-P46,0)-0.66*IF($I46-R46&gt;0,$I46-R46,0)-IF($J46-T46&gt;0,$J46-T46,0))</f>
        <v>0</v>
      </c>
      <c r="P46" s="79">
        <f>'Inschrijving perceel A'!H46</f>
        <v>0</v>
      </c>
      <c r="Q46" s="84">
        <f t="shared" si="6"/>
        <v>0</v>
      </c>
      <c r="R46" s="79">
        <f>'Inschrijving perceel A'!I46</f>
        <v>0</v>
      </c>
      <c r="S46" s="84">
        <f t="shared" si="7"/>
        <v>0</v>
      </c>
      <c r="T46" s="79">
        <f>'Inschrijving perceel A'!J46</f>
        <v>0</v>
      </c>
      <c r="U46" s="48"/>
      <c r="V46" s="66">
        <f t="shared" si="8"/>
        <v>0</v>
      </c>
      <c r="W46" s="43"/>
      <c r="X46" s="43"/>
      <c r="Y46" s="43"/>
      <c r="Z46" s="43"/>
      <c r="AA46" s="43"/>
      <c r="AB46" s="43"/>
    </row>
    <row r="47" spans="1:28" x14ac:dyDescent="0.35">
      <c r="A47" s="6"/>
      <c r="B47" s="23"/>
      <c r="C47" s="81" t="s">
        <v>75</v>
      </c>
      <c r="D47" s="82">
        <v>0.17</v>
      </c>
      <c r="E47" s="201"/>
      <c r="F47" s="83">
        <v>0</v>
      </c>
      <c r="G47" s="83">
        <v>0</v>
      </c>
      <c r="H47" s="83">
        <v>0</v>
      </c>
      <c r="I47" s="83">
        <v>0</v>
      </c>
      <c r="J47" s="83">
        <v>0</v>
      </c>
      <c r="K47" s="46">
        <f>0.02*'Inschrijving perceel A'!E47</f>
        <v>0</v>
      </c>
      <c r="L47" s="79">
        <f>'Inschrijving perceel A'!F47</f>
        <v>0</v>
      </c>
      <c r="M47" s="80">
        <f t="shared" si="5"/>
        <v>0</v>
      </c>
      <c r="N47" s="79">
        <f>'Inschrijving perceel A'!G47</f>
        <v>0</v>
      </c>
      <c r="O47" s="80">
        <f t="shared" si="9"/>
        <v>0</v>
      </c>
      <c r="P47" s="79">
        <f>'Inschrijving perceel A'!H47</f>
        <v>0</v>
      </c>
      <c r="Q47" s="84">
        <f t="shared" si="6"/>
        <v>0</v>
      </c>
      <c r="R47" s="79">
        <f>'Inschrijving perceel A'!I47</f>
        <v>0</v>
      </c>
      <c r="S47" s="84">
        <f t="shared" si="7"/>
        <v>0</v>
      </c>
      <c r="T47" s="79">
        <f>'Inschrijving perceel A'!J47</f>
        <v>0</v>
      </c>
      <c r="U47" s="48"/>
      <c r="V47" s="66">
        <f t="shared" si="8"/>
        <v>0</v>
      </c>
      <c r="W47" s="43"/>
      <c r="X47" s="43"/>
      <c r="Y47" s="43"/>
      <c r="Z47" s="43"/>
      <c r="AA47" s="43"/>
      <c r="AB47" s="43"/>
    </row>
    <row r="48" spans="1:28" x14ac:dyDescent="0.35">
      <c r="A48" s="6"/>
      <c r="B48" s="23"/>
      <c r="C48" s="81" t="s">
        <v>76</v>
      </c>
      <c r="D48" s="82">
        <v>0.16</v>
      </c>
      <c r="E48" s="201"/>
      <c r="F48" s="83">
        <v>0</v>
      </c>
      <c r="G48" s="83">
        <v>0</v>
      </c>
      <c r="H48" s="83">
        <v>0</v>
      </c>
      <c r="I48" s="83">
        <v>0</v>
      </c>
      <c r="J48" s="83">
        <v>0</v>
      </c>
      <c r="K48" s="46">
        <f>0.02*'Inschrijving perceel A'!E48</f>
        <v>0</v>
      </c>
      <c r="L48" s="79">
        <f>'Inschrijving perceel A'!F48</f>
        <v>0</v>
      </c>
      <c r="M48" s="80">
        <f t="shared" si="5"/>
        <v>0</v>
      </c>
      <c r="N48" s="79">
        <f>'Inschrijving perceel A'!G48</f>
        <v>0</v>
      </c>
      <c r="O48" s="80">
        <f t="shared" si="9"/>
        <v>0</v>
      </c>
      <c r="P48" s="79">
        <f>'Inschrijving perceel A'!H48</f>
        <v>0</v>
      </c>
      <c r="Q48" s="84">
        <f t="shared" si="6"/>
        <v>0</v>
      </c>
      <c r="R48" s="79">
        <f>'Inschrijving perceel A'!I48</f>
        <v>0</v>
      </c>
      <c r="S48" s="84">
        <f t="shared" si="7"/>
        <v>0</v>
      </c>
      <c r="T48" s="79">
        <f>'Inschrijving perceel A'!J48</f>
        <v>0</v>
      </c>
      <c r="U48" s="48"/>
      <c r="V48" s="66">
        <f t="shared" si="8"/>
        <v>0</v>
      </c>
      <c r="W48" s="43"/>
      <c r="X48" s="43"/>
      <c r="Y48" s="43"/>
      <c r="Z48" s="43"/>
      <c r="AA48" s="43"/>
      <c r="AB48" s="43"/>
    </row>
    <row r="49" spans="1:28" x14ac:dyDescent="0.35">
      <c r="A49" s="6"/>
      <c r="B49" s="23"/>
      <c r="C49" s="81" t="s">
        <v>77</v>
      </c>
      <c r="D49" s="82">
        <v>0.17</v>
      </c>
      <c r="E49" s="201"/>
      <c r="F49" s="83">
        <v>0</v>
      </c>
      <c r="G49" s="83">
        <v>0</v>
      </c>
      <c r="H49" s="83">
        <v>0</v>
      </c>
      <c r="I49" s="83">
        <v>0</v>
      </c>
      <c r="J49" s="83">
        <v>0</v>
      </c>
      <c r="K49" s="46">
        <f>0.02*'Inschrijving perceel A'!E49</f>
        <v>0</v>
      </c>
      <c r="L49" s="79">
        <f>'Inschrijving perceel A'!F49</f>
        <v>0</v>
      </c>
      <c r="M49" s="80">
        <f t="shared" si="5"/>
        <v>0</v>
      </c>
      <c r="N49" s="79">
        <f>'Inschrijving perceel A'!G49</f>
        <v>0</v>
      </c>
      <c r="O49" s="80">
        <f t="shared" si="9"/>
        <v>0</v>
      </c>
      <c r="P49" s="79">
        <f>'Inschrijving perceel A'!H49</f>
        <v>0</v>
      </c>
      <c r="Q49" s="84">
        <f t="shared" si="6"/>
        <v>0</v>
      </c>
      <c r="R49" s="79">
        <f>'Inschrijving perceel A'!I49</f>
        <v>0</v>
      </c>
      <c r="S49" s="84">
        <f t="shared" si="7"/>
        <v>0</v>
      </c>
      <c r="T49" s="79">
        <f>'Inschrijving perceel A'!J49</f>
        <v>0</v>
      </c>
      <c r="U49" s="48"/>
      <c r="V49" s="66">
        <f t="shared" si="8"/>
        <v>0</v>
      </c>
      <c r="W49" s="43"/>
      <c r="X49" s="43"/>
      <c r="Y49" s="43"/>
      <c r="Z49" s="43"/>
      <c r="AA49" s="43"/>
      <c r="AB49" s="43"/>
    </row>
    <row r="50" spans="1:28" x14ac:dyDescent="0.35">
      <c r="A50" s="18"/>
      <c r="B50" s="85"/>
      <c r="C50" s="81" t="s">
        <v>78</v>
      </c>
      <c r="D50" s="82">
        <v>0.17</v>
      </c>
      <c r="E50" s="201"/>
      <c r="F50" s="83">
        <v>0</v>
      </c>
      <c r="G50" s="83">
        <v>0</v>
      </c>
      <c r="H50" s="83">
        <v>0</v>
      </c>
      <c r="I50" s="83">
        <v>0</v>
      </c>
      <c r="J50" s="83">
        <v>0</v>
      </c>
      <c r="K50" s="46">
        <f>0.02*'Inschrijving perceel A'!E50</f>
        <v>0</v>
      </c>
      <c r="L50" s="79">
        <f>'Inschrijving perceel A'!F50</f>
        <v>0</v>
      </c>
      <c r="M50" s="80">
        <f t="shared" si="5"/>
        <v>0</v>
      </c>
      <c r="N50" s="79">
        <f>'Inschrijving perceel A'!G50</f>
        <v>0</v>
      </c>
      <c r="O50" s="80">
        <f t="shared" si="9"/>
        <v>0</v>
      </c>
      <c r="P50" s="79">
        <f>'Inschrijving perceel A'!H50</f>
        <v>0</v>
      </c>
      <c r="Q50" s="84">
        <f t="shared" si="6"/>
        <v>0</v>
      </c>
      <c r="R50" s="79">
        <f>'Inschrijving perceel A'!I50</f>
        <v>0</v>
      </c>
      <c r="S50" s="84">
        <f t="shared" si="7"/>
        <v>0</v>
      </c>
      <c r="T50" s="79">
        <f>'Inschrijving perceel A'!J50</f>
        <v>0</v>
      </c>
      <c r="U50" s="48"/>
      <c r="V50" s="66">
        <f t="shared" si="8"/>
        <v>0</v>
      </c>
      <c r="W50" s="43"/>
      <c r="X50" s="43"/>
      <c r="Y50" s="43"/>
      <c r="Z50" s="43"/>
      <c r="AA50" s="43"/>
      <c r="AB50" s="43"/>
    </row>
    <row r="51" spans="1:28" x14ac:dyDescent="0.35">
      <c r="A51" s="18"/>
      <c r="B51" s="17"/>
      <c r="C51" s="17"/>
      <c r="D51" s="18" t="s">
        <v>37</v>
      </c>
      <c r="E51" s="202"/>
      <c r="F51" s="92"/>
      <c r="G51" s="92"/>
      <c r="H51" s="92"/>
      <c r="I51" s="92"/>
      <c r="J51" s="93"/>
      <c r="K51" s="46"/>
      <c r="L51" s="54"/>
      <c r="M51" s="80"/>
      <c r="N51" s="54"/>
      <c r="O51" s="47"/>
      <c r="P51" s="54"/>
      <c r="Q51" s="80"/>
      <c r="R51" s="54"/>
      <c r="S51" s="80"/>
      <c r="T51" s="54"/>
      <c r="U51" s="54"/>
      <c r="V51" s="42"/>
      <c r="W51" s="43"/>
      <c r="X51" s="43"/>
      <c r="Y51" s="43"/>
      <c r="Z51" s="43"/>
      <c r="AA51" s="43"/>
      <c r="AB51" s="43"/>
    </row>
    <row r="52" spans="1:28" x14ac:dyDescent="0.35">
      <c r="A52" s="29" t="s">
        <v>85</v>
      </c>
      <c r="B52" s="12" t="s">
        <v>86</v>
      </c>
      <c r="C52" s="29"/>
      <c r="D52" s="29"/>
      <c r="E52" s="29"/>
      <c r="F52" s="32"/>
      <c r="G52" s="32"/>
      <c r="H52" s="32"/>
      <c r="I52" s="32"/>
      <c r="J52" s="32"/>
      <c r="K52" s="46"/>
      <c r="L52" s="94"/>
      <c r="M52" s="80"/>
      <c r="N52" s="94"/>
      <c r="O52" s="47"/>
      <c r="P52" s="94"/>
      <c r="Q52" s="80"/>
      <c r="R52" s="94"/>
      <c r="S52" s="80"/>
      <c r="T52" s="94"/>
      <c r="U52" s="94"/>
      <c r="V52" s="50"/>
      <c r="W52" s="43"/>
      <c r="X52" s="43"/>
      <c r="Y52" s="43"/>
      <c r="Z52" s="43"/>
      <c r="AA52" s="43"/>
      <c r="AB52" s="43"/>
    </row>
    <row r="53" spans="1:28" ht="72.5" x14ac:dyDescent="0.35">
      <c r="A53" s="29"/>
      <c r="B53" s="1" t="s">
        <v>87</v>
      </c>
      <c r="C53" s="1" t="s">
        <v>88</v>
      </c>
      <c r="D53" s="29" t="s">
        <v>35</v>
      </c>
      <c r="E53" s="6"/>
      <c r="F53" s="45">
        <v>5</v>
      </c>
      <c r="G53" s="45">
        <v>4</v>
      </c>
      <c r="H53" s="45">
        <v>3</v>
      </c>
      <c r="I53" s="45">
        <v>2</v>
      </c>
      <c r="J53" s="45">
        <v>1</v>
      </c>
      <c r="K53" s="46">
        <f>0.02*'Inschrijving perceel A'!E54</f>
        <v>0</v>
      </c>
      <c r="L53" s="65">
        <f>IF('Inschrijving perceel A'!F54=1,1,0)</f>
        <v>0</v>
      </c>
      <c r="M53" s="80">
        <f>L53*(-0.25*$K53*$G54-0.5*$K53*$H54-0.75*$K53*$I54-$K53*$J54)</f>
        <v>0</v>
      </c>
      <c r="N53" s="65">
        <f>IF('Inschrijving perceel A'!G54=1,1,0)</f>
        <v>0</v>
      </c>
      <c r="O53" s="80">
        <f>N53*(-0.33*$K53*$H54-66*$K53*$I54-$K53*$J54)</f>
        <v>0</v>
      </c>
      <c r="P53" s="65">
        <f>IF('Inschrijving perceel A'!H54=1,1,0)</f>
        <v>0</v>
      </c>
      <c r="Q53" s="80">
        <f>P53*(-0.5*$K53*$I54-$K53*$J54)</f>
        <v>0</v>
      </c>
      <c r="R53" s="65">
        <f>IF('Inschrijving perceel A'!I54=1,1,0)</f>
        <v>0</v>
      </c>
      <c r="S53" s="80">
        <f>R53*(-$K53*$J54)</f>
        <v>0</v>
      </c>
      <c r="T53" s="65"/>
      <c r="U53" s="48"/>
      <c r="V53" s="66">
        <f>SUM(M53,O53,Q53,S53,U53)</f>
        <v>0</v>
      </c>
      <c r="W53" s="43"/>
      <c r="X53" s="43"/>
      <c r="Y53" s="43"/>
      <c r="Z53" s="43"/>
      <c r="AA53" s="43"/>
      <c r="AB53" s="43"/>
    </row>
    <row r="54" spans="1:28" ht="15" thickBot="1" x14ac:dyDescent="0.4">
      <c r="A54" s="18"/>
      <c r="B54" s="17"/>
      <c r="C54" s="17"/>
      <c r="D54" s="18" t="s">
        <v>37</v>
      </c>
      <c r="E54" s="18"/>
      <c r="F54" s="49"/>
      <c r="G54" s="49"/>
      <c r="H54" s="49"/>
      <c r="I54" s="49"/>
      <c r="J54" s="49"/>
      <c r="K54" s="46"/>
      <c r="L54" s="54"/>
      <c r="M54" s="169"/>
      <c r="N54" s="54"/>
      <c r="O54" s="54"/>
      <c r="P54" s="54"/>
      <c r="Q54" s="169"/>
      <c r="R54" s="54"/>
      <c r="S54" s="169"/>
      <c r="T54" s="54"/>
      <c r="U54" s="54"/>
      <c r="V54" s="95"/>
      <c r="W54" s="43"/>
      <c r="X54" s="43"/>
      <c r="Y54" s="43"/>
      <c r="Z54" s="43"/>
      <c r="AA54" s="43"/>
      <c r="AB54" s="43"/>
    </row>
    <row r="55" spans="1:28" x14ac:dyDescent="0.35">
      <c r="A55" s="25"/>
      <c r="B55" s="25"/>
      <c r="C55" s="25"/>
      <c r="D55" s="25"/>
      <c r="E55" s="204" t="s">
        <v>89</v>
      </c>
      <c r="F55" s="204"/>
      <c r="G55" s="204"/>
      <c r="H55" s="204"/>
      <c r="I55" s="204"/>
      <c r="J55" s="204"/>
      <c r="K55" s="204"/>
      <c r="L55" s="96"/>
      <c r="M55" s="170"/>
      <c r="N55" s="96"/>
      <c r="O55" s="96"/>
      <c r="P55" s="96"/>
      <c r="Q55" s="170"/>
      <c r="R55" s="96"/>
      <c r="S55" s="170"/>
      <c r="T55" s="96"/>
      <c r="U55" s="96"/>
      <c r="V55" s="97">
        <f>SUM(V7:V54)</f>
        <v>0</v>
      </c>
      <c r="W55" s="43"/>
      <c r="X55" s="43"/>
      <c r="Y55" s="43"/>
      <c r="Z55" s="43"/>
      <c r="AA55" s="43"/>
      <c r="AB55" s="43"/>
    </row>
  </sheetData>
  <sheetProtection algorithmName="SHA-512" hashValue="90D91buhwlfGmZiNRmFcrYHJvCbAdscmznx3wLBjOzUaGoedOoydYx39s6ljS6koWY2x+C3TmW4v0J5cdnLZlw==" saltValue="wwciH96O4ifYFPu8aO4mwQ==" spinCount="100000" sheet="1" objects="1" scenarios="1"/>
  <mergeCells count="22">
    <mergeCell ref="AA1:AB3"/>
    <mergeCell ref="E2:J2"/>
    <mergeCell ref="E3:J3"/>
    <mergeCell ref="B1:C1"/>
    <mergeCell ref="D1:E1"/>
    <mergeCell ref="F1:J1"/>
    <mergeCell ref="W1:X3"/>
    <mergeCell ref="Y1:Z3"/>
    <mergeCell ref="F4:J4"/>
    <mergeCell ref="E7:E13"/>
    <mergeCell ref="F13:J13"/>
    <mergeCell ref="E15:E18"/>
    <mergeCell ref="F16:F17"/>
    <mergeCell ref="G16:G17"/>
    <mergeCell ref="H16:H17"/>
    <mergeCell ref="I16:I17"/>
    <mergeCell ref="J16:J17"/>
    <mergeCell ref="E29:E41"/>
    <mergeCell ref="F39:J39"/>
    <mergeCell ref="C40:C41"/>
    <mergeCell ref="E42:E51"/>
    <mergeCell ref="E55:K5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AD67C-BE8F-4A0B-853F-B49043B7D5E4}">
  <dimension ref="A1:AB55"/>
  <sheetViews>
    <sheetView workbookViewId="0">
      <selection activeCell="L1" sqref="L1:U1048576"/>
    </sheetView>
  </sheetViews>
  <sheetFormatPr defaultRowHeight="14.5" x14ac:dyDescent="0.35"/>
  <cols>
    <col min="1" max="1" width="11.453125" customWidth="1"/>
    <col min="2" max="3" width="53.54296875" customWidth="1"/>
    <col min="4" max="5" width="14.81640625" customWidth="1"/>
    <col min="6" max="10" width="7.7265625" customWidth="1"/>
    <col min="11" max="11" width="12" bestFit="1" customWidth="1"/>
    <col min="12" max="12" width="12.7265625" hidden="1" customWidth="1"/>
    <col min="13" max="13" width="12.7265625" style="99" hidden="1" customWidth="1"/>
    <col min="14" max="16" width="12.7265625" hidden="1" customWidth="1"/>
    <col min="17" max="17" width="12.7265625" style="99" hidden="1" customWidth="1"/>
    <col min="18" max="18" width="12.7265625" hidden="1" customWidth="1"/>
    <col min="19" max="19" width="12.7265625" style="99" hidden="1" customWidth="1"/>
    <col min="20" max="21" width="12.7265625" hidden="1" customWidth="1"/>
    <col min="22" max="22" width="19.453125" customWidth="1"/>
    <col min="23" max="28" width="23.81640625" customWidth="1"/>
  </cols>
  <sheetData>
    <row r="1" spans="1:28" ht="44" thickBot="1" x14ac:dyDescent="0.4">
      <c r="A1" s="1"/>
      <c r="B1" s="212" t="s">
        <v>90</v>
      </c>
      <c r="C1" s="213"/>
      <c r="D1" s="189" t="s">
        <v>1</v>
      </c>
      <c r="E1" s="190"/>
      <c r="F1" s="191" t="s">
        <v>2</v>
      </c>
      <c r="G1" s="192"/>
      <c r="H1" s="192"/>
      <c r="I1" s="192"/>
      <c r="J1" s="192"/>
      <c r="K1" s="2" t="s">
        <v>3</v>
      </c>
      <c r="L1" s="3" t="s">
        <v>4</v>
      </c>
      <c r="M1" s="164" t="s">
        <v>5</v>
      </c>
      <c r="N1" s="3" t="s">
        <v>6</v>
      </c>
      <c r="O1" s="3" t="s">
        <v>7</v>
      </c>
      <c r="P1" s="3" t="s">
        <v>8</v>
      </c>
      <c r="Q1" s="164" t="s">
        <v>9</v>
      </c>
      <c r="R1" s="3" t="s">
        <v>10</v>
      </c>
      <c r="S1" s="164" t="s">
        <v>11</v>
      </c>
      <c r="T1" s="3" t="s">
        <v>12</v>
      </c>
      <c r="U1" s="3" t="s">
        <v>13</v>
      </c>
      <c r="V1" s="4" t="s">
        <v>14</v>
      </c>
      <c r="W1" s="214" t="s">
        <v>15</v>
      </c>
      <c r="X1" s="214"/>
      <c r="Y1" s="214" t="s">
        <v>16</v>
      </c>
      <c r="Z1" s="214"/>
      <c r="AA1" s="214" t="s">
        <v>17</v>
      </c>
      <c r="AB1" s="214"/>
    </row>
    <row r="2" spans="1:28" x14ac:dyDescent="0.35">
      <c r="A2" s="5"/>
      <c r="B2" s="6" t="s">
        <v>18</v>
      </c>
      <c r="C2" s="6"/>
      <c r="D2" s="7"/>
      <c r="E2" s="193" t="s">
        <v>19</v>
      </c>
      <c r="F2" s="193"/>
      <c r="G2" s="193"/>
      <c r="H2" s="193"/>
      <c r="I2" s="193"/>
      <c r="J2" s="194"/>
      <c r="K2" s="8"/>
      <c r="L2" s="3"/>
      <c r="M2" s="164"/>
      <c r="N2" s="3"/>
      <c r="O2" s="3"/>
      <c r="P2" s="3"/>
      <c r="Q2" s="164"/>
      <c r="R2" s="3"/>
      <c r="S2" s="164"/>
      <c r="T2" s="3"/>
      <c r="U2" s="3"/>
      <c r="V2" s="9"/>
      <c r="W2" s="214"/>
      <c r="X2" s="214"/>
      <c r="Y2" s="214"/>
      <c r="Z2" s="214"/>
      <c r="AA2" s="214"/>
      <c r="AB2" s="214"/>
    </row>
    <row r="3" spans="1:28" x14ac:dyDescent="0.35">
      <c r="A3" s="5"/>
      <c r="B3" s="6"/>
      <c r="C3" s="6"/>
      <c r="D3" s="10"/>
      <c r="E3" s="195" t="s">
        <v>20</v>
      </c>
      <c r="F3" s="195"/>
      <c r="G3" s="195"/>
      <c r="H3" s="195"/>
      <c r="I3" s="195"/>
      <c r="J3" s="196"/>
      <c r="K3" s="11"/>
      <c r="L3" s="3"/>
      <c r="M3" s="164"/>
      <c r="N3" s="3"/>
      <c r="O3" s="3"/>
      <c r="P3" s="3"/>
      <c r="Q3" s="164"/>
      <c r="R3" s="3"/>
      <c r="S3" s="164"/>
      <c r="T3" s="3"/>
      <c r="U3" s="3"/>
      <c r="V3" s="9"/>
      <c r="W3" s="215"/>
      <c r="X3" s="215"/>
      <c r="Y3" s="215"/>
      <c r="Z3" s="215"/>
      <c r="AA3" s="215"/>
      <c r="AB3" s="215"/>
    </row>
    <row r="4" spans="1:28" x14ac:dyDescent="0.35">
      <c r="A4" s="1"/>
      <c r="B4" s="12" t="s">
        <v>21</v>
      </c>
      <c r="C4" s="12"/>
      <c r="D4" s="13" t="s">
        <v>22</v>
      </c>
      <c r="E4" s="12" t="s">
        <v>23</v>
      </c>
      <c r="F4" s="205"/>
      <c r="G4" s="206"/>
      <c r="H4" s="206"/>
      <c r="I4" s="206"/>
      <c r="J4" s="207"/>
      <c r="K4" s="2"/>
      <c r="L4" s="14"/>
      <c r="M4" s="165"/>
      <c r="N4" s="14"/>
      <c r="O4" s="14"/>
      <c r="P4" s="14"/>
      <c r="Q4" s="165"/>
      <c r="R4" s="14"/>
      <c r="S4" s="165"/>
      <c r="T4" s="14"/>
      <c r="U4" s="14"/>
      <c r="V4" s="15"/>
      <c r="W4" s="16"/>
      <c r="X4" s="16"/>
      <c r="Y4" s="16"/>
      <c r="Z4" s="16"/>
      <c r="AA4" s="16"/>
      <c r="AB4" s="16"/>
    </row>
    <row r="5" spans="1:28" ht="43.5" x14ac:dyDescent="0.35">
      <c r="A5" s="17"/>
      <c r="B5" s="18" t="s">
        <v>24</v>
      </c>
      <c r="C5" s="18"/>
      <c r="D5" s="17" t="s">
        <v>25</v>
      </c>
      <c r="E5" s="18"/>
      <c r="F5" s="19">
        <v>1</v>
      </c>
      <c r="G5" s="19">
        <v>0.75</v>
      </c>
      <c r="H5" s="19">
        <v>0.5</v>
      </c>
      <c r="I5" s="19">
        <v>0.25</v>
      </c>
      <c r="J5" s="19">
        <v>0</v>
      </c>
      <c r="K5" s="2"/>
      <c r="L5" s="20"/>
      <c r="M5" s="166"/>
      <c r="N5" s="20"/>
      <c r="O5" s="20"/>
      <c r="P5" s="20"/>
      <c r="Q5" s="166"/>
      <c r="R5" s="20"/>
      <c r="S5" s="166"/>
      <c r="T5" s="20"/>
      <c r="U5" s="20"/>
      <c r="V5" s="21"/>
      <c r="W5" s="22" t="s">
        <v>26</v>
      </c>
      <c r="X5" s="22" t="s">
        <v>27</v>
      </c>
      <c r="Y5" s="22" t="s">
        <v>26</v>
      </c>
      <c r="Z5" s="22" t="s">
        <v>27</v>
      </c>
      <c r="AA5" s="22" t="s">
        <v>26</v>
      </c>
      <c r="AB5" s="22" t="s">
        <v>27</v>
      </c>
    </row>
    <row r="6" spans="1:28" x14ac:dyDescent="0.35">
      <c r="A6" s="12" t="s">
        <v>28</v>
      </c>
      <c r="B6" s="13" t="s">
        <v>29</v>
      </c>
      <c r="C6" s="13"/>
      <c r="D6" s="23"/>
      <c r="E6" s="24"/>
      <c r="F6" s="25"/>
      <c r="G6" s="25"/>
      <c r="H6" s="25"/>
      <c r="I6" s="25"/>
      <c r="J6" s="26"/>
      <c r="K6" s="2"/>
      <c r="L6" s="27"/>
      <c r="M6" s="167"/>
      <c r="N6" s="27"/>
      <c r="O6" s="27"/>
      <c r="P6" s="27"/>
      <c r="Q6" s="167"/>
      <c r="R6" s="27"/>
      <c r="S6" s="167"/>
      <c r="T6" s="27"/>
      <c r="U6" s="27"/>
      <c r="V6" s="9"/>
      <c r="W6" s="28"/>
      <c r="X6" s="28"/>
      <c r="Y6" s="28"/>
      <c r="Z6" s="28"/>
      <c r="AA6" s="28"/>
      <c r="AB6" s="28"/>
    </row>
    <row r="7" spans="1:28" x14ac:dyDescent="0.35">
      <c r="A7" s="29" t="s">
        <v>30</v>
      </c>
      <c r="B7" s="30" t="s">
        <v>31</v>
      </c>
      <c r="C7" s="31"/>
      <c r="D7" s="29"/>
      <c r="E7" s="208" t="s">
        <v>32</v>
      </c>
      <c r="F7" s="32"/>
      <c r="G7" s="32"/>
      <c r="H7" s="32"/>
      <c r="I7" s="32"/>
      <c r="J7" s="33"/>
      <c r="K7" s="34"/>
      <c r="L7" s="35"/>
      <c r="M7" s="168"/>
      <c r="N7" s="35"/>
      <c r="O7" s="35"/>
      <c r="P7" s="35"/>
      <c r="Q7" s="168"/>
      <c r="R7" s="35"/>
      <c r="S7" s="168"/>
      <c r="T7" s="35"/>
      <c r="U7" s="35"/>
      <c r="V7" s="36"/>
      <c r="W7" s="37"/>
      <c r="X7" s="37"/>
      <c r="Y7" s="37"/>
      <c r="Z7" s="37"/>
      <c r="AA7" s="37"/>
      <c r="AB7" s="37"/>
    </row>
    <row r="8" spans="1:28" ht="29" x14ac:dyDescent="0.35">
      <c r="A8" s="6"/>
      <c r="B8" s="38" t="s">
        <v>33</v>
      </c>
      <c r="C8" s="38" t="s">
        <v>34</v>
      </c>
      <c r="D8" s="6" t="s">
        <v>35</v>
      </c>
      <c r="E8" s="174"/>
      <c r="F8" s="39"/>
      <c r="G8" s="39"/>
      <c r="H8" s="39"/>
      <c r="I8" s="39"/>
      <c r="J8" s="40"/>
      <c r="K8" s="41"/>
      <c r="L8" s="27"/>
      <c r="M8" s="167"/>
      <c r="N8" s="27"/>
      <c r="O8" s="27"/>
      <c r="P8" s="27"/>
      <c r="Q8" s="167"/>
      <c r="R8" s="27"/>
      <c r="S8" s="167"/>
      <c r="T8" s="27"/>
      <c r="U8" s="27"/>
      <c r="V8" s="42"/>
      <c r="W8" s="43"/>
      <c r="X8" s="43"/>
      <c r="Y8" s="43"/>
      <c r="Z8" s="43"/>
      <c r="AA8" s="43"/>
      <c r="AB8" s="43"/>
    </row>
    <row r="9" spans="1:28" x14ac:dyDescent="0.35">
      <c r="A9" s="6"/>
      <c r="B9" s="44"/>
      <c r="C9" s="44" t="s">
        <v>36</v>
      </c>
      <c r="D9" s="6"/>
      <c r="E9" s="174"/>
      <c r="F9" s="45">
        <v>2</v>
      </c>
      <c r="G9" s="45">
        <v>4</v>
      </c>
      <c r="H9" s="45">
        <v>6</v>
      </c>
      <c r="I9" s="45">
        <v>8</v>
      </c>
      <c r="J9" s="45">
        <v>10</v>
      </c>
      <c r="K9" s="46">
        <f>0.02*'Inschrijving perceel B'!E10</f>
        <v>0</v>
      </c>
      <c r="L9" s="27">
        <f>IF('Inschrijving perceel B'!F10=1,1,0)</f>
        <v>0</v>
      </c>
      <c r="M9" s="80">
        <f>L9*(-0.25*$K9*$G10-0.5*$K9*$H10-0.75*$K9*$I10-$K9*$J10)</f>
        <v>0</v>
      </c>
      <c r="N9" s="27">
        <f>IF('Inschrijving perceel B'!G10=1,1,0)</f>
        <v>0</v>
      </c>
      <c r="O9" s="80">
        <f>N9*(-0.33*$K9*$H10-66*$K9*$I10-$K9*$J10)</f>
        <v>0</v>
      </c>
      <c r="P9" s="27">
        <f>IF('Inschrijving perceel B'!H10=1,1,0)</f>
        <v>0</v>
      </c>
      <c r="Q9" s="80">
        <f>P9*(-0.5*$K9*$I10-$K9*$J10)</f>
        <v>0</v>
      </c>
      <c r="R9" s="27">
        <f>IF('Inschrijving perceel B'!I10=1,1,0)</f>
        <v>0</v>
      </c>
      <c r="S9" s="80">
        <f>R9*(-$K9*$J10)</f>
        <v>0</v>
      </c>
      <c r="T9" s="27"/>
      <c r="U9" s="48"/>
      <c r="V9" s="42">
        <f>SUM(M9,O9,Q9,S9,U9)</f>
        <v>0</v>
      </c>
      <c r="W9" s="43"/>
      <c r="X9" s="43"/>
      <c r="Y9" s="43"/>
      <c r="Z9" s="43"/>
      <c r="AA9" s="43"/>
      <c r="AB9" s="43"/>
    </row>
    <row r="10" spans="1:28" x14ac:dyDescent="0.35">
      <c r="A10" s="6"/>
      <c r="B10" s="44"/>
      <c r="C10" s="44"/>
      <c r="D10" s="6" t="s">
        <v>37</v>
      </c>
      <c r="E10" s="174"/>
      <c r="F10" s="49"/>
      <c r="G10" s="49"/>
      <c r="H10" s="49"/>
      <c r="I10" s="49"/>
      <c r="J10" s="49"/>
      <c r="K10" s="46"/>
      <c r="L10" s="27"/>
      <c r="M10" s="80"/>
      <c r="N10" s="27"/>
      <c r="O10" s="47"/>
      <c r="P10" s="27"/>
      <c r="Q10" s="80"/>
      <c r="R10" s="27"/>
      <c r="S10" s="80"/>
      <c r="T10" s="27"/>
      <c r="U10" s="27"/>
      <c r="V10" s="36"/>
      <c r="W10" s="43"/>
      <c r="X10" s="43" t="s">
        <v>38</v>
      </c>
      <c r="Y10" s="43"/>
      <c r="Z10" s="43" t="s">
        <v>38</v>
      </c>
      <c r="AA10" s="43"/>
      <c r="AB10" s="43" t="s">
        <v>38</v>
      </c>
    </row>
    <row r="11" spans="1:28" x14ac:dyDescent="0.35">
      <c r="A11" s="6"/>
      <c r="B11" s="44"/>
      <c r="C11" s="44" t="s">
        <v>39</v>
      </c>
      <c r="D11" s="6"/>
      <c r="E11" s="174"/>
      <c r="F11" s="45">
        <v>4</v>
      </c>
      <c r="G11" s="45">
        <v>8</v>
      </c>
      <c r="H11" s="45">
        <v>12</v>
      </c>
      <c r="I11" s="45">
        <v>16</v>
      </c>
      <c r="J11" s="45">
        <v>20</v>
      </c>
      <c r="K11" s="46">
        <f>0.02*'Inschrijving perceel B'!E12</f>
        <v>0</v>
      </c>
      <c r="L11" s="27">
        <f>IF('Inschrijving perceel B'!F12=1,1,0)</f>
        <v>0</v>
      </c>
      <c r="M11" s="80">
        <f>L11*(-0.25*$K11*$G12-0.5*$K11*$H12-0.75*$K11*$I12-$K11*$J12)</f>
        <v>0</v>
      </c>
      <c r="N11" s="27">
        <f>IF('Inschrijving perceel B'!G12=1,1,0)</f>
        <v>0</v>
      </c>
      <c r="O11" s="80">
        <f>N11*(-0.33*$K11*$H12-66*$K11*$I12-$K11*$J12)</f>
        <v>0</v>
      </c>
      <c r="P11" s="27">
        <f>IF('Inschrijving perceel B'!H12=1,1,0)</f>
        <v>0</v>
      </c>
      <c r="Q11" s="80">
        <f>P11*(-0.5*$K11*$I12-$K11*$J12)</f>
        <v>0</v>
      </c>
      <c r="R11" s="27">
        <f>IF('Inschrijving perceel B'!I12=1,1,0)</f>
        <v>0</v>
      </c>
      <c r="S11" s="80">
        <f>R11*(-$K11*$J12)</f>
        <v>0</v>
      </c>
      <c r="T11" s="27"/>
      <c r="U11" s="48"/>
      <c r="V11" s="50">
        <f>SUM(M11,O11,Q11,S11,U11)</f>
        <v>0</v>
      </c>
      <c r="W11" s="43"/>
      <c r="X11" s="43"/>
      <c r="Y11" s="43"/>
      <c r="Z11" s="43"/>
      <c r="AA11" s="43"/>
      <c r="AB11" s="43"/>
    </row>
    <row r="12" spans="1:28" x14ac:dyDescent="0.35">
      <c r="A12" s="6"/>
      <c r="B12" s="44"/>
      <c r="C12" s="44"/>
      <c r="D12" s="6" t="s">
        <v>37</v>
      </c>
      <c r="E12" s="174"/>
      <c r="F12" s="51"/>
      <c r="G12" s="51"/>
      <c r="H12" s="51"/>
      <c r="I12" s="51"/>
      <c r="J12" s="51"/>
      <c r="K12" s="34"/>
      <c r="L12" s="27"/>
      <c r="M12" s="80"/>
      <c r="N12" s="27"/>
      <c r="O12" s="47"/>
      <c r="P12" s="27"/>
      <c r="Q12" s="80"/>
      <c r="R12" s="27"/>
      <c r="S12" s="80"/>
      <c r="T12" s="27"/>
      <c r="U12" s="27"/>
      <c r="V12" s="52"/>
      <c r="W12" s="43"/>
      <c r="X12" s="43"/>
      <c r="Y12" s="43"/>
      <c r="Z12" s="43"/>
      <c r="AA12" s="43"/>
      <c r="AB12" s="43"/>
    </row>
    <row r="13" spans="1:28" x14ac:dyDescent="0.35">
      <c r="A13" s="18"/>
      <c r="B13" s="53"/>
      <c r="C13" s="53"/>
      <c r="D13" s="18"/>
      <c r="E13" s="175"/>
      <c r="F13" s="209"/>
      <c r="G13" s="209"/>
      <c r="H13" s="209"/>
      <c r="I13" s="209"/>
      <c r="J13" s="209"/>
      <c r="K13" s="41"/>
      <c r="L13" s="54"/>
      <c r="M13" s="80"/>
      <c r="N13" s="54"/>
      <c r="O13" s="47"/>
      <c r="P13" s="54"/>
      <c r="Q13" s="80"/>
      <c r="R13" s="54"/>
      <c r="S13" s="80"/>
      <c r="T13" s="54"/>
      <c r="U13" s="54"/>
      <c r="V13" s="42"/>
      <c r="W13" s="43"/>
      <c r="X13" s="43"/>
      <c r="Y13" s="43"/>
      <c r="Z13" s="43"/>
      <c r="AA13" s="43"/>
      <c r="AB13" s="43"/>
    </row>
    <row r="14" spans="1:28" x14ac:dyDescent="0.35">
      <c r="A14" s="55" t="s">
        <v>40</v>
      </c>
      <c r="B14" s="56" t="s">
        <v>41</v>
      </c>
      <c r="C14" s="56"/>
      <c r="D14" s="6"/>
      <c r="E14" s="6"/>
      <c r="F14" s="57"/>
      <c r="G14" s="57"/>
      <c r="H14" s="57"/>
      <c r="I14" s="57"/>
      <c r="J14" s="58"/>
      <c r="K14" s="46"/>
      <c r="L14" s="27"/>
      <c r="M14" s="80"/>
      <c r="N14" s="27"/>
      <c r="O14" s="47"/>
      <c r="P14" s="27"/>
      <c r="Q14" s="80"/>
      <c r="R14" s="27"/>
      <c r="S14" s="80"/>
      <c r="T14" s="27"/>
      <c r="U14" s="27"/>
      <c r="V14" s="52"/>
      <c r="W14" s="43"/>
      <c r="X14" s="43"/>
      <c r="Y14" s="43"/>
      <c r="Z14" s="43"/>
      <c r="AA14" s="43"/>
      <c r="AB14" s="43"/>
    </row>
    <row r="15" spans="1:28" x14ac:dyDescent="0.35">
      <c r="A15" s="29" t="s">
        <v>42</v>
      </c>
      <c r="B15" s="59" t="s">
        <v>43</v>
      </c>
      <c r="C15" s="60"/>
      <c r="D15" s="29"/>
      <c r="E15" s="208" t="s">
        <v>44</v>
      </c>
      <c r="F15" s="61"/>
      <c r="G15" s="61"/>
      <c r="H15" s="61"/>
      <c r="I15" s="61"/>
      <c r="J15" s="62"/>
      <c r="K15" s="46"/>
      <c r="L15" s="35"/>
      <c r="M15" s="80"/>
      <c r="N15" s="35"/>
      <c r="O15" s="47"/>
      <c r="P15" s="35"/>
      <c r="Q15" s="80"/>
      <c r="R15" s="35"/>
      <c r="S15" s="80"/>
      <c r="T15" s="35"/>
      <c r="U15" s="35"/>
      <c r="V15" s="50"/>
      <c r="W15" s="43"/>
      <c r="X15" s="43"/>
      <c r="Y15" s="43"/>
      <c r="Z15" s="43"/>
      <c r="AA15" s="43"/>
      <c r="AB15" s="43"/>
    </row>
    <row r="16" spans="1:28" ht="43.5" x14ac:dyDescent="0.35">
      <c r="A16" s="6"/>
      <c r="B16" s="63" t="s">
        <v>45</v>
      </c>
      <c r="C16" s="63" t="s">
        <v>44</v>
      </c>
      <c r="D16" s="6" t="s">
        <v>35</v>
      </c>
      <c r="E16" s="174"/>
      <c r="F16" s="210">
        <v>2</v>
      </c>
      <c r="G16" s="210">
        <v>3</v>
      </c>
      <c r="H16" s="210">
        <v>4</v>
      </c>
      <c r="I16" s="210">
        <v>5</v>
      </c>
      <c r="J16" s="210">
        <v>6</v>
      </c>
      <c r="K16" s="64"/>
      <c r="L16" s="27"/>
      <c r="M16" s="80"/>
      <c r="N16" s="27"/>
      <c r="O16" s="47"/>
      <c r="P16" s="27"/>
      <c r="Q16" s="80"/>
      <c r="R16" s="27"/>
      <c r="S16" s="80"/>
      <c r="T16" s="27"/>
      <c r="U16" s="27"/>
      <c r="V16" s="52"/>
      <c r="W16" s="43"/>
      <c r="X16" s="43"/>
      <c r="Y16" s="43"/>
      <c r="Z16" s="43"/>
      <c r="AA16" s="43"/>
      <c r="AB16" s="43"/>
    </row>
    <row r="17" spans="1:28" ht="87" x14ac:dyDescent="0.35">
      <c r="A17" s="6"/>
      <c r="B17" s="63" t="s">
        <v>46</v>
      </c>
      <c r="C17" s="63"/>
      <c r="D17" s="6"/>
      <c r="E17" s="174"/>
      <c r="F17" s="211"/>
      <c r="G17" s="211"/>
      <c r="H17" s="211"/>
      <c r="I17" s="211"/>
      <c r="J17" s="211"/>
      <c r="K17" s="41">
        <f>0.02*'Inschrijving perceel B'!E18</f>
        <v>0</v>
      </c>
      <c r="L17" s="65">
        <f>IF('Inschrijving perceel B'!F18=1,1,0)</f>
        <v>0</v>
      </c>
      <c r="M17" s="80">
        <f>L17*(-0.25*$K17*$G18-0.5*$K17*$H18-0.75*$K17*$I18-$K17*$J18)</f>
        <v>0</v>
      </c>
      <c r="N17" s="65">
        <f>IF('Inschrijving perceel B'!G18=1,1,0)</f>
        <v>0</v>
      </c>
      <c r="O17" s="80">
        <f>N17*(-0.33*$K17*$H18-66*$K17*$I18-$K17*$J18)</f>
        <v>0</v>
      </c>
      <c r="P17" s="65">
        <f>IF('Inschrijving perceel B'!H18=1,1,0)</f>
        <v>0</v>
      </c>
      <c r="Q17" s="80">
        <f>P17*(-0.5*$K17*$I18-$K17*$J18)</f>
        <v>0</v>
      </c>
      <c r="R17" s="65">
        <f>IF('Inschrijving perceel B'!I18=1,1,0)</f>
        <v>0</v>
      </c>
      <c r="S17" s="80">
        <f>R17*(-$K17*$J18)</f>
        <v>0</v>
      </c>
      <c r="T17" s="65"/>
      <c r="U17" s="48"/>
      <c r="V17" s="66">
        <f>SUM(M17,O17,Q17,S17,U17)</f>
        <v>0</v>
      </c>
      <c r="W17" s="43"/>
      <c r="X17" s="43"/>
      <c r="Y17" s="43"/>
      <c r="Z17" s="43"/>
      <c r="AA17" s="43"/>
      <c r="AB17" s="43"/>
    </row>
    <row r="18" spans="1:28" x14ac:dyDescent="0.35">
      <c r="A18" s="18"/>
      <c r="B18" s="67"/>
      <c r="C18" s="67"/>
      <c r="D18" s="18" t="s">
        <v>37</v>
      </c>
      <c r="E18" s="175"/>
      <c r="F18" s="49"/>
      <c r="G18" s="49"/>
      <c r="H18" s="49"/>
      <c r="I18" s="49"/>
      <c r="J18" s="49"/>
      <c r="K18" s="46"/>
      <c r="L18" s="54"/>
      <c r="M18" s="80"/>
      <c r="N18" s="54"/>
      <c r="O18" s="47"/>
      <c r="P18" s="54"/>
      <c r="Q18" s="80"/>
      <c r="R18" s="54"/>
      <c r="S18" s="80"/>
      <c r="T18" s="54"/>
      <c r="U18" s="54"/>
      <c r="V18" s="50"/>
      <c r="W18" s="43"/>
      <c r="X18" s="43"/>
      <c r="Y18" s="43"/>
      <c r="Z18" s="43"/>
      <c r="AA18" s="43"/>
      <c r="AB18" s="43"/>
    </row>
    <row r="19" spans="1:28" x14ac:dyDescent="0.35">
      <c r="A19" s="29" t="s">
        <v>47</v>
      </c>
      <c r="B19" s="59" t="s">
        <v>48</v>
      </c>
      <c r="C19" s="60"/>
      <c r="D19" s="29"/>
      <c r="E19" s="29" t="s">
        <v>49</v>
      </c>
      <c r="F19" s="32"/>
      <c r="G19" s="32"/>
      <c r="H19" s="32"/>
      <c r="I19" s="32"/>
      <c r="J19" s="33"/>
      <c r="K19" s="46"/>
      <c r="L19" s="35"/>
      <c r="M19" s="80"/>
      <c r="N19" s="35"/>
      <c r="O19" s="47"/>
      <c r="P19" s="35"/>
      <c r="Q19" s="80"/>
      <c r="R19" s="35"/>
      <c r="S19" s="80"/>
      <c r="T19" s="35"/>
      <c r="U19" s="35"/>
      <c r="V19" s="50"/>
      <c r="W19" s="43"/>
      <c r="X19" s="43"/>
      <c r="Y19" s="43"/>
      <c r="Z19" s="43"/>
      <c r="AA19" s="43"/>
      <c r="AB19" s="43"/>
    </row>
    <row r="20" spans="1:28" ht="72.5" x14ac:dyDescent="0.35">
      <c r="A20" s="6"/>
      <c r="B20" s="63" t="s">
        <v>50</v>
      </c>
      <c r="C20" s="63" t="s">
        <v>51</v>
      </c>
      <c r="D20" s="6" t="s">
        <v>35</v>
      </c>
      <c r="E20" s="6"/>
      <c r="F20" s="45">
        <v>2</v>
      </c>
      <c r="G20" s="45">
        <v>4</v>
      </c>
      <c r="H20" s="45">
        <v>6</v>
      </c>
      <c r="I20" s="45">
        <v>8</v>
      </c>
      <c r="J20" s="45">
        <v>10</v>
      </c>
      <c r="K20" s="41">
        <f>0.02*'Inschrijving perceel B'!E21</f>
        <v>0</v>
      </c>
      <c r="L20" s="65">
        <f>IF('Inschrijving perceel B'!F21=1,1,0)</f>
        <v>0</v>
      </c>
      <c r="M20" s="80">
        <f>L20*(-0.25*$K20*$G21-0.5*$K20*$H21-0.75*$K20*$I21-$K20*$J21)</f>
        <v>0</v>
      </c>
      <c r="N20" s="65">
        <f>IF('Inschrijving perceel B'!G21=1,1,0)</f>
        <v>0</v>
      </c>
      <c r="O20" s="80">
        <f>N20*(-0.33*$K20*$H21-66*$K20*$I21-$K20*$J21)</f>
        <v>0</v>
      </c>
      <c r="P20" s="65">
        <f>IF('Inschrijving perceel B'!H21=1,1,0)</f>
        <v>0</v>
      </c>
      <c r="Q20" s="80">
        <f>P20*(-0.5*$K20*$I21-$K20*$J21)</f>
        <v>0</v>
      </c>
      <c r="R20" s="65">
        <f>IF('Inschrijving perceel B'!I21=1,1,0)</f>
        <v>0</v>
      </c>
      <c r="S20" s="80">
        <f>R20*(-$K20*$J21)</f>
        <v>0</v>
      </c>
      <c r="T20" s="65"/>
      <c r="U20" s="48"/>
      <c r="V20" s="66">
        <f>SUM(M20,O20,Q20,S20,U20)</f>
        <v>0</v>
      </c>
      <c r="W20" s="43"/>
      <c r="X20" s="43"/>
      <c r="Y20" s="43"/>
      <c r="Z20" s="43"/>
      <c r="AA20" s="43"/>
      <c r="AB20" s="43"/>
    </row>
    <row r="21" spans="1:28" x14ac:dyDescent="0.35">
      <c r="A21" s="18"/>
      <c r="B21" s="68"/>
      <c r="C21" s="69"/>
      <c r="D21" s="18" t="s">
        <v>37</v>
      </c>
      <c r="E21" s="18"/>
      <c r="F21" s="49"/>
      <c r="G21" s="49"/>
      <c r="H21" s="49"/>
      <c r="I21" s="49"/>
      <c r="J21" s="49"/>
      <c r="K21" s="46"/>
      <c r="L21" s="54"/>
      <c r="M21" s="80"/>
      <c r="N21" s="54"/>
      <c r="O21" s="47"/>
      <c r="P21" s="54"/>
      <c r="Q21" s="80"/>
      <c r="R21" s="54"/>
      <c r="S21" s="80"/>
      <c r="T21" s="54"/>
      <c r="U21" s="54"/>
      <c r="V21" s="42"/>
      <c r="W21" s="43"/>
      <c r="X21" s="43"/>
      <c r="Y21" s="43"/>
      <c r="Z21" s="43"/>
      <c r="AA21" s="43"/>
      <c r="AB21" s="43"/>
    </row>
    <row r="22" spans="1:28" x14ac:dyDescent="0.35">
      <c r="A22" s="29" t="s">
        <v>52</v>
      </c>
      <c r="B22" s="59" t="s">
        <v>53</v>
      </c>
      <c r="C22" s="60"/>
      <c r="D22" s="29"/>
      <c r="E22" s="29" t="s">
        <v>49</v>
      </c>
      <c r="F22" s="39"/>
      <c r="G22" s="39"/>
      <c r="H22" s="39"/>
      <c r="I22" s="39"/>
      <c r="J22" s="40"/>
      <c r="K22" s="34"/>
      <c r="L22" s="35"/>
      <c r="M22" s="80"/>
      <c r="N22" s="35"/>
      <c r="O22" s="47"/>
      <c r="P22" s="35"/>
      <c r="Q22" s="80"/>
      <c r="R22" s="35"/>
      <c r="S22" s="80"/>
      <c r="T22" s="35"/>
      <c r="U22" s="35"/>
      <c r="V22" s="36"/>
      <c r="W22" s="43"/>
      <c r="X22" s="43"/>
      <c r="Y22" s="43"/>
      <c r="Z22" s="43"/>
      <c r="AA22" s="43"/>
      <c r="AB22" s="43"/>
    </row>
    <row r="23" spans="1:28" ht="101.5" x14ac:dyDescent="0.35">
      <c r="A23" s="6"/>
      <c r="B23" s="63" t="s">
        <v>54</v>
      </c>
      <c r="C23" s="63" t="s">
        <v>55</v>
      </c>
      <c r="D23" s="6" t="s">
        <v>35</v>
      </c>
      <c r="E23" s="6"/>
      <c r="F23" s="45">
        <v>2</v>
      </c>
      <c r="G23" s="45">
        <v>4</v>
      </c>
      <c r="H23" s="45">
        <v>6</v>
      </c>
      <c r="I23" s="45">
        <v>8</v>
      </c>
      <c r="J23" s="45">
        <v>10</v>
      </c>
      <c r="K23" s="46">
        <f>0.02*'Inschrijving perceel B'!E24</f>
        <v>0</v>
      </c>
      <c r="L23" s="65">
        <f>IF('Inschrijving perceel B'!F24=1,1,0)</f>
        <v>0</v>
      </c>
      <c r="M23" s="80">
        <f>L23*(-0.25*$K23*$G24-0.5*$K23*$H24-0.75*$K23*$I24-$K23*$J24)</f>
        <v>0</v>
      </c>
      <c r="N23" s="65">
        <f>IF('Inschrijving perceel B'!G24=1,1,0)</f>
        <v>0</v>
      </c>
      <c r="O23" s="80">
        <f>N23*(-0.33*$K23*$H24-66*$K23*$I24-$K23*$J24)</f>
        <v>0</v>
      </c>
      <c r="P23" s="65">
        <f>IF('Inschrijving perceel B'!H24=1,1,0)</f>
        <v>0</v>
      </c>
      <c r="Q23" s="80">
        <f>P23*(-0.5*$K23*$I24-$K23*$J24)</f>
        <v>0</v>
      </c>
      <c r="R23" s="65">
        <f>IF('Inschrijving perceel B'!I24=1,1,0)</f>
        <v>0</v>
      </c>
      <c r="S23" s="80">
        <f>R23*(-$K23*$J24)</f>
        <v>0</v>
      </c>
      <c r="T23" s="65"/>
      <c r="U23" s="48"/>
      <c r="V23" s="70">
        <f>SUM(M23,O23,Q23,S23,U23)</f>
        <v>0</v>
      </c>
      <c r="W23" s="43"/>
      <c r="X23" s="43"/>
      <c r="Y23" s="43"/>
      <c r="Z23" s="43"/>
      <c r="AA23" s="43"/>
      <c r="AB23" s="43"/>
    </row>
    <row r="24" spans="1:28" x14ac:dyDescent="0.35">
      <c r="A24" s="18"/>
      <c r="B24" s="71"/>
      <c r="C24" s="72"/>
      <c r="D24" s="18" t="s">
        <v>37</v>
      </c>
      <c r="E24" s="18"/>
      <c r="F24" s="49"/>
      <c r="G24" s="49"/>
      <c r="H24" s="49"/>
      <c r="I24" s="49"/>
      <c r="J24" s="49"/>
      <c r="K24" s="46"/>
      <c r="L24" s="54"/>
      <c r="M24" s="80"/>
      <c r="N24" s="54"/>
      <c r="O24" s="47"/>
      <c r="P24" s="54"/>
      <c r="Q24" s="80"/>
      <c r="R24" s="54"/>
      <c r="S24" s="80"/>
      <c r="T24" s="54"/>
      <c r="U24" s="54"/>
      <c r="V24" s="42"/>
      <c r="W24" s="43"/>
      <c r="X24" s="43"/>
      <c r="Y24" s="43"/>
      <c r="Z24" s="43"/>
      <c r="AA24" s="43"/>
      <c r="AB24" s="43"/>
    </row>
    <row r="25" spans="1:28" x14ac:dyDescent="0.35">
      <c r="A25" s="73" t="s">
        <v>56</v>
      </c>
      <c r="B25" s="74" t="s">
        <v>57</v>
      </c>
      <c r="C25" s="75"/>
      <c r="D25" s="73"/>
      <c r="E25" s="73"/>
      <c r="F25" s="57"/>
      <c r="G25" s="57"/>
      <c r="H25" s="57"/>
      <c r="I25" s="57"/>
      <c r="J25" s="58"/>
      <c r="K25" s="34"/>
      <c r="L25" s="35"/>
      <c r="M25" s="80"/>
      <c r="N25" s="35"/>
      <c r="O25" s="47"/>
      <c r="P25" s="35"/>
      <c r="Q25" s="80"/>
      <c r="R25" s="35"/>
      <c r="S25" s="80"/>
      <c r="T25" s="35"/>
      <c r="U25" s="35"/>
      <c r="V25" s="50"/>
      <c r="W25" s="43"/>
      <c r="X25" s="43"/>
      <c r="Y25" s="43"/>
      <c r="Z25" s="43"/>
      <c r="AA25" s="43"/>
      <c r="AB25" s="43"/>
    </row>
    <row r="26" spans="1:28" ht="72.5" x14ac:dyDescent="0.35">
      <c r="A26" s="6"/>
      <c r="B26" s="63" t="s">
        <v>58</v>
      </c>
      <c r="C26" s="63" t="s">
        <v>59</v>
      </c>
      <c r="D26" s="6" t="s">
        <v>35</v>
      </c>
      <c r="E26" s="6" t="s">
        <v>49</v>
      </c>
      <c r="F26" s="45">
        <v>1</v>
      </c>
      <c r="G26" s="45">
        <v>2</v>
      </c>
      <c r="H26" s="45">
        <v>3</v>
      </c>
      <c r="I26" s="45">
        <v>4</v>
      </c>
      <c r="J26" s="45">
        <v>5</v>
      </c>
      <c r="K26" s="46">
        <f>0.02*'Inschrijving perceel B'!E27</f>
        <v>0</v>
      </c>
      <c r="L26" s="65">
        <f>IF('Inschrijving perceel B'!F27=1,1,0)</f>
        <v>0</v>
      </c>
      <c r="M26" s="80">
        <f>L26*(-0.25*$K26*$G27-0.5*$K26*$H27-0.75*$K26*$I27-$K26*$J27)</f>
        <v>0</v>
      </c>
      <c r="N26" s="65">
        <f>IF('Inschrijving perceel B'!G27=1,1,0)</f>
        <v>0</v>
      </c>
      <c r="O26" s="80">
        <f>N26*(-0.33*$K26*$H27-66*$K26*$I27-$K26*$J27)</f>
        <v>0</v>
      </c>
      <c r="P26" s="65">
        <f>IF('Inschrijving perceel B'!H27=1,1,0)</f>
        <v>0</v>
      </c>
      <c r="Q26" s="80">
        <f>P26*(-0.5*$K26*$I27-$K26*$J27)</f>
        <v>0</v>
      </c>
      <c r="R26" s="65">
        <f>IF('Inschrijving perceel B'!I27=1,1,0)</f>
        <v>0</v>
      </c>
      <c r="S26" s="80">
        <f>R26*(-$K26*$J27)</f>
        <v>0</v>
      </c>
      <c r="T26" s="65"/>
      <c r="U26" s="48"/>
      <c r="V26" s="66">
        <f>SUM(M26,O26,Q26,S26,U26)</f>
        <v>0</v>
      </c>
      <c r="W26" s="43"/>
      <c r="X26" s="43"/>
      <c r="Y26" s="43"/>
      <c r="Z26" s="43"/>
      <c r="AA26" s="43"/>
      <c r="AB26" s="43"/>
    </row>
    <row r="27" spans="1:28" x14ac:dyDescent="0.35">
      <c r="A27" s="18"/>
      <c r="B27" s="71"/>
      <c r="C27" s="71"/>
      <c r="D27" s="18"/>
      <c r="E27" s="18"/>
      <c r="F27" s="49"/>
      <c r="G27" s="49"/>
      <c r="H27" s="49"/>
      <c r="I27" s="49"/>
      <c r="J27" s="49"/>
      <c r="K27" s="46"/>
      <c r="L27" s="54"/>
      <c r="M27" s="80"/>
      <c r="N27" s="54"/>
      <c r="O27" s="47"/>
      <c r="P27" s="54"/>
      <c r="Q27" s="80"/>
      <c r="R27" s="54"/>
      <c r="S27" s="80"/>
      <c r="T27" s="54"/>
      <c r="U27" s="54"/>
      <c r="V27" s="42"/>
      <c r="W27" s="43"/>
      <c r="X27" s="43"/>
      <c r="Y27" s="43"/>
      <c r="Z27" s="43"/>
      <c r="AA27" s="43"/>
      <c r="AB27" s="43"/>
    </row>
    <row r="28" spans="1:28" x14ac:dyDescent="0.35">
      <c r="A28" s="55" t="s">
        <v>60</v>
      </c>
      <c r="B28" s="56" t="s">
        <v>61</v>
      </c>
      <c r="C28" s="56"/>
      <c r="D28" s="6"/>
      <c r="E28" s="6"/>
      <c r="F28" s="57"/>
      <c r="G28" s="57"/>
      <c r="H28" s="57"/>
      <c r="I28" s="57"/>
      <c r="J28" s="58"/>
      <c r="K28" s="46"/>
      <c r="L28" s="27"/>
      <c r="M28" s="80"/>
      <c r="N28" s="27"/>
      <c r="O28" s="47"/>
      <c r="P28" s="27"/>
      <c r="Q28" s="80"/>
      <c r="R28" s="27"/>
      <c r="S28" s="80"/>
      <c r="T28" s="27"/>
      <c r="U28" s="27"/>
      <c r="V28" s="52"/>
      <c r="W28" s="43"/>
      <c r="X28" s="43"/>
      <c r="Y28" s="43"/>
      <c r="Z28" s="43"/>
      <c r="AA28" s="43"/>
      <c r="AB28" s="43"/>
    </row>
    <row r="29" spans="1:28" x14ac:dyDescent="0.35">
      <c r="A29" s="29" t="s">
        <v>62</v>
      </c>
      <c r="B29" s="76" t="s">
        <v>63</v>
      </c>
      <c r="C29" s="77"/>
      <c r="D29" s="29"/>
      <c r="E29" s="200" t="s">
        <v>64</v>
      </c>
      <c r="F29" s="61"/>
      <c r="G29" s="61"/>
      <c r="H29" s="61"/>
      <c r="I29" s="61"/>
      <c r="J29" s="61"/>
      <c r="K29" s="34"/>
      <c r="L29" s="35"/>
      <c r="M29" s="80"/>
      <c r="N29" s="35"/>
      <c r="O29" s="47"/>
      <c r="P29" s="35"/>
      <c r="Q29" s="80"/>
      <c r="R29" s="35"/>
      <c r="S29" s="80"/>
      <c r="T29" s="35"/>
      <c r="U29" s="35"/>
      <c r="V29" s="36"/>
      <c r="W29" s="43"/>
      <c r="X29" s="43"/>
      <c r="Y29" s="43"/>
      <c r="Z29" s="43"/>
      <c r="AA29" s="43"/>
      <c r="AB29" s="43"/>
    </row>
    <row r="30" spans="1:28" ht="58" x14ac:dyDescent="0.35">
      <c r="A30" s="6"/>
      <c r="B30" s="5" t="s">
        <v>65</v>
      </c>
      <c r="C30" s="5"/>
      <c r="D30" s="73" t="s">
        <v>66</v>
      </c>
      <c r="E30" s="201"/>
      <c r="F30" s="45" t="s">
        <v>67</v>
      </c>
      <c r="G30" s="45" t="s">
        <v>68</v>
      </c>
      <c r="H30" s="45" t="s">
        <v>69</v>
      </c>
      <c r="I30" s="45" t="s">
        <v>70</v>
      </c>
      <c r="J30" s="45" t="s">
        <v>71</v>
      </c>
      <c r="K30" s="78"/>
      <c r="L30" s="27"/>
      <c r="M30" s="80"/>
      <c r="N30" s="27"/>
      <c r="O30" s="47"/>
      <c r="P30" s="27"/>
      <c r="Q30" s="80"/>
      <c r="R30" s="27"/>
      <c r="S30" s="80"/>
      <c r="T30" s="27"/>
      <c r="U30" s="27"/>
      <c r="V30" s="52"/>
      <c r="W30" s="43"/>
      <c r="X30" s="43"/>
      <c r="Y30" s="43"/>
      <c r="Z30" s="43"/>
      <c r="AA30" s="43"/>
      <c r="AB30" s="43"/>
    </row>
    <row r="31" spans="1:28" x14ac:dyDescent="0.35">
      <c r="A31" s="6"/>
      <c r="B31" s="5"/>
      <c r="C31" s="5"/>
      <c r="D31" s="3" t="s">
        <v>72</v>
      </c>
      <c r="E31" s="201"/>
      <c r="F31" s="39"/>
      <c r="G31" s="39"/>
      <c r="H31" s="39"/>
      <c r="I31" s="39"/>
      <c r="J31" s="39"/>
      <c r="K31" s="41"/>
      <c r="L31" s="79"/>
      <c r="M31" s="80"/>
      <c r="N31" s="79"/>
      <c r="O31" s="80"/>
      <c r="P31" s="79"/>
      <c r="Q31" s="80"/>
      <c r="R31" s="79"/>
      <c r="S31" s="80"/>
      <c r="T31" s="79"/>
      <c r="U31" s="48"/>
      <c r="V31" s="66"/>
      <c r="W31" s="43"/>
      <c r="X31" s="43"/>
      <c r="Y31" s="43"/>
      <c r="Z31" s="43"/>
      <c r="AA31" s="43"/>
      <c r="AB31" s="43"/>
    </row>
    <row r="32" spans="1:28" x14ac:dyDescent="0.35">
      <c r="A32" s="6"/>
      <c r="B32" s="5"/>
      <c r="C32" s="81" t="s">
        <v>73</v>
      </c>
      <c r="D32" s="82">
        <v>0.16</v>
      </c>
      <c r="E32" s="201"/>
      <c r="F32" s="83">
        <v>0</v>
      </c>
      <c r="G32" s="83">
        <v>0</v>
      </c>
      <c r="H32" s="83">
        <v>0</v>
      </c>
      <c r="I32" s="83">
        <v>0</v>
      </c>
      <c r="J32" s="83">
        <v>0</v>
      </c>
      <c r="K32" s="46">
        <f>0.02*'Inschrijving perceel B'!E32</f>
        <v>0</v>
      </c>
      <c r="L32" s="79">
        <f>'Inschrijving perceel B'!F32</f>
        <v>0</v>
      </c>
      <c r="M32" s="80">
        <f>IF(L32-$F32&gt;0,L32-$F32,0)*$K32*(-0.25*IF($G32-N32&gt;0,$G32-N32,0)-0.5*IF($H32-P32&gt;0,$H32-P32,0)-0.75*IF($I32-R32&gt;0,$I32-R32,0)-IF($J32-T32&gt;0,$J32-T32,0))</f>
        <v>0</v>
      </c>
      <c r="N32" s="79">
        <f>'Inschrijving perceel B'!G32</f>
        <v>0</v>
      </c>
      <c r="O32" s="80">
        <f>IF(N32-$G32&gt;0,N32-$G32,0)*$K32*(-0.33*IF($H32-P32&gt;0,$H32-P32,0)-0.66*IF($I32-R32&gt;0,$I32-R32,0)-IF($J32-T32&gt;0,$J32-T32,0))</f>
        <v>0</v>
      </c>
      <c r="P32" s="79">
        <f>'Inschrijving perceel B'!H32</f>
        <v>0</v>
      </c>
      <c r="Q32" s="84">
        <f>IF(P32-$H32&gt;0,P32-$H32,0)*$K32*(-0.5*IF($I32-R32&gt;0,$I32-R32,0)-IF($J32-T32&gt;0,$J32-T32,0))</f>
        <v>0</v>
      </c>
      <c r="R32" s="79">
        <f>'Inschrijving perceel B'!I32</f>
        <v>0</v>
      </c>
      <c r="S32" s="84">
        <f>IF(R32-$I32&gt;0,R32-$I32,0)*$K32*(-IF($J32-T32&gt;0,$J32-T32,0))</f>
        <v>0</v>
      </c>
      <c r="T32" s="79">
        <f>'Inschrijving perceel B'!J32</f>
        <v>0</v>
      </c>
      <c r="U32" s="48"/>
      <c r="V32" s="66">
        <f t="shared" ref="V32:V37" si="0">SUM(M32,O32,Q32,S32,U32)</f>
        <v>0</v>
      </c>
      <c r="W32" s="43"/>
      <c r="X32" s="43"/>
      <c r="Y32" s="43"/>
      <c r="Z32" s="43"/>
      <c r="AA32" s="43"/>
      <c r="AB32" s="43"/>
    </row>
    <row r="33" spans="1:28" x14ac:dyDescent="0.35">
      <c r="A33" s="6"/>
      <c r="B33" s="5"/>
      <c r="C33" s="81" t="s">
        <v>74</v>
      </c>
      <c r="D33" s="82">
        <v>0.17</v>
      </c>
      <c r="E33" s="201"/>
      <c r="F33" s="83">
        <v>0</v>
      </c>
      <c r="G33" s="83">
        <v>0</v>
      </c>
      <c r="H33" s="83">
        <v>0</v>
      </c>
      <c r="I33" s="83">
        <v>0</v>
      </c>
      <c r="J33" s="83">
        <v>0</v>
      </c>
      <c r="K33" s="46">
        <f>0.02*'Inschrijving perceel B'!E33</f>
        <v>0</v>
      </c>
      <c r="L33" s="79">
        <f>'Inschrijving perceel B'!F33</f>
        <v>0</v>
      </c>
      <c r="M33" s="80">
        <f t="shared" ref="M33:M37" si="1">IF(L33-$F33&gt;0,L33-$F33,0)*$K33*(-0.25*IF($G33-N33&gt;0,$G33-N33,0)-0.5*IF($H33-P33&gt;0,$H33-P33,0)-0.75*IF($I33-R33&gt;0,$I33-R33,0)-IF($J33-T33&gt;0,$J33-T33,0))</f>
        <v>0</v>
      </c>
      <c r="N33" s="79">
        <f>'Inschrijving perceel B'!G33</f>
        <v>0</v>
      </c>
      <c r="O33" s="80">
        <f t="shared" ref="O33:O37" si="2">IF(N33-$G33&gt;0,N33-$G33,0)*$K33*(-0.33*IF($H33-P33&gt;0,$H33-P33,0)-0.66*IF($I33-R33&gt;0,$I33-R33,0)-IF($J33-T33&gt;0,$J33-T33,0))</f>
        <v>0</v>
      </c>
      <c r="P33" s="79">
        <f>'Inschrijving perceel B'!H33</f>
        <v>0</v>
      </c>
      <c r="Q33" s="84">
        <f t="shared" ref="Q33:Q37" si="3">IF(P33-$H33&gt;0,P33-$H33,0)*$K33*(-0.5*IF($I33-R33&gt;0,$I33-R33,0)-IF($J33-T33&gt;0,$J33-T33,0))</f>
        <v>0</v>
      </c>
      <c r="R33" s="79">
        <f>'Inschrijving perceel B'!I33</f>
        <v>0</v>
      </c>
      <c r="S33" s="84">
        <f t="shared" ref="S33:S37" si="4">IF(R33-$I33&gt;0,R33-$I33,0)*$K33*(-IF($J33-T33&gt;0,$J33-T33,0))</f>
        <v>0</v>
      </c>
      <c r="T33" s="79">
        <f>'Inschrijving perceel B'!J33</f>
        <v>0</v>
      </c>
      <c r="U33" s="48"/>
      <c r="V33" s="66">
        <f t="shared" si="0"/>
        <v>0</v>
      </c>
      <c r="W33" s="43"/>
      <c r="X33" s="43"/>
      <c r="Y33" s="43"/>
      <c r="Z33" s="43"/>
      <c r="AA33" s="43"/>
      <c r="AB33" s="43"/>
    </row>
    <row r="34" spans="1:28" x14ac:dyDescent="0.35">
      <c r="A34" s="6"/>
      <c r="B34" s="5"/>
      <c r="C34" s="81" t="s">
        <v>75</v>
      </c>
      <c r="D34" s="82">
        <v>0.17</v>
      </c>
      <c r="E34" s="201"/>
      <c r="F34" s="83">
        <v>0</v>
      </c>
      <c r="G34" s="83">
        <v>0</v>
      </c>
      <c r="H34" s="83">
        <v>0</v>
      </c>
      <c r="I34" s="83">
        <v>0</v>
      </c>
      <c r="J34" s="83">
        <v>0</v>
      </c>
      <c r="K34" s="46">
        <f>0.02*'Inschrijving perceel B'!E34</f>
        <v>0</v>
      </c>
      <c r="L34" s="79">
        <f>'Inschrijving perceel B'!F34</f>
        <v>0</v>
      </c>
      <c r="M34" s="80">
        <f t="shared" si="1"/>
        <v>0</v>
      </c>
      <c r="N34" s="79">
        <f>'Inschrijving perceel B'!G34</f>
        <v>0</v>
      </c>
      <c r="O34" s="80">
        <f t="shared" si="2"/>
        <v>0</v>
      </c>
      <c r="P34" s="79">
        <f>'Inschrijving perceel B'!H34</f>
        <v>0</v>
      </c>
      <c r="Q34" s="84">
        <f t="shared" si="3"/>
        <v>0</v>
      </c>
      <c r="R34" s="79">
        <f>'Inschrijving perceel B'!I34</f>
        <v>0</v>
      </c>
      <c r="S34" s="84">
        <f t="shared" si="4"/>
        <v>0</v>
      </c>
      <c r="T34" s="79">
        <f>'Inschrijving perceel B'!J34</f>
        <v>0</v>
      </c>
      <c r="U34" s="48"/>
      <c r="V34" s="66">
        <f t="shared" si="0"/>
        <v>0</v>
      </c>
      <c r="W34" s="43"/>
      <c r="X34" s="43"/>
      <c r="Y34" s="43"/>
      <c r="Z34" s="43"/>
      <c r="AA34" s="43"/>
      <c r="AB34" s="43"/>
    </row>
    <row r="35" spans="1:28" x14ac:dyDescent="0.35">
      <c r="A35" s="6"/>
      <c r="B35" s="5"/>
      <c r="C35" s="81" t="s">
        <v>76</v>
      </c>
      <c r="D35" s="82">
        <v>0.16</v>
      </c>
      <c r="E35" s="201"/>
      <c r="F35" s="83">
        <v>0</v>
      </c>
      <c r="G35" s="83">
        <v>0</v>
      </c>
      <c r="H35" s="83">
        <v>0</v>
      </c>
      <c r="I35" s="83">
        <v>0</v>
      </c>
      <c r="J35" s="83">
        <v>0</v>
      </c>
      <c r="K35" s="46">
        <f>0.02*'Inschrijving perceel B'!E35</f>
        <v>0</v>
      </c>
      <c r="L35" s="79">
        <f>'Inschrijving perceel B'!F35</f>
        <v>0</v>
      </c>
      <c r="M35" s="80">
        <f t="shared" si="1"/>
        <v>0</v>
      </c>
      <c r="N35" s="79">
        <f>'Inschrijving perceel B'!G35</f>
        <v>0</v>
      </c>
      <c r="O35" s="80">
        <f t="shared" si="2"/>
        <v>0</v>
      </c>
      <c r="P35" s="79">
        <f>'Inschrijving perceel B'!H35</f>
        <v>0</v>
      </c>
      <c r="Q35" s="84">
        <f t="shared" si="3"/>
        <v>0</v>
      </c>
      <c r="R35" s="79">
        <f>'Inschrijving perceel B'!I35</f>
        <v>0</v>
      </c>
      <c r="S35" s="84">
        <f t="shared" si="4"/>
        <v>0</v>
      </c>
      <c r="T35" s="79">
        <f>'Inschrijving perceel B'!J35</f>
        <v>0</v>
      </c>
      <c r="U35" s="48"/>
      <c r="V35" s="66">
        <f t="shared" si="0"/>
        <v>0</v>
      </c>
      <c r="W35" s="43"/>
      <c r="X35" s="43"/>
      <c r="Y35" s="43"/>
      <c r="Z35" s="43"/>
      <c r="AA35" s="43"/>
      <c r="AB35" s="43"/>
    </row>
    <row r="36" spans="1:28" x14ac:dyDescent="0.35">
      <c r="A36" s="6"/>
      <c r="B36" s="5"/>
      <c r="C36" s="81" t="s">
        <v>77</v>
      </c>
      <c r="D36" s="82">
        <v>0.17</v>
      </c>
      <c r="E36" s="201"/>
      <c r="F36" s="83">
        <v>0</v>
      </c>
      <c r="G36" s="83">
        <v>0</v>
      </c>
      <c r="H36" s="83">
        <v>0</v>
      </c>
      <c r="I36" s="83">
        <v>0</v>
      </c>
      <c r="J36" s="83">
        <v>0</v>
      </c>
      <c r="K36" s="46">
        <f>0.02*'Inschrijving perceel B'!E36</f>
        <v>0</v>
      </c>
      <c r="L36" s="79">
        <f>'Inschrijving perceel B'!F36</f>
        <v>0</v>
      </c>
      <c r="M36" s="80">
        <f t="shared" si="1"/>
        <v>0</v>
      </c>
      <c r="N36" s="79">
        <f>'Inschrijving perceel B'!G36</f>
        <v>0</v>
      </c>
      <c r="O36" s="80">
        <f t="shared" si="2"/>
        <v>0</v>
      </c>
      <c r="P36" s="79">
        <f>'Inschrijving perceel B'!H36</f>
        <v>0</v>
      </c>
      <c r="Q36" s="84">
        <f t="shared" si="3"/>
        <v>0</v>
      </c>
      <c r="R36" s="79">
        <f>'Inschrijving perceel B'!I36</f>
        <v>0</v>
      </c>
      <c r="S36" s="84">
        <f t="shared" si="4"/>
        <v>0</v>
      </c>
      <c r="T36" s="79">
        <f>'Inschrijving perceel B'!J36</f>
        <v>0</v>
      </c>
      <c r="U36" s="48"/>
      <c r="V36" s="66">
        <f t="shared" si="0"/>
        <v>0</v>
      </c>
      <c r="W36" s="43"/>
      <c r="X36" s="43"/>
      <c r="Y36" s="43"/>
      <c r="Z36" s="43"/>
      <c r="AA36" s="43"/>
      <c r="AB36" s="43"/>
    </row>
    <row r="37" spans="1:28" x14ac:dyDescent="0.35">
      <c r="A37" s="18"/>
      <c r="B37" s="85"/>
      <c r="C37" s="81" t="s">
        <v>78</v>
      </c>
      <c r="D37" s="82">
        <v>0.17</v>
      </c>
      <c r="E37" s="201"/>
      <c r="F37" s="83">
        <v>0</v>
      </c>
      <c r="G37" s="83">
        <v>0</v>
      </c>
      <c r="H37" s="83">
        <v>0</v>
      </c>
      <c r="I37" s="83">
        <v>0</v>
      </c>
      <c r="J37" s="83">
        <v>0</v>
      </c>
      <c r="K37" s="46">
        <f>0.02*'Inschrijving perceel B'!E37</f>
        <v>0</v>
      </c>
      <c r="L37" s="79">
        <f>'Inschrijving perceel B'!F37</f>
        <v>0</v>
      </c>
      <c r="M37" s="80">
        <f t="shared" si="1"/>
        <v>0</v>
      </c>
      <c r="N37" s="79">
        <f>'Inschrijving perceel B'!G37</f>
        <v>0</v>
      </c>
      <c r="O37" s="80">
        <f t="shared" si="2"/>
        <v>0</v>
      </c>
      <c r="P37" s="79">
        <f>'Inschrijving perceel B'!H37</f>
        <v>0</v>
      </c>
      <c r="Q37" s="84">
        <f t="shared" si="3"/>
        <v>0</v>
      </c>
      <c r="R37" s="79">
        <f>'Inschrijving perceel B'!I37</f>
        <v>0</v>
      </c>
      <c r="S37" s="84">
        <f t="shared" si="4"/>
        <v>0</v>
      </c>
      <c r="T37" s="79">
        <f>'Inschrijving perceel B'!J37</f>
        <v>0</v>
      </c>
      <c r="U37" s="27"/>
      <c r="V37" s="66">
        <f t="shared" si="0"/>
        <v>0</v>
      </c>
      <c r="W37" s="43"/>
      <c r="X37" s="43"/>
      <c r="Y37" s="43"/>
      <c r="Z37" s="43"/>
      <c r="AA37" s="43"/>
      <c r="AB37" s="43"/>
    </row>
    <row r="38" spans="1:28" x14ac:dyDescent="0.35">
      <c r="A38" s="6"/>
      <c r="B38" s="6"/>
      <c r="C38" s="6"/>
      <c r="D38" s="73" t="s">
        <v>37</v>
      </c>
      <c r="E38" s="201"/>
      <c r="F38" s="32"/>
      <c r="G38" s="32"/>
      <c r="H38" s="32"/>
      <c r="I38" s="32"/>
      <c r="J38" s="33"/>
      <c r="K38" s="34"/>
      <c r="L38" s="27"/>
      <c r="M38" s="80"/>
      <c r="N38" s="27"/>
      <c r="O38" s="47"/>
      <c r="P38" s="27"/>
      <c r="Q38" s="80"/>
      <c r="R38" s="27"/>
      <c r="S38" s="80"/>
      <c r="T38" s="27"/>
      <c r="U38" s="27"/>
      <c r="V38" s="52"/>
      <c r="W38" s="43"/>
      <c r="X38" s="43"/>
      <c r="Y38" s="43"/>
      <c r="Z38" s="43"/>
      <c r="AA38" s="43"/>
      <c r="AB38" s="43"/>
    </row>
    <row r="39" spans="1:28" x14ac:dyDescent="0.35">
      <c r="A39" s="6"/>
      <c r="B39" s="6"/>
      <c r="C39" s="6"/>
      <c r="D39" s="86"/>
      <c r="E39" s="201"/>
      <c r="F39" s="203"/>
      <c r="G39" s="203"/>
      <c r="H39" s="203"/>
      <c r="I39" s="203"/>
      <c r="J39" s="203"/>
      <c r="K39" s="78"/>
      <c r="L39" s="27"/>
      <c r="M39" s="80"/>
      <c r="N39" s="27"/>
      <c r="O39" s="47"/>
      <c r="P39" s="27"/>
      <c r="Q39" s="80"/>
      <c r="R39" s="27"/>
      <c r="S39" s="80"/>
      <c r="T39" s="27"/>
      <c r="U39" s="27"/>
      <c r="V39" s="52"/>
      <c r="W39" s="43"/>
      <c r="X39" s="43"/>
      <c r="Y39" s="43"/>
      <c r="Z39" s="43"/>
      <c r="AA39" s="43"/>
      <c r="AB39" s="43"/>
    </row>
    <row r="40" spans="1:28" x14ac:dyDescent="0.35">
      <c r="A40" s="6"/>
      <c r="B40" s="6" t="s">
        <v>79</v>
      </c>
      <c r="C40" s="174" t="s">
        <v>80</v>
      </c>
      <c r="D40" s="86">
        <v>7.0000000000000007E-2</v>
      </c>
      <c r="E40" s="201"/>
      <c r="F40" s="87">
        <v>0.2</v>
      </c>
      <c r="G40" s="87"/>
      <c r="H40" s="87"/>
      <c r="I40" s="87">
        <v>0.8</v>
      </c>
      <c r="J40" s="87"/>
      <c r="K40" s="78"/>
      <c r="L40" s="27"/>
      <c r="M40" s="80"/>
      <c r="N40" s="27"/>
      <c r="O40" s="47"/>
      <c r="P40" s="27"/>
      <c r="Q40" s="80"/>
      <c r="R40" s="27"/>
      <c r="S40" s="80"/>
      <c r="T40" s="27"/>
      <c r="U40" s="27"/>
      <c r="V40" s="52"/>
      <c r="W40" s="43"/>
      <c r="X40" s="43"/>
      <c r="Y40" s="43"/>
      <c r="Z40" s="43"/>
      <c r="AA40" s="43"/>
      <c r="AB40" s="43"/>
    </row>
    <row r="41" spans="1:28" x14ac:dyDescent="0.35">
      <c r="A41" s="18"/>
      <c r="B41" s="18"/>
      <c r="C41" s="175"/>
      <c r="D41" s="73"/>
      <c r="E41" s="202"/>
      <c r="F41" s="88"/>
      <c r="G41" s="88"/>
      <c r="H41" s="88"/>
      <c r="I41" s="88"/>
      <c r="J41" s="89"/>
      <c r="K41" s="41"/>
      <c r="L41" s="54"/>
      <c r="M41" s="80"/>
      <c r="N41" s="54"/>
      <c r="O41" s="47"/>
      <c r="P41" s="54"/>
      <c r="Q41" s="80"/>
      <c r="R41" s="54"/>
      <c r="S41" s="80"/>
      <c r="T41" s="54"/>
      <c r="U41" s="54"/>
      <c r="V41" s="42"/>
      <c r="W41" s="43"/>
      <c r="X41" s="43"/>
      <c r="Y41" s="43"/>
      <c r="Z41" s="43"/>
      <c r="AA41" s="43"/>
      <c r="AB41" s="43"/>
    </row>
    <row r="42" spans="1:28" x14ac:dyDescent="0.35">
      <c r="A42" s="29" t="s">
        <v>81</v>
      </c>
      <c r="B42" s="76" t="s">
        <v>82</v>
      </c>
      <c r="C42" s="77"/>
      <c r="D42" s="90"/>
      <c r="E42" s="200" t="s">
        <v>64</v>
      </c>
      <c r="F42" s="91"/>
      <c r="G42" s="91"/>
      <c r="H42" s="91"/>
      <c r="I42" s="91"/>
      <c r="J42" s="91"/>
      <c r="K42" s="34"/>
      <c r="L42" s="35"/>
      <c r="M42" s="80"/>
      <c r="N42" s="35"/>
      <c r="O42" s="47"/>
      <c r="P42" s="35"/>
      <c r="Q42" s="80"/>
      <c r="R42" s="35"/>
      <c r="S42" s="80"/>
      <c r="T42" s="35"/>
      <c r="U42" s="35"/>
      <c r="V42" s="36"/>
      <c r="W42" s="43"/>
      <c r="X42" s="43"/>
      <c r="Y42" s="43"/>
      <c r="Z42" s="43"/>
      <c r="AA42" s="43"/>
      <c r="AB42" s="43"/>
    </row>
    <row r="43" spans="1:28" ht="72.5" x14ac:dyDescent="0.35">
      <c r="A43" s="6"/>
      <c r="B43" s="5" t="s">
        <v>83</v>
      </c>
      <c r="C43" s="5"/>
      <c r="D43" s="73" t="s">
        <v>35</v>
      </c>
      <c r="E43" s="201"/>
      <c r="F43" s="45" t="s">
        <v>67</v>
      </c>
      <c r="G43" s="45" t="s">
        <v>68</v>
      </c>
      <c r="H43" s="45" t="s">
        <v>69</v>
      </c>
      <c r="I43" s="45" t="s">
        <v>70</v>
      </c>
      <c r="J43" s="45" t="s">
        <v>84</v>
      </c>
      <c r="K43" s="78"/>
      <c r="L43" s="27"/>
      <c r="M43" s="80"/>
      <c r="N43" s="27"/>
      <c r="O43" s="47"/>
      <c r="P43" s="27"/>
      <c r="Q43" s="80"/>
      <c r="R43" s="27"/>
      <c r="S43" s="80"/>
      <c r="T43" s="27"/>
      <c r="U43" s="27"/>
      <c r="V43" s="52"/>
      <c r="W43" s="43"/>
      <c r="X43" s="43"/>
      <c r="Y43" s="43"/>
      <c r="Z43" s="43"/>
      <c r="AA43" s="43"/>
      <c r="AB43" s="43"/>
    </row>
    <row r="44" spans="1:28" x14ac:dyDescent="0.35">
      <c r="A44" s="6"/>
      <c r="B44" s="6"/>
      <c r="C44" s="6"/>
      <c r="D44" s="6" t="s">
        <v>72</v>
      </c>
      <c r="E44" s="201"/>
      <c r="F44" s="39"/>
      <c r="G44" s="39"/>
      <c r="H44" s="39"/>
      <c r="I44" s="39"/>
      <c r="J44" s="39"/>
      <c r="K44" s="41"/>
      <c r="L44" s="79"/>
      <c r="M44" s="80"/>
      <c r="N44" s="79"/>
      <c r="O44" s="80"/>
      <c r="P44" s="79"/>
      <c r="Q44" s="80"/>
      <c r="R44" s="79"/>
      <c r="S44" s="80"/>
      <c r="T44" s="79"/>
      <c r="U44" s="48"/>
      <c r="V44" s="66"/>
      <c r="W44" s="43"/>
      <c r="X44" s="43"/>
      <c r="Y44" s="43"/>
      <c r="Z44" s="43"/>
      <c r="AA44" s="43"/>
      <c r="AB44" s="43"/>
    </row>
    <row r="45" spans="1:28" x14ac:dyDescent="0.35">
      <c r="A45" s="6"/>
      <c r="B45" s="23"/>
      <c r="C45" s="81" t="s">
        <v>73</v>
      </c>
      <c r="D45" s="82">
        <v>0.16</v>
      </c>
      <c r="E45" s="201"/>
      <c r="F45" s="83">
        <v>0</v>
      </c>
      <c r="G45" s="83">
        <v>0</v>
      </c>
      <c r="H45" s="83">
        <v>0</v>
      </c>
      <c r="I45" s="83">
        <v>0</v>
      </c>
      <c r="J45" s="83">
        <v>0</v>
      </c>
      <c r="K45" s="46">
        <f>0.02*'Inschrijving perceel B'!E45</f>
        <v>0</v>
      </c>
      <c r="L45" s="79">
        <f>'Inschrijving perceel B'!F45</f>
        <v>0</v>
      </c>
      <c r="M45" s="80">
        <f t="shared" ref="M45:M50" si="5">IF(L45-$F45&gt;0,L45-$F45,0)*$K45*(-0.25*IF($G45-N45&gt;0,$G45-N45,0)-0.5*IF($H45-P45&gt;0,$H45-P45,0)-0.75*IF($I45-R45&gt;0,$I45-R45,0)-IF($J45-T45&gt;0,$J45-T45,0))</f>
        <v>0</v>
      </c>
      <c r="N45" s="79">
        <f>'Inschrijving perceel B'!G45</f>
        <v>0</v>
      </c>
      <c r="O45" s="80">
        <f>IF(N45-$G45&gt;0,N45-$G45,0)*$K45*(-0.33*IF($H45-P45&gt;0,$H45-P45,0)-0.66*IF($I45-R45&gt;0,$I45-R45,0)-IF($J45-T45&gt;0,$J45-T45,0))</f>
        <v>0</v>
      </c>
      <c r="P45" s="79">
        <f>'Inschrijving perceel B'!H45</f>
        <v>0</v>
      </c>
      <c r="Q45" s="84">
        <f t="shared" ref="Q45:Q50" si="6">IF(P45-$H45&gt;0,P45-$H45,0)*$K45*(-0.5*IF($I45-R45&gt;0,$I45-R45,0)-IF($J45-T45&gt;0,$J45-T45,0))</f>
        <v>0</v>
      </c>
      <c r="R45" s="79">
        <f>'Inschrijving perceel B'!I45</f>
        <v>0</v>
      </c>
      <c r="S45" s="84">
        <f t="shared" ref="S45:S50" si="7">IF(R45-$I45&gt;0,R45-$I45,0)*$K45*(-IF($J45-T45&gt;0,$J45-T45,0))</f>
        <v>0</v>
      </c>
      <c r="T45" s="79">
        <f>'Inschrijving perceel B'!J45</f>
        <v>0</v>
      </c>
      <c r="U45" s="48"/>
      <c r="V45" s="66">
        <f t="shared" ref="V45:V50" si="8">SUM(M45,O45,Q45,S45,U45)</f>
        <v>0</v>
      </c>
      <c r="W45" s="43"/>
      <c r="X45" s="43"/>
      <c r="Y45" s="43"/>
      <c r="Z45" s="43"/>
      <c r="AA45" s="43"/>
      <c r="AB45" s="43"/>
    </row>
    <row r="46" spans="1:28" x14ac:dyDescent="0.35">
      <c r="A46" s="6"/>
      <c r="B46" s="23"/>
      <c r="C46" s="81" t="s">
        <v>74</v>
      </c>
      <c r="D46" s="82">
        <v>0.17</v>
      </c>
      <c r="E46" s="201"/>
      <c r="F46" s="83">
        <v>0</v>
      </c>
      <c r="G46" s="83">
        <v>0</v>
      </c>
      <c r="H46" s="83">
        <v>0</v>
      </c>
      <c r="I46" s="83">
        <v>0</v>
      </c>
      <c r="J46" s="83">
        <v>0</v>
      </c>
      <c r="K46" s="46">
        <f>0.02*'Inschrijving perceel B'!E46</f>
        <v>0</v>
      </c>
      <c r="L46" s="79">
        <f>'Inschrijving perceel B'!F46</f>
        <v>0</v>
      </c>
      <c r="M46" s="80">
        <f t="shared" si="5"/>
        <v>0</v>
      </c>
      <c r="N46" s="79">
        <f>'Inschrijving perceel B'!G46</f>
        <v>0</v>
      </c>
      <c r="O46" s="80">
        <f t="shared" ref="O46:O50" si="9">IF(N46-$G46&gt;0,N46-$G46,0)*$K46*(-0.33*IF($H46-P46&gt;0,$H46-P46,0)-0.66*IF($I46-R46&gt;0,$I46-R46,0)-IF($J46-T46&gt;0,$J46-T46,0))</f>
        <v>0</v>
      </c>
      <c r="P46" s="79">
        <f>'Inschrijving perceel B'!H46</f>
        <v>0</v>
      </c>
      <c r="Q46" s="84">
        <f t="shared" si="6"/>
        <v>0</v>
      </c>
      <c r="R46" s="79">
        <f>'Inschrijving perceel B'!I46</f>
        <v>0</v>
      </c>
      <c r="S46" s="84">
        <f t="shared" si="7"/>
        <v>0</v>
      </c>
      <c r="T46" s="79">
        <f>'Inschrijving perceel B'!J46</f>
        <v>0</v>
      </c>
      <c r="U46" s="48"/>
      <c r="V46" s="66">
        <f t="shared" si="8"/>
        <v>0</v>
      </c>
      <c r="W46" s="43"/>
      <c r="X46" s="43"/>
      <c r="Y46" s="43"/>
      <c r="Z46" s="43"/>
      <c r="AA46" s="43"/>
      <c r="AB46" s="43"/>
    </row>
    <row r="47" spans="1:28" x14ac:dyDescent="0.35">
      <c r="A47" s="6"/>
      <c r="B47" s="23"/>
      <c r="C47" s="81" t="s">
        <v>75</v>
      </c>
      <c r="D47" s="82">
        <v>0.17</v>
      </c>
      <c r="E47" s="201"/>
      <c r="F47" s="83">
        <v>0</v>
      </c>
      <c r="G47" s="83">
        <v>0</v>
      </c>
      <c r="H47" s="83">
        <v>0</v>
      </c>
      <c r="I47" s="83">
        <v>0</v>
      </c>
      <c r="J47" s="83">
        <v>0</v>
      </c>
      <c r="K47" s="46">
        <f>0.02*'Inschrijving perceel B'!E47</f>
        <v>0</v>
      </c>
      <c r="L47" s="79">
        <f>'Inschrijving perceel B'!F47</f>
        <v>0</v>
      </c>
      <c r="M47" s="80">
        <f t="shared" si="5"/>
        <v>0</v>
      </c>
      <c r="N47" s="79">
        <f>'Inschrijving perceel B'!G47</f>
        <v>0</v>
      </c>
      <c r="O47" s="80">
        <f t="shared" si="9"/>
        <v>0</v>
      </c>
      <c r="P47" s="79">
        <f>'Inschrijving perceel B'!H47</f>
        <v>0</v>
      </c>
      <c r="Q47" s="84">
        <f t="shared" si="6"/>
        <v>0</v>
      </c>
      <c r="R47" s="79">
        <f>'Inschrijving perceel B'!I47</f>
        <v>0</v>
      </c>
      <c r="S47" s="84">
        <f t="shared" si="7"/>
        <v>0</v>
      </c>
      <c r="T47" s="79">
        <f>'Inschrijving perceel B'!J47</f>
        <v>0</v>
      </c>
      <c r="U47" s="48"/>
      <c r="V47" s="66">
        <f t="shared" si="8"/>
        <v>0</v>
      </c>
      <c r="W47" s="43"/>
      <c r="X47" s="43"/>
      <c r="Y47" s="43"/>
      <c r="Z47" s="43"/>
      <c r="AA47" s="43"/>
      <c r="AB47" s="43"/>
    </row>
    <row r="48" spans="1:28" x14ac:dyDescent="0.35">
      <c r="A48" s="6"/>
      <c r="B48" s="23"/>
      <c r="C48" s="81" t="s">
        <v>76</v>
      </c>
      <c r="D48" s="82">
        <v>0.16</v>
      </c>
      <c r="E48" s="201"/>
      <c r="F48" s="83">
        <v>0</v>
      </c>
      <c r="G48" s="83">
        <v>0</v>
      </c>
      <c r="H48" s="83">
        <v>0</v>
      </c>
      <c r="I48" s="83">
        <v>0</v>
      </c>
      <c r="J48" s="83">
        <v>0</v>
      </c>
      <c r="K48" s="46">
        <f>0.02*'Inschrijving perceel B'!E48</f>
        <v>0</v>
      </c>
      <c r="L48" s="79">
        <f>'Inschrijving perceel B'!F48</f>
        <v>0</v>
      </c>
      <c r="M48" s="80">
        <f t="shared" si="5"/>
        <v>0</v>
      </c>
      <c r="N48" s="79">
        <f>'Inschrijving perceel B'!G48</f>
        <v>0</v>
      </c>
      <c r="O48" s="80">
        <f t="shared" si="9"/>
        <v>0</v>
      </c>
      <c r="P48" s="79">
        <f>'Inschrijving perceel B'!H48</f>
        <v>0</v>
      </c>
      <c r="Q48" s="84">
        <f t="shared" si="6"/>
        <v>0</v>
      </c>
      <c r="R48" s="79">
        <f>'Inschrijving perceel B'!I48</f>
        <v>0</v>
      </c>
      <c r="S48" s="84">
        <f t="shared" si="7"/>
        <v>0</v>
      </c>
      <c r="T48" s="79">
        <f>'Inschrijving perceel B'!J48</f>
        <v>0</v>
      </c>
      <c r="U48" s="48"/>
      <c r="V48" s="66">
        <f t="shared" si="8"/>
        <v>0</v>
      </c>
      <c r="W48" s="43"/>
      <c r="X48" s="43"/>
      <c r="Y48" s="43"/>
      <c r="Z48" s="43"/>
      <c r="AA48" s="43"/>
      <c r="AB48" s="43"/>
    </row>
    <row r="49" spans="1:28" x14ac:dyDescent="0.35">
      <c r="A49" s="6"/>
      <c r="B49" s="23"/>
      <c r="C49" s="81" t="s">
        <v>77</v>
      </c>
      <c r="D49" s="82">
        <v>0.17</v>
      </c>
      <c r="E49" s="201"/>
      <c r="F49" s="83">
        <v>0</v>
      </c>
      <c r="G49" s="83">
        <v>0</v>
      </c>
      <c r="H49" s="83">
        <v>0</v>
      </c>
      <c r="I49" s="83">
        <v>0</v>
      </c>
      <c r="J49" s="83">
        <v>0</v>
      </c>
      <c r="K49" s="46">
        <f>0.02*'Inschrijving perceel B'!E49</f>
        <v>0</v>
      </c>
      <c r="L49" s="79">
        <f>'Inschrijving perceel B'!F49</f>
        <v>0</v>
      </c>
      <c r="M49" s="80">
        <f t="shared" si="5"/>
        <v>0</v>
      </c>
      <c r="N49" s="79">
        <f>'Inschrijving perceel B'!G49</f>
        <v>0</v>
      </c>
      <c r="O49" s="80">
        <f t="shared" si="9"/>
        <v>0</v>
      </c>
      <c r="P49" s="79">
        <f>'Inschrijving perceel B'!H49</f>
        <v>0</v>
      </c>
      <c r="Q49" s="84">
        <f t="shared" si="6"/>
        <v>0</v>
      </c>
      <c r="R49" s="79">
        <f>'Inschrijving perceel B'!I49</f>
        <v>0</v>
      </c>
      <c r="S49" s="84">
        <f t="shared" si="7"/>
        <v>0</v>
      </c>
      <c r="T49" s="79">
        <f>'Inschrijving perceel B'!J49</f>
        <v>0</v>
      </c>
      <c r="U49" s="48"/>
      <c r="V49" s="66">
        <f t="shared" si="8"/>
        <v>0</v>
      </c>
      <c r="W49" s="43"/>
      <c r="X49" s="43"/>
      <c r="Y49" s="43"/>
      <c r="Z49" s="43"/>
      <c r="AA49" s="43"/>
      <c r="AB49" s="43"/>
    </row>
    <row r="50" spans="1:28" x14ac:dyDescent="0.35">
      <c r="A50" s="18"/>
      <c r="B50" s="85"/>
      <c r="C50" s="81" t="s">
        <v>78</v>
      </c>
      <c r="D50" s="82">
        <v>0.17</v>
      </c>
      <c r="E50" s="201"/>
      <c r="F50" s="83">
        <v>0</v>
      </c>
      <c r="G50" s="83">
        <v>0</v>
      </c>
      <c r="H50" s="83">
        <v>0</v>
      </c>
      <c r="I50" s="83">
        <v>0</v>
      </c>
      <c r="J50" s="83">
        <v>0</v>
      </c>
      <c r="K50" s="46">
        <f>0.02*'Inschrijving perceel B'!E50</f>
        <v>0</v>
      </c>
      <c r="L50" s="79">
        <f>'Inschrijving perceel B'!F50</f>
        <v>0</v>
      </c>
      <c r="M50" s="80">
        <f t="shared" si="5"/>
        <v>0</v>
      </c>
      <c r="N50" s="79">
        <f>'Inschrijving perceel B'!G50</f>
        <v>0</v>
      </c>
      <c r="O50" s="80">
        <f t="shared" si="9"/>
        <v>0</v>
      </c>
      <c r="P50" s="79">
        <f>'Inschrijving perceel B'!H50</f>
        <v>0</v>
      </c>
      <c r="Q50" s="84">
        <f t="shared" si="6"/>
        <v>0</v>
      </c>
      <c r="R50" s="79">
        <f>'Inschrijving perceel B'!I50</f>
        <v>0</v>
      </c>
      <c r="S50" s="84">
        <f t="shared" si="7"/>
        <v>0</v>
      </c>
      <c r="T50" s="79">
        <f>'Inschrijving perceel B'!J50</f>
        <v>0</v>
      </c>
      <c r="U50" s="48"/>
      <c r="V50" s="66">
        <f t="shared" si="8"/>
        <v>0</v>
      </c>
      <c r="W50" s="43"/>
      <c r="X50" s="43"/>
      <c r="Y50" s="43"/>
      <c r="Z50" s="43"/>
      <c r="AA50" s="43"/>
      <c r="AB50" s="43"/>
    </row>
    <row r="51" spans="1:28" x14ac:dyDescent="0.35">
      <c r="A51" s="18"/>
      <c r="B51" s="17"/>
      <c r="C51" s="17"/>
      <c r="D51" s="18" t="s">
        <v>37</v>
      </c>
      <c r="E51" s="202"/>
      <c r="F51" s="92"/>
      <c r="G51" s="92"/>
      <c r="H51" s="92"/>
      <c r="I51" s="92"/>
      <c r="J51" s="93"/>
      <c r="K51" s="46"/>
      <c r="L51" s="54"/>
      <c r="M51" s="80"/>
      <c r="N51" s="54"/>
      <c r="O51" s="47"/>
      <c r="P51" s="54"/>
      <c r="Q51" s="80"/>
      <c r="R51" s="54"/>
      <c r="S51" s="80"/>
      <c r="T51" s="54"/>
      <c r="U51" s="54"/>
      <c r="V51" s="42"/>
      <c r="W51" s="43"/>
      <c r="X51" s="43"/>
      <c r="Y51" s="43"/>
      <c r="Z51" s="43"/>
      <c r="AA51" s="43"/>
      <c r="AB51" s="43"/>
    </row>
    <row r="52" spans="1:28" x14ac:dyDescent="0.35">
      <c r="A52" s="29" t="s">
        <v>85</v>
      </c>
      <c r="B52" s="12" t="s">
        <v>86</v>
      </c>
      <c r="C52" s="29"/>
      <c r="D52" s="29"/>
      <c r="E52" s="29"/>
      <c r="F52" s="32"/>
      <c r="G52" s="32"/>
      <c r="H52" s="32"/>
      <c r="I52" s="32"/>
      <c r="J52" s="32"/>
      <c r="K52" s="46"/>
      <c r="L52" s="94"/>
      <c r="M52" s="80"/>
      <c r="N52" s="94"/>
      <c r="O52" s="47"/>
      <c r="P52" s="94"/>
      <c r="Q52" s="80"/>
      <c r="R52" s="94"/>
      <c r="S52" s="80"/>
      <c r="T52" s="94"/>
      <c r="U52" s="94"/>
      <c r="V52" s="50"/>
      <c r="W52" s="43"/>
      <c r="X52" s="43"/>
      <c r="Y52" s="43"/>
      <c r="Z52" s="43"/>
      <c r="AA52" s="43"/>
      <c r="AB52" s="43"/>
    </row>
    <row r="53" spans="1:28" ht="72.5" x14ac:dyDescent="0.35">
      <c r="A53" s="29"/>
      <c r="B53" s="1" t="s">
        <v>87</v>
      </c>
      <c r="C53" s="1" t="s">
        <v>88</v>
      </c>
      <c r="D53" s="29" t="s">
        <v>35</v>
      </c>
      <c r="E53" s="6"/>
      <c r="F53" s="45">
        <v>5</v>
      </c>
      <c r="G53" s="45">
        <v>4</v>
      </c>
      <c r="H53" s="45">
        <v>3</v>
      </c>
      <c r="I53" s="45">
        <v>2</v>
      </c>
      <c r="J53" s="45">
        <v>1</v>
      </c>
      <c r="K53" s="46">
        <f>0.02*'Inschrijving perceel B'!E54</f>
        <v>0</v>
      </c>
      <c r="L53" s="65">
        <f>IF('Inschrijving perceel B'!F54=1,1,0)</f>
        <v>0</v>
      </c>
      <c r="M53" s="80">
        <f>L53*(-0.25*$K53*$G54-0.5*$K53*$H54-0.75*$K53*$I54-$K53*$J54)</f>
        <v>0</v>
      </c>
      <c r="N53" s="65">
        <f>IF('Inschrijving perceel B'!G54=1,1,0)</f>
        <v>0</v>
      </c>
      <c r="O53" s="80">
        <f>N53*(-0.33*$K53*$H54-66*$K53*$I54-$K53*$J54)</f>
        <v>0</v>
      </c>
      <c r="P53" s="65">
        <f>IF('Inschrijving perceel B'!H54=1,1,0)</f>
        <v>0</v>
      </c>
      <c r="Q53" s="80">
        <f>P53*(-0.5*$K53*$I54-$K53*$J54)</f>
        <v>0</v>
      </c>
      <c r="R53" s="65">
        <f>IF('Inschrijving perceel B'!I54=1,1,0)</f>
        <v>0</v>
      </c>
      <c r="S53" s="80">
        <f>R53*(-$K53*$J54)</f>
        <v>0</v>
      </c>
      <c r="T53" s="65"/>
      <c r="U53" s="48"/>
      <c r="V53" s="66">
        <f>SUM(M53,O53,Q53,S53,U53)</f>
        <v>0</v>
      </c>
      <c r="W53" s="43"/>
      <c r="X53" s="43"/>
      <c r="Y53" s="43"/>
      <c r="Z53" s="43"/>
      <c r="AA53" s="43"/>
      <c r="AB53" s="43"/>
    </row>
    <row r="54" spans="1:28" ht="15" thickBot="1" x14ac:dyDescent="0.4">
      <c r="A54" s="18"/>
      <c r="B54" s="17"/>
      <c r="C54" s="17"/>
      <c r="D54" s="18" t="s">
        <v>37</v>
      </c>
      <c r="E54" s="18"/>
      <c r="F54" s="49"/>
      <c r="G54" s="49"/>
      <c r="H54" s="49"/>
      <c r="I54" s="49"/>
      <c r="J54" s="49"/>
      <c r="K54" s="46"/>
      <c r="L54" s="54"/>
      <c r="M54" s="169"/>
      <c r="N54" s="54"/>
      <c r="O54" s="54"/>
      <c r="P54" s="54"/>
      <c r="Q54" s="169"/>
      <c r="R54" s="54"/>
      <c r="S54" s="169"/>
      <c r="T54" s="54"/>
      <c r="U54" s="54"/>
      <c r="V54" s="95"/>
      <c r="W54" s="43"/>
      <c r="X54" s="43"/>
      <c r="Y54" s="43"/>
      <c r="Z54" s="43"/>
      <c r="AA54" s="43"/>
      <c r="AB54" s="43"/>
    </row>
    <row r="55" spans="1:28" x14ac:dyDescent="0.35">
      <c r="A55" s="25"/>
      <c r="B55" s="25"/>
      <c r="C55" s="25"/>
      <c r="D55" s="25"/>
      <c r="E55" s="204" t="s">
        <v>89</v>
      </c>
      <c r="F55" s="204"/>
      <c r="G55" s="204"/>
      <c r="H55" s="204"/>
      <c r="I55" s="204"/>
      <c r="J55" s="204"/>
      <c r="K55" s="204"/>
      <c r="L55" s="96"/>
      <c r="M55" s="170"/>
      <c r="N55" s="96"/>
      <c r="O55" s="96"/>
      <c r="P55" s="96"/>
      <c r="Q55" s="170"/>
      <c r="R55" s="96"/>
      <c r="S55" s="170"/>
      <c r="T55" s="96"/>
      <c r="U55" s="96"/>
      <c r="V55" s="97">
        <f>SUM(V7:V54)</f>
        <v>0</v>
      </c>
      <c r="W55" s="43"/>
      <c r="X55" s="43"/>
      <c r="Y55" s="43"/>
      <c r="Z55" s="43"/>
      <c r="AA55" s="43"/>
      <c r="AB55" s="43"/>
    </row>
  </sheetData>
  <sheetProtection algorithmName="SHA-512" hashValue="8+i4d20NMyrJo8EIK1jVKS5at+5omZsQZnRiEPSSOBCzi7Ps3SBb5k43inmnNoiRgBS5zIR22KUEuJrh+5lvmg==" saltValue="bI7w+iUQw9bMvYGJcrMt6Q==" spinCount="100000" sheet="1" objects="1" scenarios="1"/>
  <mergeCells count="22">
    <mergeCell ref="AA1:AB3"/>
    <mergeCell ref="E2:J2"/>
    <mergeCell ref="E3:J3"/>
    <mergeCell ref="B1:C1"/>
    <mergeCell ref="D1:E1"/>
    <mergeCell ref="F1:J1"/>
    <mergeCell ref="W1:X3"/>
    <mergeCell ref="Y1:Z3"/>
    <mergeCell ref="F4:J4"/>
    <mergeCell ref="E7:E13"/>
    <mergeCell ref="F13:J13"/>
    <mergeCell ref="E15:E18"/>
    <mergeCell ref="F16:F17"/>
    <mergeCell ref="G16:G17"/>
    <mergeCell ref="H16:H17"/>
    <mergeCell ref="I16:I17"/>
    <mergeCell ref="J16:J17"/>
    <mergeCell ref="E29:E41"/>
    <mergeCell ref="F39:J39"/>
    <mergeCell ref="C40:C41"/>
    <mergeCell ref="E42:E51"/>
    <mergeCell ref="E55:K5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0"/>
  <sheetViews>
    <sheetView workbookViewId="0">
      <selection activeCell="AC43" sqref="AC43"/>
    </sheetView>
  </sheetViews>
  <sheetFormatPr defaultRowHeight="14.5" x14ac:dyDescent="0.35"/>
  <cols>
    <col min="1" max="1" width="11.453125" customWidth="1"/>
    <col min="2" max="3" width="53.54296875" customWidth="1"/>
    <col min="4" max="5" width="14.81640625" customWidth="1"/>
    <col min="6" max="10" width="7.7265625" customWidth="1"/>
    <col min="11" max="11" width="12" bestFit="1" customWidth="1"/>
    <col min="12" max="12" width="12.7265625" hidden="1" customWidth="1"/>
    <col min="13" max="13" width="12.7265625" style="99" hidden="1" customWidth="1"/>
    <col min="14" max="16" width="12.7265625" hidden="1" customWidth="1"/>
    <col min="17" max="17" width="12.7265625" style="99" hidden="1" customWidth="1"/>
    <col min="18" max="18" width="12.7265625" hidden="1" customWidth="1"/>
    <col min="19" max="19" width="12.7265625" style="99" hidden="1" customWidth="1"/>
    <col min="20" max="21" width="12.7265625" hidden="1" customWidth="1"/>
    <col min="22" max="22" width="19.453125" customWidth="1"/>
    <col min="23" max="28" width="23.81640625" customWidth="1"/>
  </cols>
  <sheetData>
    <row r="1" spans="1:28" ht="60.75" customHeight="1" thickBot="1" x14ac:dyDescent="0.4">
      <c r="A1" s="1"/>
      <c r="B1" s="212" t="s">
        <v>0</v>
      </c>
      <c r="C1" s="213"/>
      <c r="D1" s="189" t="s">
        <v>1</v>
      </c>
      <c r="E1" s="190"/>
      <c r="F1" s="191" t="s">
        <v>2</v>
      </c>
      <c r="G1" s="192"/>
      <c r="H1" s="192"/>
      <c r="I1" s="192"/>
      <c r="J1" s="192"/>
      <c r="K1" s="2" t="s">
        <v>3</v>
      </c>
      <c r="L1" s="3" t="s">
        <v>4</v>
      </c>
      <c r="M1" s="164" t="s">
        <v>5</v>
      </c>
      <c r="N1" s="3" t="s">
        <v>6</v>
      </c>
      <c r="O1" s="3" t="s">
        <v>7</v>
      </c>
      <c r="P1" s="3" t="s">
        <v>8</v>
      </c>
      <c r="Q1" s="164" t="s">
        <v>9</v>
      </c>
      <c r="R1" s="3" t="s">
        <v>10</v>
      </c>
      <c r="S1" s="164" t="s">
        <v>11</v>
      </c>
      <c r="T1" s="3" t="s">
        <v>12</v>
      </c>
      <c r="U1" s="3" t="s">
        <v>13</v>
      </c>
      <c r="V1" s="4" t="s">
        <v>14</v>
      </c>
      <c r="W1" s="214" t="s">
        <v>15</v>
      </c>
      <c r="X1" s="214"/>
      <c r="Y1" s="214" t="s">
        <v>16</v>
      </c>
      <c r="Z1" s="214"/>
      <c r="AA1" s="214" t="s">
        <v>17</v>
      </c>
      <c r="AB1" s="214"/>
    </row>
    <row r="2" spans="1:28" x14ac:dyDescent="0.35">
      <c r="A2" s="5"/>
      <c r="B2" s="6" t="s">
        <v>18</v>
      </c>
      <c r="C2" s="6"/>
      <c r="D2" s="7"/>
      <c r="E2" s="193" t="s">
        <v>19</v>
      </c>
      <c r="F2" s="193"/>
      <c r="G2" s="193"/>
      <c r="H2" s="193"/>
      <c r="I2" s="193"/>
      <c r="J2" s="194"/>
      <c r="K2" s="8"/>
      <c r="L2" s="3"/>
      <c r="M2" s="164"/>
      <c r="N2" s="3"/>
      <c r="O2" s="3"/>
      <c r="P2" s="3"/>
      <c r="Q2" s="164"/>
      <c r="R2" s="3"/>
      <c r="S2" s="164"/>
      <c r="T2" s="3"/>
      <c r="U2" s="3"/>
      <c r="V2" s="9"/>
      <c r="W2" s="214"/>
      <c r="X2" s="214"/>
      <c r="Y2" s="214"/>
      <c r="Z2" s="214"/>
      <c r="AA2" s="214"/>
      <c r="AB2" s="214"/>
    </row>
    <row r="3" spans="1:28" ht="15" customHeight="1" x14ac:dyDescent="0.35">
      <c r="A3" s="5"/>
      <c r="B3" s="6"/>
      <c r="C3" s="6"/>
      <c r="D3" s="10"/>
      <c r="E3" s="195" t="s">
        <v>20</v>
      </c>
      <c r="F3" s="195"/>
      <c r="G3" s="195"/>
      <c r="H3" s="195"/>
      <c r="I3" s="195"/>
      <c r="J3" s="196"/>
      <c r="K3" s="11"/>
      <c r="L3" s="3"/>
      <c r="M3" s="164"/>
      <c r="N3" s="3"/>
      <c r="O3" s="3"/>
      <c r="P3" s="3"/>
      <c r="Q3" s="164"/>
      <c r="R3" s="3"/>
      <c r="S3" s="164"/>
      <c r="T3" s="3"/>
      <c r="U3" s="3"/>
      <c r="V3" s="9"/>
      <c r="W3" s="215"/>
      <c r="X3" s="215"/>
      <c r="Y3" s="215"/>
      <c r="Z3" s="215"/>
      <c r="AA3" s="215"/>
      <c r="AB3" s="215"/>
    </row>
    <row r="4" spans="1:28" ht="30.75" customHeight="1" x14ac:dyDescent="0.35">
      <c r="A4" s="1"/>
      <c r="B4" s="12" t="s">
        <v>21</v>
      </c>
      <c r="C4" s="12"/>
      <c r="D4" s="13" t="s">
        <v>22</v>
      </c>
      <c r="E4" s="12" t="s">
        <v>23</v>
      </c>
      <c r="F4" s="205"/>
      <c r="G4" s="206"/>
      <c r="H4" s="206"/>
      <c r="I4" s="206"/>
      <c r="J4" s="207"/>
      <c r="K4" s="2"/>
      <c r="L4" s="14"/>
      <c r="M4" s="165"/>
      <c r="N4" s="14"/>
      <c r="O4" s="14"/>
      <c r="P4" s="14"/>
      <c r="Q4" s="165"/>
      <c r="R4" s="14"/>
      <c r="S4" s="165"/>
      <c r="T4" s="14"/>
      <c r="U4" s="14"/>
      <c r="V4" s="15"/>
      <c r="W4" s="16"/>
      <c r="X4" s="16"/>
      <c r="Y4" s="16"/>
      <c r="Z4" s="16"/>
      <c r="AA4" s="16"/>
      <c r="AB4" s="16"/>
    </row>
    <row r="5" spans="1:28" ht="15.75" customHeight="1" x14ac:dyDescent="0.35">
      <c r="A5" s="17"/>
      <c r="B5" s="18" t="s">
        <v>24</v>
      </c>
      <c r="C5" s="18"/>
      <c r="D5" s="17" t="s">
        <v>25</v>
      </c>
      <c r="E5" s="18"/>
      <c r="F5" s="19">
        <v>1</v>
      </c>
      <c r="G5" s="19">
        <v>0.75</v>
      </c>
      <c r="H5" s="19">
        <v>0.5</v>
      </c>
      <c r="I5" s="19">
        <v>0.25</v>
      </c>
      <c r="J5" s="19">
        <v>0</v>
      </c>
      <c r="K5" s="2"/>
      <c r="L5" s="20"/>
      <c r="M5" s="166"/>
      <c r="N5" s="20"/>
      <c r="O5" s="20"/>
      <c r="P5" s="20"/>
      <c r="Q5" s="166"/>
      <c r="R5" s="20"/>
      <c r="S5" s="166"/>
      <c r="T5" s="20"/>
      <c r="U5" s="20"/>
      <c r="V5" s="21"/>
      <c r="W5" s="22" t="s">
        <v>26</v>
      </c>
      <c r="X5" s="22" t="s">
        <v>27</v>
      </c>
      <c r="Y5" s="22" t="s">
        <v>26</v>
      </c>
      <c r="Z5" s="22" t="s">
        <v>27</v>
      </c>
      <c r="AA5" s="22" t="s">
        <v>26</v>
      </c>
      <c r="AB5" s="22" t="s">
        <v>27</v>
      </c>
    </row>
    <row r="6" spans="1:28" ht="15.75" customHeight="1" x14ac:dyDescent="0.35">
      <c r="A6" s="12" t="s">
        <v>28</v>
      </c>
      <c r="B6" s="13" t="s">
        <v>29</v>
      </c>
      <c r="C6" s="13"/>
      <c r="D6" s="23"/>
      <c r="E6" s="24"/>
      <c r="F6" s="25"/>
      <c r="G6" s="25"/>
      <c r="H6" s="25"/>
      <c r="I6" s="25"/>
      <c r="J6" s="26"/>
      <c r="K6" s="2"/>
      <c r="L6" s="27"/>
      <c r="M6" s="167"/>
      <c r="N6" s="27"/>
      <c r="O6" s="27"/>
      <c r="P6" s="27"/>
      <c r="Q6" s="167"/>
      <c r="R6" s="27"/>
      <c r="S6" s="167"/>
      <c r="T6" s="27"/>
      <c r="U6" s="27"/>
      <c r="V6" s="9"/>
      <c r="W6" s="28"/>
      <c r="X6" s="28"/>
      <c r="Y6" s="28"/>
      <c r="Z6" s="28"/>
      <c r="AA6" s="28"/>
      <c r="AB6" s="28"/>
    </row>
    <row r="7" spans="1:28" ht="75" customHeight="1" x14ac:dyDescent="0.35">
      <c r="A7" s="29" t="s">
        <v>30</v>
      </c>
      <c r="B7" s="30" t="s">
        <v>31</v>
      </c>
      <c r="C7" s="31"/>
      <c r="D7" s="29"/>
      <c r="E7" s="208" t="s">
        <v>32</v>
      </c>
      <c r="F7" s="32"/>
      <c r="G7" s="32"/>
      <c r="H7" s="32"/>
      <c r="I7" s="32"/>
      <c r="J7" s="33"/>
      <c r="K7" s="34"/>
      <c r="L7" s="35"/>
      <c r="M7" s="168"/>
      <c r="N7" s="35"/>
      <c r="O7" s="35"/>
      <c r="P7" s="35"/>
      <c r="Q7" s="168"/>
      <c r="R7" s="35"/>
      <c r="S7" s="168"/>
      <c r="T7" s="35"/>
      <c r="U7" s="35"/>
      <c r="V7" s="36"/>
      <c r="W7" s="37"/>
      <c r="X7" s="37"/>
      <c r="Y7" s="37"/>
      <c r="Z7" s="37"/>
      <c r="AA7" s="37"/>
      <c r="AB7" s="37"/>
    </row>
    <row r="8" spans="1:28" ht="29" x14ac:dyDescent="0.35">
      <c r="A8" s="6"/>
      <c r="B8" s="38" t="s">
        <v>33</v>
      </c>
      <c r="C8" s="38" t="s">
        <v>34</v>
      </c>
      <c r="D8" s="6" t="s">
        <v>35</v>
      </c>
      <c r="E8" s="174"/>
      <c r="F8" s="39"/>
      <c r="G8" s="39"/>
      <c r="H8" s="39"/>
      <c r="I8" s="39"/>
      <c r="J8" s="40"/>
      <c r="K8" s="41"/>
      <c r="L8" s="27"/>
      <c r="M8" s="167"/>
      <c r="N8" s="27"/>
      <c r="O8" s="27"/>
      <c r="P8" s="27"/>
      <c r="Q8" s="167"/>
      <c r="R8" s="27"/>
      <c r="S8" s="167"/>
      <c r="T8" s="27"/>
      <c r="U8" s="27"/>
      <c r="V8" s="42"/>
      <c r="W8" s="43"/>
      <c r="X8" s="43"/>
      <c r="Y8" s="43"/>
      <c r="Z8" s="43"/>
      <c r="AA8" s="43"/>
      <c r="AB8" s="43"/>
    </row>
    <row r="9" spans="1:28" x14ac:dyDescent="0.35">
      <c r="A9" s="6"/>
      <c r="B9" s="44"/>
      <c r="C9" s="44" t="s">
        <v>36</v>
      </c>
      <c r="D9" s="6"/>
      <c r="E9" s="174"/>
      <c r="F9" s="45">
        <v>2</v>
      </c>
      <c r="G9" s="45">
        <v>4</v>
      </c>
      <c r="H9" s="45">
        <v>6</v>
      </c>
      <c r="I9" s="45">
        <v>8</v>
      </c>
      <c r="J9" s="45">
        <v>10</v>
      </c>
      <c r="K9" s="46">
        <f>0.02*'Inschrijving perceel C'!E10</f>
        <v>0</v>
      </c>
      <c r="L9" s="27">
        <f>IF('Inschrijving perceel C'!F10=1,1,0)</f>
        <v>0</v>
      </c>
      <c r="M9" s="80">
        <f>L9*(-0.25*$K9*$G10-0.5*$K9*$H10-0.75*$K9*$I10-$K9*$J10)</f>
        <v>0</v>
      </c>
      <c r="N9" s="27">
        <f>IF('Inschrijving perceel C'!G10=1,1,0)</f>
        <v>0</v>
      </c>
      <c r="O9" s="80">
        <f>N9*(-0.33*$K9*$H10-66*$K9*$I10-$K9*$J10)</f>
        <v>0</v>
      </c>
      <c r="P9" s="27">
        <f>IF('Inschrijving perceel C'!H10=1,1,0)</f>
        <v>0</v>
      </c>
      <c r="Q9" s="80">
        <f>P9*(-0.5*$K9*$I10-$K9*$J10)</f>
        <v>0</v>
      </c>
      <c r="R9" s="27">
        <f>IF('Inschrijving perceel C'!I10=1,1,0)</f>
        <v>0</v>
      </c>
      <c r="S9" s="80">
        <f>R9*(-$K9*$J10)</f>
        <v>0</v>
      </c>
      <c r="T9" s="27"/>
      <c r="U9" s="48"/>
      <c r="V9" s="42">
        <f>SUM(M9,O9,Q9,S9,U9)</f>
        <v>0</v>
      </c>
      <c r="W9" s="43"/>
      <c r="X9" s="43"/>
      <c r="Y9" s="43"/>
      <c r="Z9" s="43"/>
      <c r="AA9" s="43"/>
      <c r="AB9" s="43"/>
    </row>
    <row r="10" spans="1:28" x14ac:dyDescent="0.35">
      <c r="A10" s="6"/>
      <c r="B10" s="44"/>
      <c r="C10" s="44"/>
      <c r="D10" s="6" t="s">
        <v>37</v>
      </c>
      <c r="E10" s="174"/>
      <c r="F10" s="49"/>
      <c r="G10" s="49"/>
      <c r="H10" s="49"/>
      <c r="I10" s="49"/>
      <c r="J10" s="49"/>
      <c r="K10" s="46"/>
      <c r="L10" s="27"/>
      <c r="M10" s="80"/>
      <c r="N10" s="27"/>
      <c r="O10" s="47"/>
      <c r="P10" s="27"/>
      <c r="Q10" s="80"/>
      <c r="R10" s="27"/>
      <c r="S10" s="80"/>
      <c r="T10" s="27"/>
      <c r="U10" s="27"/>
      <c r="V10" s="36"/>
      <c r="W10" s="43"/>
      <c r="X10" s="43" t="s">
        <v>38</v>
      </c>
      <c r="Y10" s="43"/>
      <c r="Z10" s="43" t="s">
        <v>38</v>
      </c>
      <c r="AA10" s="43"/>
      <c r="AB10" s="43" t="s">
        <v>38</v>
      </c>
    </row>
    <row r="11" spans="1:28" x14ac:dyDescent="0.35">
      <c r="A11" s="6"/>
      <c r="B11" s="44"/>
      <c r="C11" s="44" t="s">
        <v>39</v>
      </c>
      <c r="D11" s="6"/>
      <c r="E11" s="174"/>
      <c r="F11" s="45">
        <v>4</v>
      </c>
      <c r="G11" s="45">
        <v>8</v>
      </c>
      <c r="H11" s="45">
        <v>12</v>
      </c>
      <c r="I11" s="45">
        <v>16</v>
      </c>
      <c r="J11" s="45">
        <v>20</v>
      </c>
      <c r="K11" s="46">
        <f>0.02*'Inschrijving perceel C'!E12</f>
        <v>0</v>
      </c>
      <c r="L11" s="27">
        <f>IF('Inschrijving perceel C'!F12=1,1,0)</f>
        <v>0</v>
      </c>
      <c r="M11" s="80">
        <f>L11*(-0.25*$K11*$G12-0.5*$K11*$H12-0.75*$K11*$I12-$K11*$J12)</f>
        <v>0</v>
      </c>
      <c r="N11" s="27">
        <f>IF('Inschrijving perceel C'!G12=1,1,0)</f>
        <v>0</v>
      </c>
      <c r="O11" s="80">
        <f>N11*(-0.33*$K11*$H12-66*$K11*$I12-$K11*$J12)</f>
        <v>0</v>
      </c>
      <c r="P11" s="27">
        <f>IF('Inschrijving perceel C'!H12=1,1,0)</f>
        <v>0</v>
      </c>
      <c r="Q11" s="80">
        <f>P11*(-0.5*$K11*$I12-$K11*$J12)</f>
        <v>0</v>
      </c>
      <c r="R11" s="27">
        <f>IF('Inschrijving perceel C'!I12=1,1,0)</f>
        <v>0</v>
      </c>
      <c r="S11" s="80">
        <f>R11*(-$K11*$J12)</f>
        <v>0</v>
      </c>
      <c r="T11" s="27"/>
      <c r="U11" s="48"/>
      <c r="V11" s="50">
        <f>SUM(M11,O11,Q11,S11,U11)</f>
        <v>0</v>
      </c>
      <c r="W11" s="43"/>
      <c r="X11" s="43"/>
      <c r="Y11" s="43"/>
      <c r="Z11" s="43"/>
      <c r="AA11" s="43"/>
      <c r="AB11" s="43"/>
    </row>
    <row r="12" spans="1:28" x14ac:dyDescent="0.35">
      <c r="A12" s="6"/>
      <c r="B12" s="44"/>
      <c r="C12" s="44"/>
      <c r="D12" s="6" t="s">
        <v>37</v>
      </c>
      <c r="E12" s="174"/>
      <c r="F12" s="51"/>
      <c r="G12" s="51"/>
      <c r="H12" s="51"/>
      <c r="I12" s="51"/>
      <c r="J12" s="51"/>
      <c r="K12" s="34"/>
      <c r="L12" s="27"/>
      <c r="M12" s="80"/>
      <c r="N12" s="27"/>
      <c r="O12" s="47"/>
      <c r="P12" s="27"/>
      <c r="Q12" s="80"/>
      <c r="R12" s="27"/>
      <c r="S12" s="80"/>
      <c r="T12" s="27"/>
      <c r="U12" s="27"/>
      <c r="V12" s="52"/>
      <c r="W12" s="43"/>
      <c r="X12" s="43"/>
      <c r="Y12" s="43"/>
      <c r="Z12" s="43"/>
      <c r="AA12" s="43"/>
      <c r="AB12" s="43"/>
    </row>
    <row r="13" spans="1:28" x14ac:dyDescent="0.35">
      <c r="A13" s="18"/>
      <c r="B13" s="53"/>
      <c r="C13" s="53"/>
      <c r="D13" s="18"/>
      <c r="E13" s="175"/>
      <c r="F13" s="209"/>
      <c r="G13" s="209"/>
      <c r="H13" s="209"/>
      <c r="I13" s="209"/>
      <c r="J13" s="209"/>
      <c r="K13" s="41"/>
      <c r="L13" s="54"/>
      <c r="M13" s="80"/>
      <c r="N13" s="54"/>
      <c r="O13" s="47"/>
      <c r="P13" s="54"/>
      <c r="Q13" s="80"/>
      <c r="R13" s="54"/>
      <c r="S13" s="80"/>
      <c r="T13" s="54"/>
      <c r="U13" s="54"/>
      <c r="V13" s="42"/>
      <c r="W13" s="43"/>
      <c r="X13" s="43"/>
      <c r="Y13" s="43"/>
      <c r="Z13" s="43"/>
      <c r="AA13" s="43"/>
      <c r="AB13" s="43"/>
    </row>
    <row r="14" spans="1:28" x14ac:dyDescent="0.35">
      <c r="A14" s="55" t="s">
        <v>40</v>
      </c>
      <c r="B14" s="56" t="s">
        <v>41</v>
      </c>
      <c r="C14" s="56"/>
      <c r="D14" s="6"/>
      <c r="E14" s="6"/>
      <c r="F14" s="57"/>
      <c r="G14" s="57"/>
      <c r="H14" s="57"/>
      <c r="I14" s="57"/>
      <c r="J14" s="58"/>
      <c r="K14" s="46"/>
      <c r="L14" s="27"/>
      <c r="M14" s="80"/>
      <c r="N14" s="27"/>
      <c r="O14" s="47"/>
      <c r="P14" s="27"/>
      <c r="Q14" s="80"/>
      <c r="R14" s="27"/>
      <c r="S14" s="80"/>
      <c r="T14" s="27"/>
      <c r="U14" s="27"/>
      <c r="V14" s="52"/>
      <c r="W14" s="43"/>
      <c r="X14" s="43"/>
      <c r="Y14" s="43"/>
      <c r="Z14" s="43"/>
      <c r="AA14" s="43"/>
      <c r="AB14" s="43"/>
    </row>
    <row r="15" spans="1:28" ht="60" customHeight="1" x14ac:dyDescent="0.35">
      <c r="A15" s="29" t="s">
        <v>42</v>
      </c>
      <c r="B15" s="59" t="s">
        <v>43</v>
      </c>
      <c r="C15" s="60"/>
      <c r="D15" s="29"/>
      <c r="E15" s="208" t="s">
        <v>44</v>
      </c>
      <c r="F15" s="61"/>
      <c r="G15" s="61"/>
      <c r="H15" s="61"/>
      <c r="I15" s="61"/>
      <c r="J15" s="62"/>
      <c r="K15" s="46"/>
      <c r="L15" s="35"/>
      <c r="M15" s="80"/>
      <c r="N15" s="35"/>
      <c r="O15" s="47"/>
      <c r="P15" s="35"/>
      <c r="Q15" s="80"/>
      <c r="R15" s="35"/>
      <c r="S15" s="80"/>
      <c r="T15" s="35"/>
      <c r="U15" s="35"/>
      <c r="V15" s="50"/>
      <c r="W15" s="43"/>
      <c r="X15" s="43"/>
      <c r="Y15" s="43"/>
      <c r="Z15" s="43"/>
      <c r="AA15" s="43"/>
      <c r="AB15" s="43"/>
    </row>
    <row r="16" spans="1:28" ht="43.5" x14ac:dyDescent="0.35">
      <c r="A16" s="6"/>
      <c r="B16" s="63" t="s">
        <v>45</v>
      </c>
      <c r="C16" s="63" t="s">
        <v>44</v>
      </c>
      <c r="D16" s="6" t="s">
        <v>35</v>
      </c>
      <c r="E16" s="174"/>
      <c r="F16" s="210">
        <v>2</v>
      </c>
      <c r="G16" s="210">
        <v>3</v>
      </c>
      <c r="H16" s="210">
        <v>4</v>
      </c>
      <c r="I16" s="210">
        <v>5</v>
      </c>
      <c r="J16" s="210">
        <v>6</v>
      </c>
      <c r="K16" s="64"/>
      <c r="L16" s="27"/>
      <c r="M16" s="80"/>
      <c r="N16" s="27"/>
      <c r="O16" s="47"/>
      <c r="P16" s="27"/>
      <c r="Q16" s="80"/>
      <c r="R16" s="27"/>
      <c r="S16" s="80"/>
      <c r="T16" s="27"/>
      <c r="U16" s="27"/>
      <c r="V16" s="52"/>
      <c r="W16" s="43"/>
      <c r="X16" s="43"/>
      <c r="Y16" s="43"/>
      <c r="Z16" s="43"/>
      <c r="AA16" s="43"/>
      <c r="AB16" s="43"/>
    </row>
    <row r="17" spans="1:28" ht="87" x14ac:dyDescent="0.35">
      <c r="A17" s="6"/>
      <c r="B17" s="63" t="s">
        <v>46</v>
      </c>
      <c r="C17" s="63"/>
      <c r="D17" s="6"/>
      <c r="E17" s="174"/>
      <c r="F17" s="211"/>
      <c r="G17" s="211"/>
      <c r="H17" s="211"/>
      <c r="I17" s="211"/>
      <c r="J17" s="211"/>
      <c r="K17" s="41">
        <f>0.02*'Inschrijving perceel C'!E18</f>
        <v>0</v>
      </c>
      <c r="L17" s="65">
        <f>IF('Inschrijving perceel C'!F18=1,1,0)</f>
        <v>0</v>
      </c>
      <c r="M17" s="80">
        <f>L17*(-0.25*$K17*$G18-0.5*$K17*$H18-0.75*$K17*$I18-$K17*$J18)</f>
        <v>0</v>
      </c>
      <c r="N17" s="65">
        <f>IF('Inschrijving perceel C'!G18=1,1,0)</f>
        <v>0</v>
      </c>
      <c r="O17" s="80">
        <f>N17*(-0.33*$K17*$H18-66*$K17*$I18-$K17*$J18)</f>
        <v>0</v>
      </c>
      <c r="P17" s="65">
        <f>IF('Inschrijving perceel C'!H18=1,1,0)</f>
        <v>0</v>
      </c>
      <c r="Q17" s="80">
        <f>P17*(-0.5*$K17*$I18-$K17*$J18)</f>
        <v>0</v>
      </c>
      <c r="R17" s="65">
        <f>IF('Inschrijving perceel C'!I18=1,1,0)</f>
        <v>0</v>
      </c>
      <c r="S17" s="80">
        <f>R17*(-$K17*$J18)</f>
        <v>0</v>
      </c>
      <c r="T17" s="65"/>
      <c r="U17" s="48"/>
      <c r="V17" s="66">
        <f>SUM(M17,O17,Q17,S17,U17)</f>
        <v>0</v>
      </c>
      <c r="W17" s="43"/>
      <c r="X17" s="43"/>
      <c r="Y17" s="43"/>
      <c r="Z17" s="43"/>
      <c r="AA17" s="43"/>
      <c r="AB17" s="43"/>
    </row>
    <row r="18" spans="1:28" x14ac:dyDescent="0.35">
      <c r="A18" s="18"/>
      <c r="B18" s="67"/>
      <c r="C18" s="67"/>
      <c r="D18" s="18" t="s">
        <v>37</v>
      </c>
      <c r="E18" s="175"/>
      <c r="F18" s="49"/>
      <c r="G18" s="49"/>
      <c r="H18" s="49"/>
      <c r="I18" s="49"/>
      <c r="J18" s="49"/>
      <c r="K18" s="46"/>
      <c r="L18" s="54"/>
      <c r="M18" s="80"/>
      <c r="N18" s="54"/>
      <c r="O18" s="47"/>
      <c r="P18" s="54"/>
      <c r="Q18" s="80"/>
      <c r="R18" s="54"/>
      <c r="S18" s="80"/>
      <c r="T18" s="54"/>
      <c r="U18" s="54"/>
      <c r="V18" s="50"/>
      <c r="W18" s="43"/>
      <c r="X18" s="43"/>
      <c r="Y18" s="43"/>
      <c r="Z18" s="43"/>
      <c r="AA18" s="43"/>
      <c r="AB18" s="43"/>
    </row>
    <row r="19" spans="1:28" x14ac:dyDescent="0.35">
      <c r="A19" s="29" t="s">
        <v>47</v>
      </c>
      <c r="B19" s="59" t="s">
        <v>48</v>
      </c>
      <c r="C19" s="60"/>
      <c r="D19" s="29"/>
      <c r="E19" s="29" t="s">
        <v>49</v>
      </c>
      <c r="F19" s="32"/>
      <c r="G19" s="32"/>
      <c r="H19" s="32"/>
      <c r="I19" s="32"/>
      <c r="J19" s="33"/>
      <c r="K19" s="46"/>
      <c r="L19" s="35"/>
      <c r="M19" s="80"/>
      <c r="N19" s="35"/>
      <c r="O19" s="47"/>
      <c r="P19" s="35"/>
      <c r="Q19" s="80"/>
      <c r="R19" s="35"/>
      <c r="S19" s="80"/>
      <c r="T19" s="35"/>
      <c r="U19" s="35"/>
      <c r="V19" s="50"/>
      <c r="W19" s="43"/>
      <c r="X19" s="43"/>
      <c r="Y19" s="43"/>
      <c r="Z19" s="43"/>
      <c r="AA19" s="43"/>
      <c r="AB19" s="43"/>
    </row>
    <row r="20" spans="1:28" ht="72.5" x14ac:dyDescent="0.35">
      <c r="A20" s="6"/>
      <c r="B20" s="63" t="s">
        <v>50</v>
      </c>
      <c r="C20" s="63" t="s">
        <v>51</v>
      </c>
      <c r="D20" s="6" t="s">
        <v>35</v>
      </c>
      <c r="E20" s="6"/>
      <c r="F20" s="45">
        <v>2</v>
      </c>
      <c r="G20" s="45">
        <v>4</v>
      </c>
      <c r="H20" s="45">
        <v>6</v>
      </c>
      <c r="I20" s="45">
        <v>8</v>
      </c>
      <c r="J20" s="45">
        <v>10</v>
      </c>
      <c r="K20" s="41">
        <f>0.02*'Inschrijving perceel C'!E21</f>
        <v>0</v>
      </c>
      <c r="L20" s="65">
        <f>IF('Inschrijving perceel C'!F21=1,1,0)</f>
        <v>0</v>
      </c>
      <c r="M20" s="80">
        <f>L20*(-0.25*$K20*$G21-0.5*$K20*$H21-0.75*$K20*$I21-$K20*$J21)</f>
        <v>0</v>
      </c>
      <c r="N20" s="65">
        <f>IF('Inschrijving perceel C'!G21=1,1,0)</f>
        <v>0</v>
      </c>
      <c r="O20" s="80">
        <f>N20*(-0.33*$K20*$H21-66*$K20*$I21-$K20*$J21)</f>
        <v>0</v>
      </c>
      <c r="P20" s="65">
        <f>IF('Inschrijving perceel C'!H21=1,1,0)</f>
        <v>0</v>
      </c>
      <c r="Q20" s="80">
        <f>P20*(-0.5*$K20*$I21-$K20*$J21)</f>
        <v>0</v>
      </c>
      <c r="R20" s="65">
        <f>IF('Inschrijving perceel C'!I21=1,1,0)</f>
        <v>0</v>
      </c>
      <c r="S20" s="80">
        <f>R20*(-$K20*$J21)</f>
        <v>0</v>
      </c>
      <c r="T20" s="65"/>
      <c r="U20" s="48"/>
      <c r="V20" s="66">
        <f>SUM(M20,O20,Q20,S20,U20)</f>
        <v>0</v>
      </c>
      <c r="W20" s="43"/>
      <c r="X20" s="43"/>
      <c r="Y20" s="43"/>
      <c r="Z20" s="43"/>
      <c r="AA20" s="43"/>
      <c r="AB20" s="43"/>
    </row>
    <row r="21" spans="1:28" x14ac:dyDescent="0.35">
      <c r="A21" s="18"/>
      <c r="B21" s="68"/>
      <c r="C21" s="69"/>
      <c r="D21" s="18" t="s">
        <v>37</v>
      </c>
      <c r="E21" s="18"/>
      <c r="F21" s="49"/>
      <c r="G21" s="49"/>
      <c r="H21" s="49"/>
      <c r="I21" s="49"/>
      <c r="J21" s="49"/>
      <c r="K21" s="46"/>
      <c r="L21" s="54"/>
      <c r="M21" s="80"/>
      <c r="N21" s="54"/>
      <c r="O21" s="47"/>
      <c r="P21" s="54"/>
      <c r="Q21" s="80"/>
      <c r="R21" s="54"/>
      <c r="S21" s="80"/>
      <c r="T21" s="54"/>
      <c r="U21" s="54"/>
      <c r="V21" s="42"/>
      <c r="W21" s="43"/>
      <c r="X21" s="43"/>
      <c r="Y21" s="43"/>
      <c r="Z21" s="43"/>
      <c r="AA21" s="43"/>
      <c r="AB21" s="43"/>
    </row>
    <row r="22" spans="1:28" x14ac:dyDescent="0.35">
      <c r="A22" s="29" t="s">
        <v>52</v>
      </c>
      <c r="B22" s="59" t="s">
        <v>53</v>
      </c>
      <c r="C22" s="60"/>
      <c r="D22" s="29"/>
      <c r="E22" s="29" t="s">
        <v>49</v>
      </c>
      <c r="F22" s="39"/>
      <c r="G22" s="39"/>
      <c r="H22" s="39"/>
      <c r="I22" s="39"/>
      <c r="J22" s="40"/>
      <c r="K22" s="34"/>
      <c r="L22" s="35"/>
      <c r="M22" s="80"/>
      <c r="N22" s="35"/>
      <c r="O22" s="47"/>
      <c r="P22" s="35"/>
      <c r="Q22" s="80"/>
      <c r="R22" s="35"/>
      <c r="S22" s="80"/>
      <c r="T22" s="35"/>
      <c r="U22" s="35"/>
      <c r="V22" s="36"/>
      <c r="W22" s="43"/>
      <c r="X22" s="43"/>
      <c r="Y22" s="43"/>
      <c r="Z22" s="43"/>
      <c r="AA22" s="43"/>
      <c r="AB22" s="43"/>
    </row>
    <row r="23" spans="1:28" ht="15" customHeight="1" x14ac:dyDescent="0.35">
      <c r="A23" s="6"/>
      <c r="B23" s="63" t="s">
        <v>54</v>
      </c>
      <c r="C23" s="63" t="s">
        <v>55</v>
      </c>
      <c r="D23" s="6" t="s">
        <v>35</v>
      </c>
      <c r="E23" s="6"/>
      <c r="F23" s="45">
        <v>2</v>
      </c>
      <c r="G23" s="45">
        <v>4</v>
      </c>
      <c r="H23" s="45">
        <v>6</v>
      </c>
      <c r="I23" s="45">
        <v>8</v>
      </c>
      <c r="J23" s="45">
        <v>10</v>
      </c>
      <c r="K23" s="46">
        <f>0.02*'Inschrijving perceel C'!E24</f>
        <v>0</v>
      </c>
      <c r="L23" s="65">
        <f>IF('Inschrijving perceel C'!F24=1,1,0)</f>
        <v>0</v>
      </c>
      <c r="M23" s="80">
        <f>L23*(-0.25*$K23*$G24-0.5*$K23*$H24-0.75*$K23*$I24-$K23*$J24)</f>
        <v>0</v>
      </c>
      <c r="N23" s="65">
        <f>IF('Inschrijving perceel C'!G24=1,1,0)</f>
        <v>0</v>
      </c>
      <c r="O23" s="80">
        <f>N23*(-0.33*$K23*$H24-66*$K23*$I24-$K23*$J24)</f>
        <v>0</v>
      </c>
      <c r="P23" s="65">
        <f>IF('Inschrijving perceel C'!H24=1,1,0)</f>
        <v>0</v>
      </c>
      <c r="Q23" s="80">
        <f>P23*(-0.5*$K23*$I24-$K23*$J24)</f>
        <v>0</v>
      </c>
      <c r="R23" s="65">
        <f>IF('Inschrijving perceel C'!I24=1,1,0)</f>
        <v>0</v>
      </c>
      <c r="S23" s="80">
        <f>R23*(-$K23*$J24)</f>
        <v>0</v>
      </c>
      <c r="T23" s="65"/>
      <c r="U23" s="48"/>
      <c r="V23" s="70">
        <f>SUM(M23,O23,Q23,S23,U23)</f>
        <v>0</v>
      </c>
      <c r="W23" s="43"/>
      <c r="X23" s="43"/>
      <c r="Y23" s="43"/>
      <c r="Z23" s="43"/>
      <c r="AA23" s="43"/>
      <c r="AB23" s="43"/>
    </row>
    <row r="24" spans="1:28" x14ac:dyDescent="0.35">
      <c r="A24" s="18"/>
      <c r="B24" s="71"/>
      <c r="C24" s="72"/>
      <c r="D24" s="18" t="s">
        <v>37</v>
      </c>
      <c r="E24" s="18"/>
      <c r="F24" s="49"/>
      <c r="G24" s="49"/>
      <c r="H24" s="49"/>
      <c r="I24" s="49"/>
      <c r="J24" s="49"/>
      <c r="K24" s="46"/>
      <c r="L24" s="54"/>
      <c r="M24" s="80"/>
      <c r="N24" s="54"/>
      <c r="O24" s="47"/>
      <c r="P24" s="54"/>
      <c r="Q24" s="80"/>
      <c r="R24" s="54"/>
      <c r="S24" s="80"/>
      <c r="T24" s="54"/>
      <c r="U24" s="54"/>
      <c r="V24" s="42"/>
      <c r="W24" s="43"/>
      <c r="X24" s="43"/>
      <c r="Y24" s="43"/>
      <c r="Z24" s="43"/>
      <c r="AA24" s="43"/>
      <c r="AB24" s="43"/>
    </row>
    <row r="25" spans="1:28" ht="15" customHeight="1" x14ac:dyDescent="0.35">
      <c r="A25" s="73" t="s">
        <v>56</v>
      </c>
      <c r="B25" s="74" t="s">
        <v>57</v>
      </c>
      <c r="C25" s="75"/>
      <c r="D25" s="73"/>
      <c r="E25" s="73"/>
      <c r="F25" s="57"/>
      <c r="G25" s="57"/>
      <c r="H25" s="57"/>
      <c r="I25" s="57"/>
      <c r="J25" s="58"/>
      <c r="K25" s="34"/>
      <c r="L25" s="35"/>
      <c r="M25" s="80"/>
      <c r="N25" s="35"/>
      <c r="O25" s="47"/>
      <c r="P25" s="35"/>
      <c r="Q25" s="80"/>
      <c r="R25" s="35"/>
      <c r="S25" s="80"/>
      <c r="T25" s="35"/>
      <c r="U25" s="35"/>
      <c r="V25" s="50"/>
      <c r="W25" s="43"/>
      <c r="X25" s="43"/>
      <c r="Y25" s="43"/>
      <c r="Z25" s="43"/>
      <c r="AA25" s="43"/>
      <c r="AB25" s="43"/>
    </row>
    <row r="26" spans="1:28" ht="72.5" x14ac:dyDescent="0.35">
      <c r="A26" s="6"/>
      <c r="B26" s="63" t="s">
        <v>58</v>
      </c>
      <c r="C26" s="63" t="s">
        <v>59</v>
      </c>
      <c r="D26" s="6" t="s">
        <v>35</v>
      </c>
      <c r="E26" s="6" t="s">
        <v>49</v>
      </c>
      <c r="F26" s="45">
        <v>1</v>
      </c>
      <c r="G26" s="45">
        <v>2</v>
      </c>
      <c r="H26" s="45">
        <v>3</v>
      </c>
      <c r="I26" s="45">
        <v>4</v>
      </c>
      <c r="J26" s="45">
        <v>5</v>
      </c>
      <c r="K26" s="46">
        <f>0.02*'Inschrijving perceel C'!E27</f>
        <v>0</v>
      </c>
      <c r="L26" s="65">
        <f>IF('Inschrijving perceel C'!F27=1,1,0)</f>
        <v>0</v>
      </c>
      <c r="M26" s="80">
        <f>L26*(-0.25*$K26*$G27-0.5*$K26*$H27-0.75*$K26*$I27-$K26*$J27)</f>
        <v>0</v>
      </c>
      <c r="N26" s="65">
        <f>IF('Inschrijving perceel C'!G27=1,1,0)</f>
        <v>0</v>
      </c>
      <c r="O26" s="80">
        <f>N26*(-0.33*$K26*$H27-66*$K26*$I27-$K26*$J27)</f>
        <v>0</v>
      </c>
      <c r="P26" s="65">
        <f>IF('Inschrijving perceel C'!H27=1,1,0)</f>
        <v>0</v>
      </c>
      <c r="Q26" s="80">
        <f>P26*(-0.5*$K26*$I27-$K26*$J27)</f>
        <v>0</v>
      </c>
      <c r="R26" s="65">
        <f>IF('Inschrijving perceel C'!I27=1,1,0)</f>
        <v>0</v>
      </c>
      <c r="S26" s="80">
        <f>R26*(-$K26*$J27)</f>
        <v>0</v>
      </c>
      <c r="T26" s="65"/>
      <c r="U26" s="48"/>
      <c r="V26" s="66">
        <f>SUM(M26,O26,Q26,S26,U26)</f>
        <v>0</v>
      </c>
      <c r="W26" s="43"/>
      <c r="X26" s="43"/>
      <c r="Y26" s="43"/>
      <c r="Z26" s="43"/>
      <c r="AA26" s="43"/>
      <c r="AB26" s="43"/>
    </row>
    <row r="27" spans="1:28" ht="15" customHeight="1" x14ac:dyDescent="0.35">
      <c r="A27" s="18"/>
      <c r="B27" s="71"/>
      <c r="C27" s="71"/>
      <c r="D27" s="18"/>
      <c r="E27" s="18"/>
      <c r="F27" s="49"/>
      <c r="G27" s="49"/>
      <c r="H27" s="49"/>
      <c r="I27" s="49"/>
      <c r="J27" s="49"/>
      <c r="K27" s="46"/>
      <c r="L27" s="54"/>
      <c r="M27" s="80"/>
      <c r="N27" s="54"/>
      <c r="O27" s="47"/>
      <c r="P27" s="54"/>
      <c r="Q27" s="80"/>
      <c r="R27" s="54"/>
      <c r="S27" s="80"/>
      <c r="T27" s="54"/>
      <c r="U27" s="54"/>
      <c r="V27" s="42"/>
      <c r="W27" s="43"/>
      <c r="X27" s="43"/>
      <c r="Y27" s="43"/>
      <c r="Z27" s="43"/>
      <c r="AA27" s="43"/>
      <c r="AB27" s="43"/>
    </row>
    <row r="28" spans="1:28" x14ac:dyDescent="0.35">
      <c r="A28" s="55" t="s">
        <v>60</v>
      </c>
      <c r="B28" s="56" t="s">
        <v>61</v>
      </c>
      <c r="C28" s="56"/>
      <c r="D28" s="6"/>
      <c r="E28" s="6"/>
      <c r="F28" s="57"/>
      <c r="G28" s="57"/>
      <c r="H28" s="57"/>
      <c r="I28" s="57"/>
      <c r="J28" s="58"/>
      <c r="K28" s="46"/>
      <c r="L28" s="27"/>
      <c r="M28" s="80"/>
      <c r="N28" s="27"/>
      <c r="O28" s="47"/>
      <c r="P28" s="27"/>
      <c r="Q28" s="80"/>
      <c r="R28" s="27"/>
      <c r="S28" s="80"/>
      <c r="T28" s="27"/>
      <c r="U28" s="27"/>
      <c r="V28" s="52"/>
      <c r="W28" s="43"/>
      <c r="X28" s="43"/>
      <c r="Y28" s="43"/>
      <c r="Z28" s="43"/>
      <c r="AA28" s="43"/>
      <c r="AB28" s="43"/>
    </row>
    <row r="29" spans="1:28" ht="60" customHeight="1" x14ac:dyDescent="0.35">
      <c r="A29" s="29" t="s">
        <v>62</v>
      </c>
      <c r="B29" s="76" t="s">
        <v>63</v>
      </c>
      <c r="C29" s="77"/>
      <c r="D29" s="29"/>
      <c r="E29" s="200" t="s">
        <v>64</v>
      </c>
      <c r="F29" s="61"/>
      <c r="G29" s="61"/>
      <c r="H29" s="61"/>
      <c r="I29" s="61"/>
      <c r="J29" s="61"/>
      <c r="K29" s="34"/>
      <c r="L29" s="35"/>
      <c r="M29" s="80"/>
      <c r="N29" s="35"/>
      <c r="O29" s="47"/>
      <c r="P29" s="35"/>
      <c r="Q29" s="80"/>
      <c r="R29" s="35"/>
      <c r="S29" s="80"/>
      <c r="T29" s="35"/>
      <c r="U29" s="35"/>
      <c r="V29" s="36"/>
      <c r="W29" s="43"/>
      <c r="X29" s="43"/>
      <c r="Y29" s="43"/>
      <c r="Z29" s="43"/>
      <c r="AA29" s="43"/>
      <c r="AB29" s="43"/>
    </row>
    <row r="30" spans="1:28" ht="58" x14ac:dyDescent="0.35">
      <c r="A30" s="6"/>
      <c r="B30" s="5" t="s">
        <v>65</v>
      </c>
      <c r="C30" s="5"/>
      <c r="D30" s="73" t="s">
        <v>66</v>
      </c>
      <c r="E30" s="201"/>
      <c r="F30" s="45" t="s">
        <v>67</v>
      </c>
      <c r="G30" s="45" t="s">
        <v>68</v>
      </c>
      <c r="H30" s="45" t="s">
        <v>69</v>
      </c>
      <c r="I30" s="45" t="s">
        <v>70</v>
      </c>
      <c r="J30" s="45" t="s">
        <v>71</v>
      </c>
      <c r="K30" s="78"/>
      <c r="L30" s="27"/>
      <c r="M30" s="80"/>
      <c r="N30" s="27"/>
      <c r="O30" s="47"/>
      <c r="P30" s="27"/>
      <c r="Q30" s="80"/>
      <c r="R30" s="27"/>
      <c r="S30" s="80"/>
      <c r="T30" s="27"/>
      <c r="U30" s="27"/>
      <c r="V30" s="52"/>
      <c r="W30" s="43"/>
      <c r="X30" s="43"/>
      <c r="Y30" s="43"/>
      <c r="Z30" s="43"/>
      <c r="AA30" s="43"/>
      <c r="AB30" s="43"/>
    </row>
    <row r="31" spans="1:28" x14ac:dyDescent="0.35">
      <c r="A31" s="6"/>
      <c r="B31" s="5"/>
      <c r="C31" s="5"/>
      <c r="D31" s="3" t="s">
        <v>72</v>
      </c>
      <c r="E31" s="201"/>
      <c r="F31" s="39"/>
      <c r="G31" s="39"/>
      <c r="H31" s="39"/>
      <c r="I31" s="39"/>
      <c r="J31" s="39"/>
      <c r="K31" s="41"/>
      <c r="L31" s="79"/>
      <c r="M31" s="80"/>
      <c r="N31" s="79"/>
      <c r="O31" s="80"/>
      <c r="P31" s="79"/>
      <c r="Q31" s="80"/>
      <c r="R31" s="79"/>
      <c r="S31" s="80"/>
      <c r="T31" s="79"/>
      <c r="U31" s="48"/>
      <c r="V31" s="66"/>
      <c r="W31" s="43"/>
      <c r="X31" s="43"/>
      <c r="Y31" s="43"/>
      <c r="Z31" s="43"/>
      <c r="AA31" s="43"/>
      <c r="AB31" s="43"/>
    </row>
    <row r="32" spans="1:28" x14ac:dyDescent="0.35">
      <c r="A32" s="6"/>
      <c r="B32" s="5"/>
      <c r="C32" s="81" t="s">
        <v>73</v>
      </c>
      <c r="D32" s="82">
        <v>0.16</v>
      </c>
      <c r="E32" s="201"/>
      <c r="F32" s="83">
        <v>0</v>
      </c>
      <c r="G32" s="83">
        <v>0</v>
      </c>
      <c r="H32" s="83">
        <v>0</v>
      </c>
      <c r="I32" s="83">
        <v>0</v>
      </c>
      <c r="J32" s="83">
        <v>0</v>
      </c>
      <c r="K32" s="46">
        <f>0.02*'Inschrijving perceel C'!E32</f>
        <v>0</v>
      </c>
      <c r="L32" s="79">
        <f>'Inschrijving perceel C'!F32</f>
        <v>0</v>
      </c>
      <c r="M32" s="80">
        <f>IF(L32-$F32&gt;0,L32-$F32,0)*$K32*(-0.25*IF($G32-N32&gt;0,$G32-N32,0)-0.5*IF($H32-P32&gt;0,$H32-P32,0)-0.75*IF($I32-R32&gt;0,$I32-R32,0)-IF($J32-T32&gt;0,$J32-T32,0))</f>
        <v>0</v>
      </c>
      <c r="N32" s="79">
        <f>'Inschrijving perceel C'!G32</f>
        <v>0</v>
      </c>
      <c r="O32" s="80">
        <f>IF(N32-$G32&gt;0,N32-$G32,0)*$K32*(-0.33*IF($H32-P32&gt;0,$H32-P32,0)-0.66*IF($I32-R32&gt;0,$I32-R32,0)-IF($J32-T32&gt;0,$J32-T32,0))</f>
        <v>0</v>
      </c>
      <c r="P32" s="79">
        <f>'Inschrijving perceel C'!H32</f>
        <v>0</v>
      </c>
      <c r="Q32" s="84">
        <f>IF(P32-$H32&gt;0,P32-$H32,0)*$K32*(-0.5*IF($I32-R32&gt;0,$I32-R32,0)-IF($J32-T32&gt;0,$J32-T32,0))</f>
        <v>0</v>
      </c>
      <c r="R32" s="79">
        <f>'Inschrijving perceel C'!I32</f>
        <v>0</v>
      </c>
      <c r="S32" s="84">
        <f>IF(R32-$I32&gt;0,R32-$I32,0)*$K32*(-IF($J32-T32&gt;0,$J32-T32,0))</f>
        <v>0</v>
      </c>
      <c r="T32" s="79">
        <f>'Inschrijving perceel C'!J32</f>
        <v>0</v>
      </c>
      <c r="U32" s="48"/>
      <c r="V32" s="66">
        <f t="shared" ref="V32:V37" si="0">SUM(M32,O32,Q32,S32,U32)</f>
        <v>0</v>
      </c>
      <c r="W32" s="43"/>
      <c r="X32" s="43"/>
      <c r="Y32" s="43"/>
      <c r="Z32" s="43"/>
      <c r="AA32" s="43"/>
      <c r="AB32" s="43"/>
    </row>
    <row r="33" spans="1:28" x14ac:dyDescent="0.35">
      <c r="A33" s="6"/>
      <c r="B33" s="5"/>
      <c r="C33" s="81" t="s">
        <v>74</v>
      </c>
      <c r="D33" s="82">
        <v>0.17</v>
      </c>
      <c r="E33" s="201"/>
      <c r="F33" s="83">
        <v>0</v>
      </c>
      <c r="G33" s="83">
        <v>0</v>
      </c>
      <c r="H33" s="83">
        <v>0</v>
      </c>
      <c r="I33" s="83">
        <v>0</v>
      </c>
      <c r="J33" s="83">
        <v>0</v>
      </c>
      <c r="K33" s="46">
        <f>0.02*'Inschrijving perceel C'!E33</f>
        <v>0</v>
      </c>
      <c r="L33" s="79">
        <f>'Inschrijving perceel C'!F33</f>
        <v>0</v>
      </c>
      <c r="M33" s="80">
        <f t="shared" ref="M33:M37" si="1">IF(L33-$F33&gt;0,L33-$F33,0)*$K33*(-0.25*IF($G33-N33&gt;0,$G33-N33,0)-0.5*IF($H33-P33&gt;0,$H33-P33,0)-0.75*IF($I33-R33&gt;0,$I33-R33,0)-IF($J33-T33&gt;0,$J33-T33,0))</f>
        <v>0</v>
      </c>
      <c r="N33" s="79">
        <f>'Inschrijving perceel C'!G33</f>
        <v>0</v>
      </c>
      <c r="O33" s="80">
        <f t="shared" ref="O33:O37" si="2">IF(N33-$G33&gt;0,N33-$G33,0)*$K33*(-0.33*IF($H33-P33&gt;0,$H33-P33,0)-0.66*IF($I33-R33&gt;0,$I33-R33,0)-IF($J33-T33&gt;0,$J33-T33,0))</f>
        <v>0</v>
      </c>
      <c r="P33" s="79">
        <f>'Inschrijving perceel C'!H33</f>
        <v>0</v>
      </c>
      <c r="Q33" s="84">
        <f t="shared" ref="Q33:Q37" si="3">IF(P33-$H33&gt;0,P33-$H33,0)*$K33*(-0.5*IF($I33-R33&gt;0,$I33-R33,0)-IF($J33-T33&gt;0,$J33-T33,0))</f>
        <v>0</v>
      </c>
      <c r="R33" s="79">
        <f>'Inschrijving perceel C'!I33</f>
        <v>0</v>
      </c>
      <c r="S33" s="84">
        <f t="shared" ref="S33:S37" si="4">IF(R33-$I33&gt;0,R33-$I33,0)*$K33*(-IF($J33-T33&gt;0,$J33-T33,0))</f>
        <v>0</v>
      </c>
      <c r="T33" s="79">
        <f>'Inschrijving perceel C'!J33</f>
        <v>0</v>
      </c>
      <c r="U33" s="48"/>
      <c r="V33" s="66">
        <f t="shared" si="0"/>
        <v>0</v>
      </c>
      <c r="W33" s="43"/>
      <c r="X33" s="43"/>
      <c r="Y33" s="43"/>
      <c r="Z33" s="43"/>
      <c r="AA33" s="43"/>
      <c r="AB33" s="43"/>
    </row>
    <row r="34" spans="1:28" x14ac:dyDescent="0.35">
      <c r="A34" s="6"/>
      <c r="B34" s="5"/>
      <c r="C34" s="81" t="s">
        <v>75</v>
      </c>
      <c r="D34" s="82">
        <v>0.17</v>
      </c>
      <c r="E34" s="201"/>
      <c r="F34" s="83">
        <v>0</v>
      </c>
      <c r="G34" s="83">
        <v>0</v>
      </c>
      <c r="H34" s="83">
        <v>0</v>
      </c>
      <c r="I34" s="83">
        <v>0</v>
      </c>
      <c r="J34" s="83">
        <v>0</v>
      </c>
      <c r="K34" s="46">
        <f>0.02*'Inschrijving perceel C'!E34</f>
        <v>0</v>
      </c>
      <c r="L34" s="79">
        <f>'Inschrijving perceel C'!F34</f>
        <v>0</v>
      </c>
      <c r="M34" s="80">
        <f t="shared" si="1"/>
        <v>0</v>
      </c>
      <c r="N34" s="79">
        <f>'Inschrijving perceel C'!G34</f>
        <v>0</v>
      </c>
      <c r="O34" s="80">
        <f t="shared" si="2"/>
        <v>0</v>
      </c>
      <c r="P34" s="79">
        <f>'Inschrijving perceel C'!H34</f>
        <v>0</v>
      </c>
      <c r="Q34" s="84">
        <f t="shared" si="3"/>
        <v>0</v>
      </c>
      <c r="R34" s="79">
        <f>'Inschrijving perceel C'!I34</f>
        <v>0</v>
      </c>
      <c r="S34" s="84">
        <f t="shared" si="4"/>
        <v>0</v>
      </c>
      <c r="T34" s="79">
        <f>'Inschrijving perceel C'!J34</f>
        <v>0</v>
      </c>
      <c r="U34" s="48"/>
      <c r="V34" s="66">
        <f t="shared" si="0"/>
        <v>0</v>
      </c>
      <c r="W34" s="43"/>
      <c r="X34" s="43"/>
      <c r="Y34" s="43"/>
      <c r="Z34" s="43"/>
      <c r="AA34" s="43"/>
      <c r="AB34" s="43"/>
    </row>
    <row r="35" spans="1:28" x14ac:dyDescent="0.35">
      <c r="A35" s="6"/>
      <c r="B35" s="5"/>
      <c r="C35" s="81" t="s">
        <v>76</v>
      </c>
      <c r="D35" s="82">
        <v>0.16</v>
      </c>
      <c r="E35" s="201"/>
      <c r="F35" s="83">
        <v>0</v>
      </c>
      <c r="G35" s="83">
        <v>0</v>
      </c>
      <c r="H35" s="83">
        <v>0</v>
      </c>
      <c r="I35" s="83">
        <v>0</v>
      </c>
      <c r="J35" s="83">
        <v>0</v>
      </c>
      <c r="K35" s="46">
        <f>0.02*'Inschrijving perceel C'!E35</f>
        <v>0</v>
      </c>
      <c r="L35" s="79">
        <f>'Inschrijving perceel C'!F35</f>
        <v>0</v>
      </c>
      <c r="M35" s="80">
        <f t="shared" si="1"/>
        <v>0</v>
      </c>
      <c r="N35" s="79">
        <f>'Inschrijving perceel C'!G35</f>
        <v>0</v>
      </c>
      <c r="O35" s="80">
        <f t="shared" si="2"/>
        <v>0</v>
      </c>
      <c r="P35" s="79">
        <f>'Inschrijving perceel C'!H35</f>
        <v>0</v>
      </c>
      <c r="Q35" s="84">
        <f t="shared" si="3"/>
        <v>0</v>
      </c>
      <c r="R35" s="79">
        <f>'Inschrijving perceel C'!I35</f>
        <v>0</v>
      </c>
      <c r="S35" s="84">
        <f t="shared" si="4"/>
        <v>0</v>
      </c>
      <c r="T35" s="79">
        <f>'Inschrijving perceel C'!J35</f>
        <v>0</v>
      </c>
      <c r="U35" s="48"/>
      <c r="V35" s="66">
        <f t="shared" si="0"/>
        <v>0</v>
      </c>
      <c r="W35" s="43"/>
      <c r="X35" s="43"/>
      <c r="Y35" s="43"/>
      <c r="Z35" s="43"/>
      <c r="AA35" s="43"/>
      <c r="AB35" s="43"/>
    </row>
    <row r="36" spans="1:28" x14ac:dyDescent="0.35">
      <c r="A36" s="6"/>
      <c r="B36" s="5"/>
      <c r="C36" s="81" t="s">
        <v>77</v>
      </c>
      <c r="D36" s="82">
        <v>0.17</v>
      </c>
      <c r="E36" s="201"/>
      <c r="F36" s="83">
        <v>0</v>
      </c>
      <c r="G36" s="83">
        <v>0</v>
      </c>
      <c r="H36" s="83">
        <v>0</v>
      </c>
      <c r="I36" s="83">
        <v>0</v>
      </c>
      <c r="J36" s="83">
        <v>0</v>
      </c>
      <c r="K36" s="46">
        <f>0.02*'Inschrijving perceel C'!E36</f>
        <v>0</v>
      </c>
      <c r="L36" s="79">
        <f>'Inschrijving perceel C'!F36</f>
        <v>0</v>
      </c>
      <c r="M36" s="80">
        <f t="shared" si="1"/>
        <v>0</v>
      </c>
      <c r="N36" s="79">
        <f>'Inschrijving perceel C'!G36</f>
        <v>0</v>
      </c>
      <c r="O36" s="80">
        <f t="shared" si="2"/>
        <v>0</v>
      </c>
      <c r="P36" s="79">
        <f>'Inschrijving perceel C'!H36</f>
        <v>0</v>
      </c>
      <c r="Q36" s="84">
        <f t="shared" si="3"/>
        <v>0</v>
      </c>
      <c r="R36" s="79">
        <f>'Inschrijving perceel C'!I36</f>
        <v>0</v>
      </c>
      <c r="S36" s="84">
        <f t="shared" si="4"/>
        <v>0</v>
      </c>
      <c r="T36" s="79">
        <f>'Inschrijving perceel C'!J36</f>
        <v>0</v>
      </c>
      <c r="U36" s="48"/>
      <c r="V36" s="66">
        <f t="shared" si="0"/>
        <v>0</v>
      </c>
      <c r="W36" s="43"/>
      <c r="X36" s="43"/>
      <c r="Y36" s="43"/>
      <c r="Z36" s="43"/>
      <c r="AA36" s="43"/>
      <c r="AB36" s="43"/>
    </row>
    <row r="37" spans="1:28" x14ac:dyDescent="0.35">
      <c r="A37" s="18"/>
      <c r="B37" s="85"/>
      <c r="C37" s="81" t="s">
        <v>78</v>
      </c>
      <c r="D37" s="82">
        <v>0.17</v>
      </c>
      <c r="E37" s="201"/>
      <c r="F37" s="83">
        <v>0</v>
      </c>
      <c r="G37" s="83">
        <v>0</v>
      </c>
      <c r="H37" s="83">
        <v>0</v>
      </c>
      <c r="I37" s="83">
        <v>0</v>
      </c>
      <c r="J37" s="83">
        <v>0</v>
      </c>
      <c r="K37" s="46">
        <f>0.02*'Inschrijving perceel C'!E37</f>
        <v>0</v>
      </c>
      <c r="L37" s="79">
        <f>'Inschrijving perceel C'!F37</f>
        <v>0</v>
      </c>
      <c r="M37" s="80">
        <f t="shared" si="1"/>
        <v>0</v>
      </c>
      <c r="N37" s="79">
        <f>'Inschrijving perceel C'!G37</f>
        <v>0</v>
      </c>
      <c r="O37" s="80">
        <f t="shared" si="2"/>
        <v>0</v>
      </c>
      <c r="P37" s="79">
        <f>'Inschrijving perceel C'!H37</f>
        <v>0</v>
      </c>
      <c r="Q37" s="84">
        <f t="shared" si="3"/>
        <v>0</v>
      </c>
      <c r="R37" s="79">
        <f>'Inschrijving perceel C'!I37</f>
        <v>0</v>
      </c>
      <c r="S37" s="84">
        <f t="shared" si="4"/>
        <v>0</v>
      </c>
      <c r="T37" s="79">
        <f>'Inschrijving perceel C'!J37</f>
        <v>0</v>
      </c>
      <c r="U37" s="27"/>
      <c r="V37" s="66">
        <f t="shared" si="0"/>
        <v>0</v>
      </c>
      <c r="W37" s="43"/>
      <c r="X37" s="43"/>
      <c r="Y37" s="43"/>
      <c r="Z37" s="43"/>
      <c r="AA37" s="43"/>
      <c r="AB37" s="43"/>
    </row>
    <row r="38" spans="1:28" x14ac:dyDescent="0.35">
      <c r="A38" s="6"/>
      <c r="B38" s="6"/>
      <c r="C38" s="6"/>
      <c r="D38" s="73" t="s">
        <v>37</v>
      </c>
      <c r="E38" s="201"/>
      <c r="F38" s="32"/>
      <c r="G38" s="32"/>
      <c r="H38" s="32"/>
      <c r="I38" s="32"/>
      <c r="J38" s="33"/>
      <c r="K38" s="34"/>
      <c r="L38" s="27"/>
      <c r="M38" s="80"/>
      <c r="N38" s="27"/>
      <c r="O38" s="47"/>
      <c r="P38" s="27"/>
      <c r="Q38" s="80"/>
      <c r="R38" s="27"/>
      <c r="S38" s="80"/>
      <c r="T38" s="27"/>
      <c r="U38" s="27"/>
      <c r="V38" s="52"/>
      <c r="W38" s="43"/>
      <c r="X38" s="43"/>
      <c r="Y38" s="43"/>
      <c r="Z38" s="43"/>
      <c r="AA38" s="43"/>
      <c r="AB38" s="43"/>
    </row>
    <row r="39" spans="1:28" x14ac:dyDescent="0.35">
      <c r="A39" s="6"/>
      <c r="B39" s="6"/>
      <c r="C39" s="6"/>
      <c r="D39" s="86"/>
      <c r="E39" s="201"/>
      <c r="F39" s="203"/>
      <c r="G39" s="203"/>
      <c r="H39" s="203"/>
      <c r="I39" s="203"/>
      <c r="J39" s="203"/>
      <c r="K39" s="78"/>
      <c r="L39" s="27"/>
      <c r="M39" s="80"/>
      <c r="N39" s="27"/>
      <c r="O39" s="47"/>
      <c r="P39" s="27"/>
      <c r="Q39" s="80"/>
      <c r="R39" s="27"/>
      <c r="S39" s="80"/>
      <c r="T39" s="27"/>
      <c r="U39" s="27"/>
      <c r="V39" s="52"/>
      <c r="W39" s="43"/>
      <c r="X39" s="43"/>
      <c r="Y39" s="43"/>
      <c r="Z39" s="43"/>
      <c r="AA39" s="43"/>
      <c r="AB39" s="43"/>
    </row>
    <row r="40" spans="1:28" ht="30" customHeight="1" x14ac:dyDescent="0.35">
      <c r="A40" s="6"/>
      <c r="B40" s="6" t="s">
        <v>79</v>
      </c>
      <c r="C40" s="174" t="s">
        <v>80</v>
      </c>
      <c r="D40" s="86">
        <v>7.0000000000000007E-2</v>
      </c>
      <c r="E40" s="201"/>
      <c r="F40" s="87">
        <v>0.2</v>
      </c>
      <c r="G40" s="87"/>
      <c r="H40" s="87"/>
      <c r="I40" s="87">
        <v>0.8</v>
      </c>
      <c r="J40" s="87"/>
      <c r="K40" s="78"/>
      <c r="L40" s="27"/>
      <c r="M40" s="80"/>
      <c r="N40" s="27"/>
      <c r="O40" s="47"/>
      <c r="P40" s="27"/>
      <c r="Q40" s="80"/>
      <c r="R40" s="27"/>
      <c r="S40" s="80"/>
      <c r="T40" s="27"/>
      <c r="U40" s="27"/>
      <c r="V40" s="52"/>
      <c r="W40" s="43"/>
      <c r="X40" s="43"/>
      <c r="Y40" s="43"/>
      <c r="Z40" s="43"/>
      <c r="AA40" s="43"/>
      <c r="AB40" s="43"/>
    </row>
    <row r="41" spans="1:28" x14ac:dyDescent="0.35">
      <c r="A41" s="18"/>
      <c r="B41" s="18"/>
      <c r="C41" s="175"/>
      <c r="D41" s="73"/>
      <c r="E41" s="202"/>
      <c r="F41" s="88"/>
      <c r="G41" s="88"/>
      <c r="H41" s="88"/>
      <c r="I41" s="88"/>
      <c r="J41" s="89"/>
      <c r="K41" s="41"/>
      <c r="L41" s="54"/>
      <c r="M41" s="80"/>
      <c r="N41" s="54"/>
      <c r="O41" s="47"/>
      <c r="P41" s="54"/>
      <c r="Q41" s="80"/>
      <c r="R41" s="54"/>
      <c r="S41" s="80"/>
      <c r="T41" s="54"/>
      <c r="U41" s="54"/>
      <c r="V41" s="42"/>
      <c r="W41" s="43"/>
      <c r="X41" s="43"/>
      <c r="Y41" s="43"/>
      <c r="Z41" s="43"/>
      <c r="AA41" s="43"/>
      <c r="AB41" s="43"/>
    </row>
    <row r="42" spans="1:28" ht="90" customHeight="1" x14ac:dyDescent="0.35">
      <c r="A42" s="29" t="s">
        <v>81</v>
      </c>
      <c r="B42" s="76" t="s">
        <v>82</v>
      </c>
      <c r="C42" s="77"/>
      <c r="D42" s="90"/>
      <c r="E42" s="200" t="s">
        <v>64</v>
      </c>
      <c r="F42" s="91"/>
      <c r="G42" s="91"/>
      <c r="H42" s="91"/>
      <c r="I42" s="91"/>
      <c r="J42" s="91"/>
      <c r="K42" s="34"/>
      <c r="L42" s="35"/>
      <c r="M42" s="80"/>
      <c r="N42" s="35"/>
      <c r="O42" s="47"/>
      <c r="P42" s="35"/>
      <c r="Q42" s="80"/>
      <c r="R42" s="35"/>
      <c r="S42" s="80"/>
      <c r="T42" s="35"/>
      <c r="U42" s="35"/>
      <c r="V42" s="36"/>
      <c r="W42" s="43"/>
      <c r="X42" s="43"/>
      <c r="Y42" s="43"/>
      <c r="Z42" s="43"/>
      <c r="AA42" s="43"/>
      <c r="AB42" s="43"/>
    </row>
    <row r="43" spans="1:28" ht="72.5" x14ac:dyDescent="0.35">
      <c r="A43" s="6"/>
      <c r="B43" s="5" t="s">
        <v>83</v>
      </c>
      <c r="C43" s="5"/>
      <c r="D43" s="73" t="s">
        <v>35</v>
      </c>
      <c r="E43" s="201"/>
      <c r="F43" s="45" t="s">
        <v>67</v>
      </c>
      <c r="G43" s="45" t="s">
        <v>68</v>
      </c>
      <c r="H43" s="45" t="s">
        <v>69</v>
      </c>
      <c r="I43" s="45" t="s">
        <v>70</v>
      </c>
      <c r="J43" s="45" t="s">
        <v>84</v>
      </c>
      <c r="K43" s="78"/>
      <c r="L43" s="27"/>
      <c r="M43" s="80"/>
      <c r="N43" s="27"/>
      <c r="O43" s="47"/>
      <c r="P43" s="27"/>
      <c r="Q43" s="80"/>
      <c r="R43" s="27"/>
      <c r="S43" s="80"/>
      <c r="T43" s="27"/>
      <c r="U43" s="27"/>
      <c r="V43" s="52"/>
      <c r="W43" s="43"/>
      <c r="X43" s="43"/>
      <c r="Y43" s="43"/>
      <c r="Z43" s="43"/>
      <c r="AA43" s="43"/>
      <c r="AB43" s="43"/>
    </row>
    <row r="44" spans="1:28" x14ac:dyDescent="0.35">
      <c r="A44" s="6"/>
      <c r="B44" s="6"/>
      <c r="C44" s="6"/>
      <c r="D44" s="6" t="s">
        <v>72</v>
      </c>
      <c r="E44" s="201"/>
      <c r="F44" s="39"/>
      <c r="G44" s="39"/>
      <c r="H44" s="39"/>
      <c r="I44" s="39"/>
      <c r="J44" s="39"/>
      <c r="K44" s="41"/>
      <c r="L44" s="79"/>
      <c r="M44" s="80"/>
      <c r="N44" s="79"/>
      <c r="O44" s="80"/>
      <c r="P44" s="79"/>
      <c r="Q44" s="80"/>
      <c r="R44" s="79"/>
      <c r="S44" s="80"/>
      <c r="T44" s="79"/>
      <c r="U44" s="48"/>
      <c r="V44" s="66"/>
      <c r="W44" s="43"/>
      <c r="X44" s="43"/>
      <c r="Y44" s="43"/>
      <c r="Z44" s="43"/>
      <c r="AA44" s="43"/>
      <c r="AB44" s="43"/>
    </row>
    <row r="45" spans="1:28" x14ac:dyDescent="0.35">
      <c r="A45" s="6"/>
      <c r="B45" s="23"/>
      <c r="C45" s="81" t="s">
        <v>73</v>
      </c>
      <c r="D45" s="82">
        <v>0.16</v>
      </c>
      <c r="E45" s="201"/>
      <c r="F45" s="83">
        <v>0</v>
      </c>
      <c r="G45" s="83">
        <v>0</v>
      </c>
      <c r="H45" s="83">
        <v>0</v>
      </c>
      <c r="I45" s="83">
        <v>0</v>
      </c>
      <c r="J45" s="83">
        <v>0</v>
      </c>
      <c r="K45" s="46">
        <f>0.02*'Inschrijving perceel C'!E45</f>
        <v>0</v>
      </c>
      <c r="L45" s="79">
        <f>'Inschrijving perceel C'!F45</f>
        <v>0</v>
      </c>
      <c r="M45" s="80">
        <f t="shared" ref="M45:M50" si="5">IF(L45-$F45&gt;0,L45-$F45,0)*$K45*(-0.25*IF($G45-N45&gt;0,$G45-N45,0)-0.5*IF($H45-P45&gt;0,$H45-P45,0)-0.75*IF($I45-R45&gt;0,$I45-R45,0)-IF($J45-T45&gt;0,$J45-T45,0))</f>
        <v>0</v>
      </c>
      <c r="N45" s="79">
        <f>'Inschrijving perceel C'!G45</f>
        <v>0</v>
      </c>
      <c r="O45" s="80">
        <f>IF(N45-$G45&gt;0,N45-$G45,0)*$K45*(-0.33*IF($H45-P45&gt;0,$H45-P45,0)-0.66*IF($I45-R45&gt;0,$I45-R45,0)-IF($J45-T45&gt;0,$J45-T45,0))</f>
        <v>0</v>
      </c>
      <c r="P45" s="79">
        <f>'Inschrijving perceel C'!H45</f>
        <v>0</v>
      </c>
      <c r="Q45" s="84">
        <f t="shared" ref="Q45:Q50" si="6">IF(P45-$H45&gt;0,P45-$H45,0)*$K45*(-0.5*IF($I45-R45&gt;0,$I45-R45,0)-IF($J45-T45&gt;0,$J45-T45,0))</f>
        <v>0</v>
      </c>
      <c r="R45" s="79">
        <f>'Inschrijving perceel C'!I45</f>
        <v>0</v>
      </c>
      <c r="S45" s="84">
        <f t="shared" ref="S45:S50" si="7">IF(R45-$I45&gt;0,R45-$I45,0)*$K45*(-IF($J45-T45&gt;0,$J45-T45,0))</f>
        <v>0</v>
      </c>
      <c r="T45" s="79">
        <f>'Inschrijving perceel C'!J45</f>
        <v>0</v>
      </c>
      <c r="U45" s="48"/>
      <c r="V45" s="66">
        <f t="shared" ref="V45:V50" si="8">SUM(M45,O45,Q45,S45,U45)</f>
        <v>0</v>
      </c>
      <c r="W45" s="43"/>
      <c r="X45" s="43"/>
      <c r="Y45" s="43"/>
      <c r="Z45" s="43"/>
      <c r="AA45" s="43"/>
      <c r="AB45" s="43"/>
    </row>
    <row r="46" spans="1:28" x14ac:dyDescent="0.35">
      <c r="A46" s="6"/>
      <c r="B46" s="23"/>
      <c r="C46" s="81" t="s">
        <v>74</v>
      </c>
      <c r="D46" s="82">
        <v>0.17</v>
      </c>
      <c r="E46" s="201"/>
      <c r="F46" s="83">
        <v>0</v>
      </c>
      <c r="G46" s="83">
        <v>0</v>
      </c>
      <c r="H46" s="83">
        <v>0</v>
      </c>
      <c r="I46" s="83">
        <v>0</v>
      </c>
      <c r="J46" s="83">
        <v>0</v>
      </c>
      <c r="K46" s="46">
        <f>0.02*'Inschrijving perceel C'!E46</f>
        <v>0</v>
      </c>
      <c r="L46" s="79">
        <f>'Inschrijving perceel C'!F46</f>
        <v>0</v>
      </c>
      <c r="M46" s="80">
        <f t="shared" si="5"/>
        <v>0</v>
      </c>
      <c r="N46" s="79">
        <f>'Inschrijving perceel C'!G46</f>
        <v>0</v>
      </c>
      <c r="O46" s="80">
        <f t="shared" ref="O46:O50" si="9">IF(N46-$G46&gt;0,N46-$G46,0)*$K46*(-0.33*IF($H46-P46&gt;0,$H46-P46,0)-0.66*IF($I46-R46&gt;0,$I46-R46,0)-IF($J46-T46&gt;0,$J46-T46,0))</f>
        <v>0</v>
      </c>
      <c r="P46" s="79">
        <f>'Inschrijving perceel C'!H46</f>
        <v>0</v>
      </c>
      <c r="Q46" s="84">
        <f t="shared" si="6"/>
        <v>0</v>
      </c>
      <c r="R46" s="79">
        <f>'Inschrijving perceel C'!I46</f>
        <v>0</v>
      </c>
      <c r="S46" s="84">
        <f t="shared" si="7"/>
        <v>0</v>
      </c>
      <c r="T46" s="79">
        <f>'Inschrijving perceel C'!J46</f>
        <v>0</v>
      </c>
      <c r="U46" s="48"/>
      <c r="V46" s="66">
        <f t="shared" si="8"/>
        <v>0</v>
      </c>
      <c r="W46" s="43"/>
      <c r="X46" s="43"/>
      <c r="Y46" s="43"/>
      <c r="Z46" s="43"/>
      <c r="AA46" s="43"/>
      <c r="AB46" s="43"/>
    </row>
    <row r="47" spans="1:28" x14ac:dyDescent="0.35">
      <c r="A47" s="6"/>
      <c r="B47" s="23"/>
      <c r="C47" s="81" t="s">
        <v>75</v>
      </c>
      <c r="D47" s="82">
        <v>0.17</v>
      </c>
      <c r="E47" s="201"/>
      <c r="F47" s="83">
        <v>0</v>
      </c>
      <c r="G47" s="83">
        <v>0</v>
      </c>
      <c r="H47" s="83">
        <v>0</v>
      </c>
      <c r="I47" s="83">
        <v>0</v>
      </c>
      <c r="J47" s="83">
        <v>0</v>
      </c>
      <c r="K47" s="46">
        <f>0.02*'Inschrijving perceel C'!E47</f>
        <v>0</v>
      </c>
      <c r="L47" s="79">
        <f>'Inschrijving perceel C'!F47</f>
        <v>0</v>
      </c>
      <c r="M47" s="80">
        <f t="shared" si="5"/>
        <v>0</v>
      </c>
      <c r="N47" s="79">
        <f>'Inschrijving perceel C'!G47</f>
        <v>0</v>
      </c>
      <c r="O47" s="80">
        <f t="shared" si="9"/>
        <v>0</v>
      </c>
      <c r="P47" s="79">
        <f>'Inschrijving perceel C'!H47</f>
        <v>0</v>
      </c>
      <c r="Q47" s="84">
        <f t="shared" si="6"/>
        <v>0</v>
      </c>
      <c r="R47" s="79">
        <f>'Inschrijving perceel C'!I47</f>
        <v>0</v>
      </c>
      <c r="S47" s="84">
        <f t="shared" si="7"/>
        <v>0</v>
      </c>
      <c r="T47" s="79">
        <f>'Inschrijving perceel C'!J47</f>
        <v>0</v>
      </c>
      <c r="U47" s="48"/>
      <c r="V47" s="66">
        <f t="shared" si="8"/>
        <v>0</v>
      </c>
      <c r="W47" s="43"/>
      <c r="X47" s="43"/>
      <c r="Y47" s="43"/>
      <c r="Z47" s="43"/>
      <c r="AA47" s="43"/>
      <c r="AB47" s="43"/>
    </row>
    <row r="48" spans="1:28" x14ac:dyDescent="0.35">
      <c r="A48" s="6"/>
      <c r="B48" s="23"/>
      <c r="C48" s="81" t="s">
        <v>76</v>
      </c>
      <c r="D48" s="82">
        <v>0.16</v>
      </c>
      <c r="E48" s="201"/>
      <c r="F48" s="83">
        <v>0</v>
      </c>
      <c r="G48" s="83">
        <v>0</v>
      </c>
      <c r="H48" s="83">
        <v>0</v>
      </c>
      <c r="I48" s="83">
        <v>0</v>
      </c>
      <c r="J48" s="83">
        <v>0</v>
      </c>
      <c r="K48" s="46">
        <f>0.02*'Inschrijving perceel C'!E48</f>
        <v>0</v>
      </c>
      <c r="L48" s="79">
        <f>'Inschrijving perceel C'!F48</f>
        <v>0</v>
      </c>
      <c r="M48" s="80">
        <f t="shared" si="5"/>
        <v>0</v>
      </c>
      <c r="N48" s="79">
        <f>'Inschrijving perceel C'!G48</f>
        <v>0</v>
      </c>
      <c r="O48" s="80">
        <f t="shared" si="9"/>
        <v>0</v>
      </c>
      <c r="P48" s="79">
        <f>'Inschrijving perceel C'!H48</f>
        <v>0</v>
      </c>
      <c r="Q48" s="84">
        <f t="shared" si="6"/>
        <v>0</v>
      </c>
      <c r="R48" s="79">
        <f>'Inschrijving perceel C'!I48</f>
        <v>0</v>
      </c>
      <c r="S48" s="84">
        <f t="shared" si="7"/>
        <v>0</v>
      </c>
      <c r="T48" s="79">
        <f>'Inschrijving perceel C'!J48</f>
        <v>0</v>
      </c>
      <c r="U48" s="48"/>
      <c r="V48" s="66">
        <f t="shared" si="8"/>
        <v>0</v>
      </c>
      <c r="W48" s="43"/>
      <c r="X48" s="43"/>
      <c r="Y48" s="43"/>
      <c r="Z48" s="43"/>
      <c r="AA48" s="43"/>
      <c r="AB48" s="43"/>
    </row>
    <row r="49" spans="1:28" x14ac:dyDescent="0.35">
      <c r="A49" s="6"/>
      <c r="B49" s="23"/>
      <c r="C49" s="81" t="s">
        <v>77</v>
      </c>
      <c r="D49" s="82">
        <v>0.17</v>
      </c>
      <c r="E49" s="201"/>
      <c r="F49" s="83">
        <v>0</v>
      </c>
      <c r="G49" s="83">
        <v>0</v>
      </c>
      <c r="H49" s="83">
        <v>0</v>
      </c>
      <c r="I49" s="83">
        <v>0</v>
      </c>
      <c r="J49" s="83">
        <v>0</v>
      </c>
      <c r="K49" s="46">
        <f>0.02*'Inschrijving perceel C'!E49</f>
        <v>0</v>
      </c>
      <c r="L49" s="79">
        <f>'Inschrijving perceel C'!F49</f>
        <v>0</v>
      </c>
      <c r="M49" s="80">
        <f t="shared" si="5"/>
        <v>0</v>
      </c>
      <c r="N49" s="79">
        <f>'Inschrijving perceel C'!G49</f>
        <v>0</v>
      </c>
      <c r="O49" s="80">
        <f t="shared" si="9"/>
        <v>0</v>
      </c>
      <c r="P49" s="79">
        <f>'Inschrijving perceel C'!H49</f>
        <v>0</v>
      </c>
      <c r="Q49" s="84">
        <f t="shared" si="6"/>
        <v>0</v>
      </c>
      <c r="R49" s="79">
        <f>'Inschrijving perceel C'!I49</f>
        <v>0</v>
      </c>
      <c r="S49" s="84">
        <f t="shared" si="7"/>
        <v>0</v>
      </c>
      <c r="T49" s="79">
        <f>'Inschrijving perceel C'!J49</f>
        <v>0</v>
      </c>
      <c r="U49" s="48"/>
      <c r="V49" s="66">
        <f t="shared" si="8"/>
        <v>0</v>
      </c>
      <c r="W49" s="43"/>
      <c r="X49" s="43"/>
      <c r="Y49" s="43"/>
      <c r="Z49" s="43"/>
      <c r="AA49" s="43"/>
      <c r="AB49" s="43"/>
    </row>
    <row r="50" spans="1:28" x14ac:dyDescent="0.35">
      <c r="A50" s="18"/>
      <c r="B50" s="85"/>
      <c r="C50" s="81" t="s">
        <v>78</v>
      </c>
      <c r="D50" s="82">
        <v>0.17</v>
      </c>
      <c r="E50" s="201"/>
      <c r="F50" s="83">
        <v>0</v>
      </c>
      <c r="G50" s="83">
        <v>0</v>
      </c>
      <c r="H50" s="83">
        <v>0</v>
      </c>
      <c r="I50" s="83">
        <v>0</v>
      </c>
      <c r="J50" s="83">
        <v>0</v>
      </c>
      <c r="K50" s="46">
        <f>0.02*'Inschrijving perceel C'!E50</f>
        <v>0</v>
      </c>
      <c r="L50" s="79">
        <f>'Inschrijving perceel C'!F50</f>
        <v>0</v>
      </c>
      <c r="M50" s="80">
        <f t="shared" si="5"/>
        <v>0</v>
      </c>
      <c r="N50" s="79">
        <f>'Inschrijving perceel C'!G50</f>
        <v>0</v>
      </c>
      <c r="O50" s="80">
        <f t="shared" si="9"/>
        <v>0</v>
      </c>
      <c r="P50" s="79">
        <f>'Inschrijving perceel C'!H50</f>
        <v>0</v>
      </c>
      <c r="Q50" s="84">
        <f t="shared" si="6"/>
        <v>0</v>
      </c>
      <c r="R50" s="79">
        <f>'Inschrijving perceel C'!I50</f>
        <v>0</v>
      </c>
      <c r="S50" s="84">
        <f t="shared" si="7"/>
        <v>0</v>
      </c>
      <c r="T50" s="79">
        <f>'Inschrijving perceel C'!J50</f>
        <v>0</v>
      </c>
      <c r="U50" s="48"/>
      <c r="V50" s="66">
        <f t="shared" si="8"/>
        <v>0</v>
      </c>
      <c r="W50" s="43"/>
      <c r="X50" s="43"/>
      <c r="Y50" s="43"/>
      <c r="Z50" s="43"/>
      <c r="AA50" s="43"/>
      <c r="AB50" s="43"/>
    </row>
    <row r="51" spans="1:28" x14ac:dyDescent="0.35">
      <c r="A51" s="18"/>
      <c r="B51" s="17"/>
      <c r="C51" s="17"/>
      <c r="D51" s="18" t="s">
        <v>37</v>
      </c>
      <c r="E51" s="202"/>
      <c r="F51" s="92"/>
      <c r="G51" s="92"/>
      <c r="H51" s="92"/>
      <c r="I51" s="92"/>
      <c r="J51" s="93"/>
      <c r="K51" s="46"/>
      <c r="L51" s="54"/>
      <c r="M51" s="80"/>
      <c r="N51" s="54"/>
      <c r="O51" s="47"/>
      <c r="P51" s="54"/>
      <c r="Q51" s="80"/>
      <c r="R51" s="54"/>
      <c r="S51" s="80"/>
      <c r="T51" s="54"/>
      <c r="U51" s="54"/>
      <c r="V51" s="42"/>
      <c r="W51" s="43"/>
      <c r="X51" s="43"/>
      <c r="Y51" s="43"/>
      <c r="Z51" s="43"/>
      <c r="AA51" s="43"/>
      <c r="AB51" s="43"/>
    </row>
    <row r="52" spans="1:28" x14ac:dyDescent="0.35">
      <c r="A52" s="29" t="s">
        <v>85</v>
      </c>
      <c r="B52" s="12" t="s">
        <v>86</v>
      </c>
      <c r="C52" s="29"/>
      <c r="D52" s="29"/>
      <c r="E52" s="29"/>
      <c r="F52" s="32"/>
      <c r="G52" s="32"/>
      <c r="H52" s="32"/>
      <c r="I52" s="32"/>
      <c r="J52" s="32"/>
      <c r="K52" s="46"/>
      <c r="L52" s="94"/>
      <c r="M52" s="80"/>
      <c r="N52" s="94"/>
      <c r="O52" s="47"/>
      <c r="P52" s="94"/>
      <c r="Q52" s="80"/>
      <c r="R52" s="94"/>
      <c r="S52" s="80"/>
      <c r="T52" s="94"/>
      <c r="U52" s="94"/>
      <c r="V52" s="50"/>
      <c r="W52" s="43"/>
      <c r="X52" s="43"/>
      <c r="Y52" s="43"/>
      <c r="Z52" s="43"/>
      <c r="AA52" s="43"/>
      <c r="AB52" s="43"/>
    </row>
    <row r="53" spans="1:28" ht="72.5" x14ac:dyDescent="0.35">
      <c r="A53" s="29"/>
      <c r="B53" s="1" t="s">
        <v>87</v>
      </c>
      <c r="C53" s="1" t="s">
        <v>88</v>
      </c>
      <c r="D53" s="29" t="s">
        <v>35</v>
      </c>
      <c r="E53" s="6"/>
      <c r="F53" s="45">
        <v>5</v>
      </c>
      <c r="G53" s="45">
        <v>4</v>
      </c>
      <c r="H53" s="45">
        <v>3</v>
      </c>
      <c r="I53" s="45">
        <v>2</v>
      </c>
      <c r="J53" s="45">
        <v>1</v>
      </c>
      <c r="K53" s="46">
        <f>0.02*'Inschrijving perceel C'!E54</f>
        <v>0</v>
      </c>
      <c r="L53" s="65">
        <f>IF('Inschrijving perceel C'!F54=1,1,0)</f>
        <v>0</v>
      </c>
      <c r="M53" s="80">
        <f>L53*(-0.25*$K53*$G54-0.5*$K53*$H54-0.75*$K53*$I54-$K53*$J54)</f>
        <v>0</v>
      </c>
      <c r="N53" s="65">
        <f>IF('Inschrijving perceel C'!G54=1,1,0)</f>
        <v>0</v>
      </c>
      <c r="O53" s="80">
        <f>N53*(-0.33*$K53*$H54-66*$K53*$I54-$K53*$J54)</f>
        <v>0</v>
      </c>
      <c r="P53" s="65">
        <f>IF('Inschrijving perceel C'!H54=1,1,0)</f>
        <v>0</v>
      </c>
      <c r="Q53" s="80">
        <f>P53*(-0.5*$K53*$I54-$K53*$J54)</f>
        <v>0</v>
      </c>
      <c r="R53" s="65">
        <f>IF('Inschrijving perceel C'!I54=1,1,0)</f>
        <v>0</v>
      </c>
      <c r="S53" s="80">
        <f>R53*(-$K53*$J54)</f>
        <v>0</v>
      </c>
      <c r="T53" s="65"/>
      <c r="U53" s="48"/>
      <c r="V53" s="66">
        <f>SUM(M53,O53,Q53,S53,U53)</f>
        <v>0</v>
      </c>
      <c r="W53" s="43"/>
      <c r="X53" s="43"/>
      <c r="Y53" s="43"/>
      <c r="Z53" s="43"/>
      <c r="AA53" s="43"/>
      <c r="AB53" s="43"/>
    </row>
    <row r="54" spans="1:28" ht="15" thickBot="1" x14ac:dyDescent="0.4">
      <c r="A54" s="18"/>
      <c r="B54" s="17"/>
      <c r="C54" s="17"/>
      <c r="D54" s="18" t="s">
        <v>37</v>
      </c>
      <c r="E54" s="18"/>
      <c r="F54" s="49"/>
      <c r="G54" s="49"/>
      <c r="H54" s="49"/>
      <c r="I54" s="49"/>
      <c r="J54" s="49"/>
      <c r="K54" s="46"/>
      <c r="L54" s="54"/>
      <c r="M54" s="169"/>
      <c r="N54" s="54"/>
      <c r="O54" s="54"/>
      <c r="P54" s="54"/>
      <c r="Q54" s="169"/>
      <c r="R54" s="54"/>
      <c r="S54" s="169"/>
      <c r="T54" s="54"/>
      <c r="U54" s="54"/>
      <c r="V54" s="95"/>
      <c r="W54" s="43"/>
      <c r="X54" s="43"/>
      <c r="Y54" s="43"/>
      <c r="Z54" s="43"/>
      <c r="AA54" s="43"/>
      <c r="AB54" s="43"/>
    </row>
    <row r="55" spans="1:28" ht="15" customHeight="1" x14ac:dyDescent="0.35">
      <c r="A55" s="25"/>
      <c r="B55" s="25"/>
      <c r="C55" s="25"/>
      <c r="D55" s="25"/>
      <c r="E55" s="204" t="s">
        <v>89</v>
      </c>
      <c r="F55" s="204"/>
      <c r="G55" s="204"/>
      <c r="H55" s="204"/>
      <c r="I55" s="204"/>
      <c r="J55" s="204"/>
      <c r="K55" s="204"/>
      <c r="L55" s="96"/>
      <c r="M55" s="170"/>
      <c r="N55" s="96"/>
      <c r="O55" s="96"/>
      <c r="P55" s="96"/>
      <c r="Q55" s="170"/>
      <c r="R55" s="96"/>
      <c r="S55" s="170"/>
      <c r="T55" s="96"/>
      <c r="U55" s="96"/>
      <c r="V55" s="97">
        <f>SUM(V7:V54)</f>
        <v>0</v>
      </c>
      <c r="W55" s="43"/>
      <c r="X55" s="43"/>
      <c r="Y55" s="43"/>
      <c r="Z55" s="43"/>
      <c r="AA55" s="43"/>
      <c r="AB55" s="43"/>
    </row>
    <row r="56" spans="1:28" x14ac:dyDescent="0.35">
      <c r="B56" s="216"/>
      <c r="C56" s="216"/>
      <c r="D56" s="216"/>
      <c r="E56" s="216"/>
      <c r="F56" s="216"/>
      <c r="G56" s="216"/>
      <c r="H56" s="216"/>
      <c r="I56" s="216"/>
      <c r="J56" s="216"/>
      <c r="W56" s="216"/>
      <c r="X56" s="216"/>
      <c r="Y56" s="216"/>
      <c r="Z56" s="216"/>
      <c r="AA56" s="216"/>
      <c r="AB56" s="216"/>
    </row>
    <row r="57" spans="1:28" x14ac:dyDescent="0.35">
      <c r="E57" s="216"/>
      <c r="F57" s="216"/>
      <c r="G57" s="216"/>
      <c r="H57" s="216"/>
      <c r="I57" s="216"/>
      <c r="J57" s="216"/>
      <c r="W57" s="216"/>
      <c r="X57" s="216"/>
      <c r="Y57" s="216"/>
      <c r="Z57" s="216"/>
      <c r="AA57" s="216"/>
      <c r="AB57" s="216"/>
    </row>
    <row r="58" spans="1:28" x14ac:dyDescent="0.35">
      <c r="E58" s="216"/>
      <c r="F58" s="216"/>
      <c r="G58" s="216"/>
      <c r="H58" s="216"/>
      <c r="I58" s="216"/>
      <c r="J58" s="216"/>
      <c r="W58" s="216"/>
      <c r="X58" s="216"/>
      <c r="Y58" s="216"/>
      <c r="Z58" s="216"/>
      <c r="AA58" s="216"/>
      <c r="AB58" s="216"/>
    </row>
    <row r="59" spans="1:28" x14ac:dyDescent="0.35">
      <c r="F59" s="216"/>
      <c r="G59" s="216"/>
      <c r="H59" s="216"/>
      <c r="I59" s="216"/>
      <c r="J59" s="216"/>
    </row>
    <row r="62" spans="1:28" x14ac:dyDescent="0.35">
      <c r="E62" s="216"/>
    </row>
    <row r="63" spans="1:28" x14ac:dyDescent="0.35">
      <c r="E63" s="216"/>
    </row>
    <row r="64" spans="1:28" x14ac:dyDescent="0.35">
      <c r="E64" s="216"/>
    </row>
    <row r="65" spans="5:10" x14ac:dyDescent="0.35">
      <c r="E65" s="216"/>
    </row>
    <row r="66" spans="5:10" x14ac:dyDescent="0.35">
      <c r="E66" s="216"/>
    </row>
    <row r="67" spans="5:10" x14ac:dyDescent="0.35">
      <c r="E67" s="216"/>
    </row>
    <row r="68" spans="5:10" x14ac:dyDescent="0.35">
      <c r="E68" s="216"/>
      <c r="F68" s="216"/>
      <c r="G68" s="216"/>
      <c r="H68" s="216"/>
      <c r="I68" s="216"/>
      <c r="J68" s="216"/>
    </row>
    <row r="70" spans="5:10" x14ac:dyDescent="0.35">
      <c r="E70" s="216"/>
    </row>
    <row r="71" spans="5:10" x14ac:dyDescent="0.35">
      <c r="E71" s="216"/>
      <c r="F71" s="216"/>
      <c r="G71" s="216"/>
      <c r="H71" s="216"/>
      <c r="I71" s="216"/>
      <c r="J71" s="216"/>
    </row>
    <row r="72" spans="5:10" x14ac:dyDescent="0.35">
      <c r="E72" s="216"/>
      <c r="F72" s="216"/>
      <c r="G72" s="216"/>
      <c r="H72" s="216"/>
      <c r="I72" s="216"/>
      <c r="J72" s="216"/>
    </row>
    <row r="73" spans="5:10" x14ac:dyDescent="0.35">
      <c r="E73" s="216"/>
    </row>
    <row r="84" spans="3:10" x14ac:dyDescent="0.35">
      <c r="E84" s="216"/>
    </row>
    <row r="85" spans="3:10" x14ac:dyDescent="0.35">
      <c r="E85" s="216"/>
    </row>
    <row r="86" spans="3:10" x14ac:dyDescent="0.35">
      <c r="E86" s="216"/>
    </row>
    <row r="87" spans="3:10" x14ac:dyDescent="0.35">
      <c r="E87" s="216"/>
    </row>
    <row r="88" spans="3:10" x14ac:dyDescent="0.35">
      <c r="E88" s="216"/>
    </row>
    <row r="89" spans="3:10" x14ac:dyDescent="0.35">
      <c r="E89" s="216"/>
    </row>
    <row r="90" spans="3:10" x14ac:dyDescent="0.35">
      <c r="E90" s="216"/>
    </row>
    <row r="91" spans="3:10" x14ac:dyDescent="0.35">
      <c r="E91" s="216"/>
    </row>
    <row r="92" spans="3:10" x14ac:dyDescent="0.35">
      <c r="E92" s="216"/>
    </row>
    <row r="93" spans="3:10" x14ac:dyDescent="0.35">
      <c r="E93" s="216"/>
    </row>
    <row r="94" spans="3:10" x14ac:dyDescent="0.35">
      <c r="E94" s="216"/>
      <c r="F94" s="216"/>
      <c r="G94" s="216"/>
      <c r="H94" s="216"/>
      <c r="I94" s="216"/>
      <c r="J94" s="216"/>
    </row>
    <row r="95" spans="3:10" x14ac:dyDescent="0.35">
      <c r="C95" s="216"/>
      <c r="E95" s="216"/>
    </row>
    <row r="96" spans="3:10" x14ac:dyDescent="0.35">
      <c r="C96" s="216"/>
      <c r="E96" s="216"/>
    </row>
    <row r="97" spans="5:11" x14ac:dyDescent="0.35">
      <c r="E97" s="216"/>
    </row>
    <row r="98" spans="5:11" x14ac:dyDescent="0.35">
      <c r="E98" s="216"/>
    </row>
    <row r="99" spans="5:11" x14ac:dyDescent="0.35">
      <c r="E99" s="216"/>
    </row>
    <row r="100" spans="5:11" x14ac:dyDescent="0.35">
      <c r="E100" s="216"/>
    </row>
    <row r="101" spans="5:11" x14ac:dyDescent="0.35">
      <c r="E101" s="216"/>
    </row>
    <row r="102" spans="5:11" x14ac:dyDescent="0.35">
      <c r="E102" s="216"/>
    </row>
    <row r="103" spans="5:11" x14ac:dyDescent="0.35">
      <c r="E103" s="216"/>
    </row>
    <row r="104" spans="5:11" x14ac:dyDescent="0.35">
      <c r="E104" s="216"/>
    </row>
    <row r="105" spans="5:11" x14ac:dyDescent="0.35">
      <c r="E105" s="216"/>
    </row>
    <row r="106" spans="5:11" x14ac:dyDescent="0.35">
      <c r="E106" s="216"/>
    </row>
    <row r="110" spans="5:11" x14ac:dyDescent="0.35">
      <c r="E110" s="216"/>
      <c r="F110" s="216"/>
      <c r="G110" s="216"/>
      <c r="H110" s="216"/>
      <c r="I110" s="216"/>
      <c r="J110" s="216"/>
      <c r="K110" s="216"/>
    </row>
  </sheetData>
  <sheetProtection algorithmName="SHA-512" hashValue="cFCdZohgYEuUabyG9ADGQ9oqv0UvZqjk9SP2KLiuHLKtoG+Rq+ncbyFl747A5qAUoQe8kUkTbS10S+CH949nqA==" saltValue="Nlhn0lGtoCgbTQ/xnTVvNw==" spinCount="100000" sheet="1" objects="1" scenarios="1"/>
  <mergeCells count="44">
    <mergeCell ref="W56:X58"/>
    <mergeCell ref="Y56:Z58"/>
    <mergeCell ref="AA56:AB58"/>
    <mergeCell ref="E57:J57"/>
    <mergeCell ref="E58:J58"/>
    <mergeCell ref="E110:K110"/>
    <mergeCell ref="F59:J59"/>
    <mergeCell ref="E62:E68"/>
    <mergeCell ref="F68:J68"/>
    <mergeCell ref="E70:E73"/>
    <mergeCell ref="F71:F72"/>
    <mergeCell ref="G71:G72"/>
    <mergeCell ref="H71:H72"/>
    <mergeCell ref="I71:I72"/>
    <mergeCell ref="J71:J72"/>
    <mergeCell ref="E15:E18"/>
    <mergeCell ref="E84:E96"/>
    <mergeCell ref="F94:J94"/>
    <mergeCell ref="C95:C96"/>
    <mergeCell ref="E97:E106"/>
    <mergeCell ref="B56:C56"/>
    <mergeCell ref="D56:E56"/>
    <mergeCell ref="F56:J56"/>
    <mergeCell ref="AA1:AB3"/>
    <mergeCell ref="Y1:Z3"/>
    <mergeCell ref="W1:X3"/>
    <mergeCell ref="F1:J1"/>
    <mergeCell ref="D1:E1"/>
    <mergeCell ref="B1:C1"/>
    <mergeCell ref="E55:K55"/>
    <mergeCell ref="F13:J13"/>
    <mergeCell ref="E7:E13"/>
    <mergeCell ref="F4:J4"/>
    <mergeCell ref="E3:J3"/>
    <mergeCell ref="E2:J2"/>
    <mergeCell ref="C40:C41"/>
    <mergeCell ref="F39:J39"/>
    <mergeCell ref="E42:E51"/>
    <mergeCell ref="E29:E41"/>
    <mergeCell ref="J16:J17"/>
    <mergeCell ref="I16:I17"/>
    <mergeCell ref="H16:H17"/>
    <mergeCell ref="G16:G17"/>
    <mergeCell ref="F16:F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Inschrijving perceel A</vt:lpstr>
      <vt:lpstr>Inschrijving perceel B</vt:lpstr>
      <vt:lpstr>Inschrijving perceel C</vt:lpstr>
      <vt:lpstr>Logboek perceel A</vt:lpstr>
      <vt:lpstr>Logboek perceel B</vt:lpstr>
      <vt:lpstr>Logboek perceel 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Pjotr Zegers</dc:creator>
  <cp:lastModifiedBy>Sjoerd van den Aarssen</cp:lastModifiedBy>
  <dcterms:created xsi:type="dcterms:W3CDTF">2015-06-05T18:19:34Z</dcterms:created>
  <dcterms:modified xsi:type="dcterms:W3CDTF">2021-11-12T08:54:50Z</dcterms:modified>
</cp:coreProperties>
</file>