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fd BV\BA\Inkoop\Aanbestedingen\2021\Schoonmaak\Publicatiebestanden\"/>
    </mc:Choice>
  </mc:AlternateContent>
  <xr:revisionPtr revIDLastSave="0" documentId="8_{9A46C6B9-1362-45EF-B26B-651A541B64E3}" xr6:coauthVersionLast="47" xr6:coauthVersionMax="47" xr10:uidLastSave="{00000000-0000-0000-0000-000000000000}"/>
  <bookViews>
    <workbookView xWindow="-120" yWindow="-120" windowWidth="21840" windowHeight="11940" activeTab="3" xr2:uid="{00000000-000D-0000-FFFF-FFFF00000000}"/>
  </bookViews>
  <sheets>
    <sheet name="Kengetallen" sheetId="1" r:id="rId1"/>
    <sheet name="Ma_Vrij" sheetId="2" r:id="rId2"/>
    <sheet name="Werkbare dagen" sheetId="3" r:id="rId3"/>
    <sheet name="IVM SMO" sheetId="4" r:id="rId4"/>
    <sheet name="IVM Glas" sheetId="5" r:id="rId5"/>
    <sheet name="Aanvullende diensten" sheetId="6" r:id="rId6"/>
    <sheet name="Samenvatting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0" localSheetId="5">[1]Begroting!#REF!</definedName>
    <definedName name="\0" localSheetId="3">[1]Begroting!#REF!</definedName>
    <definedName name="\0" localSheetId="2">[2]Begroting!#REF!</definedName>
    <definedName name="\0">#REF!</definedName>
    <definedName name="\M" localSheetId="5">[1]Begroting!#REF!</definedName>
    <definedName name="\M" localSheetId="3">[1]Begroting!#REF!</definedName>
    <definedName name="\M" localSheetId="2">[2]Begroting!#REF!</definedName>
    <definedName name="\M">#REF!</definedName>
    <definedName name="\P" localSheetId="5">[1]Begroting!#REF!</definedName>
    <definedName name="\P" localSheetId="3">[1]Begroting!#REF!</definedName>
    <definedName name="\P" localSheetId="2">[2]Begroting!#REF!</definedName>
    <definedName name="\P">#REF!</definedName>
    <definedName name="\W" localSheetId="5">[1]Begroting!#REF!</definedName>
    <definedName name="\W" localSheetId="3">[1]Begroting!#REF!</definedName>
    <definedName name="\W" localSheetId="2">[2]Begroting!#REF!</definedName>
    <definedName name="\W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 localSheetId="2">#REF!</definedName>
    <definedName name="____DAT10" localSheetId="2">#REF!</definedName>
    <definedName name="____DAT11" localSheetId="2">#REF!</definedName>
    <definedName name="____DAT12" localSheetId="2">#REF!</definedName>
    <definedName name="____DAT13" localSheetId="2">#REF!</definedName>
    <definedName name="____DAT14" localSheetId="2">#REF!</definedName>
    <definedName name="____DAT2" localSheetId="2">#REF!</definedName>
    <definedName name="____DAT3" localSheetId="2">#REF!</definedName>
    <definedName name="____DAT4" localSheetId="2">#REF!</definedName>
    <definedName name="____DAT5" localSheetId="2">#REF!</definedName>
    <definedName name="____DAT6" localSheetId="2">#REF!</definedName>
    <definedName name="____DAT7" localSheetId="2">#REF!</definedName>
    <definedName name="____DAT8" localSheetId="2">#REF!</definedName>
    <definedName name="____DAT9" localSheetId="2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" localSheetId="5">[1]Begroting!#REF!</definedName>
    <definedName name="_1" localSheetId="3">[1]Begroting!#REF!</definedName>
    <definedName name="_1" localSheetId="2">[2]Begroting!#REF!</definedName>
    <definedName name="_1">#REF!</definedName>
    <definedName name="_1________F" hidden="1">[3]Psychiatrie!#REF!</definedName>
    <definedName name="_10" localSheetId="5">[1]Begroting!#REF!</definedName>
    <definedName name="_10" localSheetId="3">[1]Begroting!#REF!</definedName>
    <definedName name="_10" localSheetId="2">[2]Begroting!#REF!</definedName>
    <definedName name="_10">#REF!</definedName>
    <definedName name="_100" localSheetId="5">[4]Begroting!#REF!</definedName>
    <definedName name="_100" localSheetId="3">[4]Begroting!#REF!</definedName>
    <definedName name="_100">[4]Begroting!#REF!</definedName>
    <definedName name="_11" localSheetId="5">[1]Begroting!#REF!</definedName>
    <definedName name="_11" localSheetId="3">[1]Begroting!#REF!</definedName>
    <definedName name="_11" localSheetId="2">[2]Begroting!#REF!</definedName>
    <definedName name="_11">#REF!</definedName>
    <definedName name="_12" localSheetId="5">[1]Begroting!#REF!</definedName>
    <definedName name="_12" localSheetId="3">[1]Begroting!#REF!</definedName>
    <definedName name="_12" localSheetId="2">[2]Begroting!#REF!</definedName>
    <definedName name="_12">#REF!</definedName>
    <definedName name="_125" localSheetId="5">[5]Begroting!#REF!</definedName>
    <definedName name="_125" localSheetId="3">[5]Begroting!#REF!</definedName>
    <definedName name="_125" localSheetId="2">[6]Begroting!#REF!</definedName>
    <definedName name="_125">[5]Begroting!#REF!</definedName>
    <definedName name="_13" localSheetId="5">[1]Begroting!#REF!</definedName>
    <definedName name="_13" localSheetId="3">[1]Begroting!#REF!</definedName>
    <definedName name="_13" localSheetId="2">[2]Begroting!#REF!</definedName>
    <definedName name="_13">#REF!</definedName>
    <definedName name="_14" localSheetId="5">[1]Begroting!#REF!</definedName>
    <definedName name="_14" localSheetId="3">[1]Begroting!#REF!</definedName>
    <definedName name="_14" localSheetId="2">[2]Begroting!#REF!</definedName>
    <definedName name="_14">#REF!</definedName>
    <definedName name="_15" localSheetId="5">[1]Begroting!#REF!</definedName>
    <definedName name="_15" localSheetId="3">[1]Begroting!#REF!</definedName>
    <definedName name="_15" localSheetId="2">[2]Begroting!#REF!</definedName>
    <definedName name="_15">#REF!</definedName>
    <definedName name="_16" localSheetId="5">[1]Begroting!#REF!</definedName>
    <definedName name="_16" localSheetId="3">[1]Begroting!#REF!</definedName>
    <definedName name="_16" localSheetId="2">[2]Begroting!#REF!</definedName>
    <definedName name="_16">#REF!</definedName>
    <definedName name="_16_0_F" hidden="1">[3]Psychiatrie!#REF!</definedName>
    <definedName name="_17" localSheetId="5">[1]Begroting!#REF!</definedName>
    <definedName name="_17" localSheetId="3">[1]Begroting!#REF!</definedName>
    <definedName name="_17" localSheetId="2">[2]Begroting!#REF!</definedName>
    <definedName name="_17">#REF!</definedName>
    <definedName name="_18" localSheetId="5">[1]Begroting!#REF!</definedName>
    <definedName name="_18" localSheetId="3">[1]Begroting!#REF!</definedName>
    <definedName name="_18" localSheetId="2">[2]Begroting!#REF!</definedName>
    <definedName name="_18">#REF!</definedName>
    <definedName name="_18_0_F" hidden="1">[3]Psychiatrie!#REF!</definedName>
    <definedName name="_19" localSheetId="5">[1]Begroting!#REF!</definedName>
    <definedName name="_19" localSheetId="3">[1]Begroting!#REF!</definedName>
    <definedName name="_19" localSheetId="2">[2]Begroting!#REF!</definedName>
    <definedName name="_19">#REF!</definedName>
    <definedName name="_191">[7]Begroting!#REF!</definedName>
    <definedName name="_1F" hidden="1">[3]Blad1!#REF!</definedName>
    <definedName name="_2" localSheetId="5">[1]Begroting!#REF!</definedName>
    <definedName name="_2" localSheetId="3">[1]Begroting!#REF!</definedName>
    <definedName name="_2" localSheetId="2">[2]Begroting!#REF!</definedName>
    <definedName name="_2">#REF!</definedName>
    <definedName name="_2_______F" localSheetId="2" hidden="1">[3]Psychiatrie!#REF!</definedName>
    <definedName name="_2_0_F" hidden="1">[3]Psychiatrie!#REF!</definedName>
    <definedName name="_20" localSheetId="5">[1]Begroting!#REF!</definedName>
    <definedName name="_20" localSheetId="3">[1]Begroting!#REF!</definedName>
    <definedName name="_20" localSheetId="2">[2]Begroting!#REF!</definedName>
    <definedName name="_20">#REF!</definedName>
    <definedName name="_21" localSheetId="5">[1]Begroting!#REF!</definedName>
    <definedName name="_21" localSheetId="3">[1]Begroting!#REF!</definedName>
    <definedName name="_21" localSheetId="2">[2]Begroting!#REF!</definedName>
    <definedName name="_21">#REF!</definedName>
    <definedName name="_22" localSheetId="5">[1]Begroting!#REF!</definedName>
    <definedName name="_22" localSheetId="3">[1]Begroting!#REF!</definedName>
    <definedName name="_22" localSheetId="2">[2]Begroting!#REF!</definedName>
    <definedName name="_22">#REF!</definedName>
    <definedName name="_23" localSheetId="5">[1]Begroting!#REF!</definedName>
    <definedName name="_23" localSheetId="3">[1]Begroting!#REF!</definedName>
    <definedName name="_23" localSheetId="2">[2]Begroting!#REF!</definedName>
    <definedName name="_23">#REF!</definedName>
    <definedName name="_2F" hidden="1">[3]Psychiatrie!#REF!</definedName>
    <definedName name="_3" localSheetId="5">[1]Begroting!#REF!</definedName>
    <definedName name="_3" localSheetId="3">[1]Begroting!#REF!</definedName>
    <definedName name="_3" localSheetId="2">[2]Begroting!#REF!</definedName>
    <definedName name="_3">#REF!</definedName>
    <definedName name="_3_____0_F" hidden="1">[3]Psychiatrie!#REF!</definedName>
    <definedName name="_3_0_F" hidden="1">[3]Psychiatrie!#REF!</definedName>
    <definedName name="_3F" hidden="1">[3]Psychiatrie!#REF!</definedName>
    <definedName name="_4" localSheetId="5">[1]Begroting!#REF!</definedName>
    <definedName name="_4" localSheetId="3">[1]Begroting!#REF!</definedName>
    <definedName name="_4" localSheetId="2">[2]Begroting!#REF!</definedName>
    <definedName name="_4">#REF!</definedName>
    <definedName name="_4______F" localSheetId="3" hidden="1">[3]Psychiatrie!#REF!</definedName>
    <definedName name="_4F" hidden="1">[3]Blad1!#REF!</definedName>
    <definedName name="_5" localSheetId="5">[1]Begroting!#REF!</definedName>
    <definedName name="_5" localSheetId="3">[1]Begroting!#REF!</definedName>
    <definedName name="_5" localSheetId="2">[2]Begroting!#REF!</definedName>
    <definedName name="_5">#REF!</definedName>
    <definedName name="_5____0_F" localSheetId="3" hidden="1">[3]Psychiatrie!#REF!</definedName>
    <definedName name="_5_0_F" hidden="1">[3]Psychiatrie!#REF!</definedName>
    <definedName name="_6" localSheetId="5">[1]Begroting!#REF!</definedName>
    <definedName name="_6" localSheetId="3">[1]Begroting!#REF!</definedName>
    <definedName name="_6" localSheetId="2">[2]Begroting!#REF!</definedName>
    <definedName name="_6">#REF!</definedName>
    <definedName name="_6_____F" localSheetId="5" hidden="1">[3]Psychiatrie!#REF!</definedName>
    <definedName name="_7" localSheetId="5">[1]Begroting!#REF!</definedName>
    <definedName name="_7" localSheetId="3">[1]Begroting!#REF!</definedName>
    <definedName name="_7" localSheetId="2">[2]Begroting!#REF!</definedName>
    <definedName name="_7">#REF!</definedName>
    <definedName name="_7___0_F" localSheetId="5" hidden="1">[3]Psychiatrie!#REF!</definedName>
    <definedName name="_8" localSheetId="5">[1]Begroting!#REF!</definedName>
    <definedName name="_8" localSheetId="3">[1]Begroting!#REF!</definedName>
    <definedName name="_8" localSheetId="2">[2]Begroting!#REF!</definedName>
    <definedName name="_8">#REF!</definedName>
    <definedName name="_8_0_F" hidden="1">[3]Psychiatrie!#REF!</definedName>
    <definedName name="_9" localSheetId="5">[1]Begroting!#REF!</definedName>
    <definedName name="_9" localSheetId="3">[1]Begroting!#REF!</definedName>
    <definedName name="_9" localSheetId="2">[2]Begroting!#REF!</definedName>
    <definedName name="_9">#REF!</definedName>
    <definedName name="_DAT1">#N/A</definedName>
    <definedName name="_DAT10">#N/A</definedName>
    <definedName name="_DAT11">#N/A</definedName>
    <definedName name="_DAT12">#N/A</definedName>
    <definedName name="_DAT13">#N/A</definedName>
    <definedName name="_DAT14">#N/A</definedName>
    <definedName name="_DAT2">#N/A</definedName>
    <definedName name="_DAT3">#N/A</definedName>
    <definedName name="_DAT4">#N/A</definedName>
    <definedName name="_DAT5">#N/A</definedName>
    <definedName name="_DAT6">#N/A</definedName>
    <definedName name="_DAT7">#N/A</definedName>
    <definedName name="_DAT8">#N/A</definedName>
    <definedName name="_DAT9">#N/A</definedName>
    <definedName name="_Dist_Bin" hidden="1">#REF!</definedName>
    <definedName name="_Dist_Values" hidden="1">#REF!</definedName>
    <definedName name="_Fill" localSheetId="5" hidden="1">[3]Psychiatrie!#REF!</definedName>
    <definedName name="_Fill" localSheetId="3" hidden="1">[3]Psychiatrie!#REF!</definedName>
    <definedName name="_Fill" localSheetId="2" hidden="1">[3]Psychiatrie!#REF!</definedName>
    <definedName name="_Fill" hidden="1">[3]Psychiatrie!#REF!</definedName>
    <definedName name="_xlnm._FilterDatabase" localSheetId="1" hidden="1">Ma_Vrij!$A$3:$U$142</definedName>
    <definedName name="_Key1" hidden="1">#REF!</definedName>
    <definedName name="_Key2" localSheetId="5" hidden="1">#REF!</definedName>
    <definedName name="_Key2" localSheetId="3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antal_niet_gebruikt" localSheetId="2">[8]Programma_check!$Y$1</definedName>
    <definedName name="aantal_niet_gebruikt">[8]Programma_check!$Y$1</definedName>
    <definedName name="_xlnm.Print_Area" localSheetId="5">'Aanvullende diensten'!$A$1:$P$14</definedName>
    <definedName name="_xlnm.Print_Area" localSheetId="3">'IVM SMO'!$A$1:$S$15</definedName>
    <definedName name="_xlnm.Print_Area" localSheetId="1">Ma_Vrij!$A$1:$J$1</definedName>
    <definedName name="_xlnm.Print_Area" localSheetId="2">'Werkbare dagen'!$A$1:$Q$49</definedName>
    <definedName name="_xlnm.Print_Area">#REF!</definedName>
    <definedName name="AFDRUKBEREIK_MI">#REF!</definedName>
    <definedName name="_xlnm.Print_Titles" localSheetId="1">Ma_Vrij!$1:$1</definedName>
    <definedName name="antwoord" localSheetId="5">[9]Tussenblad!$C$1</definedName>
    <definedName name="antwoord" localSheetId="3">[9]Tussenblad!$C$1</definedName>
    <definedName name="antwoord" localSheetId="2">[8]Tussenblad!$C$1</definedName>
    <definedName name="antwoord">#REF!</definedName>
    <definedName name="berichtok" localSheetId="2">'Werkbare dagen'!berichtok</definedName>
    <definedName name="berichtok">[0]!berichtok</definedName>
    <definedName name="berichtoke" localSheetId="5">'Aanvullende diensten'!berichtoke</definedName>
    <definedName name="berichtoke" localSheetId="3">'IVM SMO'!berichtoke</definedName>
    <definedName name="berichtoke" localSheetId="2">'Werkbare dagen'!berichtoke</definedName>
    <definedName name="berichtoke">[0]!berichtoke</definedName>
    <definedName name="berichtoke1" localSheetId="2">'Werkbare dagen'!berichtoke1</definedName>
    <definedName name="berichtoke1">[0]!berichtoke1</definedName>
    <definedName name="Berkt">[0]!Berkt</definedName>
    <definedName name="cluster">'[10]3-Basis ruimtestaat'!$B$1:$B$65536</definedName>
    <definedName name="dag">#REF!</definedName>
    <definedName name="dagenperjaar1">[11]Omreken!$B$9</definedName>
    <definedName name="dagsoorttabel1">[11]Omreken!$A$13:$B$28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einde" localSheetId="5">'Aanvullende diensten'!einde</definedName>
    <definedName name="einde" localSheetId="3">'IVM SMO'!einde</definedName>
    <definedName name="einde" localSheetId="2">'Werkbare dagen'!einde</definedName>
    <definedName name="einde">[0]!einde</definedName>
    <definedName name="Gan_R">[0]!Gan_R</definedName>
    <definedName name="gebouw">#REF!</definedName>
    <definedName name="gebruikerscode" localSheetId="2">[8]Tussenblad!$A$12</definedName>
    <definedName name="gebruikerscode">[8]Tussenblad!$A$12</definedName>
    <definedName name="glas" localSheetId="2">'Werkbare dagen'!glas</definedName>
    <definedName name="glas">[0]!glas</definedName>
    <definedName name="Gls_G" localSheetId="5">[5]Begroting!#REF!</definedName>
    <definedName name="Gls_G" localSheetId="3">[5]Begroting!#REF!</definedName>
    <definedName name="Gls_G" localSheetId="2">[6]Begroting!#REF!</definedName>
    <definedName name="Gls_G">[5]Begroting!#REF!</definedName>
    <definedName name="hhhhh" localSheetId="2">[4]Begroting!#REF!</definedName>
    <definedName name="hhhhh">[4]Begroting!#REF!</definedName>
    <definedName name="HTML_CodePage" hidden="1">1252</definedName>
    <definedName name="HTML_Control" localSheetId="5" hidden="1">{"'ma_vr'!$A$1:$AA$42"}</definedName>
    <definedName name="HTML_Control" localSheetId="3" hidden="1">{"'ma_vr'!$A$1:$AA$42"}</definedName>
    <definedName name="HTML_Control" localSheetId="2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Code">[12]Kengetal!$B$7:$G$60</definedName>
    <definedName name="Kengetal">'[13]2-Kengetal'!$A$10:$K$41</definedName>
    <definedName name="Kengetallenoverzicht">[14]Kengetallen!$B$5:$J$91</definedName>
    <definedName name="lijst_zdg" localSheetId="5">#REF!</definedName>
    <definedName name="lijst_zdg" localSheetId="3">#REF!</definedName>
    <definedName name="lijst_zdg" localSheetId="2">#REF!</definedName>
    <definedName name="lijst_zdg">#REF!</definedName>
    <definedName name="m2jaar">#REF!</definedName>
    <definedName name="norm">#REF!</definedName>
    <definedName name="norm1">#REF!</definedName>
    <definedName name="normblad" localSheetId="5">[15]Normblad!$B$5:$S$1623</definedName>
    <definedName name="normblad" localSheetId="3">[15]Normblad!$B$5:$S$1623</definedName>
    <definedName name="normblad" localSheetId="2">[2]Normblad!$B$4:$S$3321</definedName>
    <definedName name="normblad">#REF!</definedName>
    <definedName name="Normen">#REF!</definedName>
    <definedName name="NormenBarte">#REF!</definedName>
    <definedName name="NormenCult">#REF!</definedName>
    <definedName name="NormenGym">#REF!</definedName>
    <definedName name="Normentot">'[16]Invulblad P1'!$A$2:$D$164</definedName>
    <definedName name="onderhoud">#REF!</definedName>
    <definedName name="Percentage_eindejaars" localSheetId="2">[17]Uitgangspunten!$B$19</definedName>
    <definedName name="Percentage_eindejaars">[17]Uitgangspunten!$B$19</definedName>
    <definedName name="prgterug" localSheetId="5">[9]Tussenblad!$E$1</definedName>
    <definedName name="prgterug" localSheetId="3">[9]Tussenblad!$E$1</definedName>
    <definedName name="prgterug" localSheetId="2">[9]Tussenblad!$E$1</definedName>
    <definedName name="prgterug">#REF!</definedName>
    <definedName name="prijsjaargegund">#REF!</definedName>
    <definedName name="prijsjaargegund1">#REF!</definedName>
    <definedName name="qry_Tbv_disk" localSheetId="2">#REF!</definedName>
    <definedName name="qry_Tbv_disk">#REF!</definedName>
    <definedName name="RB" localSheetId="2">[8]Tussenblad!$B$11</definedName>
    <definedName name="RB">[8]Tussenblad!$B$11</definedName>
    <definedName name="rekenuurtariefHALO">#REF!</definedName>
    <definedName name="rekenuurtariefHHS">#REF!</definedName>
    <definedName name="ruimtem2">#REF!</definedName>
    <definedName name="Ruimtesoort" localSheetId="2">#REF!</definedName>
    <definedName name="Ruimtesoort">#REF!</definedName>
    <definedName name="ruimtestaten" localSheetId="5">[9]Tussenblad!$G$2:$H$12</definedName>
    <definedName name="ruimtestaten" localSheetId="3">[9]Tussenblad!$G$2:$H$12</definedName>
    <definedName name="ruimtestaten" localSheetId="2">[9]Tussenblad!$G$2:$H$12</definedName>
    <definedName name="ruimtestaten">#REF!</definedName>
    <definedName name="STARTFTEQ">#REF!</definedName>
    <definedName name="startpoint" localSheetId="5">#REF!</definedName>
    <definedName name="startpoint" localSheetId="3">#REF!</definedName>
    <definedName name="startpoint" localSheetId="1">Ma_Vrij!#REF!</definedName>
    <definedName name="startpoint" localSheetId="2">'[18]Perceel1-ma_vr'!#REF!</definedName>
    <definedName name="startpoint">#REF!</definedName>
    <definedName name="Tabelruimtesoort">[19]Ruimtesoort!$A:$IV</definedName>
    <definedName name="tabeltype">[11]Omreken!$B$5:$B$5</definedName>
    <definedName name="test">#REF!</definedName>
    <definedName name="TEST0" localSheetId="2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 localSheetId="2">#REF!</definedName>
    <definedName name="TESTHKEY">#REF!</definedName>
    <definedName name="TESTKEYS" localSheetId="2">#REF!</definedName>
    <definedName name="TESTKEYS">#REF!</definedName>
    <definedName name="TESTVKEY" localSheetId="2">#REF!</definedName>
    <definedName name="TESTVKEY">#REF!</definedName>
    <definedName name="uren_mavr">'[10]3-Basis ruimtestaat'!$L$1:$L$65536</definedName>
    <definedName name="urenma">#REF!</definedName>
    <definedName name="urenna">#REF!</definedName>
    <definedName name="urenza">#REF!</definedName>
    <definedName name="vloersoort" localSheetId="5">[9]Tussenblad!$B$2:$B$9</definedName>
    <definedName name="vloersoort" localSheetId="3">[9]Tussenblad!$B$2:$B$9</definedName>
    <definedName name="vloersoort" localSheetId="2">[9]Tussenblad!$B$2:$B$9</definedName>
    <definedName name="vloersoort">#REF!</definedName>
    <definedName name="vloersoortkeuze" localSheetId="5">[9]Tussenblad!$B$1</definedName>
    <definedName name="vloersoortkeuze" localSheetId="3">[9]Tussenblad!$B$1</definedName>
    <definedName name="vloersoortkeuze" localSheetId="2">[9]Tussenblad!$B$1</definedName>
    <definedName name="vloersoortkeuze">#REF!</definedName>
    <definedName name="Vloersoortoms" localSheetId="5">[9]Tussenblad!$C$2:$C$9</definedName>
    <definedName name="Vloersoortoms" localSheetId="3">[9]Tussenblad!$C$2:$C$9</definedName>
    <definedName name="Vloersoortoms" localSheetId="2">[8]Tussenblad!$C$2:$C$9</definedName>
    <definedName name="Vloersoortoms">#REF!</definedName>
    <definedName name="WACHT" localSheetId="5">[1]Begroting!#REF!</definedName>
    <definedName name="WACHT" localSheetId="3">[1]Begroting!#REF!</definedName>
    <definedName name="WACHT" localSheetId="2">[2]Begroting!#REF!</definedName>
    <definedName name="WACHT">#REF!</definedName>
    <definedName name="wachtwoord" localSheetId="2">[8]Tussenblad!$A$11</definedName>
    <definedName name="wachtwoord">[8]Tussenblad!$A$11</definedName>
    <definedName name="Was_S" localSheetId="5">'Aanvullende diensten'!Was_S</definedName>
    <definedName name="Was_S" localSheetId="3">'IVM SMO'!Was_S</definedName>
    <definedName name="Was_S" localSheetId="2">'Werkbare dagen'!Was_S</definedName>
    <definedName name="Was_S">[0]!Was_S</definedName>
    <definedName name="xxx" localSheetId="5">[5]Begroting!#REF!</definedName>
    <definedName name="xxx" localSheetId="3">[5]Begroting!#REF!</definedName>
    <definedName name="xxx" localSheetId="2">[6]Begroting!#REF!</definedName>
    <definedName name="xxx">[5]Begroting!#REF!</definedName>
    <definedName name="xxxx">[0]!xxxx</definedName>
    <definedName name="zaal" localSheetId="5">[20]!zaal</definedName>
    <definedName name="zaal">[20]!zaal</definedName>
    <definedName name="zilverlinde" localSheetId="2">'Werkbare dagen'!zilverlinde</definedName>
    <definedName name="zilverlinde">[0]!zilverlinde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4" l="1"/>
  <c r="H8" i="7"/>
  <c r="E8" i="7"/>
  <c r="H7" i="7"/>
  <c r="E7" i="7"/>
  <c r="H6" i="7"/>
  <c r="H10" i="7" s="1"/>
  <c r="E6" i="7"/>
  <c r="D6" i="7"/>
  <c r="D10" i="7" s="1"/>
  <c r="L11" i="6"/>
  <c r="I11" i="6"/>
  <c r="G11" i="6"/>
  <c r="H11" i="6" s="1"/>
  <c r="L20" i="5"/>
  <c r="S19" i="5"/>
  <c r="O19" i="5"/>
  <c r="K19" i="5"/>
  <c r="J19" i="5"/>
  <c r="S18" i="5"/>
  <c r="O18" i="5"/>
  <c r="K18" i="5"/>
  <c r="J18" i="5"/>
  <c r="O17" i="5"/>
  <c r="K17" i="5"/>
  <c r="J17" i="5"/>
  <c r="N17" i="5" s="1"/>
  <c r="L15" i="5"/>
  <c r="S14" i="5"/>
  <c r="O14" i="5"/>
  <c r="K14" i="5"/>
  <c r="J14" i="5"/>
  <c r="N14" i="5"/>
  <c r="S13" i="5"/>
  <c r="O13" i="5"/>
  <c r="K13" i="5"/>
  <c r="J13" i="5"/>
  <c r="N13" i="5" s="1"/>
  <c r="P13" i="5" s="1"/>
  <c r="Q13" i="5" s="1"/>
  <c r="R13" i="5" s="1"/>
  <c r="S12" i="5"/>
  <c r="O12" i="5"/>
  <c r="K12" i="5"/>
  <c r="J12" i="5"/>
  <c r="N12" i="5"/>
  <c r="S11" i="5"/>
  <c r="O11" i="5"/>
  <c r="K11" i="5"/>
  <c r="J11" i="5"/>
  <c r="N11" i="5" s="1"/>
  <c r="P11" i="5" s="1"/>
  <c r="S10" i="5"/>
  <c r="O10" i="5"/>
  <c r="K10" i="5"/>
  <c r="J10" i="5"/>
  <c r="N10" i="5" s="1"/>
  <c r="P10" i="5" s="1"/>
  <c r="Q10" i="5" s="1"/>
  <c r="R10" i="5" s="1"/>
  <c r="S9" i="5"/>
  <c r="O9" i="5"/>
  <c r="K9" i="5"/>
  <c r="J9" i="5"/>
  <c r="N9" i="5"/>
  <c r="S8" i="5"/>
  <c r="O8" i="5"/>
  <c r="K8" i="5"/>
  <c r="J8" i="5"/>
  <c r="N8" i="5" s="1"/>
  <c r="P8" i="5" s="1"/>
  <c r="S7" i="5"/>
  <c r="O7" i="5"/>
  <c r="K7" i="5"/>
  <c r="J7" i="5"/>
  <c r="O6" i="5"/>
  <c r="K6" i="5"/>
  <c r="J6" i="5"/>
  <c r="J15" i="5" s="1"/>
  <c r="H14" i="4"/>
  <c r="E14" i="4"/>
  <c r="P12" i="4"/>
  <c r="Q12" i="4"/>
  <c r="L12" i="4"/>
  <c r="L11" i="4"/>
  <c r="I12" i="4"/>
  <c r="I11" i="4"/>
  <c r="N136" i="2"/>
  <c r="Q136" i="2" s="1"/>
  <c r="N135" i="2"/>
  <c r="Q135" i="2" s="1"/>
  <c r="N134" i="2"/>
  <c r="Q134" i="2" s="1"/>
  <c r="N133" i="2"/>
  <c r="Q133" i="2" s="1"/>
  <c r="N132" i="2"/>
  <c r="Q132" i="2" s="1"/>
  <c r="N131" i="2"/>
  <c r="Q131" i="2" s="1"/>
  <c r="N130" i="2"/>
  <c r="Q130" i="2" s="1"/>
  <c r="N129" i="2"/>
  <c r="M129" i="2" s="1"/>
  <c r="N128" i="2"/>
  <c r="Q128" i="2" s="1"/>
  <c r="N127" i="2"/>
  <c r="Q127" i="2" s="1"/>
  <c r="N126" i="2"/>
  <c r="Q126" i="2" s="1"/>
  <c r="N125" i="2"/>
  <c r="M125" i="2" s="1"/>
  <c r="N121" i="2"/>
  <c r="Q121" i="2" s="1"/>
  <c r="N120" i="2"/>
  <c r="Q120" i="2" s="1"/>
  <c r="N119" i="2"/>
  <c r="Q119" i="2" s="1"/>
  <c r="N118" i="2"/>
  <c r="M118" i="2" s="1"/>
  <c r="N117" i="2"/>
  <c r="Q117" i="2" s="1"/>
  <c r="N116" i="2"/>
  <c r="Q116" i="2" s="1"/>
  <c r="N115" i="2"/>
  <c r="Q115" i="2" s="1"/>
  <c r="N114" i="2"/>
  <c r="Q114" i="2" s="1"/>
  <c r="N113" i="2"/>
  <c r="Q113" i="2" s="1"/>
  <c r="N112" i="2"/>
  <c r="Q112" i="2" s="1"/>
  <c r="N111" i="2"/>
  <c r="Q111" i="2" s="1"/>
  <c r="N110" i="2"/>
  <c r="M110" i="2" s="1"/>
  <c r="N109" i="2"/>
  <c r="Q109" i="2" s="1"/>
  <c r="N108" i="2"/>
  <c r="Q108" i="2" s="1"/>
  <c r="N107" i="2"/>
  <c r="Q107" i="2" s="1"/>
  <c r="N106" i="2"/>
  <c r="Q106" i="2" s="1"/>
  <c r="N105" i="2"/>
  <c r="Q105" i="2" s="1"/>
  <c r="R105" i="2" s="1"/>
  <c r="N104" i="2"/>
  <c r="Q104" i="2" s="1"/>
  <c r="N103" i="2"/>
  <c r="Q103" i="2" s="1"/>
  <c r="R103" i="2" s="1"/>
  <c r="N102" i="2"/>
  <c r="Q102" i="2" s="1"/>
  <c r="R102" i="2" s="1"/>
  <c r="N101" i="2"/>
  <c r="M101" i="2" s="1"/>
  <c r="N100" i="2"/>
  <c r="Q100" i="2" s="1"/>
  <c r="N99" i="2"/>
  <c r="Q99" i="2" s="1"/>
  <c r="N98" i="2"/>
  <c r="M98" i="2" s="1"/>
  <c r="N97" i="2"/>
  <c r="Q97" i="2" s="1"/>
  <c r="N96" i="2"/>
  <c r="Q96" i="2" s="1"/>
  <c r="N95" i="2"/>
  <c r="M95" i="2" s="1"/>
  <c r="N94" i="2"/>
  <c r="Q94" i="2" s="1"/>
  <c r="N93" i="2"/>
  <c r="Q93" i="2" s="1"/>
  <c r="N92" i="2"/>
  <c r="Q92" i="2" s="1"/>
  <c r="N91" i="2"/>
  <c r="Q91" i="2" s="1"/>
  <c r="N90" i="2"/>
  <c r="Q90" i="2" s="1"/>
  <c r="N89" i="2"/>
  <c r="Q89" i="2" s="1"/>
  <c r="R89" i="2" s="1"/>
  <c r="N88" i="2"/>
  <c r="Q88" i="2" s="1"/>
  <c r="R88" i="2" s="1"/>
  <c r="N87" i="2"/>
  <c r="Q87" i="2" s="1"/>
  <c r="N86" i="2"/>
  <c r="Q86" i="2" s="1"/>
  <c r="N85" i="2"/>
  <c r="Q85" i="2" s="1"/>
  <c r="P85" i="2" s="1"/>
  <c r="N84" i="2"/>
  <c r="Q84" i="2" s="1"/>
  <c r="N83" i="2"/>
  <c r="Q83" i="2" s="1"/>
  <c r="N82" i="2"/>
  <c r="N81" i="2"/>
  <c r="Q81" i="2" s="1"/>
  <c r="N80" i="2"/>
  <c r="Q80" i="2" s="1"/>
  <c r="N79" i="2"/>
  <c r="Q79" i="2" s="1"/>
  <c r="N78" i="2"/>
  <c r="Q78" i="2" s="1"/>
  <c r="N77" i="2"/>
  <c r="Q77" i="2" s="1"/>
  <c r="N76" i="2"/>
  <c r="Q76" i="2" s="1"/>
  <c r="N75" i="2"/>
  <c r="Q75" i="2" s="1"/>
  <c r="N74" i="2"/>
  <c r="Q74" i="2" s="1"/>
  <c r="N73" i="2"/>
  <c r="Q73" i="2" s="1"/>
  <c r="N72" i="2"/>
  <c r="Q72" i="2" s="1"/>
  <c r="N71" i="2"/>
  <c r="M71" i="2" s="1"/>
  <c r="N70" i="2"/>
  <c r="Q70" i="2" s="1"/>
  <c r="N69" i="2"/>
  <c r="Q69" i="2" s="1"/>
  <c r="N68" i="2"/>
  <c r="Q68" i="2" s="1"/>
  <c r="N67" i="2"/>
  <c r="M67" i="2" s="1"/>
  <c r="N66" i="2"/>
  <c r="Q66" i="2" s="1"/>
  <c r="N65" i="2"/>
  <c r="Q65" i="2" s="1"/>
  <c r="P65" i="2" s="1"/>
  <c r="N64" i="2"/>
  <c r="Q64" i="2" s="1"/>
  <c r="N63" i="2"/>
  <c r="Q63" i="2" s="1"/>
  <c r="N62" i="2"/>
  <c r="Q62" i="2" s="1"/>
  <c r="R62" i="2" s="1"/>
  <c r="N61" i="2"/>
  <c r="Q61" i="2" s="1"/>
  <c r="R61" i="2" s="1"/>
  <c r="N60" i="2"/>
  <c r="Q60" i="2" s="1"/>
  <c r="R60" i="2" s="1"/>
  <c r="N59" i="2"/>
  <c r="Q59" i="2" s="1"/>
  <c r="N58" i="2"/>
  <c r="Q58" i="2" s="1"/>
  <c r="R58" i="2" s="1"/>
  <c r="N57" i="2"/>
  <c r="Q57" i="2" s="1"/>
  <c r="P57" i="2" s="1"/>
  <c r="N56" i="2"/>
  <c r="Q56" i="2" s="1"/>
  <c r="N55" i="2"/>
  <c r="Q55" i="2" s="1"/>
  <c r="N54" i="2"/>
  <c r="Q54" i="2" s="1"/>
  <c r="R54" i="2" s="1"/>
  <c r="N53" i="2"/>
  <c r="Q53" i="2" s="1"/>
  <c r="P53" i="2" s="1"/>
  <c r="N52" i="2"/>
  <c r="Q52" i="2" s="1"/>
  <c r="R52" i="2" s="1"/>
  <c r="N51" i="2"/>
  <c r="Q51" i="2" s="1"/>
  <c r="N50" i="2"/>
  <c r="Q50" i="2" s="1"/>
  <c r="P50" i="2" s="1"/>
  <c r="N49" i="2"/>
  <c r="Q49" i="2" s="1"/>
  <c r="R49" i="2" s="1"/>
  <c r="N48" i="2"/>
  <c r="Q48" i="2" s="1"/>
  <c r="R48" i="2" s="1"/>
  <c r="N47" i="2"/>
  <c r="Q47" i="2" s="1"/>
  <c r="N46" i="2"/>
  <c r="Q46" i="2" s="1"/>
  <c r="R46" i="2" s="1"/>
  <c r="N45" i="2"/>
  <c r="Q45" i="2" s="1"/>
  <c r="N44" i="2"/>
  <c r="Q44" i="2" s="1"/>
  <c r="R44" i="2" s="1"/>
  <c r="N43" i="2"/>
  <c r="Q43" i="2" s="1"/>
  <c r="N42" i="2"/>
  <c r="Q42" i="2" s="1"/>
  <c r="N41" i="2"/>
  <c r="Q41" i="2" s="1"/>
  <c r="N40" i="2"/>
  <c r="Q40" i="2" s="1"/>
  <c r="R40" i="2" s="1"/>
  <c r="N39" i="2"/>
  <c r="Q39" i="2" s="1"/>
  <c r="N38" i="2"/>
  <c r="Q38" i="2" s="1"/>
  <c r="N37" i="2"/>
  <c r="Q37" i="2" s="1"/>
  <c r="N36" i="2"/>
  <c r="M36" i="2" s="1"/>
  <c r="N35" i="2"/>
  <c r="Q35" i="2" s="1"/>
  <c r="N34" i="2"/>
  <c r="Q34" i="2" s="1"/>
  <c r="N33" i="2"/>
  <c r="Q33" i="2" s="1"/>
  <c r="N32" i="2"/>
  <c r="Q32" i="2"/>
  <c r="R32" i="2" s="1"/>
  <c r="N31" i="2"/>
  <c r="Q31" i="2" s="1"/>
  <c r="R31" i="2" s="1"/>
  <c r="N30" i="2"/>
  <c r="Q30" i="2" s="1"/>
  <c r="N29" i="2"/>
  <c r="Q29" i="2" s="1"/>
  <c r="N28" i="2"/>
  <c r="Q28" i="2" s="1"/>
  <c r="R28" i="2" s="1"/>
  <c r="N27" i="2"/>
  <c r="Q27" i="2" s="1"/>
  <c r="N26" i="2"/>
  <c r="M26" i="2" s="1"/>
  <c r="N25" i="2"/>
  <c r="Q25" i="2" s="1"/>
  <c r="N24" i="2"/>
  <c r="M24" i="2" s="1"/>
  <c r="N23" i="2"/>
  <c r="Q23" i="2" s="1"/>
  <c r="N22" i="2"/>
  <c r="Q22" i="2" s="1"/>
  <c r="N21" i="2"/>
  <c r="Q21" i="2" s="1"/>
  <c r="R21" i="2" s="1"/>
  <c r="N20" i="2"/>
  <c r="Q20" i="2" s="1"/>
  <c r="N19" i="2"/>
  <c r="Q19" i="2" s="1"/>
  <c r="N18" i="2"/>
  <c r="Q18" i="2" s="1"/>
  <c r="N17" i="2"/>
  <c r="Q17" i="2" s="1"/>
  <c r="N16" i="2"/>
  <c r="Q16" i="2" s="1"/>
  <c r="N15" i="2"/>
  <c r="Q15" i="2" s="1"/>
  <c r="N14" i="2"/>
  <c r="Q14" i="2" s="1"/>
  <c r="N13" i="2"/>
  <c r="Q13" i="2" s="1"/>
  <c r="N12" i="2"/>
  <c r="Q12" i="2" s="1"/>
  <c r="N11" i="2"/>
  <c r="Q11" i="2" s="1"/>
  <c r="N10" i="2"/>
  <c r="Q10" i="2" s="1"/>
  <c r="N9" i="2"/>
  <c r="Q9" i="2" s="1"/>
  <c r="N8" i="2"/>
  <c r="M8" i="2" s="1"/>
  <c r="N7" i="2"/>
  <c r="Q7" i="2" s="1"/>
  <c r="N6" i="2"/>
  <c r="Q6" i="2" s="1"/>
  <c r="N5" i="2"/>
  <c r="Q5" i="2" s="1"/>
  <c r="Q82" i="2"/>
  <c r="R82" i="2" s="1"/>
  <c r="M82" i="2"/>
  <c r="M34" i="2"/>
  <c r="M74" i="2"/>
  <c r="M5" i="2"/>
  <c r="P14" i="5"/>
  <c r="Q14" i="5" s="1"/>
  <c r="R14" i="5" s="1"/>
  <c r="G13" i="6"/>
  <c r="B7" i="7" s="1"/>
  <c r="M17" i="5"/>
  <c r="M12" i="5"/>
  <c r="M19" i="5"/>
  <c r="N19" i="5"/>
  <c r="M9" i="5"/>
  <c r="L22" i="5"/>
  <c r="M14" i="5"/>
  <c r="J20" i="5"/>
  <c r="M10" i="5"/>
  <c r="M13" i="5"/>
  <c r="M94" i="2"/>
  <c r="M70" i="2"/>
  <c r="M7" i="2"/>
  <c r="M11" i="2"/>
  <c r="M15" i="2"/>
  <c r="M43" i="2"/>
  <c r="M47" i="2"/>
  <c r="M51" i="2"/>
  <c r="M55" i="2"/>
  <c r="M59" i="2"/>
  <c r="M87" i="2"/>
  <c r="M103" i="2"/>
  <c r="M107" i="2"/>
  <c r="M119" i="2"/>
  <c r="M130" i="2"/>
  <c r="M12" i="2"/>
  <c r="M28" i="2"/>
  <c r="M32" i="2"/>
  <c r="M40" i="2"/>
  <c r="M48" i="2"/>
  <c r="M56" i="2"/>
  <c r="M64" i="2"/>
  <c r="M72" i="2"/>
  <c r="M80" i="2"/>
  <c r="M92" i="2"/>
  <c r="M96" i="2"/>
  <c r="M104" i="2"/>
  <c r="M108" i="2"/>
  <c r="M112" i="2"/>
  <c r="M116" i="2"/>
  <c r="M120" i="2"/>
  <c r="M127" i="2"/>
  <c r="M131" i="2"/>
  <c r="M135" i="2"/>
  <c r="M13" i="2"/>
  <c r="M25" i="2"/>
  <c r="M41" i="2"/>
  <c r="M45" i="2"/>
  <c r="M49" i="2"/>
  <c r="M53" i="2"/>
  <c r="M57" i="2"/>
  <c r="M61" i="2"/>
  <c r="M69" i="2"/>
  <c r="M77" i="2"/>
  <c r="M85" i="2"/>
  <c r="M89" i="2"/>
  <c r="M93" i="2"/>
  <c r="M105" i="2"/>
  <c r="M113" i="2"/>
  <c r="K11" i="6" l="1"/>
  <c r="M11" i="6" s="1"/>
  <c r="J11" i="6"/>
  <c r="J13" i="6" s="1"/>
  <c r="F7" i="7" s="1"/>
  <c r="H13" i="6"/>
  <c r="C7" i="7" s="1"/>
  <c r="M8" i="5"/>
  <c r="Q8" i="5" s="1"/>
  <c r="R8" i="5" s="1"/>
  <c r="M11" i="5"/>
  <c r="Q11" i="5" s="1"/>
  <c r="R11" i="5" s="1"/>
  <c r="M30" i="2"/>
  <c r="M136" i="2"/>
  <c r="M128" i="2"/>
  <c r="M117" i="2"/>
  <c r="M17" i="2"/>
  <c r="M99" i="2"/>
  <c r="M39" i="2"/>
  <c r="M68" i="2"/>
  <c r="M134" i="2"/>
  <c r="M31" i="2"/>
  <c r="M78" i="2"/>
  <c r="M109" i="2"/>
  <c r="M9" i="2"/>
  <c r="M63" i="2"/>
  <c r="M62" i="2"/>
  <c r="M90" i="2"/>
  <c r="M7" i="5"/>
  <c r="M76" i="2"/>
  <c r="M54" i="2"/>
  <c r="M126" i="2"/>
  <c r="M46" i="2"/>
  <c r="M84" i="2"/>
  <c r="M115" i="2"/>
  <c r="M86" i="2"/>
  <c r="P9" i="5"/>
  <c r="Q9" i="5" s="1"/>
  <c r="R9" i="5" s="1"/>
  <c r="M18" i="5"/>
  <c r="P86" i="2"/>
  <c r="R86" i="2"/>
  <c r="M58" i="2"/>
  <c r="M81" i="2"/>
  <c r="M60" i="2"/>
  <c r="M37" i="2"/>
  <c r="M88" i="2"/>
  <c r="M83" i="2"/>
  <c r="M10" i="2"/>
  <c r="M73" i="2"/>
  <c r="M50" i="2"/>
  <c r="M65" i="2"/>
  <c r="M29" i="2"/>
  <c r="M52" i="2"/>
  <c r="M75" i="2"/>
  <c r="M102" i="2"/>
  <c r="M23" i="2"/>
  <c r="M42" i="2"/>
  <c r="R42" i="2"/>
  <c r="P42" i="2"/>
  <c r="R43" i="2"/>
  <c r="P43" i="2"/>
  <c r="R34" i="2"/>
  <c r="P34" i="2"/>
  <c r="R87" i="2"/>
  <c r="P87" i="2"/>
  <c r="M33" i="2"/>
  <c r="Q26" i="2"/>
  <c r="R26" i="2" s="1"/>
  <c r="M21" i="2"/>
  <c r="M19" i="2"/>
  <c r="M38" i="2"/>
  <c r="M66" i="2"/>
  <c r="R17" i="2"/>
  <c r="P17" i="2"/>
  <c r="R30" i="2"/>
  <c r="P30" i="2"/>
  <c r="R35" i="2"/>
  <c r="P35" i="2"/>
  <c r="P47" i="2"/>
  <c r="R47" i="2"/>
  <c r="R63" i="2"/>
  <c r="P63" i="2"/>
  <c r="P104" i="2"/>
  <c r="R104" i="2"/>
  <c r="P39" i="2"/>
  <c r="R39" i="2"/>
  <c r="P38" i="2"/>
  <c r="R38" i="2"/>
  <c r="R100" i="2"/>
  <c r="P100" i="2"/>
  <c r="R23" i="2"/>
  <c r="P23" i="2"/>
  <c r="R84" i="2"/>
  <c r="P84" i="2"/>
  <c r="R25" i="2"/>
  <c r="P25" i="2"/>
  <c r="R64" i="2"/>
  <c r="P64" i="2"/>
  <c r="P59" i="2"/>
  <c r="R59" i="2"/>
  <c r="R55" i="2"/>
  <c r="P55" i="2"/>
  <c r="R99" i="2"/>
  <c r="P99" i="2"/>
  <c r="R56" i="2"/>
  <c r="P56" i="2"/>
  <c r="R51" i="2"/>
  <c r="P51" i="2"/>
  <c r="P83" i="2"/>
  <c r="R83" i="2"/>
  <c r="M44" i="2"/>
  <c r="Q36" i="2"/>
  <c r="R36" i="2" s="1"/>
  <c r="Q101" i="2"/>
  <c r="M35" i="2"/>
  <c r="R65" i="2"/>
  <c r="M100" i="2"/>
  <c r="R50" i="2"/>
  <c r="P58" i="2"/>
  <c r="Q98" i="2"/>
  <c r="M133" i="2"/>
  <c r="M132" i="2"/>
  <c r="M97" i="2"/>
  <c r="M111" i="2"/>
  <c r="M27" i="2"/>
  <c r="P46" i="2"/>
  <c r="P89" i="2"/>
  <c r="M121" i="2"/>
  <c r="R57" i="2"/>
  <c r="P49" i="2"/>
  <c r="P31" i="2"/>
  <c r="R53" i="2"/>
  <c r="P54" i="2"/>
  <c r="P21" i="2"/>
  <c r="P61" i="2"/>
  <c r="P26" i="2"/>
  <c r="R85" i="2"/>
  <c r="P62" i="2"/>
  <c r="P105" i="2"/>
  <c r="P102" i="2"/>
  <c r="N11" i="6"/>
  <c r="P11" i="6" s="1"/>
  <c r="P13" i="6" s="1"/>
  <c r="K7" i="7" s="1"/>
  <c r="M13" i="6"/>
  <c r="I7" i="7" s="1"/>
  <c r="K13" i="6"/>
  <c r="G7" i="7" s="1"/>
  <c r="P19" i="5"/>
  <c r="Q19" i="5" s="1"/>
  <c r="R19" i="5" s="1"/>
  <c r="P12" i="5"/>
  <c r="Q12" i="5"/>
  <c r="R12" i="5" s="1"/>
  <c r="P17" i="5"/>
  <c r="M20" i="5"/>
  <c r="N18" i="5"/>
  <c r="P18" i="5" s="1"/>
  <c r="Q18" i="5" s="1"/>
  <c r="R18" i="5" s="1"/>
  <c r="N7" i="5"/>
  <c r="P7" i="5" s="1"/>
  <c r="Q7" i="5" s="1"/>
  <c r="R7" i="5" s="1"/>
  <c r="M6" i="5"/>
  <c r="M15" i="5" s="1"/>
  <c r="N6" i="5"/>
  <c r="S6" i="5"/>
  <c r="J22" i="5"/>
  <c r="C8" i="7" s="1"/>
  <c r="R16" i="2"/>
  <c r="P16" i="2"/>
  <c r="R41" i="2"/>
  <c r="P41" i="2"/>
  <c r="R73" i="2"/>
  <c r="P73" i="2"/>
  <c r="R81" i="2"/>
  <c r="P81" i="2"/>
  <c r="P97" i="2"/>
  <c r="R97" i="2"/>
  <c r="R113" i="2"/>
  <c r="P113" i="2"/>
  <c r="R121" i="2"/>
  <c r="P121" i="2"/>
  <c r="R132" i="2"/>
  <c r="P132" i="2"/>
  <c r="R37" i="2"/>
  <c r="P37" i="2"/>
  <c r="P66" i="2"/>
  <c r="R66" i="2"/>
  <c r="R74" i="2"/>
  <c r="P74" i="2"/>
  <c r="P90" i="2"/>
  <c r="R90" i="2"/>
  <c r="R106" i="2"/>
  <c r="P106" i="2"/>
  <c r="R114" i="2"/>
  <c r="P114" i="2"/>
  <c r="R72" i="2"/>
  <c r="P72" i="2"/>
  <c r="R96" i="2"/>
  <c r="P96" i="2"/>
  <c r="R112" i="2"/>
  <c r="P112" i="2"/>
  <c r="R120" i="2"/>
  <c r="P120" i="2"/>
  <c r="P131" i="2"/>
  <c r="R131" i="2"/>
  <c r="R33" i="2"/>
  <c r="P33" i="2"/>
  <c r="P75" i="2"/>
  <c r="R75" i="2"/>
  <c r="R91" i="2"/>
  <c r="P91" i="2"/>
  <c r="R107" i="2"/>
  <c r="P107" i="2"/>
  <c r="R115" i="2"/>
  <c r="P115" i="2"/>
  <c r="R126" i="2"/>
  <c r="P126" i="2"/>
  <c r="R133" i="2"/>
  <c r="P133" i="2"/>
  <c r="R11" i="2"/>
  <c r="P11" i="2"/>
  <c r="R18" i="2"/>
  <c r="P18" i="2"/>
  <c r="R29" i="2"/>
  <c r="P29" i="2"/>
  <c r="R68" i="2"/>
  <c r="P68" i="2"/>
  <c r="P76" i="2"/>
  <c r="R76" i="2"/>
  <c r="R92" i="2"/>
  <c r="P92" i="2"/>
  <c r="R108" i="2"/>
  <c r="P108" i="2"/>
  <c r="R116" i="2"/>
  <c r="P116" i="2"/>
  <c r="R127" i="2"/>
  <c r="P127" i="2"/>
  <c r="R134" i="2"/>
  <c r="P134" i="2"/>
  <c r="R45" i="2"/>
  <c r="P45" i="2"/>
  <c r="R80" i="2"/>
  <c r="P80" i="2"/>
  <c r="R10" i="2"/>
  <c r="P10" i="2"/>
  <c r="P12" i="2"/>
  <c r="R12" i="2"/>
  <c r="R19" i="2"/>
  <c r="P19" i="2"/>
  <c r="R69" i="2"/>
  <c r="P69" i="2"/>
  <c r="P77" i="2"/>
  <c r="R77" i="2"/>
  <c r="R93" i="2"/>
  <c r="P93" i="2"/>
  <c r="R109" i="2"/>
  <c r="P109" i="2"/>
  <c r="R117" i="2"/>
  <c r="P117" i="2"/>
  <c r="R128" i="2"/>
  <c r="P128" i="2"/>
  <c r="R135" i="2"/>
  <c r="P135" i="2"/>
  <c r="R15" i="2"/>
  <c r="P15" i="2"/>
  <c r="R27" i="2"/>
  <c r="P27" i="2"/>
  <c r="R5" i="2"/>
  <c r="P5" i="2"/>
  <c r="R13" i="2"/>
  <c r="P13" i="2"/>
  <c r="P20" i="2"/>
  <c r="R20" i="2"/>
  <c r="R70" i="2"/>
  <c r="P70" i="2"/>
  <c r="R78" i="2"/>
  <c r="P78" i="2"/>
  <c r="R94" i="2"/>
  <c r="P94" i="2"/>
  <c r="R136" i="2"/>
  <c r="P136" i="2"/>
  <c r="R7" i="2"/>
  <c r="P7" i="2"/>
  <c r="R22" i="2"/>
  <c r="P22" i="2"/>
  <c r="R9" i="2"/>
  <c r="P9" i="2"/>
  <c r="R6" i="2"/>
  <c r="P6" i="2"/>
  <c r="P14" i="2"/>
  <c r="R14" i="2"/>
  <c r="R79" i="2"/>
  <c r="P79" i="2"/>
  <c r="R111" i="2"/>
  <c r="P111" i="2"/>
  <c r="P119" i="2"/>
  <c r="R119" i="2"/>
  <c r="P130" i="2"/>
  <c r="R130" i="2"/>
  <c r="M20" i="2"/>
  <c r="P82" i="2"/>
  <c r="P28" i="2"/>
  <c r="M114" i="2"/>
  <c r="M106" i="2"/>
  <c r="M91" i="2"/>
  <c r="M16" i="2"/>
  <c r="M79" i="2"/>
  <c r="Q8" i="2"/>
  <c r="Q24" i="2"/>
  <c r="Q67" i="2"/>
  <c r="Q71" i="2"/>
  <c r="Q95" i="2"/>
  <c r="Q110" i="2"/>
  <c r="Q118" i="2"/>
  <c r="Q125" i="2"/>
  <c r="Q129" i="2"/>
  <c r="P48" i="2"/>
  <c r="P60" i="2"/>
  <c r="P40" i="2"/>
  <c r="M22" i="2"/>
  <c r="M6" i="2"/>
  <c r="M14" i="2"/>
  <c r="M18" i="2"/>
  <c r="P52" i="2"/>
  <c r="P32" i="2"/>
  <c r="P44" i="2"/>
  <c r="P103" i="2"/>
  <c r="P88" i="2"/>
  <c r="R98" i="2" l="1"/>
  <c r="P98" i="2"/>
  <c r="P36" i="2"/>
  <c r="P101" i="2"/>
  <c r="R101" i="2"/>
  <c r="N13" i="6"/>
  <c r="J7" i="7" s="1"/>
  <c r="M22" i="5"/>
  <c r="F8" i="7" s="1"/>
  <c r="N20" i="5"/>
  <c r="Q17" i="5"/>
  <c r="S17" i="5" s="1"/>
  <c r="P20" i="5"/>
  <c r="P6" i="5"/>
  <c r="P15" i="5" s="1"/>
  <c r="P22" i="5" s="1"/>
  <c r="I8" i="7" s="1"/>
  <c r="N15" i="5"/>
  <c r="N22" i="5" s="1"/>
  <c r="G8" i="7" s="1"/>
  <c r="R129" i="2"/>
  <c r="P129" i="2"/>
  <c r="R125" i="2"/>
  <c r="P125" i="2"/>
  <c r="R67" i="2"/>
  <c r="P67" i="2"/>
  <c r="R24" i="2"/>
  <c r="P24" i="2"/>
  <c r="R118" i="2"/>
  <c r="P118" i="2"/>
  <c r="R8" i="2"/>
  <c r="P8" i="2"/>
  <c r="R110" i="2"/>
  <c r="P110" i="2"/>
  <c r="R95" i="2"/>
  <c r="P95" i="2"/>
  <c r="R71" i="2"/>
  <c r="P71" i="2"/>
  <c r="Q6" i="5" l="1"/>
  <c r="R123" i="2"/>
  <c r="F11" i="4" s="1"/>
  <c r="G11" i="4" s="1"/>
  <c r="R17" i="5"/>
  <c r="R20" i="5" s="1"/>
  <c r="Q20" i="5"/>
  <c r="R6" i="5"/>
  <c r="Q15" i="5"/>
  <c r="Q22" i="5" s="1"/>
  <c r="J8" i="7" s="1"/>
  <c r="R138" i="2"/>
  <c r="R140" i="2" s="1"/>
  <c r="F12" i="4"/>
  <c r="F14" i="4" l="1"/>
  <c r="T11" i="4"/>
  <c r="R15" i="5"/>
  <c r="R22" i="5" s="1"/>
  <c r="K8" i="7" s="1"/>
  <c r="T14" i="4"/>
  <c r="B6" i="7"/>
  <c r="B10" i="7" s="1"/>
  <c r="K11" i="4"/>
  <c r="J11" i="4"/>
  <c r="T12" i="4"/>
  <c r="G12" i="4"/>
  <c r="K12" i="4" l="1"/>
  <c r="M12" i="4" s="1"/>
  <c r="J12" i="4"/>
  <c r="J14" i="4"/>
  <c r="F6" i="7" s="1"/>
  <c r="F10" i="7" s="1"/>
  <c r="M11" i="4"/>
  <c r="K14" i="4"/>
  <c r="G6" i="7" s="1"/>
  <c r="G14" i="4"/>
  <c r="C6" i="7" s="1"/>
  <c r="C10" i="7" s="1"/>
  <c r="N11" i="4" l="1"/>
  <c r="M14" i="4"/>
  <c r="I6" i="7" s="1"/>
  <c r="I10" i="7" s="1"/>
  <c r="N14" i="4" l="1"/>
  <c r="J6" i="7" s="1"/>
  <c r="J10" i="7" s="1"/>
  <c r="P11" i="4"/>
  <c r="P14" i="4" l="1"/>
  <c r="Q11" i="4"/>
  <c r="Q14" i="4" l="1"/>
  <c r="K6" i="7"/>
  <c r="K10" i="7" s="1"/>
</calcChain>
</file>

<file path=xl/sharedStrings.xml><?xml version="1.0" encoding="utf-8"?>
<sst xmlns="http://schemas.openxmlformats.org/spreadsheetml/2006/main" count="1385" uniqueCount="403">
  <si>
    <t>Prog code</t>
  </si>
  <si>
    <t>kengetal</t>
  </si>
  <si>
    <t>Ent260s</t>
  </si>
  <si>
    <t>Ent260t</t>
  </si>
  <si>
    <t>Gan260l</t>
  </si>
  <si>
    <t>Gan260s</t>
  </si>
  <si>
    <t>Gan260t</t>
  </si>
  <si>
    <t>Gar260s</t>
  </si>
  <si>
    <t>Kan260h</t>
  </si>
  <si>
    <t>Kan260s</t>
  </si>
  <si>
    <t>Kan260t</t>
  </si>
  <si>
    <t>Keu260l</t>
  </si>
  <si>
    <t>Keu260s</t>
  </si>
  <si>
    <t>Kop260s</t>
  </si>
  <si>
    <t>Mag052l</t>
  </si>
  <si>
    <t>Mag052s</t>
  </si>
  <si>
    <t>nio</t>
  </si>
  <si>
    <t>Res260s</t>
  </si>
  <si>
    <t>San260s</t>
  </si>
  <si>
    <t>Tra260l</t>
  </si>
  <si>
    <t>Tra260s</t>
  </si>
  <si>
    <t>Ver260s</t>
  </si>
  <si>
    <t>Ver260t</t>
  </si>
  <si>
    <t>Programma</t>
  </si>
  <si>
    <t>VSR</t>
  </si>
  <si>
    <t xml:space="preserve">Locatie </t>
  </si>
  <si>
    <t>Locatie</t>
  </si>
  <si>
    <t>Etage</t>
  </si>
  <si>
    <t>Ruimtenr.</t>
  </si>
  <si>
    <t>Ruimte</t>
  </si>
  <si>
    <t>Vloer-</t>
  </si>
  <si>
    <t>Totaal m2</t>
  </si>
  <si>
    <t>Oppervlakte</t>
  </si>
  <si>
    <t>Opp.</t>
  </si>
  <si>
    <t>Hoogste</t>
  </si>
  <si>
    <t>Prest-</t>
  </si>
  <si>
    <t>Ken-</t>
  </si>
  <si>
    <t>Factor</t>
  </si>
  <si>
    <t>Berekende</t>
  </si>
  <si>
    <t>Berekend</t>
  </si>
  <si>
    <t>Totaal uren</t>
  </si>
  <si>
    <t>Opmerking</t>
  </si>
  <si>
    <t>m2/jaar</t>
  </si>
  <si>
    <t xml:space="preserve">Revisie </t>
  </si>
  <si>
    <t>Code</t>
  </si>
  <si>
    <t>Categorie</t>
  </si>
  <si>
    <t>nummer</t>
  </si>
  <si>
    <t>Omschrijving</t>
  </si>
  <si>
    <t>soort</t>
  </si>
  <si>
    <t>i.o.</t>
  </si>
  <si>
    <t>n.i.o.</t>
  </si>
  <si>
    <t>freq.</t>
  </si>
  <si>
    <t>atie</t>
  </si>
  <si>
    <t>getal</t>
  </si>
  <si>
    <t>prestatie</t>
  </si>
  <si>
    <t>per jaar</t>
  </si>
  <si>
    <t>Gemeente Gennep</t>
  </si>
  <si>
    <t>Verkeersruimten</t>
  </si>
  <si>
    <t>Kelder</t>
  </si>
  <si>
    <t>R.-01.01</t>
  </si>
  <si>
    <t>gang</t>
  </si>
  <si>
    <t>marmoleum</t>
  </si>
  <si>
    <t/>
  </si>
  <si>
    <t>n.v.t.</t>
  </si>
  <si>
    <t>R.-01.02</t>
  </si>
  <si>
    <t>magazijn</t>
  </si>
  <si>
    <t>n.b.</t>
  </si>
  <si>
    <t>R.-01.03</t>
  </si>
  <si>
    <t>technische ruimte</t>
  </si>
  <si>
    <t>R.-01.04</t>
  </si>
  <si>
    <t>oud papier</t>
  </si>
  <si>
    <t>R.-01.05</t>
  </si>
  <si>
    <t>R.-01.06</t>
  </si>
  <si>
    <t>werkruimte</t>
  </si>
  <si>
    <t>R.-01.07</t>
  </si>
  <si>
    <t>statisch archief</t>
  </si>
  <si>
    <t>R.-01.08</t>
  </si>
  <si>
    <t>R.-01.09</t>
  </si>
  <si>
    <t>fietsenstalling</t>
  </si>
  <si>
    <t>R.-01.10</t>
  </si>
  <si>
    <t>pompput</t>
  </si>
  <si>
    <t>Begane grond</t>
  </si>
  <si>
    <t>R.00.01</t>
  </si>
  <si>
    <t>tochtportaal</t>
  </si>
  <si>
    <t>coral</t>
  </si>
  <si>
    <t>R.00.02</t>
  </si>
  <si>
    <t>publiekshal</t>
  </si>
  <si>
    <t>steen/parket</t>
  </si>
  <si>
    <t>Bureaukamers</t>
  </si>
  <si>
    <t>R.00.03</t>
  </si>
  <si>
    <t>spreekkamer</t>
  </si>
  <si>
    <t>tapijt</t>
  </si>
  <si>
    <t>R.00.04</t>
  </si>
  <si>
    <t>R.00.05</t>
  </si>
  <si>
    <t>R.00.06</t>
  </si>
  <si>
    <t>kantoor</t>
  </si>
  <si>
    <t>R.00.07</t>
  </si>
  <si>
    <t>koffie corner</t>
  </si>
  <si>
    <t>gietvloer</t>
  </si>
  <si>
    <t>R.00.08</t>
  </si>
  <si>
    <t>balies</t>
  </si>
  <si>
    <t>parket</t>
  </si>
  <si>
    <t>R.00.09</t>
  </si>
  <si>
    <t>belruimte</t>
  </si>
  <si>
    <t>R.00.10</t>
  </si>
  <si>
    <t>R.00.11</t>
  </si>
  <si>
    <t>R.00.12</t>
  </si>
  <si>
    <t>kluis</t>
  </si>
  <si>
    <t>R.00.13</t>
  </si>
  <si>
    <t>portaal</t>
  </si>
  <si>
    <t>Sanitair</t>
  </si>
  <si>
    <t>R.00.14</t>
  </si>
  <si>
    <t>toiletten</t>
  </si>
  <si>
    <t>steen</t>
  </si>
  <si>
    <t>R.00.15</t>
  </si>
  <si>
    <t>R.00.17</t>
  </si>
  <si>
    <t>kast</t>
  </si>
  <si>
    <t>R.00.19</t>
  </si>
  <si>
    <t>natuursteen</t>
  </si>
  <si>
    <t>R.00.21</t>
  </si>
  <si>
    <t>R.00.22</t>
  </si>
  <si>
    <t>R.00.23</t>
  </si>
  <si>
    <t>zakelijk wachten</t>
  </si>
  <si>
    <t>R.00.24</t>
  </si>
  <si>
    <t>receptie</t>
  </si>
  <si>
    <t>R.00.25</t>
  </si>
  <si>
    <t>R.00.26</t>
  </si>
  <si>
    <t>vergaderruimte</t>
  </si>
  <si>
    <t>R.00.27</t>
  </si>
  <si>
    <t>R.00.28</t>
  </si>
  <si>
    <t>R.00.30</t>
  </si>
  <si>
    <t>trap</t>
  </si>
  <si>
    <t>PVC</t>
  </si>
  <si>
    <t>R.00.31</t>
  </si>
  <si>
    <t>R.00.32</t>
  </si>
  <si>
    <t>toilet</t>
  </si>
  <si>
    <t>R.00.33</t>
  </si>
  <si>
    <t>pantry</t>
  </si>
  <si>
    <t>R.00.34</t>
  </si>
  <si>
    <t>R.00.35</t>
  </si>
  <si>
    <t>R.00.36</t>
  </si>
  <si>
    <t>werkkast</t>
  </si>
  <si>
    <t>R.00.37A</t>
  </si>
  <si>
    <t>EHBO</t>
  </si>
  <si>
    <t>R.00.37B</t>
  </si>
  <si>
    <t>spoelruimte</t>
  </si>
  <si>
    <t>R.00.39A</t>
  </si>
  <si>
    <t>bodes</t>
  </si>
  <si>
    <t>R.00.39B</t>
  </si>
  <si>
    <t>repro</t>
  </si>
  <si>
    <t>R.00.40</t>
  </si>
  <si>
    <t>archief</t>
  </si>
  <si>
    <t>R.00.41</t>
  </si>
  <si>
    <t>gasruimte</t>
  </si>
  <si>
    <t>R.00.42</t>
  </si>
  <si>
    <t>serverruimte</t>
  </si>
  <si>
    <t>R.00.43A</t>
  </si>
  <si>
    <t>flexzone</t>
  </si>
  <si>
    <t>R.00.43B</t>
  </si>
  <si>
    <t>concentratieplek</t>
  </si>
  <si>
    <t>R.00.43C</t>
  </si>
  <si>
    <t>R.00.43D</t>
  </si>
  <si>
    <t>belplek</t>
  </si>
  <si>
    <t>R.00.43E</t>
  </si>
  <si>
    <t>R.00.45</t>
  </si>
  <si>
    <t>miva</t>
  </si>
  <si>
    <t>1e verdieping</t>
  </si>
  <si>
    <t>R.01.01</t>
  </si>
  <si>
    <t>werkcafe</t>
  </si>
  <si>
    <t>R.01.06</t>
  </si>
  <si>
    <t>R.01.07</t>
  </si>
  <si>
    <t>commissiekamer</t>
  </si>
  <si>
    <t>R.01.09A</t>
  </si>
  <si>
    <t>R.01.09B</t>
  </si>
  <si>
    <t>R.01.09C</t>
  </si>
  <si>
    <t>R.01.09D</t>
  </si>
  <si>
    <t>R.01.11</t>
  </si>
  <si>
    <t>garderobe</t>
  </si>
  <si>
    <t>R.01.12</t>
  </si>
  <si>
    <t>R.01.13</t>
  </si>
  <si>
    <t>R.01.16A</t>
  </si>
  <si>
    <t>R.01.06B</t>
  </si>
  <si>
    <t>sociaal domein</t>
  </si>
  <si>
    <t>R.01.16D</t>
  </si>
  <si>
    <t>R.01.16E</t>
  </si>
  <si>
    <t>R.01.16F</t>
  </si>
  <si>
    <t>R.01.16G</t>
  </si>
  <si>
    <t>R.01.16H</t>
  </si>
  <si>
    <t>R.01.22</t>
  </si>
  <si>
    <t>R.01.23</t>
  </si>
  <si>
    <t>R.01.24</t>
  </si>
  <si>
    <t>R.01.25</t>
  </si>
  <si>
    <t>printer</t>
  </si>
  <si>
    <t>R.01.26</t>
  </si>
  <si>
    <t>R.01.27a</t>
  </si>
  <si>
    <t>R.01.27b</t>
  </si>
  <si>
    <t>R.01.27c</t>
  </si>
  <si>
    <t>R.01.27d</t>
  </si>
  <si>
    <t>R.01.28</t>
  </si>
  <si>
    <t>wethouders</t>
  </si>
  <si>
    <t>R.01.29</t>
  </si>
  <si>
    <t>burgermeester</t>
  </si>
  <si>
    <t>R.01.30</t>
  </si>
  <si>
    <t>R.01.32</t>
  </si>
  <si>
    <t>Linoleum</t>
  </si>
  <si>
    <t>2e verdieping</t>
  </si>
  <si>
    <t>R.02.01</t>
  </si>
  <si>
    <t>R.02.02</t>
  </si>
  <si>
    <t>R.02.05A</t>
  </si>
  <si>
    <t>R.02.05B</t>
  </si>
  <si>
    <t>R.02.05C</t>
  </si>
  <si>
    <t>R.02.05D</t>
  </si>
  <si>
    <t>R.02.05E</t>
  </si>
  <si>
    <t>R.02.06</t>
  </si>
  <si>
    <t>R.02.10</t>
  </si>
  <si>
    <t>R.02.11A</t>
  </si>
  <si>
    <t>R.02.11B</t>
  </si>
  <si>
    <t>R.02.14</t>
  </si>
  <si>
    <t>R.02.15</t>
  </si>
  <si>
    <t>R.02.16</t>
  </si>
  <si>
    <t>R.02.17</t>
  </si>
  <si>
    <t>vluchttrap</t>
  </si>
  <si>
    <t>staal</t>
  </si>
  <si>
    <t>R.02.18</t>
  </si>
  <si>
    <t>projectruimte</t>
  </si>
  <si>
    <t>R.02.21</t>
  </si>
  <si>
    <t>R.02.26A</t>
  </si>
  <si>
    <t>R.02.26B</t>
  </si>
  <si>
    <t>R.02.26C</t>
  </si>
  <si>
    <t>R.02.26D</t>
  </si>
  <si>
    <t>R.02.26E</t>
  </si>
  <si>
    <t>R.02.26F</t>
  </si>
  <si>
    <t>3e verdieping</t>
  </si>
  <si>
    <t>R.03.01</t>
  </si>
  <si>
    <t>traphal</t>
  </si>
  <si>
    <t>R.03.02</t>
  </si>
  <si>
    <t>R.03.03</t>
  </si>
  <si>
    <t>stoelen berging</t>
  </si>
  <si>
    <t>R.03.04</t>
  </si>
  <si>
    <t>voorruimte</t>
  </si>
  <si>
    <t>R.03.05</t>
  </si>
  <si>
    <t>R.03.06</t>
  </si>
  <si>
    <t>machine kamer</t>
  </si>
  <si>
    <t>R.03.07</t>
  </si>
  <si>
    <t>creatieve ruimte</t>
  </si>
  <si>
    <t>R.03.08</t>
  </si>
  <si>
    <t>keuken</t>
  </si>
  <si>
    <t>R.03.09</t>
  </si>
  <si>
    <t>voorraad keuken</t>
  </si>
  <si>
    <t>Oude Raadhuis Gem. Gennep</t>
  </si>
  <si>
    <t>0.01</t>
  </si>
  <si>
    <t>entrée/ hal</t>
  </si>
  <si>
    <t>0.02</t>
  </si>
  <si>
    <t>voorportaal</t>
  </si>
  <si>
    <t>0.03</t>
  </si>
  <si>
    <t>0.04</t>
  </si>
  <si>
    <t xml:space="preserve">trappenhuis </t>
  </si>
  <si>
    <t>0.05</t>
  </si>
  <si>
    <t>sanitair</t>
  </si>
  <si>
    <t>tegels</t>
  </si>
  <si>
    <t>0.06</t>
  </si>
  <si>
    <t>1.01</t>
  </si>
  <si>
    <t>raadzaal</t>
  </si>
  <si>
    <t>1.02</t>
  </si>
  <si>
    <t>lino</t>
  </si>
  <si>
    <t>1.03</t>
  </si>
  <si>
    <t>trappenhal</t>
  </si>
  <si>
    <t>1.04</t>
  </si>
  <si>
    <t>opslag/ bergruimte</t>
  </si>
  <si>
    <t>Zolder</t>
  </si>
  <si>
    <t>2.05</t>
  </si>
  <si>
    <t>exporuimte</t>
  </si>
  <si>
    <t>2.06</t>
  </si>
  <si>
    <t>Totaal</t>
  </si>
  <si>
    <t>Aantal</t>
  </si>
  <si>
    <t>Maandag</t>
  </si>
  <si>
    <t>Dinsdag</t>
  </si>
  <si>
    <t>Woensdag</t>
  </si>
  <si>
    <t>Donderdag</t>
  </si>
  <si>
    <t>Vrijdag</t>
  </si>
  <si>
    <t>Zaterdag</t>
  </si>
  <si>
    <t>Zondag</t>
  </si>
  <si>
    <t xml:space="preserve">Feestdag </t>
  </si>
  <si>
    <t>Waarvan op</t>
  </si>
  <si>
    <t>kalenderdagen</t>
  </si>
  <si>
    <t>zaterdag</t>
  </si>
  <si>
    <t>zondag</t>
  </si>
  <si>
    <t>Maand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</si>
  <si>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</si>
  <si>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</si>
  <si>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</si>
  <si>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</si>
  <si>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</si>
  <si>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</si>
  <si>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</si>
  <si>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</si>
  <si>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</si>
  <si>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</si>
  <si>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</si>
  <si>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</si>
  <si>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 xml:space="preserve">Werkbare </t>
  </si>
  <si>
    <t>Nieuwjaarsdag</t>
  </si>
  <si>
    <t>Pasen</t>
  </si>
  <si>
    <t>maandag</t>
  </si>
  <si>
    <t>Koningsdag</t>
  </si>
  <si>
    <t>woensdag</t>
  </si>
  <si>
    <t>Hemelvaart</t>
  </si>
  <si>
    <t>donderdag</t>
  </si>
  <si>
    <t>Pinksteren</t>
  </si>
  <si>
    <t>Kerst</t>
  </si>
  <si>
    <t>Frequentie</t>
  </si>
  <si>
    <t>Werkelijk</t>
  </si>
  <si>
    <t>Werkbare dagen</t>
  </si>
  <si>
    <t>5x per week</t>
  </si>
  <si>
    <t>3x per week</t>
  </si>
  <si>
    <t>2x per week</t>
  </si>
  <si>
    <t>wekelijk</t>
  </si>
  <si>
    <t>1x per 2 weken</t>
  </si>
  <si>
    <t>maandelijks</t>
  </si>
  <si>
    <t>zat</t>
  </si>
  <si>
    <t>zon</t>
  </si>
  <si>
    <t>feest</t>
  </si>
  <si>
    <t>feestdagen</t>
  </si>
  <si>
    <t>Bijlage II Matrix kosten schoonmaakonderhoud</t>
  </si>
  <si>
    <t>Opgenomen</t>
  </si>
  <si>
    <t>Maximale</t>
  </si>
  <si>
    <t>Werkelijke</t>
  </si>
  <si>
    <t>Looptijden &amp;</t>
  </si>
  <si>
    <t xml:space="preserve">Totale kosten </t>
  </si>
  <si>
    <t>Locatienr.</t>
  </si>
  <si>
    <t>Naam</t>
  </si>
  <si>
    <t xml:space="preserve">schoon te </t>
  </si>
  <si>
    <t>Productie-uren</t>
  </si>
  <si>
    <t>afrondingsuren</t>
  </si>
  <si>
    <t>Gem. uurtarief</t>
  </si>
  <si>
    <t>Productie-kosten</t>
  </si>
  <si>
    <t>Toezicht-uren</t>
  </si>
  <si>
    <t>Toezicht-kosten</t>
  </si>
  <si>
    <t>Gem. m2 prijs</t>
  </si>
  <si>
    <t>Aantal m2</t>
  </si>
  <si>
    <t>Prestatie</t>
  </si>
  <si>
    <t>werkfreq.</t>
  </si>
  <si>
    <t xml:space="preserve">houden m2 </t>
  </si>
  <si>
    <t>hele taken</t>
  </si>
  <si>
    <t>productie uren</t>
  </si>
  <si>
    <t>toezicht uren</t>
  </si>
  <si>
    <t>Excl. BTW</t>
  </si>
  <si>
    <t>BTW</t>
  </si>
  <si>
    <t>Incl. BTW</t>
  </si>
  <si>
    <t>vloeropp.</t>
  </si>
  <si>
    <t>A</t>
  </si>
  <si>
    <t>B</t>
  </si>
  <si>
    <t>C</t>
  </si>
  <si>
    <t>(A+B) maal C = I</t>
  </si>
  <si>
    <t>D</t>
  </si>
  <si>
    <t>E</t>
  </si>
  <si>
    <t>D maal E = II</t>
  </si>
  <si>
    <t>I + II = III</t>
  </si>
  <si>
    <t>%</t>
  </si>
  <si>
    <t>incl BTW</t>
  </si>
  <si>
    <t>Adres</t>
  </si>
  <si>
    <t>Plaats</t>
  </si>
  <si>
    <t xml:space="preserve">Schoon te </t>
  </si>
  <si>
    <t>Freq.</t>
  </si>
  <si>
    <t>Klim-</t>
  </si>
  <si>
    <t xml:space="preserve">per </t>
  </si>
  <si>
    <t>materialen</t>
  </si>
  <si>
    <t xml:space="preserve">excl BTW </t>
  </si>
  <si>
    <t xml:space="preserve">incl BTW </t>
  </si>
  <si>
    <t>excl BTW</t>
  </si>
  <si>
    <t>glas</t>
  </si>
  <si>
    <t>jaar</t>
  </si>
  <si>
    <t>II</t>
  </si>
  <si>
    <t>A maal B = I</t>
  </si>
  <si>
    <t>C maal D = III</t>
  </si>
  <si>
    <t>I + II + III= IV</t>
  </si>
  <si>
    <t>IV/freq/m2</t>
  </si>
  <si>
    <t>Ellen Hoffmannplein 1</t>
  </si>
  <si>
    <t>Gennep</t>
  </si>
  <si>
    <t>Gevelglas buitenzijde</t>
  </si>
  <si>
    <t>Hoogwerker (1x gecombineerd met boeiboorden)</t>
  </si>
  <si>
    <t>Ellen Hoffmannplein 2</t>
  </si>
  <si>
    <t>Gevelglas binnenzijde</t>
  </si>
  <si>
    <t>Gevelglas buitenzijde - hoofdentree</t>
  </si>
  <si>
    <t>Gevelglas binnenzijde - hoofdentree</t>
  </si>
  <si>
    <t>Gevelglas buitenzijde doorgang naar Destion</t>
  </si>
  <si>
    <t>Gevelglas binnenzijde doorgang naar Destion</t>
  </si>
  <si>
    <t>Boeiboord</t>
  </si>
  <si>
    <t>Boeiboord doorgang naar Destion</t>
  </si>
  <si>
    <t>Ellen Hoffmannplein 3</t>
  </si>
  <si>
    <t>Separatieglas tweezijdig</t>
  </si>
  <si>
    <t>Subtotaal</t>
  </si>
  <si>
    <t>Bijlage III Aanvullende diensten</t>
  </si>
  <si>
    <t>Handeling/</t>
  </si>
  <si>
    <t>Tijdsinzet</t>
  </si>
  <si>
    <t>Aanvullende dienst</t>
  </si>
  <si>
    <t>(per eenheid)</t>
  </si>
  <si>
    <t>C maal D = II</t>
  </si>
  <si>
    <t>Koffie verzorgen bij vergaderingen, opruimen van vuil servies en aanvullen van koffiecorners</t>
  </si>
  <si>
    <t>Onderdeel</t>
  </si>
  <si>
    <t>Schoonmaakonderhoud</t>
  </si>
  <si>
    <t>Aanvullende diensten</t>
  </si>
  <si>
    <t>Glasbewassing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</si>
</sst>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 &quot;€&quot;\ * #,##0.00_ ;_ &quot;€&quot;\ * \-#,##0.00_ ;_ &quot;€&quot;\ * &quot;-&quot;??_ ;_ @_ "/>
    <numFmt numFmtId="164" formatCode="0.000"/>
    <numFmt numFmtId="165" formatCode="0.0"/>
    <numFmt numFmtId="166" formatCode="#,##0.000"/>
    <numFmt numFmtId="167" formatCode="&quot;Rev&quot;\ 00"/>
    <numFmt numFmtId="168" formatCode="_-* #,##0.00_-;_-* #,##0.00\-;_-* &quot;-&quot;??_-;_-@_-"/>
    <numFmt numFmtId="169" formatCode="_-* #,##0.00\ [$€-81D]_-;\-* #,##0.00\ [$€-81D]_-;_-* &quot;-&quot;??\ [$€-81D]_-;_-@_-"/>
    <numFmt numFmtId="170" formatCode="_-[$€-2]\ * #,##0.00_-;_-[$€-2]\ * #,##0.00\-;_-[$€-2]\ * &quot;-&quot;??_-;_-@_-"/>
    <numFmt numFmtId="171" formatCode="_-&quot;€&quot;\ * #,##0.00_-;_-&quot;€&quot;\ * #,##0.00\-;_-&quot;€&quot;\ * &quot;-&quot;??_-;_-@_-"/>
    <numFmt numFmtId="172" formatCode="_-[$€]\ * #,##0.00_-;_-[$€]\ * #,##0.00\-;_-[$€]\ * &quot;-&quot;??_-;_-@_-"/>
    <numFmt numFmtId="173" formatCode="_ [$€-2]\ * #,##0.00_ ;_ [$€-2]\ * \-#,##0.00_ ;_ [$€-2]\ * &quot;-&quot;??_ ;_ @_ "/>
    <numFmt numFmtId="174" formatCode="[$€-2]\ #,##0.00_-;[Red][$€-2]\ #,##0.00\-"/>
    <numFmt numFmtId="175" formatCode="_ &quot;€&quot;\ * #,##0.0000_ ;_ &quot;€&quot;\ * \-#,##0.0000_ ;_ &quot;€&quot;\ * &quot;-&quot;??_ ;_ @_ "/>
    <numFmt numFmtId="176" formatCode="_-&quot;ƒ&quot;\ * #,##0.00_-;_-&quot;ƒ&quot;\ * #,##0.00\-;_-&quot;ƒ&quot;\ * &quot;-&quot;??_-;_-@_-"/>
  </numFmts>
  <fonts count="23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7"/>
      <name val="Arial"/>
      <family val="2"/>
    </font>
    <font>
      <sz val="10"/>
      <color indexed="30"/>
      <name val="Arial"/>
      <family val="2"/>
    </font>
    <font>
      <b/>
      <sz val="10"/>
      <color indexed="10"/>
      <name val="Arial"/>
      <family val="2"/>
    </font>
    <font>
      <b/>
      <sz val="10"/>
      <color indexed="30"/>
      <name val="Arial"/>
      <family val="2"/>
    </font>
    <font>
      <sz val="10"/>
      <color indexed="17"/>
      <name val="Arial"/>
      <family val="2"/>
    </font>
    <font>
      <sz val="11"/>
      <name val="Calibri"/>
      <family val="2"/>
    </font>
    <font>
      <sz val="10"/>
      <name val="Times New Roman"/>
      <family val="1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sz val="10"/>
      <name val="Geneva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9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172" fontId="3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2" borderId="1" applyNumberFormat="0" applyFont="0" applyBorder="0">
      <alignment horizontal="center"/>
    </xf>
    <xf numFmtId="0" fontId="1" fillId="2" borderId="1" applyNumberFormat="0" applyFont="0" applyBorder="0">
      <alignment horizontal="center"/>
    </xf>
    <xf numFmtId="0" fontId="16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 applyBorder="0" applyProtection="0"/>
    <xf numFmtId="0" fontId="3" fillId="0" borderId="0" applyBorder="0" applyProtection="0"/>
    <xf numFmtId="0" fontId="11" fillId="0" borderId="0"/>
    <xf numFmtId="0" fontId="11" fillId="0" borderId="0"/>
    <xf numFmtId="0" fontId="3" fillId="0" borderId="0"/>
    <xf numFmtId="176" fontId="3" fillId="0" borderId="0" applyFont="0" applyFill="0" applyBorder="0" applyAlignment="0" applyProtection="0"/>
  </cellStyleXfs>
  <cellXfs count="289">
    <xf numFmtId="0" fontId="0" fillId="0" borderId="0" xfId="0"/>
    <xf numFmtId="0" fontId="1" fillId="5" borderId="0" xfId="0" applyFont="1" applyFill="1"/>
    <xf numFmtId="0" fontId="0" fillId="5" borderId="0" xfId="0" applyFill="1"/>
    <xf numFmtId="0" fontId="1" fillId="5" borderId="2" xfId="5" applyFont="1" applyFill="1" applyBorder="1">
      <alignment horizontal="center"/>
    </xf>
    <xf numFmtId="0" fontId="1" fillId="5" borderId="3" xfId="5" applyFont="1" applyFill="1" applyBorder="1">
      <alignment horizontal="center"/>
    </xf>
    <xf numFmtId="0" fontId="1" fillId="5" borderId="3" xfId="5" applyNumberFormat="1" applyFont="1" applyFill="1" applyBorder="1">
      <alignment horizontal="center"/>
    </xf>
    <xf numFmtId="49" fontId="1" fillId="5" borderId="3" xfId="5" applyNumberFormat="1" applyFont="1" applyFill="1" applyBorder="1">
      <alignment horizontal="center"/>
    </xf>
    <xf numFmtId="4" fontId="1" fillId="5" borderId="3" xfId="5" applyNumberFormat="1" applyFont="1" applyFill="1" applyBorder="1">
      <alignment horizontal="center"/>
    </xf>
    <xf numFmtId="4" fontId="17" fillId="5" borderId="3" xfId="5" applyNumberFormat="1" applyFont="1" applyFill="1" applyBorder="1">
      <alignment horizontal="center"/>
    </xf>
    <xf numFmtId="3" fontId="1" fillId="5" borderId="3" xfId="5" applyNumberFormat="1" applyFont="1" applyFill="1" applyBorder="1">
      <alignment horizontal="center"/>
    </xf>
    <xf numFmtId="164" fontId="1" fillId="5" borderId="3" xfId="5" applyNumberFormat="1" applyFont="1" applyFill="1" applyBorder="1">
      <alignment horizontal="center"/>
    </xf>
    <xf numFmtId="165" fontId="1" fillId="5" borderId="3" xfId="5" applyNumberFormat="1" applyFont="1" applyFill="1" applyBorder="1">
      <alignment horizontal="center"/>
    </xf>
    <xf numFmtId="166" fontId="1" fillId="5" borderId="3" xfId="5" applyNumberFormat="1" applyFont="1" applyFill="1" applyBorder="1">
      <alignment horizontal="center"/>
    </xf>
    <xf numFmtId="0" fontId="1" fillId="5" borderId="4" xfId="5" applyFont="1" applyFill="1" applyBorder="1">
      <alignment horizontal="center"/>
    </xf>
    <xf numFmtId="0" fontId="3" fillId="0" borderId="0" xfId="13"/>
    <xf numFmtId="0" fontId="1" fillId="5" borderId="5" xfId="5" applyFont="1" applyFill="1" applyBorder="1">
      <alignment horizontal="center"/>
    </xf>
    <xf numFmtId="0" fontId="1" fillId="5" borderId="6" xfId="5" applyFont="1" applyFill="1" applyBorder="1">
      <alignment horizontal="center"/>
    </xf>
    <xf numFmtId="0" fontId="1" fillId="5" borderId="6" xfId="5" applyNumberFormat="1" applyFont="1" applyFill="1" applyBorder="1">
      <alignment horizontal="center"/>
    </xf>
    <xf numFmtId="49" fontId="1" fillId="5" borderId="6" xfId="5" applyNumberFormat="1" applyFont="1" applyFill="1" applyBorder="1">
      <alignment horizontal="center"/>
    </xf>
    <xf numFmtId="4" fontId="1" fillId="5" borderId="6" xfId="5" applyNumberFormat="1" applyFont="1" applyFill="1" applyBorder="1">
      <alignment horizontal="center"/>
    </xf>
    <xf numFmtId="4" fontId="17" fillId="5" borderId="6" xfId="5" applyNumberFormat="1" applyFont="1" applyFill="1" applyBorder="1">
      <alignment horizontal="center"/>
    </xf>
    <xf numFmtId="3" fontId="1" fillId="5" borderId="6" xfId="5" applyNumberFormat="1" applyFont="1" applyFill="1" applyBorder="1">
      <alignment horizontal="center"/>
    </xf>
    <xf numFmtId="164" fontId="1" fillId="5" borderId="6" xfId="5" applyNumberFormat="1" applyFont="1" applyFill="1" applyBorder="1">
      <alignment horizontal="center"/>
    </xf>
    <xf numFmtId="165" fontId="1" fillId="5" borderId="6" xfId="5" applyNumberFormat="1" applyFont="1" applyFill="1" applyBorder="1">
      <alignment horizontal="center"/>
    </xf>
    <xf numFmtId="166" fontId="1" fillId="5" borderId="6" xfId="5" applyNumberFormat="1" applyFont="1" applyFill="1" applyBorder="1">
      <alignment horizontal="center"/>
    </xf>
    <xf numFmtId="3" fontId="3" fillId="5" borderId="6" xfId="5" applyNumberFormat="1" applyFont="1" applyFill="1" applyBorder="1">
      <alignment horizontal="center"/>
    </xf>
    <xf numFmtId="0" fontId="1" fillId="5" borderId="7" xfId="5" applyFont="1" applyFill="1" applyBorder="1">
      <alignment horizontal="center"/>
    </xf>
    <xf numFmtId="0" fontId="18" fillId="0" borderId="0" xfId="6" applyFont="1" applyFill="1" applyBorder="1">
      <alignment horizontal="center"/>
    </xf>
    <xf numFmtId="0" fontId="19" fillId="0" borderId="0" xfId="6" applyFont="1" applyFill="1" applyBorder="1" applyAlignment="1">
      <alignment horizontal="center" vertical="top"/>
    </xf>
    <xf numFmtId="4" fontId="18" fillId="0" borderId="0" xfId="6" applyNumberFormat="1" applyFont="1" applyFill="1" applyBorder="1">
      <alignment horizontal="center"/>
    </xf>
    <xf numFmtId="4" fontId="17" fillId="0" borderId="0" xfId="6" applyNumberFormat="1" applyFont="1" applyFill="1" applyBorder="1">
      <alignment horizontal="center"/>
    </xf>
    <xf numFmtId="0" fontId="20" fillId="0" borderId="0" xfId="6" applyFont="1" applyFill="1" applyBorder="1">
      <alignment horizontal="center"/>
    </xf>
    <xf numFmtId="166" fontId="18" fillId="0" borderId="0" xfId="6" applyNumberFormat="1" applyFont="1" applyFill="1" applyBorder="1">
      <alignment horizontal="center"/>
    </xf>
    <xf numFmtId="2" fontId="18" fillId="0" borderId="0" xfId="6" applyNumberFormat="1" applyFont="1" applyFill="1" applyBorder="1">
      <alignment horizontal="center"/>
    </xf>
    <xf numFmtId="3" fontId="18" fillId="0" borderId="0" xfId="6" applyNumberFormat="1" applyFont="1" applyFill="1" applyBorder="1" applyAlignment="1">
      <alignment horizontal="left"/>
    </xf>
    <xf numFmtId="3" fontId="19" fillId="0" borderId="0" xfId="6" applyNumberFormat="1" applyFont="1" applyFill="1" applyBorder="1">
      <alignment horizontal="center"/>
    </xf>
    <xf numFmtId="167" fontId="18" fillId="0" borderId="0" xfId="6" applyNumberFormat="1" applyFont="1" applyFill="1" applyBorder="1">
      <alignment horizontal="center"/>
    </xf>
    <xf numFmtId="0" fontId="19" fillId="0" borderId="0" xfId="13" applyFont="1"/>
    <xf numFmtId="0" fontId="3" fillId="0" borderId="0" xfId="0" applyFont="1"/>
    <xf numFmtId="0" fontId="3" fillId="0" borderId="0" xfId="13" applyAlignment="1">
      <alignment horizontal="center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13" applyNumberFormat="1" applyAlignment="1">
      <alignment horizontal="center"/>
    </xf>
    <xf numFmtId="4" fontId="21" fillId="0" borderId="0" xfId="13" applyNumberFormat="1" applyFont="1" applyAlignment="1">
      <alignment horizontal="center"/>
    </xf>
    <xf numFmtId="3" fontId="4" fillId="0" borderId="0" xfId="13" applyNumberFormat="1" applyFont="1" applyAlignment="1">
      <alignment horizontal="center"/>
    </xf>
    <xf numFmtId="3" fontId="3" fillId="0" borderId="0" xfId="3" applyNumberFormat="1" applyFont="1" applyFill="1" applyAlignment="1">
      <alignment horizontal="center"/>
    </xf>
    <xf numFmtId="166" fontId="3" fillId="0" borderId="0" xfId="13" applyNumberFormat="1" applyAlignment="1">
      <alignment horizontal="center"/>
    </xf>
    <xf numFmtId="166" fontId="5" fillId="0" borderId="0" xfId="13" applyNumberFormat="1" applyFont="1" applyAlignment="1">
      <alignment horizontal="center"/>
    </xf>
    <xf numFmtId="4" fontId="3" fillId="0" borderId="0" xfId="5" applyNumberFormat="1" applyFont="1" applyFill="1" applyBorder="1">
      <alignment horizontal="center"/>
    </xf>
    <xf numFmtId="3" fontId="6" fillId="0" borderId="0" xfId="5" applyNumberFormat="1" applyFont="1" applyFill="1" applyBorder="1" applyAlignment="1">
      <alignment horizontal="left"/>
    </xf>
    <xf numFmtId="3" fontId="3" fillId="0" borderId="0" xfId="5" applyNumberFormat="1" applyFont="1" applyFill="1" applyBorder="1">
      <alignment horizontal="center"/>
    </xf>
    <xf numFmtId="167" fontId="6" fillId="0" borderId="0" xfId="5" applyNumberFormat="1" applyFont="1" applyFill="1" applyBorder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4" fontId="21" fillId="0" borderId="0" xfId="14" applyNumberFormat="1" applyFont="1" applyBorder="1" applyAlignment="1">
      <alignment horizontal="center"/>
    </xf>
    <xf numFmtId="3" fontId="3" fillId="0" borderId="0" xfId="3" applyNumberFormat="1" applyFont="1" applyFill="1" applyBorder="1" applyAlignment="1">
      <alignment horizontal="center"/>
    </xf>
    <xf numFmtId="164" fontId="3" fillId="0" borderId="0" xfId="5" applyNumberFormat="1" applyFont="1" applyFill="1" applyBorder="1">
      <alignment horizontal="center"/>
    </xf>
    <xf numFmtId="164" fontId="0" fillId="0" borderId="0" xfId="0" applyNumberFormat="1" applyAlignment="1">
      <alignment horizontal="center"/>
    </xf>
    <xf numFmtId="2" fontId="3" fillId="0" borderId="0" xfId="3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2" fontId="3" fillId="0" borderId="0" xfId="5" applyNumberFormat="1" applyFont="1" applyFill="1" applyBorder="1">
      <alignment horizontal="center"/>
    </xf>
    <xf numFmtId="0" fontId="1" fillId="6" borderId="0" xfId="0" applyFont="1" applyFill="1" applyAlignment="1">
      <alignment horizontal="left"/>
    </xf>
    <xf numFmtId="0" fontId="1" fillId="6" borderId="0" xfId="13" applyFont="1" applyFill="1" applyAlignment="1">
      <alignment horizontal="center"/>
    </xf>
    <xf numFmtId="0" fontId="1" fillId="6" borderId="0" xfId="0" applyFont="1" applyFill="1" applyAlignment="1">
      <alignment horizontal="center" vertical="top"/>
    </xf>
    <xf numFmtId="49" fontId="3" fillId="6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4" fontId="1" fillId="6" borderId="0" xfId="0" applyNumberFormat="1" applyFont="1" applyFill="1" applyAlignment="1">
      <alignment horizontal="center"/>
    </xf>
    <xf numFmtId="4" fontId="17" fillId="6" borderId="0" xfId="13" applyNumberFormat="1" applyFont="1" applyFill="1" applyBorder="1" applyAlignment="1">
      <alignment horizontal="center"/>
    </xf>
    <xf numFmtId="4" fontId="7" fillId="6" borderId="0" xfId="0" applyNumberFormat="1" applyFont="1" applyFill="1" applyAlignment="1">
      <alignment horizontal="center"/>
    </xf>
    <xf numFmtId="2" fontId="7" fillId="6" borderId="0" xfId="0" applyNumberFormat="1" applyFont="1" applyFill="1" applyAlignment="1">
      <alignment horizontal="center"/>
    </xf>
    <xf numFmtId="4" fontId="5" fillId="6" borderId="0" xfId="0" applyNumberFormat="1" applyFont="1" applyFill="1" applyAlignment="1">
      <alignment horizontal="center"/>
    </xf>
    <xf numFmtId="2" fontId="1" fillId="6" borderId="0" xfId="0" applyNumberFormat="1" applyFont="1" applyFill="1" applyAlignment="1">
      <alignment horizontal="center"/>
    </xf>
    <xf numFmtId="0" fontId="1" fillId="7" borderId="0" xfId="13" applyFont="1" applyFill="1" applyAlignment="1">
      <alignment horizontal="center"/>
    </xf>
    <xf numFmtId="3" fontId="1" fillId="6" borderId="0" xfId="0" applyNumberFormat="1" applyFont="1" applyFill="1" applyAlignment="1">
      <alignment horizontal="center"/>
    </xf>
    <xf numFmtId="167" fontId="8" fillId="6" borderId="0" xfId="0" applyNumberFormat="1" applyFont="1" applyFill="1" applyAlignment="1">
      <alignment horizontal="center"/>
    </xf>
    <xf numFmtId="0" fontId="1" fillId="5" borderId="0" xfId="13" applyFont="1" applyFill="1"/>
    <xf numFmtId="0" fontId="1" fillId="5" borderId="0" xfId="13" applyFont="1" applyFill="1" applyAlignment="1">
      <alignment horizontal="center"/>
    </xf>
    <xf numFmtId="0" fontId="1" fillId="5" borderId="0" xfId="13" applyFont="1" applyFill="1" applyAlignment="1">
      <alignment horizontal="center" vertical="top"/>
    </xf>
    <xf numFmtId="0" fontId="1" fillId="5" borderId="0" xfId="0" applyFont="1" applyFill="1" applyAlignment="1">
      <alignment horizontal="center"/>
    </xf>
    <xf numFmtId="4" fontId="1" fillId="5" borderId="0" xfId="13" applyNumberFormat="1" applyFont="1" applyFill="1" applyAlignment="1">
      <alignment horizontal="center"/>
    </xf>
    <xf numFmtId="4" fontId="17" fillId="5" borderId="0" xfId="13" applyNumberFormat="1" applyFont="1" applyFill="1" applyAlignment="1">
      <alignment horizontal="center"/>
    </xf>
    <xf numFmtId="3" fontId="1" fillId="5" borderId="0" xfId="13" applyNumberFormat="1" applyFont="1" applyFill="1" applyAlignment="1">
      <alignment horizontal="center"/>
    </xf>
    <xf numFmtId="3" fontId="1" fillId="5" borderId="0" xfId="3" applyNumberFormat="1" applyFont="1" applyFill="1" applyAlignment="1">
      <alignment horizontal="center"/>
    </xf>
    <xf numFmtId="2" fontId="1" fillId="5" borderId="0" xfId="13" applyNumberFormat="1" applyFont="1" applyFill="1" applyAlignment="1">
      <alignment horizontal="center"/>
    </xf>
    <xf numFmtId="166" fontId="5" fillId="5" borderId="0" xfId="13" applyNumberFormat="1" applyFont="1" applyFill="1" applyAlignment="1">
      <alignment horizontal="center"/>
    </xf>
    <xf numFmtId="2" fontId="1" fillId="5" borderId="0" xfId="3" applyNumberFormat="1" applyFont="1" applyFill="1" applyAlignment="1">
      <alignment horizontal="center"/>
    </xf>
    <xf numFmtId="3" fontId="6" fillId="5" borderId="0" xfId="13" applyNumberFormat="1" applyFont="1" applyFill="1" applyAlignment="1">
      <alignment horizontal="left"/>
    </xf>
    <xf numFmtId="167" fontId="6" fillId="5" borderId="0" xfId="13" applyNumberFormat="1" applyFont="1" applyFill="1" applyAlignment="1">
      <alignment horizontal="center"/>
    </xf>
    <xf numFmtId="10" fontId="3" fillId="0" borderId="0" xfId="4" applyNumberFormat="1" applyFont="1" applyAlignment="1">
      <alignment horizontal="center"/>
    </xf>
    <xf numFmtId="0" fontId="3" fillId="0" borderId="0" xfId="13" applyAlignment="1">
      <alignment horizontal="center" vertical="top"/>
    </xf>
    <xf numFmtId="3" fontId="3" fillId="0" borderId="0" xfId="13" applyNumberFormat="1" applyAlignment="1">
      <alignment horizontal="center"/>
    </xf>
    <xf numFmtId="2" fontId="3" fillId="0" borderId="0" xfId="13" applyNumberFormat="1" applyAlignment="1">
      <alignment horizontal="center"/>
    </xf>
    <xf numFmtId="166" fontId="9" fillId="0" borderId="0" xfId="13" applyNumberFormat="1" applyFont="1" applyAlignment="1">
      <alignment horizontal="center"/>
    </xf>
    <xf numFmtId="2" fontId="3" fillId="0" borderId="0" xfId="3" applyNumberFormat="1" applyFont="1" applyAlignment="1">
      <alignment horizontal="center"/>
    </xf>
    <xf numFmtId="3" fontId="6" fillId="0" borderId="0" xfId="13" applyNumberFormat="1" applyFont="1" applyAlignment="1">
      <alignment horizontal="left"/>
    </xf>
    <xf numFmtId="167" fontId="6" fillId="0" borderId="0" xfId="13" applyNumberFormat="1" applyFont="1" applyAlignment="1">
      <alignment horizontal="center"/>
    </xf>
    <xf numFmtId="0" fontId="1" fillId="5" borderId="8" xfId="17" applyFont="1" applyFill="1" applyBorder="1" applyAlignment="1">
      <alignment horizontal="center"/>
    </xf>
    <xf numFmtId="0" fontId="1" fillId="5" borderId="8" xfId="17" applyFont="1" applyFill="1" applyBorder="1"/>
    <xf numFmtId="0" fontId="1" fillId="0" borderId="0" xfId="17" applyFont="1"/>
    <xf numFmtId="0" fontId="3" fillId="0" borderId="0" xfId="8"/>
    <xf numFmtId="0" fontId="1" fillId="6" borderId="8" xfId="17" applyFont="1" applyFill="1" applyBorder="1"/>
    <xf numFmtId="0" fontId="1" fillId="0" borderId="8" xfId="17" applyFont="1" applyBorder="1"/>
    <xf numFmtId="0" fontId="3" fillId="0" borderId="8" xfId="17" applyBorder="1" applyAlignment="1">
      <alignment horizontal="center"/>
    </xf>
    <xf numFmtId="0" fontId="3" fillId="0" borderId="0" xfId="17"/>
    <xf numFmtId="0" fontId="3" fillId="6" borderId="8" xfId="17" applyFill="1" applyBorder="1"/>
    <xf numFmtId="0" fontId="1" fillId="0" borderId="8" xfId="17" applyFont="1" applyBorder="1" applyAlignment="1">
      <alignment horizontal="center"/>
    </xf>
    <xf numFmtId="0" fontId="3" fillId="5" borderId="8" xfId="17" applyFill="1" applyBorder="1"/>
    <xf numFmtId="0" fontId="16" fillId="0" borderId="0" xfId="7"/>
    <xf numFmtId="16" fontId="1" fillId="0" borderId="0" xfId="17" applyNumberFormat="1" applyFont="1" applyAlignment="1">
      <alignment horizontal="center"/>
    </xf>
    <xf numFmtId="0" fontId="10" fillId="0" borderId="0" xfId="0" applyFont="1" applyAlignment="1">
      <alignment vertical="center"/>
    </xf>
    <xf numFmtId="14" fontId="0" fillId="0" borderId="0" xfId="0" applyNumberFormat="1"/>
    <xf numFmtId="0" fontId="22" fillId="0" borderId="0" xfId="0" applyFont="1" applyAlignment="1">
      <alignment vertical="center"/>
    </xf>
    <xf numFmtId="16" fontId="22" fillId="0" borderId="0" xfId="0" applyNumberFormat="1" applyFont="1" applyAlignment="1">
      <alignment vertical="center"/>
    </xf>
    <xf numFmtId="16" fontId="22" fillId="0" borderId="0" xfId="0" applyNumberFormat="1" applyFont="1" applyAlignment="1">
      <alignment horizontal="center" vertical="center"/>
    </xf>
    <xf numFmtId="0" fontId="1" fillId="0" borderId="0" xfId="17" applyFont="1" applyAlignment="1">
      <alignment horizontal="left"/>
    </xf>
    <xf numFmtId="0" fontId="1" fillId="3" borderId="9" xfId="17" applyFont="1" applyFill="1" applyBorder="1" applyAlignment="1">
      <alignment horizontal="center"/>
    </xf>
    <xf numFmtId="0" fontId="3" fillId="0" borderId="0" xfId="17" applyAlignment="1">
      <alignment horizontal="center"/>
    </xf>
    <xf numFmtId="0" fontId="1" fillId="3" borderId="10" xfId="17" applyFont="1" applyFill="1" applyBorder="1" applyAlignment="1">
      <alignment horizontal="center"/>
    </xf>
    <xf numFmtId="0" fontId="1" fillId="3" borderId="9" xfId="17" applyFont="1" applyFill="1" applyBorder="1"/>
    <xf numFmtId="0" fontId="1" fillId="3" borderId="11" xfId="17" applyFont="1" applyFill="1" applyBorder="1" applyAlignment="1">
      <alignment horizontal="center"/>
    </xf>
    <xf numFmtId="16" fontId="3" fillId="0" borderId="0" xfId="17" applyNumberFormat="1" applyAlignment="1">
      <alignment horizontal="center"/>
    </xf>
    <xf numFmtId="0" fontId="1" fillId="0" borderId="0" xfId="15" applyFont="1"/>
    <xf numFmtId="0" fontId="1" fillId="0" borderId="0" xfId="15" applyFont="1" applyAlignment="1">
      <alignment horizontal="center"/>
    </xf>
    <xf numFmtId="2" fontId="1" fillId="0" borderId="0" xfId="15" applyNumberFormat="1" applyFont="1" applyAlignment="1">
      <alignment horizontal="center"/>
    </xf>
    <xf numFmtId="4" fontId="1" fillId="0" borderId="0" xfId="15" applyNumberFormat="1" applyFont="1" applyAlignment="1">
      <alignment horizontal="center"/>
    </xf>
    <xf numFmtId="14" fontId="3" fillId="0" borderId="0" xfId="15" applyNumberFormat="1" applyFont="1"/>
    <xf numFmtId="0" fontId="3" fillId="0" borderId="0" xfId="15" applyFont="1"/>
    <xf numFmtId="0" fontId="1" fillId="0" borderId="0" xfId="15" applyFont="1" applyAlignment="1">
      <alignment horizontal="left"/>
    </xf>
    <xf numFmtId="169" fontId="1" fillId="0" borderId="0" xfId="15" applyNumberFormat="1" applyFont="1"/>
    <xf numFmtId="169" fontId="1" fillId="0" borderId="0" xfId="15" applyNumberFormat="1" applyFont="1" applyAlignment="1">
      <alignment horizontal="center"/>
    </xf>
    <xf numFmtId="170" fontId="1" fillId="0" borderId="0" xfId="15" applyNumberFormat="1" applyFont="1"/>
    <xf numFmtId="0" fontId="3" fillId="0" borderId="0" xfId="15" applyFont="1" applyAlignment="1">
      <alignment horizontal="center"/>
    </xf>
    <xf numFmtId="2" fontId="3" fillId="0" borderId="0" xfId="15" applyNumberFormat="1" applyFont="1" applyAlignment="1">
      <alignment horizontal="center"/>
    </xf>
    <xf numFmtId="4" fontId="3" fillId="0" borderId="0" xfId="15" applyNumberFormat="1" applyFont="1" applyAlignment="1">
      <alignment horizontal="center"/>
    </xf>
    <xf numFmtId="44" fontId="3" fillId="0" borderId="0" xfId="15" applyNumberFormat="1" applyFont="1"/>
    <xf numFmtId="0" fontId="1" fillId="5" borderId="3" xfId="15" applyFont="1" applyFill="1" applyBorder="1"/>
    <xf numFmtId="0" fontId="1" fillId="5" borderId="3" xfId="15" applyFont="1" applyFill="1" applyBorder="1" applyAlignment="1">
      <alignment horizontal="center"/>
    </xf>
    <xf numFmtId="4" fontId="1" fillId="5" borderId="3" xfId="15" applyNumberFormat="1" applyFont="1" applyFill="1" applyBorder="1" applyAlignment="1">
      <alignment horizontal="center"/>
    </xf>
    <xf numFmtId="0" fontId="1" fillId="5" borderId="4" xfId="15" applyFont="1" applyFill="1" applyBorder="1"/>
    <xf numFmtId="4" fontId="3" fillId="5" borderId="2" xfId="15" applyNumberFormat="1" applyFont="1" applyFill="1" applyBorder="1"/>
    <xf numFmtId="3" fontId="3" fillId="5" borderId="4" xfId="15" applyNumberFormat="1" applyFont="1" applyFill="1" applyBorder="1" applyAlignment="1">
      <alignment horizontal="center"/>
    </xf>
    <xf numFmtId="14" fontId="3" fillId="0" borderId="12" xfId="15" applyNumberFormat="1" applyFont="1" applyBorder="1"/>
    <xf numFmtId="0" fontId="1" fillId="5" borderId="13" xfId="15" applyFont="1" applyFill="1" applyBorder="1"/>
    <xf numFmtId="0" fontId="1" fillId="5" borderId="13" xfId="15" applyFont="1" applyFill="1" applyBorder="1" applyAlignment="1">
      <alignment horizontal="center"/>
    </xf>
    <xf numFmtId="4" fontId="1" fillId="5" borderId="13" xfId="15" applyNumberFormat="1" applyFont="1" applyFill="1" applyBorder="1" applyAlignment="1">
      <alignment horizontal="center"/>
    </xf>
    <xf numFmtId="0" fontId="1" fillId="5" borderId="14" xfId="15" applyFont="1" applyFill="1" applyBorder="1" applyAlignment="1">
      <alignment horizontal="center"/>
    </xf>
    <xf numFmtId="4" fontId="1" fillId="5" borderId="15" xfId="15" applyNumberFormat="1" applyFont="1" applyFill="1" applyBorder="1" applyAlignment="1">
      <alignment horizontal="center"/>
    </xf>
    <xf numFmtId="3" fontId="1" fillId="5" borderId="14" xfId="15" applyNumberFormat="1" applyFont="1" applyFill="1" applyBorder="1" applyAlignment="1">
      <alignment horizontal="center"/>
    </xf>
    <xf numFmtId="0" fontId="1" fillId="5" borderId="6" xfId="15" applyFont="1" applyFill="1" applyBorder="1"/>
    <xf numFmtId="0" fontId="1" fillId="5" borderId="6" xfId="15" applyFont="1" applyFill="1" applyBorder="1" applyAlignment="1">
      <alignment horizontal="center"/>
    </xf>
    <xf numFmtId="4" fontId="1" fillId="5" borderId="6" xfId="15" applyNumberFormat="1" applyFont="1" applyFill="1" applyBorder="1" applyAlignment="1">
      <alignment horizontal="center"/>
    </xf>
    <xf numFmtId="10" fontId="1" fillId="5" borderId="6" xfId="15" applyNumberFormat="1" applyFont="1" applyFill="1" applyBorder="1" applyAlignment="1">
      <alignment horizontal="center"/>
    </xf>
    <xf numFmtId="0" fontId="1" fillId="5" borderId="7" xfId="15" applyFont="1" applyFill="1" applyBorder="1" applyAlignment="1">
      <alignment horizontal="center"/>
    </xf>
    <xf numFmtId="4" fontId="3" fillId="5" borderId="5" xfId="15" applyNumberFormat="1" applyFont="1" applyFill="1" applyBorder="1"/>
    <xf numFmtId="3" fontId="3" fillId="5" borderId="7" xfId="15" applyNumberFormat="1" applyFont="1" applyFill="1" applyBorder="1" applyAlignment="1">
      <alignment horizontal="center"/>
    </xf>
    <xf numFmtId="0" fontId="1" fillId="0" borderId="8" xfId="15" applyFont="1" applyBorder="1"/>
    <xf numFmtId="0" fontId="1" fillId="0" borderId="16" xfId="15" applyFont="1" applyBorder="1" applyAlignment="1">
      <alignment horizontal="center"/>
    </xf>
    <xf numFmtId="0" fontId="1" fillId="0" borderId="17" xfId="15" applyFont="1" applyBorder="1" applyAlignment="1">
      <alignment horizontal="center"/>
    </xf>
    <xf numFmtId="2" fontId="7" fillId="0" borderId="17" xfId="15" applyNumberFormat="1" applyFont="1" applyBorder="1" applyAlignment="1">
      <alignment horizontal="center"/>
    </xf>
    <xf numFmtId="0" fontId="7" fillId="0" borderId="16" xfId="15" applyFont="1" applyBorder="1" applyAlignment="1">
      <alignment horizontal="center"/>
    </xf>
    <xf numFmtId="0" fontId="3" fillId="0" borderId="16" xfId="15" applyFont="1" applyBorder="1" applyAlignment="1">
      <alignment horizontal="center"/>
    </xf>
    <xf numFmtId="0" fontId="12" fillId="0" borderId="18" xfId="15" applyFont="1" applyBorder="1" applyAlignment="1">
      <alignment horizontal="center"/>
    </xf>
    <xf numFmtId="0" fontId="1" fillId="0" borderId="18" xfId="15" applyFont="1" applyBorder="1" applyAlignment="1">
      <alignment horizontal="center"/>
    </xf>
    <xf numFmtId="0" fontId="12" fillId="0" borderId="18" xfId="15" applyFont="1" applyBorder="1" applyAlignment="1">
      <alignment horizontal="center" wrapText="1"/>
    </xf>
    <xf numFmtId="0" fontId="1" fillId="0" borderId="16" xfId="15" applyFont="1" applyBorder="1" applyAlignment="1">
      <alignment horizontal="center" wrapText="1"/>
    </xf>
    <xf numFmtId="0" fontId="12" fillId="0" borderId="16" xfId="15" applyFont="1" applyBorder="1" applyAlignment="1">
      <alignment horizontal="center"/>
    </xf>
    <xf numFmtId="0" fontId="3" fillId="0" borderId="8" xfId="15" applyFont="1" applyBorder="1"/>
    <xf numFmtId="0" fontId="3" fillId="0" borderId="19" xfId="15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8" xfId="15" applyFont="1" applyBorder="1" applyAlignment="1">
      <alignment horizontal="center"/>
    </xf>
    <xf numFmtId="4" fontId="3" fillId="0" borderId="8" xfId="15" applyNumberFormat="1" applyFont="1" applyBorder="1" applyAlignment="1">
      <alignment horizontal="center"/>
    </xf>
    <xf numFmtId="170" fontId="3" fillId="0" borderId="16" xfId="15" applyNumberFormat="1" applyFont="1" applyBorder="1"/>
    <xf numFmtId="170" fontId="3" fillId="0" borderId="18" xfId="15" applyNumberFormat="1" applyFont="1" applyBorder="1"/>
    <xf numFmtId="172" fontId="3" fillId="0" borderId="16" xfId="1" applyFont="1" applyFill="1" applyBorder="1"/>
    <xf numFmtId="9" fontId="3" fillId="0" borderId="18" xfId="4" applyFont="1" applyFill="1" applyBorder="1" applyAlignment="1">
      <alignment horizontal="center"/>
    </xf>
    <xf numFmtId="172" fontId="3" fillId="0" borderId="18" xfId="1" applyFont="1" applyFill="1" applyBorder="1"/>
    <xf numFmtId="171" fontId="3" fillId="0" borderId="8" xfId="15" applyNumberFormat="1" applyFont="1" applyBorder="1"/>
    <xf numFmtId="169" fontId="3" fillId="0" borderId="0" xfId="15" applyNumberFormat="1" applyFont="1"/>
    <xf numFmtId="3" fontId="3" fillId="0" borderId="8" xfId="16" applyNumberFormat="1" applyFont="1" applyBorder="1" applyAlignment="1">
      <alignment horizontal="center"/>
    </xf>
    <xf numFmtId="3" fontId="3" fillId="0" borderId="8" xfId="15" applyNumberFormat="1" applyFont="1" applyBorder="1" applyAlignment="1">
      <alignment horizontal="center"/>
    </xf>
    <xf numFmtId="0" fontId="3" fillId="0" borderId="20" xfId="15" applyFont="1" applyBorder="1" applyAlignment="1">
      <alignment horizontal="center"/>
    </xf>
    <xf numFmtId="4" fontId="3" fillId="0" borderId="20" xfId="15" applyNumberFormat="1" applyFont="1" applyBorder="1" applyAlignment="1">
      <alignment horizontal="center"/>
    </xf>
    <xf numFmtId="4" fontId="13" fillId="0" borderId="8" xfId="15" applyNumberFormat="1" applyFont="1" applyBorder="1" applyAlignment="1">
      <alignment horizontal="center"/>
    </xf>
    <xf numFmtId="4" fontId="13" fillId="0" borderId="16" xfId="15" applyNumberFormat="1" applyFont="1" applyBorder="1" applyAlignment="1">
      <alignment horizontal="center"/>
    </xf>
    <xf numFmtId="4" fontId="3" fillId="0" borderId="16" xfId="15" applyNumberFormat="1" applyFont="1" applyBorder="1" applyAlignment="1">
      <alignment horizontal="center"/>
    </xf>
    <xf numFmtId="170" fontId="13" fillId="0" borderId="18" xfId="15" applyNumberFormat="1" applyFont="1" applyBorder="1"/>
    <xf numFmtId="2" fontId="13" fillId="0" borderId="16" xfId="15" applyNumberFormat="1" applyFont="1" applyBorder="1" applyAlignment="1">
      <alignment horizontal="center"/>
    </xf>
    <xf numFmtId="3" fontId="13" fillId="0" borderId="16" xfId="1" applyNumberFormat="1" applyFont="1" applyFill="1" applyBorder="1"/>
    <xf numFmtId="0" fontId="1" fillId="4" borderId="8" xfId="15" applyFont="1" applyFill="1" applyBorder="1" applyAlignment="1">
      <alignment horizontal="center"/>
    </xf>
    <xf numFmtId="0" fontId="1" fillId="4" borderId="8" xfId="15" applyFont="1" applyFill="1" applyBorder="1"/>
    <xf numFmtId="0" fontId="1" fillId="4" borderId="20" xfId="15" applyFont="1" applyFill="1" applyBorder="1" applyAlignment="1">
      <alignment horizontal="center"/>
    </xf>
    <xf numFmtId="4" fontId="1" fillId="4" borderId="20" xfId="15" applyNumberFormat="1" applyFont="1" applyFill="1" applyBorder="1" applyAlignment="1">
      <alignment horizontal="center"/>
    </xf>
    <xf numFmtId="172" fontId="1" fillId="4" borderId="21" xfId="1" applyFont="1" applyFill="1" applyBorder="1"/>
    <xf numFmtId="4" fontId="12" fillId="4" borderId="8" xfId="15" applyNumberFormat="1" applyFont="1" applyFill="1" applyBorder="1" applyAlignment="1">
      <alignment horizontal="center"/>
    </xf>
    <xf numFmtId="172" fontId="1" fillId="4" borderId="8" xfId="1" applyFont="1" applyFill="1" applyBorder="1"/>
    <xf numFmtId="3" fontId="1" fillId="4" borderId="20" xfId="15" applyNumberFormat="1" applyFont="1" applyFill="1" applyBorder="1" applyAlignment="1">
      <alignment horizontal="center"/>
    </xf>
    <xf numFmtId="173" fontId="3" fillId="0" borderId="0" xfId="15" applyNumberFormat="1" applyFont="1"/>
    <xf numFmtId="44" fontId="21" fillId="0" borderId="0" xfId="15" applyNumberFormat="1" applyFont="1"/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/>
    <xf numFmtId="0" fontId="1" fillId="8" borderId="3" xfId="0" applyFont="1" applyFill="1" applyBorder="1" applyAlignment="1">
      <alignment horizontal="center"/>
    </xf>
    <xf numFmtId="44" fontId="1" fillId="8" borderId="3" xfId="0" applyNumberFormat="1" applyFont="1" applyFill="1" applyBorder="1" applyAlignment="1">
      <alignment horizontal="center"/>
    </xf>
    <xf numFmtId="44" fontId="1" fillId="8" borderId="3" xfId="0" applyNumberFormat="1" applyFont="1" applyFill="1" applyBorder="1"/>
    <xf numFmtId="0" fontId="1" fillId="8" borderId="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1" fillId="8" borderId="13" xfId="0" applyFont="1" applyFill="1" applyBorder="1"/>
    <xf numFmtId="0" fontId="1" fillId="8" borderId="13" xfId="0" applyFont="1" applyFill="1" applyBorder="1" applyAlignment="1">
      <alignment horizontal="center"/>
    </xf>
    <xf numFmtId="44" fontId="1" fillId="8" borderId="13" xfId="0" applyNumberFormat="1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1" fillId="8" borderId="6" xfId="0" applyFont="1" applyFill="1" applyBorder="1"/>
    <xf numFmtId="0" fontId="1" fillId="8" borderId="6" xfId="0" applyFont="1" applyFill="1" applyBorder="1" applyAlignment="1">
      <alignment horizontal="center"/>
    </xf>
    <xf numFmtId="44" fontId="1" fillId="8" borderId="6" xfId="0" applyNumberFormat="1" applyFont="1" applyFill="1" applyBorder="1" applyAlignment="1">
      <alignment horizontal="center"/>
    </xf>
    <xf numFmtId="44" fontId="1" fillId="8" borderId="6" xfId="0" applyNumberFormat="1" applyFont="1" applyFill="1" applyBorder="1"/>
    <xf numFmtId="0" fontId="1" fillId="8" borderId="7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44" fontId="1" fillId="0" borderId="13" xfId="0" applyNumberFormat="1" applyFont="1" applyBorder="1" applyAlignment="1">
      <alignment horizontal="center"/>
    </xf>
    <xf numFmtId="44" fontId="1" fillId="0" borderId="13" xfId="0" applyNumberFormat="1" applyFont="1" applyBorder="1"/>
    <xf numFmtId="44" fontId="1" fillId="0" borderId="23" xfId="0" applyNumberFormat="1" applyFont="1" applyBorder="1" applyAlignment="1">
      <alignment horizontal="center"/>
    </xf>
    <xf numFmtId="44" fontId="1" fillId="0" borderId="19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44" fontId="3" fillId="0" borderId="8" xfId="0" applyNumberFormat="1" applyFont="1" applyBorder="1" applyAlignment="1">
      <alignment horizontal="center"/>
    </xf>
    <xf numFmtId="44" fontId="3" fillId="0" borderId="8" xfId="0" applyNumberFormat="1" applyFont="1" applyBorder="1"/>
    <xf numFmtId="0" fontId="0" fillId="0" borderId="8" xfId="0" applyBorder="1"/>
    <xf numFmtId="44" fontId="0" fillId="0" borderId="0" xfId="0" applyNumberFormat="1"/>
    <xf numFmtId="175" fontId="0" fillId="0" borderId="0" xfId="0" applyNumberFormat="1"/>
    <xf numFmtId="1" fontId="3" fillId="0" borderId="8" xfId="12" applyNumberFormat="1" applyFont="1" applyBorder="1" applyAlignment="1">
      <alignment horizontal="center"/>
    </xf>
    <xf numFmtId="0" fontId="3" fillId="0" borderId="8" xfId="9" applyBorder="1" applyAlignment="1">
      <alignment horizontal="left"/>
    </xf>
    <xf numFmtId="0" fontId="3" fillId="0" borderId="8" xfId="9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3" fillId="0" borderId="8" xfId="10" applyNumberFormat="1" applyFont="1" applyBorder="1" applyAlignment="1">
      <alignment horizontal="center"/>
    </xf>
    <xf numFmtId="44" fontId="3" fillId="0" borderId="8" xfId="2" applyNumberFormat="1" applyFont="1" applyBorder="1" applyAlignment="1">
      <alignment horizontal="center"/>
    </xf>
    <xf numFmtId="44" fontId="0" fillId="0" borderId="8" xfId="0" applyNumberFormat="1" applyBorder="1"/>
    <xf numFmtId="0" fontId="3" fillId="0" borderId="8" xfId="12" applyFont="1" applyBorder="1" applyAlignment="1">
      <alignment horizontal="left"/>
    </xf>
    <xf numFmtId="4" fontId="3" fillId="0" borderId="8" xfId="12" applyNumberFormat="1" applyFont="1" applyBorder="1" applyAlignment="1">
      <alignment horizontal="center"/>
    </xf>
    <xf numFmtId="1" fontId="3" fillId="9" borderId="8" xfId="10" applyNumberFormat="1" applyFont="1" applyFill="1" applyBorder="1" applyAlignment="1">
      <alignment horizontal="center"/>
    </xf>
    <xf numFmtId="0" fontId="1" fillId="9" borderId="8" xfId="10" applyFont="1" applyFill="1" applyBorder="1" applyAlignment="1">
      <alignment horizontal="left"/>
    </xf>
    <xf numFmtId="0" fontId="15" fillId="9" borderId="8" xfId="10" applyFont="1" applyFill="1" applyBorder="1" applyAlignment="1">
      <alignment horizontal="left"/>
    </xf>
    <xf numFmtId="0" fontId="15" fillId="9" borderId="8" xfId="10" applyFont="1" applyFill="1" applyBorder="1" applyAlignment="1">
      <alignment horizontal="center"/>
    </xf>
    <xf numFmtId="1" fontId="15" fillId="9" borderId="8" xfId="10" applyNumberFormat="1" applyFont="1" applyFill="1" applyBorder="1" applyAlignment="1">
      <alignment horizontal="center"/>
    </xf>
    <xf numFmtId="4" fontId="1" fillId="9" borderId="8" xfId="10" applyNumberFormat="1" applyFont="1" applyFill="1" applyBorder="1" applyAlignment="1">
      <alignment horizontal="center"/>
    </xf>
    <xf numFmtId="3" fontId="1" fillId="9" borderId="8" xfId="10" applyNumberFormat="1" applyFont="1" applyFill="1" applyBorder="1" applyAlignment="1">
      <alignment horizontal="center"/>
    </xf>
    <xf numFmtId="44" fontId="1" fillId="9" borderId="8" xfId="2" applyNumberFormat="1" applyFont="1" applyFill="1" applyBorder="1" applyAlignment="1">
      <alignment horizontal="center"/>
    </xf>
    <xf numFmtId="10" fontId="0" fillId="0" borderId="0" xfId="4" applyNumberFormat="1" applyFont="1"/>
    <xf numFmtId="4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0" xfId="0" applyNumberFormat="1" applyFont="1"/>
    <xf numFmtId="44" fontId="3" fillId="0" borderId="24" xfId="0" applyNumberFormat="1" applyFont="1" applyBorder="1"/>
    <xf numFmtId="1" fontId="3" fillId="10" borderId="8" xfId="10" applyNumberFormat="1" applyFont="1" applyFill="1" applyBorder="1" applyAlignment="1">
      <alignment horizontal="center"/>
    </xf>
    <xf numFmtId="0" fontId="1" fillId="10" borderId="8" xfId="10" applyFont="1" applyFill="1" applyBorder="1" applyAlignment="1">
      <alignment horizontal="left"/>
    </xf>
    <xf numFmtId="0" fontId="1" fillId="10" borderId="8" xfId="10" applyFont="1" applyFill="1" applyBorder="1" applyAlignment="1">
      <alignment horizontal="center"/>
    </xf>
    <xf numFmtId="1" fontId="1" fillId="10" borderId="8" xfId="10" applyNumberFormat="1" applyFont="1" applyFill="1" applyBorder="1" applyAlignment="1">
      <alignment horizontal="center"/>
    </xf>
    <xf numFmtId="4" fontId="1" fillId="10" borderId="8" xfId="10" applyNumberFormat="1" applyFont="1" applyFill="1" applyBorder="1" applyAlignment="1">
      <alignment horizontal="center"/>
    </xf>
    <xf numFmtId="3" fontId="1" fillId="10" borderId="8" xfId="10" applyNumberFormat="1" applyFont="1" applyFill="1" applyBorder="1" applyAlignment="1">
      <alignment horizontal="center"/>
    </xf>
    <xf numFmtId="44" fontId="1" fillId="10" borderId="8" xfId="2" applyNumberFormat="1" applyFont="1" applyFill="1" applyBorder="1" applyAlignment="1">
      <alignment horizontal="center"/>
    </xf>
    <xf numFmtId="44" fontId="1" fillId="10" borderId="8" xfId="11" applyNumberFormat="1" applyFont="1" applyFill="1" applyBorder="1"/>
    <xf numFmtId="44" fontId="0" fillId="0" borderId="0" xfId="0" applyNumberFormat="1" applyAlignment="1">
      <alignment horizontal="center"/>
    </xf>
    <xf numFmtId="0" fontId="10" fillId="0" borderId="0" xfId="0" applyFont="1"/>
    <xf numFmtId="173" fontId="10" fillId="0" borderId="0" xfId="18" applyNumberFormat="1" applyFont="1"/>
    <xf numFmtId="0" fontId="1" fillId="0" borderId="16" xfId="15" applyFont="1" applyBorder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15" applyFont="1" applyBorder="1" applyAlignment="1">
      <alignment horizontal="center" vertical="center"/>
    </xf>
    <xf numFmtId="4" fontId="3" fillId="0" borderId="8" xfId="15" applyNumberFormat="1" applyFont="1" applyBorder="1" applyAlignment="1">
      <alignment horizontal="center" vertical="center"/>
    </xf>
    <xf numFmtId="170" fontId="3" fillId="0" borderId="16" xfId="15" applyNumberFormat="1" applyFont="1" applyBorder="1" applyAlignment="1">
      <alignment vertical="center"/>
    </xf>
    <xf numFmtId="170" fontId="3" fillId="0" borderId="18" xfId="15" applyNumberFormat="1" applyFont="1" applyBorder="1" applyAlignment="1">
      <alignment vertical="center"/>
    </xf>
    <xf numFmtId="172" fontId="3" fillId="0" borderId="16" xfId="1" applyFont="1" applyFill="1" applyBorder="1" applyAlignment="1">
      <alignment vertical="center"/>
    </xf>
    <xf numFmtId="9" fontId="3" fillId="0" borderId="18" xfId="4" applyFont="1" applyFill="1" applyBorder="1" applyAlignment="1">
      <alignment horizontal="center" vertical="center"/>
    </xf>
    <xf numFmtId="172" fontId="3" fillId="0" borderId="18" xfId="1" applyFont="1" applyFill="1" applyBorder="1" applyAlignment="1">
      <alignment vertical="center"/>
    </xf>
    <xf numFmtId="0" fontId="3" fillId="0" borderId="0" xfId="15" applyFont="1" applyAlignment="1">
      <alignment vertical="center"/>
    </xf>
    <xf numFmtId="0" fontId="1" fillId="5" borderId="3" xfId="15" applyFont="1" applyFill="1" applyBorder="1" applyAlignment="1">
      <alignment horizontal="center"/>
    </xf>
    <xf numFmtId="170" fontId="3" fillId="0" borderId="8" xfId="15" applyNumberFormat="1" applyFont="1" applyBorder="1"/>
    <xf numFmtId="172" fontId="3" fillId="0" borderId="8" xfId="1" applyFont="1" applyFill="1" applyBorder="1"/>
    <xf numFmtId="0" fontId="1" fillId="11" borderId="0" xfId="0" applyFont="1" applyFill="1"/>
    <xf numFmtId="4" fontId="1" fillId="11" borderId="0" xfId="0" applyNumberFormat="1" applyFont="1" applyFill="1" applyAlignment="1">
      <alignment horizontal="center"/>
    </xf>
    <xf numFmtId="44" fontId="1" fillId="11" borderId="0" xfId="0" applyNumberFormat="1" applyFont="1" applyFill="1"/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5" borderId="3" xfId="15" applyFont="1" applyFill="1" applyBorder="1" applyAlignment="1">
      <alignment horizontal="center"/>
    </xf>
    <xf numFmtId="0" fontId="1" fillId="5" borderId="16" xfId="15" applyFont="1" applyFill="1" applyBorder="1" applyAlignment="1">
      <alignment horizontal="center"/>
    </xf>
  </cellXfs>
  <cellStyles count="19">
    <cellStyle name="Euro 2" xfId="1" xr:uid="{00000000-0005-0000-0000-000000000000}"/>
    <cellStyle name="Euro_Bijlage 21 Matrix smo en glas SNS Noord" xfId="2" xr:uid="{00000000-0005-0000-0000-000001000000}"/>
    <cellStyle name="Komma" xfId="3" builtinId="3"/>
    <cellStyle name="Procent" xfId="4" builtinId="5"/>
    <cellStyle name="Ruimtestaat_Koppen" xfId="5" xr:uid="{00000000-0005-0000-0000-000004000000}"/>
    <cellStyle name="Ruimtestaat_Koppen 2" xfId="6" xr:uid="{00000000-0005-0000-0000-000005000000}"/>
    <cellStyle name="Standaard" xfId="0" builtinId="0"/>
    <cellStyle name="Standaard 18" xfId="7" xr:uid="{00000000-0005-0000-0000-000007000000}"/>
    <cellStyle name="Standaard 2 2 2" xfId="8" xr:uid="{00000000-0005-0000-0000-000008000000}"/>
    <cellStyle name="Standaard 3" xfId="9" xr:uid="{00000000-0005-0000-0000-000009000000}"/>
    <cellStyle name="Standaard_Bijlage 21 Matrix smo en glas SNS Noord" xfId="10" xr:uid="{00000000-0005-0000-0000-00000A000000}"/>
    <cellStyle name="Standaard_Rev 01 Ruimtestaat en Kostenmatrix Perceel 1 door CSU" xfId="11" xr:uid="{00000000-0005-0000-0000-00000B000000}"/>
    <cellStyle name="Standaard_Rev16 Matrices SNS Zuid Totaal tbv Actief Groep" xfId="12" xr:uid="{00000000-0005-0000-0000-00000C000000}"/>
    <cellStyle name="Standaard_ruimtestaat" xfId="13" xr:uid="{00000000-0005-0000-0000-00000D000000}"/>
    <cellStyle name="Standaard_ruimtestaat 2" xfId="14" xr:uid="{00000000-0005-0000-0000-00000E000000}"/>
    <cellStyle name="Standaard_Voorcalculatie gemeente Vught 2 2" xfId="15" xr:uid="{00000000-0005-0000-0000-00000F000000}"/>
    <cellStyle name="Standaard_Voorcalculatie gemeente Vught 3" xfId="16" xr:uid="{00000000-0005-0000-0000-000010000000}"/>
    <cellStyle name="Standaard_Werkbare dagen 2009" xfId="17" xr:uid="{00000000-0005-0000-0000-000011000000}"/>
    <cellStyle name="Valuta" xfId="18" builtinId="4"/>
  </cellStyles>
  <dxfs count="1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Zuid\06035%20Catharina%20Zkh%20Eindhoven\Calculatie\07%200102%20Programma%20Catharin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Zuid\06007%20Diamant%20Groep%20Tilburg\Schoonmaak\Aanbestedingsstukken\09%200831%20Bijlage%205%20calculatiemode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BD\Offertes%202004\Haagse%20Hogeschool\HHS-origineel%20offerte%20definitief%20v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35000/35069rmst%20Eemland_molendeal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3vfs01\Department_Data$\ISA\Noord-West\Calculatie\_HOT%202009_\52404%20Horizon%20College\hc_calc_perceel_1(1)werkbesta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%20behandeling\Belastingdienst2003\ISS-Belastingdienst20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West\99018%20Cordares\Schoonmaak\Programma\Rev01%20Calculatie%20Cordar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Medewerkers\02.%20Offertes\01.%20In%20Behandeling\2011\Gemeente%20Heerenveen-2011274-Off\03%20Calculatie\Bijlage%204a%20Ruimtestaat%20en%20kostenmatrix%20Schoonmaak%20Perceel%2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Gom%20Schoonhouden\Calculatiemodellen\kladmarco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West\05003%20Universiteit%20van%20Amsterdam\Financieel\GSH%20RBS%20en%20Matrices%20per%201%20juli%20200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Bijlagen/Calculatie%20Dienstencentrum%20de%20ma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West\05003%20Universiteit%20van%20Amsterdam\Calculatiebestanden\UvA\Calculatie2005%20Perceel%201%20en%202%20rev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jwij4141\INetCache\Content.Outlook\2IBLM2IJ\Werkprogramma's%20schoonmaakonderhoud%20Tech%20Data%20Belgi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gevens\Excel\Calc\AZR\AZR%20psychiatri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West\97032%20NKI-AVL\Schoonmaak\Programma%20tbv%20Aanbesteding\06%200328%20Programma%20NKIAv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\01025%20Telfort%20A'dam\01025%20Programma\Progr.Telfort-Entree1-kan25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SG\01025%20Telfort%20A'dam\01025%20Programma\Progr.Telfort-Entree1-kan25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\Projecten\Sociaal%20Economische%20Raad\Aanbesteding%202015\12%20Calculatie\15%200519%20Calculatie%20S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West\97032%20NKI-AVL%202004\Schoonmaak\Nieuwbouw\Contractbeheer\Calculaties\20040104%20Calculatie%20NKI%20nieuwbouw%20revisie%20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Oost\02048%20Gemeente%20Nijmegen%202004\Schoonmaak\Programma\Calculatie%202005%20versie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Za"/>
      <sheetName val="Za_naloop"/>
      <sheetName val="Zo"/>
      <sheetName val="Zo_naloop"/>
      <sheetName val="Feestdag"/>
      <sheetName val="Feestd_naloop"/>
      <sheetName val="Service taken"/>
      <sheetName val="Voorcalculatie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T"/>
      <sheetName val="Aul_L"/>
      <sheetName val="Aul_S"/>
      <sheetName val="Aul_T"/>
      <sheetName val="Bad_L"/>
      <sheetName val="Bad_S"/>
      <sheetName val="Bal_S"/>
      <sheetName val="Bed_L"/>
      <sheetName val="Beh_L"/>
      <sheetName val="Beh_T"/>
      <sheetName val="Csa_L"/>
      <sheetName val="Csa_S"/>
      <sheetName val="Dag_L"/>
      <sheetName val="Dag_H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an_T"/>
      <sheetName val="Gar_L"/>
      <sheetName val="Gar_S"/>
      <sheetName val="Gar_T"/>
      <sheetName val="Gip_L"/>
      <sheetName val="Gip_S"/>
      <sheetName val="Gla_G"/>
      <sheetName val="Hyd_L"/>
      <sheetName val="Hyd_S"/>
      <sheetName val="Iso_L"/>
      <sheetName val="Iso_T"/>
      <sheetName val="Kan_L"/>
      <sheetName val="Kan_S"/>
      <sheetName val="Kan_T"/>
      <sheetName val="KaW_T"/>
      <sheetName val="Keu_L"/>
      <sheetName val="Keu_S"/>
      <sheetName val="Kle_L"/>
      <sheetName val="Kle_T"/>
      <sheetName val="Koe_L"/>
      <sheetName val="Ko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Oef_L"/>
      <sheetName val="Ope_L"/>
      <sheetName val="Ope_S"/>
      <sheetName val="Par_L"/>
      <sheetName val="Par_S"/>
      <sheetName val="Pat_L"/>
      <sheetName val="Pat_S"/>
      <sheetName val="Pat_T"/>
      <sheetName val="Rec_L"/>
      <sheetName val="Rec_T"/>
      <sheetName val="Res_L"/>
      <sheetName val="Res_S"/>
      <sheetName val="Res_T"/>
      <sheetName val="Rol_L"/>
      <sheetName val="Rol_S"/>
      <sheetName val="Ron_L"/>
      <sheetName val="Ron_S"/>
      <sheetName val="San_L"/>
      <sheetName val="San_S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H"/>
      <sheetName val="The_T"/>
      <sheetName val="Toi_L"/>
      <sheetName val="Toi_S"/>
      <sheetName val="Tra_L"/>
      <sheetName val="Tra_H"/>
      <sheetName val="Tra_M"/>
      <sheetName val="Tra_S"/>
      <sheetName val="Tra_T"/>
      <sheetName val="Ver_L"/>
      <sheetName val="Ver_T"/>
      <sheetName val="Voo_L"/>
      <sheetName val="Voo_S"/>
      <sheetName val="Wac_L"/>
      <sheetName val="Wac_S"/>
      <sheetName val="Wac_T"/>
      <sheetName val="Was_L"/>
      <sheetName val="Was_S"/>
      <sheetName val="Win_L"/>
      <sheetName val="Win_S"/>
      <sheetName val="Win_T"/>
      <sheetName val="Zwe_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Risicoprofiel (1)"/>
      <sheetName val="Risicoprofiel (2)"/>
      <sheetName val="1-Contractblad dag (1)"/>
      <sheetName val="1-Contractblad dag (2)"/>
      <sheetName val="2-Kengetal"/>
      <sheetName val="3-Basis ruimtestaat"/>
      <sheetName val="4-Premies en opslagen"/>
      <sheetName val="5-Opbouw uurtarieven"/>
      <sheetName val="6- toeslagenmatrix"/>
      <sheetName val="7-Machine-investeringskosten 1"/>
      <sheetName val="7-Machine-investeringskoste 2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opbouw 2004"/>
      <sheetName val="rekenuurtarief"/>
      <sheetName val="Omreken"/>
      <sheetName val="Niet-meewerkende objectleiding"/>
      <sheetName val="Kengetallen per ruimte"/>
      <sheetName val="Prestatieberekening"/>
      <sheetName val="Ruimte-prestatie"/>
      <sheetName val="Bestek"/>
      <sheetName val="Regulier werk"/>
      <sheetName val="Gegunde beurten"/>
      <sheetName val="Afroep incidenteel"/>
      <sheetName val="Glas"/>
      <sheetName val="Totaal"/>
      <sheetName val="HHS-origineel offerte definitie"/>
      <sheetName val="3-Basis ruimtestaat"/>
      <sheetName val="Prijsopbouw_2004"/>
      <sheetName val="Niet-meewerkende_objectleiding"/>
      <sheetName val="Kengetallen_per_ruimte"/>
      <sheetName val="Regulier_werk"/>
      <sheetName val="Gegunde_beurten"/>
      <sheetName val="Afroep_incidenteel"/>
      <sheetName val="HHS-origineel_offerte_definitie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Ma tm vrij"/>
      <sheetName val="Werbare dagen"/>
      <sheetName val="Keuze"/>
      <sheetName val="Opbouw uurtarieven"/>
      <sheetName val="Toeslagen matrix"/>
      <sheetName val="Kengetal"/>
      <sheetName val="Elisabeth ma tm vrij"/>
      <sheetName val="Eisabeh zazofd"/>
      <sheetName val="Lichtenberg Ma tm vrij"/>
      <sheetName val="Lichtenberg NOP-gang ma tm vrij"/>
      <sheetName val="Lichtenberg zazofd"/>
      <sheetName val="Molendeal ma-vr"/>
      <sheetName val="Molendeal zazofd "/>
      <sheetName val="Afroepprijzen"/>
      <sheetName val="Investering machines"/>
      <sheetName val="Recapitulatie"/>
      <sheetName val="Blad3"/>
      <sheetName val="Begroting"/>
      <sheetName val="Omreken"/>
      <sheetName val="Ma_tm_vrij"/>
      <sheetName val="Werbare_dagen"/>
      <sheetName val="Opbouw_uurtarieven"/>
      <sheetName val="Toeslagen_matrix"/>
      <sheetName val="Elisabeth_ma_tm_vrij"/>
      <sheetName val="Eisabeh_zazofd"/>
      <sheetName val="Lichtenberg_Ma_tm_vrij"/>
      <sheetName val="Lichtenberg_NOP-gang_ma_tm_vrij"/>
      <sheetName val="Lichtenberg_zazofd"/>
      <sheetName val="Molendeal_ma-vr"/>
      <sheetName val="Molendeal_zazofd_"/>
      <sheetName val="Investering_machines"/>
      <sheetName val="2-Kengetal"/>
      <sheetName val="3-Basis 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Risicoprofiel"/>
      <sheetName val="1-CB Totaal"/>
      <sheetName val="1-CB Heerhugowaard"/>
      <sheetName val="1-CB Alkmaar"/>
      <sheetName val="1-CB Hoorn"/>
      <sheetName val="1-CB Purmerend Boeierstraat"/>
      <sheetName val="1-CB Purmerend IJsendijkstraat"/>
      <sheetName val="1-CB Purmerend Spinnekop"/>
      <sheetName val="1-CB Zaandam"/>
      <sheetName val="1-CB Purmerend Westerstraat"/>
      <sheetName val="2-Kengetal"/>
      <sheetName val="Blad2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ngetallen"/>
      <sheetName val="Totaal ruimtebestand"/>
      <sheetName val="Offerte-Vergelijking"/>
      <sheetName val="Recap"/>
      <sheetName val="Werkbare dagen"/>
      <sheetName val="Keuze"/>
      <sheetName val="Opbouw uurtarieven"/>
      <sheetName val="Toeslagen matrix"/>
      <sheetName val="Afroepprijzen"/>
      <sheetName val="Machinekosten"/>
      <sheetName val="Kengetal"/>
      <sheetName val="Totaal_ruimtebestand"/>
      <sheetName val="Werkbare_dagen"/>
      <sheetName val="Opbouw_uurtarieven"/>
      <sheetName val="Toeslagen_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Ceh_S"/>
      <sheetName val="Com_T"/>
      <sheetName val="Dou_S"/>
      <sheetName val="Ent_S"/>
      <sheetName val="Ent_T"/>
      <sheetName val="Gan_L"/>
      <sheetName val="Gan_S"/>
      <sheetName val="Gan_T"/>
      <sheetName val="Gar_S"/>
      <sheetName val="Kan_L"/>
      <sheetName val="Kan_S"/>
      <sheetName val="Kan_T"/>
      <sheetName val="Keu_L"/>
      <sheetName val="Keu_S"/>
      <sheetName val="Kle_S"/>
      <sheetName val="Les_T"/>
      <sheetName val="Lif_L"/>
      <sheetName val="Lif_T"/>
      <sheetName val="Mag_H"/>
      <sheetName val="Mag_L"/>
      <sheetName val="Mag_S"/>
      <sheetName val="Pan_S"/>
      <sheetName val="Rec_T"/>
      <sheetName val="Res_L"/>
      <sheetName val="Res_T"/>
      <sheetName val="San_S"/>
      <sheetName val="Tec_S"/>
      <sheetName val="Tra_T"/>
      <sheetName val="Ve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overzicht"/>
      <sheetName val="Invulblad P1"/>
      <sheetName val="Ma - Vrij P1"/>
      <sheetName val="Zaterdag P1"/>
      <sheetName val="Kostenmatrix P1"/>
      <sheetName val="Specificatie SW"/>
      <sheetName val="Invulblad_P1"/>
      <sheetName val="Ma_-_Vrij_P1"/>
      <sheetName val="Zaterdag_P1"/>
      <sheetName val="Kostenmatrix_P1"/>
      <sheetName val="Specificatie_S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tgangspunten"/>
      <sheetName val="Normblad"/>
    </sheetNames>
    <sheetDataSet>
      <sheetData sheetId="0" refreshError="1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enblad"/>
      <sheetName val="werkbare dagen 2007"/>
      <sheetName val="Perceel1-ma_vr"/>
      <sheetName val="Perceel1-ma_vr-naloop"/>
      <sheetName val="Perceel1-ma_vr-za"/>
      <sheetName val="Perceel1-ma_vr-zo"/>
      <sheetName val="revisie kw 1"/>
      <sheetName val="revisie kw 2"/>
      <sheetName val="kostenblad schoonmaak"/>
      <sheetName val="suppletie"/>
      <sheetName val="factuur"/>
      <sheetName val="kostenblad glas"/>
      <sheetName val="afro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ulblad"/>
      <sheetName val="Opnameformulier VW"/>
      <sheetName val="Opnameformulier BRT"/>
      <sheetName val="Leveringen"/>
      <sheetName val="Opnameformulier LV"/>
      <sheetName val="Offerte teksten"/>
      <sheetName val="bijzonderheden"/>
      <sheetName val="Ruimtesoort"/>
      <sheetName val="Uitgangspunten"/>
      <sheetName val="Opnameformulier_VW"/>
      <sheetName val="Opnameformulier_BRT"/>
      <sheetName val="Opnameformulier_LV"/>
      <sheetName val="Offerte_tek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Navigatieblad"/>
      <sheetName val="WP"/>
      <sheetName val="Lino"/>
      <sheetName val="Steen"/>
      <sheetName val="Tapijt"/>
      <sheetName val="Glas"/>
      <sheetName val="Hoofdmenu"/>
      <sheetName val="CSG_macros"/>
      <sheetName val="scrprogramma"/>
      <sheetName val="scrvloersoort"/>
      <sheetName val="scrruimtestaten"/>
      <sheetName val="Tussenblad"/>
      <sheetName val="Perceel1-ma_vr"/>
      <sheetName val="Perceel1-ma_vr-naloop"/>
      <sheetName val="Perceel1-ma_vr-za"/>
      <sheetName val="Perceel1-ma_vr-zo"/>
      <sheetName val="Perceel2-ma_vr"/>
      <sheetName val="Totaal"/>
      <sheetName val="Normblad"/>
      <sheetName val="variabelen"/>
      <sheetName val="Begroting"/>
      <sheetName val="Opbouw"/>
      <sheetName val="Vaste gegevens"/>
      <sheetName val="rekenblad"/>
      <sheetName val="Start_programma's"/>
      <sheetName val="Arc_L"/>
      <sheetName val="Arc_S"/>
      <sheetName val="Arc_T"/>
      <sheetName val="Bib_L"/>
      <sheetName val="Bib_S"/>
      <sheetName val="Bib_T"/>
      <sheetName val="Bbe_S"/>
      <sheetName val="Bor_S"/>
      <sheetName val="Col_L"/>
      <sheetName val="Col_S"/>
      <sheetName val="Col_T"/>
      <sheetName val="Com_L"/>
      <sheetName val="Com_S"/>
      <sheetName val="Com_T"/>
      <sheetName val="Dou_L"/>
      <sheetName val="Dou_S"/>
      <sheetName val="Dou_T"/>
      <sheetName val="Fit_L"/>
      <sheetName val="Fit_S"/>
      <sheetName val="Fit_T"/>
      <sheetName val="Gan_L"/>
      <sheetName val="Gan_S"/>
      <sheetName val="Gan_T"/>
      <sheetName val="Hal_L"/>
      <sheetName val="Hal_S"/>
      <sheetName val="Hal_T"/>
      <sheetName val="Hoo_L"/>
      <sheetName val="Hoo_S"/>
      <sheetName val="Hoo_T"/>
      <sheetName val="Kan_L"/>
      <sheetName val="Kan_S"/>
      <sheetName val="Kan_T"/>
      <sheetName val="Keu_L"/>
      <sheetName val="Keu_S"/>
      <sheetName val="Keu_T"/>
      <sheetName val="Kle_L"/>
      <sheetName val="Kle_S"/>
      <sheetName val="Kle_T"/>
      <sheetName val="Kof_L"/>
      <sheetName val="Kof_S"/>
      <sheetName val="Kof_T"/>
      <sheetName val="Lab_L"/>
      <sheetName val="Lab_S"/>
      <sheetName val="Lab_T"/>
      <sheetName val="Lif_L"/>
      <sheetName val="Lif_S"/>
      <sheetName val="Lif_T"/>
      <sheetName val="Ops_L"/>
      <sheetName val="Ops_S"/>
      <sheetName val="Ops_T"/>
      <sheetName val="Pan_L"/>
      <sheetName val="Pan_S"/>
      <sheetName val="Pan_T"/>
      <sheetName val="Pra_L"/>
      <sheetName val="Pra_S"/>
      <sheetName val="Pra_T"/>
      <sheetName val="Res_L"/>
      <sheetName val="Res_S"/>
      <sheetName val="Res_T"/>
      <sheetName val="Roo_L"/>
      <sheetName val="Roo_S"/>
      <sheetName val="Roo_T"/>
      <sheetName val="Spo_L"/>
      <sheetName val="Spo_S"/>
      <sheetName val="Spo_T"/>
      <sheetName val="Sta_L"/>
      <sheetName val="Sta_S"/>
      <sheetName val="Sta_T"/>
      <sheetName val="Stu_L"/>
      <sheetName val="Stu_S"/>
      <sheetName val="Stu_T"/>
      <sheetName val="Tec_L"/>
      <sheetName val="Tec_S"/>
      <sheetName val="Tec_T"/>
      <sheetName val="Ter_S"/>
      <sheetName val="Toi_L"/>
      <sheetName val="Toi_S"/>
      <sheetName val="Toi_T"/>
      <sheetName val="Tra_L"/>
      <sheetName val="Tra_S"/>
      <sheetName val="Tra_T"/>
      <sheetName val="Ver_L"/>
      <sheetName val="Ver_S"/>
      <sheetName val="Ver_T"/>
      <sheetName val="Wgr_L"/>
      <sheetName val="Wgr_S"/>
      <sheetName val="Wgr_T"/>
      <sheetName val="Wpl_L"/>
      <sheetName val="Wpl_S"/>
      <sheetName val="Wpl_T"/>
      <sheetName val="Gla_G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_T"/>
      <sheetName val="Ent_S"/>
      <sheetName val="Gan_L"/>
      <sheetName val="Gan_S"/>
      <sheetName val="Gan_T"/>
      <sheetName val="Kan_L"/>
      <sheetName val="Kan_S"/>
      <sheetName val="Kan_T"/>
      <sheetName val="Kle_S"/>
      <sheetName val="Kop_T"/>
      <sheetName val="Lif_L"/>
      <sheetName val="Mag_S"/>
      <sheetName val="Res_L"/>
      <sheetName val="Res_S"/>
      <sheetName val="San_S"/>
      <sheetName val="Tra_S"/>
      <sheetName val="Ver_T"/>
      <sheetName val="Werkprogramma's schoonmaakonder"/>
    </sheetNames>
    <definedNames>
      <definedName name="zaal" refersTo="#VERW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Normen"/>
      <sheetName val="Kalender (2)"/>
      <sheetName val="Opzoeklijst"/>
      <sheetName val="01.255"/>
      <sheetName val="02.255"/>
      <sheetName val="04.255"/>
      <sheetName val="AZR psychiatrie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Blad3_(3)1"/>
      <sheetName val="Blad3_(2)1"/>
      <sheetName val="Kalender_(2)"/>
      <sheetName val="01_255"/>
      <sheetName val="02_255"/>
      <sheetName val="04_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la_D"/>
      <sheetName val="Gla_G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as_L"/>
      <sheetName val="Mor_L"/>
      <sheetName val="Ope_L"/>
      <sheetName val="Opv_L"/>
      <sheetName val="PaG_S"/>
      <sheetName val="Paf_L"/>
      <sheetName val="Pat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Par_S"/>
      <sheetName val="Paw_L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Blad3"/>
      <sheetName val="Blad2"/>
      <sheetName val="Totaal"/>
      <sheetName val="Blad5"/>
      <sheetName val="MA-VR"/>
      <sheetName val="IVM Smo ma-vr"/>
      <sheetName val="IVM Smo Regie"/>
      <sheetName val="IVM Glas"/>
      <sheetName val="IVM Glas Regie"/>
      <sheetName val="IVM Sanitair"/>
      <sheetName val="Berekening uren en aanneemsom"/>
      <sheetName val="Tariefopbouw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Toelichting werkprogramma's"/>
      <sheetName val="Ber_B"/>
      <sheetName val="Ber_L"/>
      <sheetName val="Ber_T"/>
      <sheetName val="Bib_T"/>
      <sheetName val="Dou_K"/>
      <sheetName val="Ent_N"/>
      <sheetName val="Ent_S"/>
      <sheetName val="Fit_L"/>
      <sheetName val="Gan_L"/>
      <sheetName val="Gan_N"/>
      <sheetName val="Gan_S"/>
      <sheetName val="Gan_T"/>
      <sheetName val="Kan_H"/>
      <sheetName val="Kan_L"/>
      <sheetName val="Kan_N"/>
      <sheetName val="Kan_T"/>
      <sheetName val="Kle_L"/>
      <sheetName val="Kle_S"/>
      <sheetName val="Kle_T"/>
      <sheetName val="Lif_L"/>
      <sheetName val="Lif_T"/>
      <sheetName val="Pan_L"/>
      <sheetName val="Pan_N"/>
      <sheetName val="Pan_S"/>
      <sheetName val="Pan_T"/>
      <sheetName val="Par_S"/>
      <sheetName val="Rep_L"/>
      <sheetName val="Res_H"/>
      <sheetName val="Roo_L"/>
      <sheetName val="San_S"/>
      <sheetName val="Ter_S"/>
      <sheetName val="Tou_T"/>
      <sheetName val="Tra_B"/>
      <sheetName val="Tra_H"/>
      <sheetName val="Tra_L"/>
      <sheetName val="Tra_N"/>
      <sheetName val="Tra_S"/>
      <sheetName val="Tra_T"/>
      <sheetName val="Ver_T"/>
      <sheetName val="Wer_B"/>
      <sheetName val="Wer_L"/>
      <sheetName val="Bla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G_macros"/>
      <sheetName val="Module2"/>
      <sheetName val="Programma_check"/>
      <sheetName val="Tussenblad"/>
      <sheetName val="Blad1"/>
      <sheetName val="totaal"/>
      <sheetName val="Hoofdmenu"/>
      <sheetName val="scrprogramma"/>
      <sheetName val="scrvloersoort"/>
      <sheetName val="scrruimtestaten"/>
      <sheetName val="sorteer op code_oud"/>
      <sheetName val="sorteer op nr_oud"/>
      <sheetName val="Ma_vr"/>
      <sheetName val="Ma_vr-naloop"/>
      <sheetName val="Za"/>
      <sheetName val="Zo"/>
      <sheetName val="Fe"/>
      <sheetName val="Normblad"/>
      <sheetName val="rekenblad"/>
      <sheetName val="Start_programma's"/>
      <sheetName val="Apo_L"/>
      <sheetName val="Aul_L"/>
      <sheetName val="Aul_S"/>
      <sheetName val="Aul_T"/>
      <sheetName val="Bad_L"/>
      <sheetName val="Bad_S"/>
      <sheetName val="Bal_S"/>
      <sheetName val="Bed_L"/>
      <sheetName val="Beh_L"/>
      <sheetName val="Beh_S"/>
      <sheetName val="Beh_R"/>
      <sheetName val="Beh_T"/>
      <sheetName val="Com_L"/>
      <sheetName val="Con_L"/>
      <sheetName val="Csa_L"/>
      <sheetName val="Dag_L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PB_S"/>
      <sheetName val="Gan_T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Gla_G"/>
      <sheetName val="Gla_D"/>
      <sheetName val="Kan_L"/>
      <sheetName val="Kan_S"/>
      <sheetName val="Kan_T"/>
      <sheetName val="Kaw_T"/>
      <sheetName val="KPB_L"/>
      <sheetName val="Keu_L"/>
      <sheetName val="Keu_S"/>
      <sheetName val="Keu_T"/>
      <sheetName val="KVO_L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Mor_Li"/>
      <sheetName val="Oef_L"/>
      <sheetName val="Mor_Li "/>
      <sheetName val="Ope_L"/>
      <sheetName val="Ope_S"/>
      <sheetName val="Par_L"/>
      <sheetName val="Par_S"/>
      <sheetName val="Opl_G"/>
      <sheetName val="Opl_S"/>
      <sheetName val="Opv_L"/>
      <sheetName val="Pat_L"/>
      <sheetName val="Pat_S"/>
      <sheetName val="Pat_T"/>
      <sheetName val="Rec_L"/>
      <sheetName val="Rec_T"/>
      <sheetName val="Pri_L"/>
      <sheetName val="Res_L"/>
      <sheetName val="Res_S"/>
      <sheetName val="Res_T"/>
      <sheetName val="Rol_L"/>
      <sheetName val="Rol_S"/>
      <sheetName val="Ron_L"/>
      <sheetName val="Ron_S"/>
      <sheetName val="San_L"/>
      <sheetName val="Roo_L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T"/>
      <sheetName val="Toi_P"/>
      <sheetName val="Toi_S"/>
      <sheetName val="Tra_L"/>
      <sheetName val="Tra_M"/>
      <sheetName val="Tra_S"/>
      <sheetName val="Tra_T"/>
      <sheetName val="Ver_L"/>
      <sheetName val="Ver_T"/>
      <sheetName val="Voo_P"/>
      <sheetName val="Voo_S"/>
      <sheetName val="Wac_L"/>
      <sheetName val="Wac_S"/>
      <sheetName val="Wac_T"/>
      <sheetName val="Was_L"/>
      <sheetName val="Was_St"/>
      <sheetName val="Was_S"/>
      <sheetName val="Win_L"/>
      <sheetName val="Win_S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  <sheetName val="sorteer_op_code_oud"/>
      <sheetName val="sorteer_op_nr_oud"/>
      <sheetName val="Mor_Li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Navigatieblad"/>
      <sheetName val="WP"/>
      <sheetName val="Steen"/>
      <sheetName val="Lino"/>
      <sheetName val="PVC"/>
      <sheetName val="Tapijt"/>
      <sheetName val="Hout"/>
      <sheetName val="Textiel"/>
      <sheetName val="Voeding"/>
      <sheetName val="Hoofdmenu"/>
      <sheetName val="CSG_macros"/>
      <sheetName val="scrprogramma"/>
      <sheetName val="scrvloersoort"/>
      <sheetName val="scrruimtestaten"/>
      <sheetName val="Tussenblad"/>
      <sheetName val="Stadhuis-ma_vr"/>
      <sheetName val="Stadhuis-naloop"/>
      <sheetName val="SoZaWe-ma_vr"/>
      <sheetName val="SoZaWe-naloop"/>
      <sheetName val="GAN-ma_vr"/>
      <sheetName val="GAN-SpecRei"/>
      <sheetName val="Groot Marienburg-ma_vr"/>
      <sheetName val="Groot Marienburg-SpecRei"/>
      <sheetName val="Elckerlijc-ma_vr"/>
      <sheetName val="Elckerlijc-naloop"/>
      <sheetName val="DSB-ma_vr"/>
      <sheetName val="DSB-naloop"/>
      <sheetName val="Brandweer-ma_vr"/>
      <sheetName val="Brandweer Lent-ma_vr"/>
      <sheetName val="Brandweer West-ma_vr"/>
      <sheetName val="Gem.Nijmegen-Hoogfrequent"/>
      <sheetName val="Gem.Nijmegen-Laagfrequent"/>
      <sheetName val="Totaal"/>
      <sheetName val="Invulmatrix SO"/>
      <sheetName val="ma_vr_naloop"/>
      <sheetName val="Za"/>
      <sheetName val="Za_naloop"/>
      <sheetName val="Zo"/>
      <sheetName val="Zo_naloop"/>
      <sheetName val="Feestdag"/>
      <sheetName val="Feestd_naloop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rc_P"/>
      <sheetName val="Beh_L"/>
      <sheetName val="Dou_S"/>
      <sheetName val="Ent_L"/>
      <sheetName val="Ent_T"/>
      <sheetName val="Exp_L"/>
      <sheetName val="Exp_S"/>
      <sheetName val="Fie_S"/>
      <sheetName val="Fit_L"/>
      <sheetName val="Gan_H"/>
      <sheetName val="Gan_L"/>
      <sheetName val="Gan_R"/>
      <sheetName val="Gan_S"/>
      <sheetName val="Gan_T"/>
      <sheetName val="Gar_R"/>
      <sheetName val="Gar_S"/>
      <sheetName val="Kan_L"/>
      <sheetName val="Kan_H"/>
      <sheetName val="Kan_S"/>
      <sheetName val="Kan_T"/>
      <sheetName val="Keu_L"/>
      <sheetName val="Keu_S"/>
      <sheetName val="Kle_L"/>
      <sheetName val="Kle_S"/>
      <sheetName val="Les_T"/>
      <sheetName val="Lif_L"/>
      <sheetName val="Lif_S"/>
      <sheetName val="Lif_R"/>
      <sheetName val="Loc_L"/>
      <sheetName val="Loc_S"/>
      <sheetName val="Mag_L"/>
      <sheetName val="Mag_S"/>
      <sheetName val="Mag_T"/>
      <sheetName val="Oef_L"/>
      <sheetName val="Rec_T"/>
      <sheetName val="Res_H"/>
      <sheetName val="Res_L"/>
      <sheetName val="Res_S"/>
      <sheetName val="Res_T"/>
      <sheetName val="Roo_L"/>
      <sheetName val="Roo_S"/>
      <sheetName val="Roo_T"/>
      <sheetName val="San_L"/>
      <sheetName val="San_S"/>
      <sheetName val="Sla_L"/>
      <sheetName val="Tec_L"/>
      <sheetName val="Tec_P"/>
      <sheetName val="Tec_S"/>
      <sheetName val="Tra_L"/>
      <sheetName val="Tra_H"/>
      <sheetName val="Tra_R"/>
      <sheetName val="Tra_S"/>
      <sheetName val="Tra_T"/>
      <sheetName val="Ver_H"/>
      <sheetName val="Ve1_L"/>
      <sheetName val="Ver_L"/>
      <sheetName val="Ver_R"/>
      <sheetName val="Ver_S"/>
      <sheetName val="Ver_T"/>
      <sheetName val="Vmc_T"/>
      <sheetName val="Wac_S"/>
      <sheetName val="Was_S"/>
      <sheetName val="Wer_L"/>
      <sheetName val="Woo_L"/>
      <sheetName val="Zaa_H"/>
      <sheetName val="Zaa_S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workbookViewId="0">
      <selection activeCell="F5" sqref="F5"/>
    </sheetView>
  </sheetViews>
  <sheetFormatPr defaultRowHeight="12.75"/>
  <cols>
    <col min="1" max="1" width="10.28515625" bestFit="1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86"/>
    </row>
    <row r="3" spans="1:2">
      <c r="A3" t="s">
        <v>3</v>
      </c>
      <c r="B3" s="286"/>
    </row>
    <row r="4" spans="1:2">
      <c r="A4" t="s">
        <v>4</v>
      </c>
      <c r="B4" s="286"/>
    </row>
    <row r="5" spans="1:2">
      <c r="A5" t="s">
        <v>5</v>
      </c>
      <c r="B5" s="286"/>
    </row>
    <row r="6" spans="1:2">
      <c r="A6" t="s">
        <v>6</v>
      </c>
      <c r="B6" s="286"/>
    </row>
    <row r="7" spans="1:2">
      <c r="A7" t="s">
        <v>7</v>
      </c>
      <c r="B7" s="286"/>
    </row>
    <row r="8" spans="1:2">
      <c r="A8" t="s">
        <v>8</v>
      </c>
      <c r="B8" s="286"/>
    </row>
    <row r="9" spans="1:2">
      <c r="A9" t="s">
        <v>9</v>
      </c>
      <c r="B9" s="286"/>
    </row>
    <row r="10" spans="1:2">
      <c r="A10" t="s">
        <v>10</v>
      </c>
      <c r="B10" s="286"/>
    </row>
    <row r="11" spans="1:2">
      <c r="A11" t="s">
        <v>11</v>
      </c>
      <c r="B11" s="286"/>
    </row>
    <row r="12" spans="1:2">
      <c r="A12" t="s">
        <v>12</v>
      </c>
      <c r="B12" s="286"/>
    </row>
    <row r="13" spans="1:2">
      <c r="A13" t="s">
        <v>13</v>
      </c>
      <c r="B13" s="286"/>
    </row>
    <row r="14" spans="1:2">
      <c r="A14" t="s">
        <v>14</v>
      </c>
      <c r="B14" s="286"/>
    </row>
    <row r="15" spans="1:2">
      <c r="A15" t="s">
        <v>15</v>
      </c>
      <c r="B15" s="286"/>
    </row>
    <row r="16" spans="1:2">
      <c r="A16" t="s">
        <v>16</v>
      </c>
      <c r="B16" s="286"/>
    </row>
    <row r="17" spans="1:2">
      <c r="A17" t="s">
        <v>17</v>
      </c>
      <c r="B17" s="286"/>
    </row>
    <row r="18" spans="1:2">
      <c r="A18" t="s">
        <v>18</v>
      </c>
      <c r="B18" s="286"/>
    </row>
    <row r="19" spans="1:2">
      <c r="A19" t="s">
        <v>19</v>
      </c>
      <c r="B19" s="286"/>
    </row>
    <row r="20" spans="1:2">
      <c r="A20" t="s">
        <v>20</v>
      </c>
      <c r="B20" s="286"/>
    </row>
    <row r="21" spans="1:2">
      <c r="A21" t="s">
        <v>21</v>
      </c>
      <c r="B21" s="286"/>
    </row>
    <row r="22" spans="1:2">
      <c r="A22" t="s">
        <v>22</v>
      </c>
      <c r="B22" s="286"/>
    </row>
    <row r="23" spans="1:2">
      <c r="A23" s="2"/>
      <c r="B23" s="2"/>
    </row>
  </sheetData>
  <conditionalFormatting sqref="B2:B22">
    <cfRule type="containsBlanks" dxfId="13" priority="1" stopIfTrue="1">
      <formula>LEN(TRIM(B2))=0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>
    <oddHeader>&amp;L&amp;F</oddHeader>
    <oddFooter>&amp;LGemeente Gennep - CSG&amp;R&amp;A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10"/>
  <dimension ref="A1:U152"/>
  <sheetViews>
    <sheetView showZeros="0" topLeftCell="G1" zoomScaleNormal="100" workbookViewId="0">
      <pane ySplit="3" topLeftCell="A115" activePane="bottomLeft" state="frozen"/>
      <selection activeCell="G44" sqref="G44"/>
      <selection pane="bottomLeft" activeCell="O131" sqref="O131"/>
    </sheetView>
  </sheetViews>
  <sheetFormatPr defaultRowHeight="12.75"/>
  <cols>
    <col min="1" max="1" width="12.85546875" style="14" bestFit="1" customWidth="1"/>
    <col min="2" max="2" width="15.7109375" style="14" bestFit="1" customWidth="1"/>
    <col min="3" max="3" width="9.85546875" style="39" bestFit="1" customWidth="1"/>
    <col min="4" max="4" width="27.7109375" style="91" customWidth="1"/>
    <col min="5" max="5" width="13.7109375" style="42" bestFit="1" customWidth="1"/>
    <col min="6" max="6" width="10.85546875" style="42" bestFit="1" customWidth="1"/>
    <col min="7" max="7" width="34.85546875" style="39" bestFit="1" customWidth="1"/>
    <col min="8" max="8" width="16" style="39" bestFit="1" customWidth="1"/>
    <col min="9" max="9" width="10.7109375" style="43" bestFit="1" customWidth="1"/>
    <col min="10" max="10" width="13.140625" style="43" bestFit="1" customWidth="1"/>
    <col min="11" max="11" width="7.140625" style="44" bestFit="1" customWidth="1"/>
    <col min="12" max="12" width="9.42578125" style="92" bestFit="1" customWidth="1"/>
    <col min="13" max="13" width="16.85546875" style="46" bestFit="1" customWidth="1"/>
    <col min="14" max="14" width="6" style="93" bestFit="1" customWidth="1"/>
    <col min="15" max="15" width="7.28515625" style="94" bestFit="1" customWidth="1"/>
    <col min="16" max="16" width="12.140625" style="95" bestFit="1" customWidth="1"/>
    <col min="17" max="17" width="10.85546875" style="93" bestFit="1" customWidth="1"/>
    <col min="18" max="18" width="12.28515625" style="43" bestFit="1" customWidth="1"/>
    <col min="19" max="19" width="58" style="96" bestFit="1" customWidth="1"/>
    <col min="20" max="20" width="11.7109375" style="92" bestFit="1" customWidth="1"/>
    <col min="21" max="21" width="9" style="97" customWidth="1"/>
    <col min="22" max="16384" width="9.140625" style="14"/>
  </cols>
  <sheetData>
    <row r="1" spans="1:21" ht="13.5" customHeight="1" thickTop="1">
      <c r="A1" s="3" t="s">
        <v>23</v>
      </c>
      <c r="B1" s="4" t="s">
        <v>24</v>
      </c>
      <c r="C1" s="4" t="s">
        <v>25</v>
      </c>
      <c r="D1" s="5" t="s">
        <v>26</v>
      </c>
      <c r="E1" s="4" t="s">
        <v>27</v>
      </c>
      <c r="F1" s="6" t="s">
        <v>28</v>
      </c>
      <c r="G1" s="4" t="s">
        <v>29</v>
      </c>
      <c r="H1" s="4" t="s">
        <v>30</v>
      </c>
      <c r="I1" s="7" t="s">
        <v>31</v>
      </c>
      <c r="J1" s="7" t="s">
        <v>32</v>
      </c>
      <c r="K1" s="8" t="s">
        <v>33</v>
      </c>
      <c r="L1" s="4" t="s">
        <v>34</v>
      </c>
      <c r="M1" s="9" t="s">
        <v>35</v>
      </c>
      <c r="N1" s="10" t="s">
        <v>36</v>
      </c>
      <c r="O1" s="11" t="s">
        <v>37</v>
      </c>
      <c r="P1" s="9" t="s">
        <v>38</v>
      </c>
      <c r="Q1" s="12" t="s">
        <v>39</v>
      </c>
      <c r="R1" s="7" t="s">
        <v>40</v>
      </c>
      <c r="S1" s="7" t="s">
        <v>41</v>
      </c>
      <c r="T1" s="9" t="s">
        <v>42</v>
      </c>
      <c r="U1" s="13" t="s">
        <v>43</v>
      </c>
    </row>
    <row r="2" spans="1:21" ht="13.5" customHeight="1" thickBot="1">
      <c r="A2" s="15" t="s">
        <v>44</v>
      </c>
      <c r="B2" s="16" t="s">
        <v>45</v>
      </c>
      <c r="C2" s="16" t="s">
        <v>46</v>
      </c>
      <c r="D2" s="17"/>
      <c r="E2" s="16"/>
      <c r="F2" s="18"/>
      <c r="G2" s="16" t="s">
        <v>47</v>
      </c>
      <c r="H2" s="16" t="s">
        <v>48</v>
      </c>
      <c r="I2" s="19"/>
      <c r="J2" s="19" t="s">
        <v>49</v>
      </c>
      <c r="K2" s="20" t="s">
        <v>50</v>
      </c>
      <c r="L2" s="16" t="s">
        <v>51</v>
      </c>
      <c r="M2" s="21" t="s">
        <v>52</v>
      </c>
      <c r="N2" s="22" t="s">
        <v>53</v>
      </c>
      <c r="O2" s="23"/>
      <c r="P2" s="23" t="s">
        <v>54</v>
      </c>
      <c r="Q2" s="24" t="s">
        <v>1</v>
      </c>
      <c r="R2" s="19" t="s">
        <v>55</v>
      </c>
      <c r="S2" s="19"/>
      <c r="T2" s="25"/>
      <c r="U2" s="26" t="s">
        <v>46</v>
      </c>
    </row>
    <row r="3" spans="1:21" s="37" customFormat="1" ht="13.5" thickTop="1">
      <c r="A3" s="27"/>
      <c r="B3" s="27"/>
      <c r="C3" s="27"/>
      <c r="D3" s="28"/>
      <c r="E3" s="27"/>
      <c r="F3" s="27"/>
      <c r="G3" s="27"/>
      <c r="H3" s="27"/>
      <c r="I3" s="29"/>
      <c r="J3" s="29"/>
      <c r="K3" s="30"/>
      <c r="L3" s="31"/>
      <c r="M3" s="31"/>
      <c r="N3" s="31"/>
      <c r="O3" s="32"/>
      <c r="P3" s="33"/>
      <c r="Q3" s="33"/>
      <c r="R3" s="29"/>
      <c r="S3" s="34"/>
      <c r="T3" s="35"/>
      <c r="U3" s="36"/>
    </row>
    <row r="4" spans="1:21">
      <c r="A4" s="38"/>
      <c r="B4" s="38"/>
      <c r="C4" s="39">
        <v>1</v>
      </c>
      <c r="D4" s="40" t="s">
        <v>56</v>
      </c>
      <c r="E4" s="41"/>
      <c r="L4" s="45"/>
      <c r="N4" s="47"/>
      <c r="O4" s="48"/>
      <c r="P4" s="45"/>
      <c r="Q4" s="45"/>
      <c r="R4" s="49"/>
      <c r="S4" s="50"/>
      <c r="T4" s="51"/>
      <c r="U4" s="52"/>
    </row>
    <row r="5" spans="1:21">
      <c r="A5" s="53" t="s">
        <v>4</v>
      </c>
      <c r="B5" s="42" t="s">
        <v>57</v>
      </c>
      <c r="C5" s="39">
        <v>1</v>
      </c>
      <c r="D5" s="40" t="s">
        <v>56</v>
      </c>
      <c r="E5" s="54" t="s">
        <v>58</v>
      </c>
      <c r="F5" s="42" t="s">
        <v>59</v>
      </c>
      <c r="G5" s="54" t="s">
        <v>60</v>
      </c>
      <c r="H5" s="39" t="s">
        <v>61</v>
      </c>
      <c r="I5" s="54">
        <v>32.47</v>
      </c>
      <c r="J5" s="55">
        <v>32.47</v>
      </c>
      <c r="K5" s="56" t="s">
        <v>62</v>
      </c>
      <c r="L5" s="51">
        <v>260</v>
      </c>
      <c r="M5" s="57">
        <f>IF(N5&gt;0,L5/N5,0)</f>
        <v>0</v>
      </c>
      <c r="N5" s="58">
        <f>VLOOKUP(A5,Kengetallen!A:B,2,FALSE)</f>
        <v>0</v>
      </c>
      <c r="O5" s="286"/>
      <c r="P5" s="60">
        <f>IF(Q5&gt;0,T5/R5,0)</f>
        <v>0</v>
      </c>
      <c r="Q5" s="58">
        <f>N5*O5</f>
        <v>0</v>
      </c>
      <c r="R5" s="49">
        <f>Q5*J5</f>
        <v>0</v>
      </c>
      <c r="S5" s="39"/>
      <c r="T5" s="51">
        <v>8442.1999999999989</v>
      </c>
      <c r="U5" s="52"/>
    </row>
    <row r="6" spans="1:21">
      <c r="A6" s="53" t="s">
        <v>16</v>
      </c>
      <c r="B6" s="42" t="s">
        <v>63</v>
      </c>
      <c r="C6" s="39">
        <v>1</v>
      </c>
      <c r="D6" s="40" t="s">
        <v>56</v>
      </c>
      <c r="E6" s="54" t="s">
        <v>58</v>
      </c>
      <c r="F6" s="42" t="s">
        <v>64</v>
      </c>
      <c r="G6" s="54" t="s">
        <v>65</v>
      </c>
      <c r="H6" s="39" t="s">
        <v>66</v>
      </c>
      <c r="I6" s="61">
        <v>16.32</v>
      </c>
      <c r="J6" s="55">
        <v>0</v>
      </c>
      <c r="K6" s="56">
        <v>16.32</v>
      </c>
      <c r="L6" s="51">
        <v>0</v>
      </c>
      <c r="M6" s="57">
        <f t="shared" ref="M6:M69" si="0">IF(N6&gt;0,L6/N6,0)</f>
        <v>0</v>
      </c>
      <c r="N6" s="58">
        <f>VLOOKUP(A6,Kengetallen!A:B,2,FALSE)</f>
        <v>0</v>
      </c>
      <c r="O6" s="286"/>
      <c r="P6" s="60">
        <f t="shared" ref="P6:P69" si="1">IF(Q6&gt;0,T6/R6,0)</f>
        <v>0</v>
      </c>
      <c r="Q6" s="58">
        <f t="shared" ref="Q6:Q69" si="2">N6*O6</f>
        <v>0</v>
      </c>
      <c r="R6" s="49">
        <f t="shared" ref="R6:R69" si="3">Q6*J6</f>
        <v>0</v>
      </c>
      <c r="S6" s="39"/>
      <c r="T6" s="51">
        <v>0</v>
      </c>
      <c r="U6" s="52"/>
    </row>
    <row r="7" spans="1:21">
      <c r="A7" s="53" t="s">
        <v>16</v>
      </c>
      <c r="B7" s="42" t="s">
        <v>63</v>
      </c>
      <c r="C7" s="39">
        <v>1</v>
      </c>
      <c r="D7" s="40" t="s">
        <v>56</v>
      </c>
      <c r="E7" s="54" t="s">
        <v>58</v>
      </c>
      <c r="F7" s="42" t="s">
        <v>67</v>
      </c>
      <c r="G7" s="54" t="s">
        <v>68</v>
      </c>
      <c r="H7" s="39" t="s">
        <v>66</v>
      </c>
      <c r="I7" s="61">
        <v>7.34</v>
      </c>
      <c r="J7" s="55">
        <v>0</v>
      </c>
      <c r="K7" s="56">
        <v>7.34</v>
      </c>
      <c r="L7" s="51">
        <v>0</v>
      </c>
      <c r="M7" s="57">
        <f t="shared" si="0"/>
        <v>0</v>
      </c>
      <c r="N7" s="58">
        <f>VLOOKUP(A7,Kengetallen!A:B,2,FALSE)</f>
        <v>0</v>
      </c>
      <c r="O7" s="286"/>
      <c r="P7" s="60">
        <f t="shared" si="1"/>
        <v>0</v>
      </c>
      <c r="Q7" s="58">
        <f t="shared" si="2"/>
        <v>0</v>
      </c>
      <c r="R7" s="49">
        <f t="shared" si="3"/>
        <v>0</v>
      </c>
      <c r="S7" s="39"/>
      <c r="T7" s="51">
        <v>0</v>
      </c>
      <c r="U7" s="52"/>
    </row>
    <row r="8" spans="1:21">
      <c r="A8" s="53" t="s">
        <v>16</v>
      </c>
      <c r="B8" s="42" t="s">
        <v>63</v>
      </c>
      <c r="C8" s="39">
        <v>1</v>
      </c>
      <c r="D8" s="40" t="s">
        <v>56</v>
      </c>
      <c r="E8" s="54" t="s">
        <v>58</v>
      </c>
      <c r="F8" s="42" t="s">
        <v>69</v>
      </c>
      <c r="G8" s="54" t="s">
        <v>70</v>
      </c>
      <c r="H8" s="39" t="s">
        <v>66</v>
      </c>
      <c r="I8" s="61">
        <v>16.78</v>
      </c>
      <c r="J8" s="55">
        <v>0</v>
      </c>
      <c r="K8" s="56">
        <v>16.78</v>
      </c>
      <c r="L8" s="51">
        <v>0</v>
      </c>
      <c r="M8" s="57">
        <f t="shared" si="0"/>
        <v>0</v>
      </c>
      <c r="N8" s="58">
        <f>VLOOKUP(A8,Kengetallen!A:B,2,FALSE)</f>
        <v>0</v>
      </c>
      <c r="O8" s="286"/>
      <c r="P8" s="60">
        <f t="shared" si="1"/>
        <v>0</v>
      </c>
      <c r="Q8" s="58">
        <f t="shared" si="2"/>
        <v>0</v>
      </c>
      <c r="R8" s="49">
        <f t="shared" si="3"/>
        <v>0</v>
      </c>
      <c r="S8" s="39"/>
      <c r="T8" s="51">
        <v>0</v>
      </c>
      <c r="U8" s="52"/>
    </row>
    <row r="9" spans="1:21">
      <c r="A9" s="53" t="s">
        <v>16</v>
      </c>
      <c r="B9" s="42" t="s">
        <v>63</v>
      </c>
      <c r="C9" s="39">
        <v>1</v>
      </c>
      <c r="D9" s="40" t="s">
        <v>56</v>
      </c>
      <c r="E9" s="54" t="s">
        <v>58</v>
      </c>
      <c r="F9" s="42" t="s">
        <v>71</v>
      </c>
      <c r="G9" s="54" t="s">
        <v>65</v>
      </c>
      <c r="H9" s="39" t="s">
        <v>66</v>
      </c>
      <c r="I9" s="61">
        <v>20.09</v>
      </c>
      <c r="J9" s="55">
        <v>0</v>
      </c>
      <c r="K9" s="56">
        <v>20.09</v>
      </c>
      <c r="L9" s="51">
        <v>0</v>
      </c>
      <c r="M9" s="57">
        <f t="shared" si="0"/>
        <v>0</v>
      </c>
      <c r="N9" s="58">
        <f>VLOOKUP(A9,Kengetallen!A:B,2,FALSE)</f>
        <v>0</v>
      </c>
      <c r="O9" s="286"/>
      <c r="P9" s="60">
        <f t="shared" si="1"/>
        <v>0</v>
      </c>
      <c r="Q9" s="58">
        <f t="shared" si="2"/>
        <v>0</v>
      </c>
      <c r="R9" s="49">
        <f t="shared" si="3"/>
        <v>0</v>
      </c>
      <c r="S9" s="39"/>
      <c r="T9" s="51">
        <v>0</v>
      </c>
      <c r="U9" s="52"/>
    </row>
    <row r="10" spans="1:21">
      <c r="A10" s="53" t="s">
        <v>16</v>
      </c>
      <c r="B10" s="42" t="s">
        <v>63</v>
      </c>
      <c r="C10" s="39">
        <v>1</v>
      </c>
      <c r="D10" s="40" t="s">
        <v>56</v>
      </c>
      <c r="E10" s="54" t="s">
        <v>58</v>
      </c>
      <c r="F10" s="42" t="s">
        <v>72</v>
      </c>
      <c r="G10" s="54" t="s">
        <v>73</v>
      </c>
      <c r="H10" s="39" t="s">
        <v>66</v>
      </c>
      <c r="I10" s="61">
        <v>12.18</v>
      </c>
      <c r="J10" s="55">
        <v>0</v>
      </c>
      <c r="K10" s="56">
        <v>12.18</v>
      </c>
      <c r="L10" s="51">
        <v>0</v>
      </c>
      <c r="M10" s="57">
        <f t="shared" si="0"/>
        <v>0</v>
      </c>
      <c r="N10" s="58">
        <f>VLOOKUP(A10,Kengetallen!A:B,2,FALSE)</f>
        <v>0</v>
      </c>
      <c r="O10" s="286"/>
      <c r="P10" s="60">
        <f t="shared" si="1"/>
        <v>0</v>
      </c>
      <c r="Q10" s="58">
        <f t="shared" si="2"/>
        <v>0</v>
      </c>
      <c r="R10" s="49">
        <f t="shared" si="3"/>
        <v>0</v>
      </c>
      <c r="S10" s="39"/>
      <c r="T10" s="51">
        <v>0</v>
      </c>
      <c r="U10" s="52"/>
    </row>
    <row r="11" spans="1:21">
      <c r="A11" s="53" t="s">
        <v>16</v>
      </c>
      <c r="B11" s="42" t="s">
        <v>63</v>
      </c>
      <c r="C11" s="39">
        <v>1</v>
      </c>
      <c r="D11" s="40" t="s">
        <v>56</v>
      </c>
      <c r="E11" s="54" t="s">
        <v>58</v>
      </c>
      <c r="F11" s="42" t="s">
        <v>74</v>
      </c>
      <c r="G11" s="54" t="s">
        <v>75</v>
      </c>
      <c r="H11" s="39" t="s">
        <v>66</v>
      </c>
      <c r="I11" s="61">
        <v>138.36000000000001</v>
      </c>
      <c r="J11" s="55">
        <v>0</v>
      </c>
      <c r="K11" s="56">
        <v>138.36000000000001</v>
      </c>
      <c r="L11" s="51">
        <v>0</v>
      </c>
      <c r="M11" s="57">
        <f t="shared" si="0"/>
        <v>0</v>
      </c>
      <c r="N11" s="58">
        <f>VLOOKUP(A11,Kengetallen!A:B,2,FALSE)</f>
        <v>0</v>
      </c>
      <c r="O11" s="286"/>
      <c r="P11" s="60">
        <f t="shared" si="1"/>
        <v>0</v>
      </c>
      <c r="Q11" s="58">
        <f t="shared" si="2"/>
        <v>0</v>
      </c>
      <c r="R11" s="49">
        <f t="shared" si="3"/>
        <v>0</v>
      </c>
      <c r="S11" s="39"/>
      <c r="T11" s="51">
        <v>0</v>
      </c>
      <c r="U11" s="52"/>
    </row>
    <row r="12" spans="1:21">
      <c r="A12" s="53" t="s">
        <v>16</v>
      </c>
      <c r="B12" s="42" t="s">
        <v>63</v>
      </c>
      <c r="C12" s="39">
        <v>1</v>
      </c>
      <c r="D12" s="40" t="s">
        <v>56</v>
      </c>
      <c r="E12" s="54" t="s">
        <v>58</v>
      </c>
      <c r="F12" s="42" t="s">
        <v>76</v>
      </c>
      <c r="G12" s="54" t="s">
        <v>65</v>
      </c>
      <c r="H12" s="39" t="s">
        <v>66</v>
      </c>
      <c r="I12" s="61">
        <v>25.16</v>
      </c>
      <c r="J12" s="55">
        <v>0</v>
      </c>
      <c r="K12" s="56">
        <v>25.16</v>
      </c>
      <c r="L12" s="51">
        <v>0</v>
      </c>
      <c r="M12" s="57">
        <f t="shared" si="0"/>
        <v>0</v>
      </c>
      <c r="N12" s="58">
        <f>VLOOKUP(A12,Kengetallen!A:B,2,FALSE)</f>
        <v>0</v>
      </c>
      <c r="O12" s="286"/>
      <c r="P12" s="60">
        <f t="shared" si="1"/>
        <v>0</v>
      </c>
      <c r="Q12" s="58">
        <f t="shared" si="2"/>
        <v>0</v>
      </c>
      <c r="R12" s="49">
        <f t="shared" si="3"/>
        <v>0</v>
      </c>
      <c r="S12" s="39"/>
      <c r="T12" s="51">
        <v>0</v>
      </c>
      <c r="U12" s="52"/>
    </row>
    <row r="13" spans="1:21">
      <c r="A13" s="53" t="s">
        <v>16</v>
      </c>
      <c r="B13" s="42" t="s">
        <v>63</v>
      </c>
      <c r="C13" s="39">
        <v>1</v>
      </c>
      <c r="D13" s="40" t="s">
        <v>56</v>
      </c>
      <c r="E13" s="54" t="s">
        <v>58</v>
      </c>
      <c r="F13" s="42" t="s">
        <v>77</v>
      </c>
      <c r="G13" s="54" t="s">
        <v>78</v>
      </c>
      <c r="H13" s="39" t="s">
        <v>66</v>
      </c>
      <c r="I13" s="61">
        <v>72.73</v>
      </c>
      <c r="J13" s="55">
        <v>0</v>
      </c>
      <c r="K13" s="56">
        <v>72.73</v>
      </c>
      <c r="L13" s="51">
        <v>0</v>
      </c>
      <c r="M13" s="57">
        <f t="shared" si="0"/>
        <v>0</v>
      </c>
      <c r="N13" s="58">
        <f>VLOOKUP(A13,Kengetallen!A:B,2,FALSE)</f>
        <v>0</v>
      </c>
      <c r="O13" s="286"/>
      <c r="P13" s="60">
        <f t="shared" si="1"/>
        <v>0</v>
      </c>
      <c r="Q13" s="58">
        <f t="shared" si="2"/>
        <v>0</v>
      </c>
      <c r="R13" s="49">
        <f t="shared" si="3"/>
        <v>0</v>
      </c>
      <c r="S13" s="39"/>
      <c r="T13" s="51">
        <v>0</v>
      </c>
      <c r="U13" s="52"/>
    </row>
    <row r="14" spans="1:21">
      <c r="A14" s="53" t="s">
        <v>16</v>
      </c>
      <c r="B14" s="42" t="s">
        <v>63</v>
      </c>
      <c r="C14" s="39">
        <v>1</v>
      </c>
      <c r="D14" s="40" t="s">
        <v>56</v>
      </c>
      <c r="E14" s="54" t="s">
        <v>58</v>
      </c>
      <c r="F14" s="42" t="s">
        <v>79</v>
      </c>
      <c r="G14" s="54" t="s">
        <v>80</v>
      </c>
      <c r="H14" s="39" t="s">
        <v>66</v>
      </c>
      <c r="I14" s="61">
        <v>2.09</v>
      </c>
      <c r="J14" s="55">
        <v>0</v>
      </c>
      <c r="K14" s="56">
        <v>2.09</v>
      </c>
      <c r="L14" s="51">
        <v>0</v>
      </c>
      <c r="M14" s="57">
        <f t="shared" si="0"/>
        <v>0</v>
      </c>
      <c r="N14" s="58">
        <f>VLOOKUP(A14,Kengetallen!A:B,2,FALSE)</f>
        <v>0</v>
      </c>
      <c r="O14" s="286"/>
      <c r="P14" s="60">
        <f t="shared" si="1"/>
        <v>0</v>
      </c>
      <c r="Q14" s="58">
        <f t="shared" si="2"/>
        <v>0</v>
      </c>
      <c r="R14" s="49">
        <f t="shared" si="3"/>
        <v>0</v>
      </c>
      <c r="S14" s="39"/>
      <c r="T14" s="51">
        <v>0</v>
      </c>
      <c r="U14" s="52"/>
    </row>
    <row r="15" spans="1:21">
      <c r="A15" s="53" t="s">
        <v>3</v>
      </c>
      <c r="B15" s="42" t="s">
        <v>57</v>
      </c>
      <c r="C15" s="39">
        <v>1</v>
      </c>
      <c r="D15" s="40" t="s">
        <v>56</v>
      </c>
      <c r="E15" s="54" t="s">
        <v>81</v>
      </c>
      <c r="F15" s="42" t="s">
        <v>82</v>
      </c>
      <c r="G15" s="54" t="s">
        <v>83</v>
      </c>
      <c r="H15" s="39" t="s">
        <v>84</v>
      </c>
      <c r="I15" s="61">
        <v>18.64</v>
      </c>
      <c r="J15" s="55">
        <v>18.64</v>
      </c>
      <c r="K15" s="56" t="s">
        <v>62</v>
      </c>
      <c r="L15" s="51">
        <v>260</v>
      </c>
      <c r="M15" s="57">
        <f t="shared" si="0"/>
        <v>0</v>
      </c>
      <c r="N15" s="58">
        <f>VLOOKUP(A15,Kengetallen!A:B,2,FALSE)</f>
        <v>0</v>
      </c>
      <c r="O15" s="286"/>
      <c r="P15" s="60">
        <f t="shared" si="1"/>
        <v>0</v>
      </c>
      <c r="Q15" s="58">
        <f t="shared" si="2"/>
        <v>0</v>
      </c>
      <c r="R15" s="49">
        <f t="shared" si="3"/>
        <v>0</v>
      </c>
      <c r="S15" s="39"/>
      <c r="T15" s="51">
        <v>4846.4000000000005</v>
      </c>
      <c r="U15" s="52"/>
    </row>
    <row r="16" spans="1:21">
      <c r="A16" s="53" t="s">
        <v>5</v>
      </c>
      <c r="B16" s="42" t="s">
        <v>57</v>
      </c>
      <c r="C16" s="39">
        <v>1</v>
      </c>
      <c r="D16" s="40" t="s">
        <v>56</v>
      </c>
      <c r="E16" s="54" t="s">
        <v>81</v>
      </c>
      <c r="F16" s="42" t="s">
        <v>85</v>
      </c>
      <c r="G16" s="54" t="s">
        <v>86</v>
      </c>
      <c r="H16" s="39" t="s">
        <v>87</v>
      </c>
      <c r="I16" s="61">
        <v>140.87</v>
      </c>
      <c r="J16" s="55">
        <v>140.87</v>
      </c>
      <c r="K16" s="56" t="s">
        <v>62</v>
      </c>
      <c r="L16" s="51">
        <v>260</v>
      </c>
      <c r="M16" s="57">
        <f t="shared" si="0"/>
        <v>0</v>
      </c>
      <c r="N16" s="58">
        <f>VLOOKUP(A16,Kengetallen!A:B,2,FALSE)</f>
        <v>0</v>
      </c>
      <c r="O16" s="286"/>
      <c r="P16" s="60">
        <f t="shared" si="1"/>
        <v>0</v>
      </c>
      <c r="Q16" s="58">
        <f t="shared" si="2"/>
        <v>0</v>
      </c>
      <c r="R16" s="49">
        <f t="shared" si="3"/>
        <v>0</v>
      </c>
      <c r="S16" s="39"/>
      <c r="T16" s="51">
        <v>36626.200000000004</v>
      </c>
      <c r="U16" s="52"/>
    </row>
    <row r="17" spans="1:21">
      <c r="A17" s="53" t="s">
        <v>22</v>
      </c>
      <c r="B17" s="42" t="s">
        <v>88</v>
      </c>
      <c r="C17" s="39">
        <v>1</v>
      </c>
      <c r="D17" s="40" t="s">
        <v>56</v>
      </c>
      <c r="E17" s="54" t="s">
        <v>81</v>
      </c>
      <c r="F17" s="42" t="s">
        <v>89</v>
      </c>
      <c r="G17" s="54" t="s">
        <v>90</v>
      </c>
      <c r="H17" s="39" t="s">
        <v>91</v>
      </c>
      <c r="I17" s="61">
        <v>8.59</v>
      </c>
      <c r="J17" s="55">
        <v>8.59</v>
      </c>
      <c r="K17" s="56" t="s">
        <v>62</v>
      </c>
      <c r="L17" s="51">
        <v>260</v>
      </c>
      <c r="M17" s="57">
        <f t="shared" si="0"/>
        <v>0</v>
      </c>
      <c r="N17" s="58">
        <f>VLOOKUP(A17,Kengetallen!A:B,2,FALSE)</f>
        <v>0</v>
      </c>
      <c r="O17" s="286"/>
      <c r="P17" s="60">
        <f t="shared" si="1"/>
        <v>0</v>
      </c>
      <c r="Q17" s="58">
        <f t="shared" si="2"/>
        <v>0</v>
      </c>
      <c r="R17" s="49">
        <f t="shared" si="3"/>
        <v>0</v>
      </c>
      <c r="S17" s="39"/>
      <c r="T17" s="51">
        <v>2233.4</v>
      </c>
      <c r="U17" s="52"/>
    </row>
    <row r="18" spans="1:21">
      <c r="A18" s="53" t="s">
        <v>22</v>
      </c>
      <c r="B18" s="42" t="s">
        <v>88</v>
      </c>
      <c r="C18" s="39">
        <v>1</v>
      </c>
      <c r="D18" s="40" t="s">
        <v>56</v>
      </c>
      <c r="E18" s="54" t="s">
        <v>81</v>
      </c>
      <c r="F18" s="42" t="s">
        <v>92</v>
      </c>
      <c r="G18" s="54" t="s">
        <v>90</v>
      </c>
      <c r="H18" s="39" t="s">
        <v>91</v>
      </c>
      <c r="I18" s="61">
        <v>7.99</v>
      </c>
      <c r="J18" s="55">
        <v>7.99</v>
      </c>
      <c r="K18" s="56" t="s">
        <v>62</v>
      </c>
      <c r="L18" s="51">
        <v>260</v>
      </c>
      <c r="M18" s="57">
        <f t="shared" si="0"/>
        <v>0</v>
      </c>
      <c r="N18" s="58">
        <f>VLOOKUP(A18,Kengetallen!A:B,2,FALSE)</f>
        <v>0</v>
      </c>
      <c r="O18" s="286"/>
      <c r="P18" s="60">
        <f t="shared" si="1"/>
        <v>0</v>
      </c>
      <c r="Q18" s="58">
        <f t="shared" si="2"/>
        <v>0</v>
      </c>
      <c r="R18" s="49">
        <f t="shared" si="3"/>
        <v>0</v>
      </c>
      <c r="S18" s="39"/>
      <c r="T18" s="51">
        <v>2077.4</v>
      </c>
      <c r="U18" s="52"/>
    </row>
    <row r="19" spans="1:21">
      <c r="A19" s="53" t="s">
        <v>22</v>
      </c>
      <c r="B19" s="42" t="s">
        <v>88</v>
      </c>
      <c r="C19" s="39">
        <v>1</v>
      </c>
      <c r="D19" s="40" t="s">
        <v>56</v>
      </c>
      <c r="E19" s="54" t="s">
        <v>81</v>
      </c>
      <c r="F19" s="42" t="s">
        <v>93</v>
      </c>
      <c r="G19" s="54" t="s">
        <v>90</v>
      </c>
      <c r="H19" s="39" t="s">
        <v>91</v>
      </c>
      <c r="I19" s="61">
        <v>8.0500000000000007</v>
      </c>
      <c r="J19" s="55">
        <v>8.0500000000000007</v>
      </c>
      <c r="K19" s="56" t="s">
        <v>62</v>
      </c>
      <c r="L19" s="51">
        <v>260</v>
      </c>
      <c r="M19" s="57">
        <f t="shared" si="0"/>
        <v>0</v>
      </c>
      <c r="N19" s="58">
        <f>VLOOKUP(A19,Kengetallen!A:B,2,FALSE)</f>
        <v>0</v>
      </c>
      <c r="O19" s="286"/>
      <c r="P19" s="60">
        <f t="shared" si="1"/>
        <v>0</v>
      </c>
      <c r="Q19" s="58">
        <f t="shared" si="2"/>
        <v>0</v>
      </c>
      <c r="R19" s="49">
        <f t="shared" si="3"/>
        <v>0</v>
      </c>
      <c r="S19" s="39"/>
      <c r="T19" s="51">
        <v>2093</v>
      </c>
      <c r="U19" s="52"/>
    </row>
    <row r="20" spans="1:21">
      <c r="A20" s="53" t="s">
        <v>10</v>
      </c>
      <c r="B20" s="42" t="s">
        <v>88</v>
      </c>
      <c r="C20" s="39">
        <v>1</v>
      </c>
      <c r="D20" s="40" t="s">
        <v>56</v>
      </c>
      <c r="E20" s="54" t="s">
        <v>81</v>
      </c>
      <c r="F20" s="42" t="s">
        <v>94</v>
      </c>
      <c r="G20" s="54" t="s">
        <v>95</v>
      </c>
      <c r="H20" s="39" t="s">
        <v>91</v>
      </c>
      <c r="I20" s="61">
        <v>22.48</v>
      </c>
      <c r="J20" s="55">
        <v>22.48</v>
      </c>
      <c r="K20" s="56" t="s">
        <v>62</v>
      </c>
      <c r="L20" s="51">
        <v>260</v>
      </c>
      <c r="M20" s="57">
        <f t="shared" si="0"/>
        <v>0</v>
      </c>
      <c r="N20" s="58">
        <f>VLOOKUP(A20,Kengetallen!A:B,2,FALSE)</f>
        <v>0</v>
      </c>
      <c r="O20" s="286"/>
      <c r="P20" s="60">
        <f t="shared" si="1"/>
        <v>0</v>
      </c>
      <c r="Q20" s="58">
        <f t="shared" si="2"/>
        <v>0</v>
      </c>
      <c r="R20" s="49">
        <f t="shared" si="3"/>
        <v>0</v>
      </c>
      <c r="S20" s="39"/>
      <c r="T20" s="51">
        <v>5844.8</v>
      </c>
      <c r="U20" s="52"/>
    </row>
    <row r="21" spans="1:21">
      <c r="A21" s="53" t="s">
        <v>17</v>
      </c>
      <c r="B21" s="42" t="s">
        <v>57</v>
      </c>
      <c r="C21" s="39">
        <v>1</v>
      </c>
      <c r="D21" s="40" t="s">
        <v>56</v>
      </c>
      <c r="E21" s="54" t="s">
        <v>81</v>
      </c>
      <c r="F21" s="42" t="s">
        <v>96</v>
      </c>
      <c r="G21" s="54" t="s">
        <v>97</v>
      </c>
      <c r="H21" s="39" t="s">
        <v>98</v>
      </c>
      <c r="I21" s="61">
        <v>14.24</v>
      </c>
      <c r="J21" s="55">
        <v>14.24</v>
      </c>
      <c r="K21" s="56" t="s">
        <v>62</v>
      </c>
      <c r="L21" s="51">
        <v>260</v>
      </c>
      <c r="M21" s="57">
        <f t="shared" si="0"/>
        <v>0</v>
      </c>
      <c r="N21" s="58">
        <f>VLOOKUP(A21,Kengetallen!A:B,2,FALSE)</f>
        <v>0</v>
      </c>
      <c r="O21" s="286"/>
      <c r="P21" s="60">
        <f t="shared" si="1"/>
        <v>0</v>
      </c>
      <c r="Q21" s="58">
        <f t="shared" si="2"/>
        <v>0</v>
      </c>
      <c r="R21" s="49">
        <f t="shared" si="3"/>
        <v>0</v>
      </c>
      <c r="S21" s="39"/>
      <c r="T21" s="51">
        <v>3702.4</v>
      </c>
      <c r="U21" s="52"/>
    </row>
    <row r="22" spans="1:21">
      <c r="A22" s="53" t="s">
        <v>8</v>
      </c>
      <c r="B22" s="42" t="s">
        <v>88</v>
      </c>
      <c r="C22" s="39">
        <v>1</v>
      </c>
      <c r="D22" s="40" t="s">
        <v>56</v>
      </c>
      <c r="E22" s="54" t="s">
        <v>81</v>
      </c>
      <c r="F22" s="42" t="s">
        <v>99</v>
      </c>
      <c r="G22" s="54" t="s">
        <v>100</v>
      </c>
      <c r="H22" s="39" t="s">
        <v>101</v>
      </c>
      <c r="I22" s="61">
        <v>23.53</v>
      </c>
      <c r="J22" s="55">
        <v>23.53</v>
      </c>
      <c r="K22" s="56" t="s">
        <v>62</v>
      </c>
      <c r="L22" s="51">
        <v>260</v>
      </c>
      <c r="M22" s="57">
        <f t="shared" si="0"/>
        <v>0</v>
      </c>
      <c r="N22" s="58">
        <f>VLOOKUP(A22,Kengetallen!A:B,2,FALSE)</f>
        <v>0</v>
      </c>
      <c r="O22" s="286"/>
      <c r="P22" s="60">
        <f t="shared" si="1"/>
        <v>0</v>
      </c>
      <c r="Q22" s="58">
        <f t="shared" si="2"/>
        <v>0</v>
      </c>
      <c r="R22" s="49">
        <f t="shared" si="3"/>
        <v>0</v>
      </c>
      <c r="S22" s="39"/>
      <c r="T22" s="51">
        <v>6117.8</v>
      </c>
      <c r="U22" s="52"/>
    </row>
    <row r="23" spans="1:21">
      <c r="A23" s="53" t="s">
        <v>10</v>
      </c>
      <c r="B23" s="42" t="s">
        <v>88</v>
      </c>
      <c r="C23" s="39">
        <v>1</v>
      </c>
      <c r="D23" s="40" t="s">
        <v>56</v>
      </c>
      <c r="E23" s="54" t="s">
        <v>81</v>
      </c>
      <c r="F23" s="42" t="s">
        <v>102</v>
      </c>
      <c r="G23" s="54" t="s">
        <v>103</v>
      </c>
      <c r="H23" s="39" t="s">
        <v>91</v>
      </c>
      <c r="I23" s="61">
        <v>4.04</v>
      </c>
      <c r="J23" s="55">
        <v>4.04</v>
      </c>
      <c r="K23" s="56" t="s">
        <v>62</v>
      </c>
      <c r="L23" s="51">
        <v>260</v>
      </c>
      <c r="M23" s="57">
        <f t="shared" si="0"/>
        <v>0</v>
      </c>
      <c r="N23" s="58">
        <f>VLOOKUP(A23,Kengetallen!A:B,2,FALSE)</f>
        <v>0</v>
      </c>
      <c r="O23" s="286"/>
      <c r="P23" s="60">
        <f t="shared" si="1"/>
        <v>0</v>
      </c>
      <c r="Q23" s="58">
        <f t="shared" si="2"/>
        <v>0</v>
      </c>
      <c r="R23" s="49">
        <f t="shared" si="3"/>
        <v>0</v>
      </c>
      <c r="S23" s="39"/>
      <c r="T23" s="51">
        <v>1050.4000000000001</v>
      </c>
      <c r="U23" s="52"/>
    </row>
    <row r="24" spans="1:21">
      <c r="A24" s="53" t="s">
        <v>10</v>
      </c>
      <c r="B24" s="42" t="s">
        <v>88</v>
      </c>
      <c r="C24" s="39">
        <v>1</v>
      </c>
      <c r="D24" s="40" t="s">
        <v>56</v>
      </c>
      <c r="E24" s="54" t="s">
        <v>81</v>
      </c>
      <c r="F24" s="42" t="s">
        <v>104</v>
      </c>
      <c r="G24" s="54" t="s">
        <v>103</v>
      </c>
      <c r="H24" s="39" t="s">
        <v>91</v>
      </c>
      <c r="I24" s="61">
        <v>3.95</v>
      </c>
      <c r="J24" s="55">
        <v>3.95</v>
      </c>
      <c r="K24" s="56" t="s">
        <v>62</v>
      </c>
      <c r="L24" s="51">
        <v>260</v>
      </c>
      <c r="M24" s="57">
        <f t="shared" si="0"/>
        <v>0</v>
      </c>
      <c r="N24" s="58">
        <f>VLOOKUP(A24,Kengetallen!A:B,2,FALSE)</f>
        <v>0</v>
      </c>
      <c r="O24" s="286"/>
      <c r="P24" s="60">
        <f t="shared" si="1"/>
        <v>0</v>
      </c>
      <c r="Q24" s="58">
        <f t="shared" si="2"/>
        <v>0</v>
      </c>
      <c r="R24" s="49">
        <f t="shared" si="3"/>
        <v>0</v>
      </c>
      <c r="S24" s="39"/>
      <c r="T24" s="51">
        <v>1027</v>
      </c>
      <c r="U24" s="52"/>
    </row>
    <row r="25" spans="1:21">
      <c r="A25" s="53" t="s">
        <v>10</v>
      </c>
      <c r="B25" s="42" t="s">
        <v>88</v>
      </c>
      <c r="C25" s="39">
        <v>1</v>
      </c>
      <c r="D25" s="40" t="s">
        <v>56</v>
      </c>
      <c r="E25" s="54" t="s">
        <v>81</v>
      </c>
      <c r="F25" s="42" t="s">
        <v>105</v>
      </c>
      <c r="G25" s="54" t="s">
        <v>95</v>
      </c>
      <c r="H25" s="39" t="s">
        <v>91</v>
      </c>
      <c r="I25" s="61">
        <v>69.099999999999994</v>
      </c>
      <c r="J25" s="55">
        <v>69.099999999999994</v>
      </c>
      <c r="K25" s="56" t="s">
        <v>62</v>
      </c>
      <c r="L25" s="51">
        <v>260</v>
      </c>
      <c r="M25" s="57">
        <f t="shared" si="0"/>
        <v>0</v>
      </c>
      <c r="N25" s="58">
        <f>VLOOKUP(A25,Kengetallen!A:B,2,FALSE)</f>
        <v>0</v>
      </c>
      <c r="O25" s="286"/>
      <c r="P25" s="60">
        <f t="shared" si="1"/>
        <v>0</v>
      </c>
      <c r="Q25" s="58">
        <f t="shared" si="2"/>
        <v>0</v>
      </c>
      <c r="R25" s="49">
        <f t="shared" si="3"/>
        <v>0</v>
      </c>
      <c r="S25" s="39"/>
      <c r="T25" s="51">
        <v>17966</v>
      </c>
      <c r="U25" s="52"/>
    </row>
    <row r="26" spans="1:21">
      <c r="A26" s="53" t="s">
        <v>14</v>
      </c>
      <c r="B26" s="42" t="s">
        <v>57</v>
      </c>
      <c r="C26" s="39">
        <v>1</v>
      </c>
      <c r="D26" s="40" t="s">
        <v>56</v>
      </c>
      <c r="E26" s="54" t="s">
        <v>81</v>
      </c>
      <c r="F26" s="42" t="s">
        <v>106</v>
      </c>
      <c r="G26" s="54" t="s">
        <v>107</v>
      </c>
      <c r="H26" s="39" t="s">
        <v>61</v>
      </c>
      <c r="I26" s="61">
        <v>6.91</v>
      </c>
      <c r="J26" s="55">
        <v>6.91</v>
      </c>
      <c r="K26" s="56" t="s">
        <v>62</v>
      </c>
      <c r="L26" s="51">
        <v>52</v>
      </c>
      <c r="M26" s="57">
        <f t="shared" si="0"/>
        <v>0</v>
      </c>
      <c r="N26" s="58">
        <f>VLOOKUP(A26,Kengetallen!A:B,2,FALSE)</f>
        <v>0</v>
      </c>
      <c r="O26" s="286"/>
      <c r="P26" s="60">
        <f t="shared" si="1"/>
        <v>0</v>
      </c>
      <c r="Q26" s="58">
        <f t="shared" si="2"/>
        <v>0</v>
      </c>
      <c r="R26" s="49">
        <f t="shared" si="3"/>
        <v>0</v>
      </c>
      <c r="S26" s="39"/>
      <c r="T26" s="51">
        <v>359.32</v>
      </c>
      <c r="U26" s="52"/>
    </row>
    <row r="27" spans="1:21">
      <c r="A27" s="53" t="s">
        <v>6</v>
      </c>
      <c r="B27" s="42" t="s">
        <v>57</v>
      </c>
      <c r="C27" s="39">
        <v>1</v>
      </c>
      <c r="D27" s="40" t="s">
        <v>56</v>
      </c>
      <c r="E27" s="54" t="s">
        <v>81</v>
      </c>
      <c r="F27" s="42" t="s">
        <v>108</v>
      </c>
      <c r="G27" s="54" t="s">
        <v>109</v>
      </c>
      <c r="H27" s="39" t="s">
        <v>91</v>
      </c>
      <c r="I27" s="61">
        <v>3.55</v>
      </c>
      <c r="J27" s="55">
        <v>3.55</v>
      </c>
      <c r="K27" s="56" t="s">
        <v>62</v>
      </c>
      <c r="L27" s="51">
        <v>260</v>
      </c>
      <c r="M27" s="57">
        <f t="shared" si="0"/>
        <v>0</v>
      </c>
      <c r="N27" s="58">
        <f>VLOOKUP(A27,Kengetallen!A:B,2,FALSE)</f>
        <v>0</v>
      </c>
      <c r="O27" s="286"/>
      <c r="P27" s="60">
        <f t="shared" si="1"/>
        <v>0</v>
      </c>
      <c r="Q27" s="58">
        <f t="shared" si="2"/>
        <v>0</v>
      </c>
      <c r="R27" s="49">
        <f t="shared" si="3"/>
        <v>0</v>
      </c>
      <c r="S27" s="39"/>
      <c r="T27" s="51">
        <v>923</v>
      </c>
      <c r="U27" s="52"/>
    </row>
    <row r="28" spans="1:21">
      <c r="A28" s="53" t="s">
        <v>18</v>
      </c>
      <c r="B28" s="42" t="s">
        <v>110</v>
      </c>
      <c r="C28" s="39">
        <v>1</v>
      </c>
      <c r="D28" s="40" t="s">
        <v>56</v>
      </c>
      <c r="E28" s="54" t="s">
        <v>81</v>
      </c>
      <c r="F28" s="42" t="s">
        <v>111</v>
      </c>
      <c r="G28" s="54" t="s">
        <v>112</v>
      </c>
      <c r="H28" s="39" t="s">
        <v>113</v>
      </c>
      <c r="I28" s="61">
        <v>8.44</v>
      </c>
      <c r="J28" s="55">
        <v>8.44</v>
      </c>
      <c r="K28" s="56" t="s">
        <v>62</v>
      </c>
      <c r="L28" s="51">
        <v>260</v>
      </c>
      <c r="M28" s="57">
        <f t="shared" si="0"/>
        <v>0</v>
      </c>
      <c r="N28" s="58">
        <f>VLOOKUP(A28,Kengetallen!A:B,2,FALSE)</f>
        <v>0</v>
      </c>
      <c r="O28" s="286"/>
      <c r="P28" s="60">
        <f t="shared" si="1"/>
        <v>0</v>
      </c>
      <c r="Q28" s="58">
        <f t="shared" si="2"/>
        <v>0</v>
      </c>
      <c r="R28" s="49">
        <f t="shared" si="3"/>
        <v>0</v>
      </c>
      <c r="S28" s="39"/>
      <c r="T28" s="51">
        <v>2194.4</v>
      </c>
      <c r="U28" s="52"/>
    </row>
    <row r="29" spans="1:21">
      <c r="A29" s="53" t="s">
        <v>18</v>
      </c>
      <c r="B29" s="42" t="s">
        <v>110</v>
      </c>
      <c r="C29" s="39">
        <v>1</v>
      </c>
      <c r="D29" s="40" t="s">
        <v>56</v>
      </c>
      <c r="E29" s="54" t="s">
        <v>81</v>
      </c>
      <c r="F29" s="42" t="s">
        <v>114</v>
      </c>
      <c r="G29" s="54" t="s">
        <v>112</v>
      </c>
      <c r="H29" s="39" t="s">
        <v>113</v>
      </c>
      <c r="I29" s="61">
        <v>8.44</v>
      </c>
      <c r="J29" s="55">
        <v>8.44</v>
      </c>
      <c r="K29" s="56" t="s">
        <v>62</v>
      </c>
      <c r="L29" s="51">
        <v>260</v>
      </c>
      <c r="M29" s="57">
        <f t="shared" si="0"/>
        <v>0</v>
      </c>
      <c r="N29" s="58">
        <f>VLOOKUP(A29,Kengetallen!A:B,2,FALSE)</f>
        <v>0</v>
      </c>
      <c r="O29" s="286"/>
      <c r="P29" s="60">
        <f t="shared" si="1"/>
        <v>0</v>
      </c>
      <c r="Q29" s="58">
        <f t="shared" si="2"/>
        <v>0</v>
      </c>
      <c r="R29" s="49">
        <f t="shared" si="3"/>
        <v>0</v>
      </c>
      <c r="S29" s="39"/>
      <c r="T29" s="51">
        <v>2194.4</v>
      </c>
      <c r="U29" s="52"/>
    </row>
    <row r="30" spans="1:21">
      <c r="A30" s="53" t="s">
        <v>16</v>
      </c>
      <c r="B30" s="42" t="s">
        <v>63</v>
      </c>
      <c r="C30" s="39">
        <v>1</v>
      </c>
      <c r="D30" s="40" t="s">
        <v>56</v>
      </c>
      <c r="E30" s="54" t="s">
        <v>81</v>
      </c>
      <c r="F30" s="42" t="s">
        <v>115</v>
      </c>
      <c r="G30" s="54" t="s">
        <v>116</v>
      </c>
      <c r="H30" s="39" t="s">
        <v>66</v>
      </c>
      <c r="I30" s="61">
        <v>2.4300000000000002</v>
      </c>
      <c r="J30" s="55">
        <v>0</v>
      </c>
      <c r="K30" s="56">
        <v>2.4300000000000002</v>
      </c>
      <c r="L30" s="51">
        <v>0</v>
      </c>
      <c r="M30" s="57">
        <f t="shared" si="0"/>
        <v>0</v>
      </c>
      <c r="N30" s="58">
        <f>VLOOKUP(A30,Kengetallen!A:B,2,FALSE)</f>
        <v>0</v>
      </c>
      <c r="O30" s="286"/>
      <c r="P30" s="60">
        <f t="shared" si="1"/>
        <v>0</v>
      </c>
      <c r="Q30" s="58">
        <f t="shared" si="2"/>
        <v>0</v>
      </c>
      <c r="R30" s="49">
        <f t="shared" si="3"/>
        <v>0</v>
      </c>
      <c r="S30" s="39"/>
      <c r="T30" s="51">
        <v>0</v>
      </c>
      <c r="U30" s="52"/>
    </row>
    <row r="31" spans="1:21">
      <c r="A31" s="53" t="s">
        <v>5</v>
      </c>
      <c r="B31" s="42" t="s">
        <v>57</v>
      </c>
      <c r="C31" s="39">
        <v>1</v>
      </c>
      <c r="D31" s="40" t="s">
        <v>56</v>
      </c>
      <c r="E31" s="54" t="s">
        <v>81</v>
      </c>
      <c r="F31" s="42" t="s">
        <v>117</v>
      </c>
      <c r="G31" s="54" t="s">
        <v>60</v>
      </c>
      <c r="H31" s="42" t="s">
        <v>118</v>
      </c>
      <c r="I31" s="61">
        <v>55.74</v>
      </c>
      <c r="J31" s="55">
        <v>55.74</v>
      </c>
      <c r="K31" s="56" t="s">
        <v>62</v>
      </c>
      <c r="L31" s="51">
        <v>260</v>
      </c>
      <c r="M31" s="57">
        <f t="shared" si="0"/>
        <v>0</v>
      </c>
      <c r="N31" s="58">
        <f>VLOOKUP(A31,Kengetallen!A:B,2,FALSE)</f>
        <v>0</v>
      </c>
      <c r="O31" s="286"/>
      <c r="P31" s="60">
        <f t="shared" si="1"/>
        <v>0</v>
      </c>
      <c r="Q31" s="58">
        <f t="shared" si="2"/>
        <v>0</v>
      </c>
      <c r="R31" s="49">
        <f t="shared" si="3"/>
        <v>0</v>
      </c>
      <c r="S31" s="39"/>
      <c r="T31" s="51">
        <v>14492.4</v>
      </c>
      <c r="U31" s="52"/>
    </row>
    <row r="32" spans="1:21">
      <c r="A32" s="53" t="s">
        <v>10</v>
      </c>
      <c r="B32" s="42" t="s">
        <v>88</v>
      </c>
      <c r="C32" s="39">
        <v>1</v>
      </c>
      <c r="D32" s="40" t="s">
        <v>56</v>
      </c>
      <c r="E32" s="54" t="s">
        <v>81</v>
      </c>
      <c r="F32" s="42" t="s">
        <v>119</v>
      </c>
      <c r="G32" s="54" t="s">
        <v>95</v>
      </c>
      <c r="H32" s="42" t="s">
        <v>91</v>
      </c>
      <c r="I32" s="61">
        <v>23.72</v>
      </c>
      <c r="J32" s="55">
        <v>23.72</v>
      </c>
      <c r="K32" s="56" t="s">
        <v>62</v>
      </c>
      <c r="L32" s="51">
        <v>260</v>
      </c>
      <c r="M32" s="57">
        <f t="shared" si="0"/>
        <v>0</v>
      </c>
      <c r="N32" s="58">
        <f>VLOOKUP(A32,Kengetallen!A:B,2,FALSE)</f>
        <v>0</v>
      </c>
      <c r="O32" s="286"/>
      <c r="P32" s="60">
        <f t="shared" si="1"/>
        <v>0</v>
      </c>
      <c r="Q32" s="58">
        <f t="shared" si="2"/>
        <v>0</v>
      </c>
      <c r="R32" s="49">
        <f t="shared" si="3"/>
        <v>0</v>
      </c>
      <c r="S32" s="39"/>
      <c r="T32" s="51">
        <v>6167.2</v>
      </c>
      <c r="U32" s="52"/>
    </row>
    <row r="33" spans="1:21">
      <c r="A33" s="53" t="s">
        <v>10</v>
      </c>
      <c r="B33" s="42" t="s">
        <v>88</v>
      </c>
      <c r="C33" s="39">
        <v>1</v>
      </c>
      <c r="D33" s="40" t="s">
        <v>56</v>
      </c>
      <c r="E33" s="54" t="s">
        <v>81</v>
      </c>
      <c r="F33" s="42" t="s">
        <v>120</v>
      </c>
      <c r="G33" s="54" t="s">
        <v>95</v>
      </c>
      <c r="H33" s="39" t="s">
        <v>91</v>
      </c>
      <c r="I33" s="61">
        <v>28.19</v>
      </c>
      <c r="J33" s="55">
        <v>28.19</v>
      </c>
      <c r="K33" s="56" t="s">
        <v>62</v>
      </c>
      <c r="L33" s="51">
        <v>260</v>
      </c>
      <c r="M33" s="57">
        <f t="shared" si="0"/>
        <v>0</v>
      </c>
      <c r="N33" s="58">
        <f>VLOOKUP(A33,Kengetallen!A:B,2,FALSE)</f>
        <v>0</v>
      </c>
      <c r="O33" s="286"/>
      <c r="P33" s="60">
        <f t="shared" si="1"/>
        <v>0</v>
      </c>
      <c r="Q33" s="58">
        <f t="shared" si="2"/>
        <v>0</v>
      </c>
      <c r="R33" s="49">
        <f t="shared" si="3"/>
        <v>0</v>
      </c>
      <c r="S33" s="39"/>
      <c r="T33" s="51">
        <v>7329.4000000000005</v>
      </c>
      <c r="U33" s="52"/>
    </row>
    <row r="34" spans="1:21">
      <c r="A34" s="53" t="s">
        <v>6</v>
      </c>
      <c r="B34" s="42" t="s">
        <v>57</v>
      </c>
      <c r="C34" s="39">
        <v>1</v>
      </c>
      <c r="D34" s="40" t="s">
        <v>56</v>
      </c>
      <c r="E34" s="54" t="s">
        <v>81</v>
      </c>
      <c r="F34" s="42" t="s">
        <v>121</v>
      </c>
      <c r="G34" s="54" t="s">
        <v>122</v>
      </c>
      <c r="H34" s="39" t="s">
        <v>91</v>
      </c>
      <c r="I34" s="61">
        <v>12.69</v>
      </c>
      <c r="J34" s="55">
        <v>12.69</v>
      </c>
      <c r="K34" s="56" t="s">
        <v>62</v>
      </c>
      <c r="L34" s="51">
        <v>260</v>
      </c>
      <c r="M34" s="57">
        <f t="shared" si="0"/>
        <v>0</v>
      </c>
      <c r="N34" s="58">
        <f>VLOOKUP(A34,Kengetallen!A:B,2,FALSE)</f>
        <v>0</v>
      </c>
      <c r="O34" s="286"/>
      <c r="P34" s="60">
        <f t="shared" si="1"/>
        <v>0</v>
      </c>
      <c r="Q34" s="58">
        <f t="shared" si="2"/>
        <v>0</v>
      </c>
      <c r="R34" s="49">
        <f t="shared" si="3"/>
        <v>0</v>
      </c>
      <c r="S34" s="39"/>
      <c r="T34" s="51">
        <v>3299.4</v>
      </c>
      <c r="U34" s="52"/>
    </row>
    <row r="35" spans="1:21">
      <c r="A35" s="53" t="s">
        <v>10</v>
      </c>
      <c r="B35" s="42" t="s">
        <v>88</v>
      </c>
      <c r="C35" s="39">
        <v>1</v>
      </c>
      <c r="D35" s="40" t="s">
        <v>56</v>
      </c>
      <c r="E35" s="54" t="s">
        <v>81</v>
      </c>
      <c r="F35" s="42" t="s">
        <v>123</v>
      </c>
      <c r="G35" s="54" t="s">
        <v>124</v>
      </c>
      <c r="H35" s="39" t="s">
        <v>91</v>
      </c>
      <c r="I35" s="61">
        <v>7.16</v>
      </c>
      <c r="J35" s="55">
        <v>7.16</v>
      </c>
      <c r="K35" s="56" t="s">
        <v>62</v>
      </c>
      <c r="L35" s="51">
        <v>260</v>
      </c>
      <c r="M35" s="57">
        <f t="shared" si="0"/>
        <v>0</v>
      </c>
      <c r="N35" s="58">
        <f>VLOOKUP(A35,Kengetallen!A:B,2,FALSE)</f>
        <v>0</v>
      </c>
      <c r="O35" s="286"/>
      <c r="P35" s="60">
        <f t="shared" si="1"/>
        <v>0</v>
      </c>
      <c r="Q35" s="58">
        <f t="shared" si="2"/>
        <v>0</v>
      </c>
      <c r="R35" s="49">
        <f t="shared" si="3"/>
        <v>0</v>
      </c>
      <c r="S35" s="39"/>
      <c r="T35" s="51">
        <v>1861.6000000000001</v>
      </c>
      <c r="U35" s="52"/>
    </row>
    <row r="36" spans="1:21">
      <c r="A36" s="53" t="s">
        <v>5</v>
      </c>
      <c r="B36" s="42" t="s">
        <v>57</v>
      </c>
      <c r="C36" s="39">
        <v>1</v>
      </c>
      <c r="D36" s="40" t="s">
        <v>56</v>
      </c>
      <c r="E36" s="54" t="s">
        <v>81</v>
      </c>
      <c r="F36" s="42" t="s">
        <v>125</v>
      </c>
      <c r="G36" s="54" t="s">
        <v>60</v>
      </c>
      <c r="H36" s="42" t="s">
        <v>118</v>
      </c>
      <c r="I36" s="61">
        <v>12.8</v>
      </c>
      <c r="J36" s="55">
        <v>12.8</v>
      </c>
      <c r="K36" s="56" t="s">
        <v>62</v>
      </c>
      <c r="L36" s="51">
        <v>260</v>
      </c>
      <c r="M36" s="57">
        <f t="shared" si="0"/>
        <v>0</v>
      </c>
      <c r="N36" s="58">
        <f>VLOOKUP(A36,Kengetallen!A:B,2,FALSE)</f>
        <v>0</v>
      </c>
      <c r="O36" s="286"/>
      <c r="P36" s="60">
        <f t="shared" si="1"/>
        <v>0</v>
      </c>
      <c r="Q36" s="58">
        <f t="shared" si="2"/>
        <v>0</v>
      </c>
      <c r="R36" s="49">
        <f t="shared" si="3"/>
        <v>0</v>
      </c>
      <c r="S36" s="39"/>
      <c r="T36" s="51">
        <v>3328</v>
      </c>
      <c r="U36" s="52"/>
    </row>
    <row r="37" spans="1:21">
      <c r="A37" s="53" t="s">
        <v>22</v>
      </c>
      <c r="B37" s="42" t="s">
        <v>88</v>
      </c>
      <c r="C37" s="39">
        <v>1</v>
      </c>
      <c r="D37" s="40" t="s">
        <v>56</v>
      </c>
      <c r="E37" s="54" t="s">
        <v>81</v>
      </c>
      <c r="F37" s="42" t="s">
        <v>126</v>
      </c>
      <c r="G37" s="54" t="s">
        <v>127</v>
      </c>
      <c r="H37" s="42" t="s">
        <v>91</v>
      </c>
      <c r="I37" s="61">
        <v>30.56</v>
      </c>
      <c r="J37" s="55">
        <v>30.56</v>
      </c>
      <c r="K37" s="56" t="s">
        <v>62</v>
      </c>
      <c r="L37" s="51">
        <v>260</v>
      </c>
      <c r="M37" s="57">
        <f t="shared" si="0"/>
        <v>0</v>
      </c>
      <c r="N37" s="58">
        <f>VLOOKUP(A37,Kengetallen!A:B,2,FALSE)</f>
        <v>0</v>
      </c>
      <c r="O37" s="286"/>
      <c r="P37" s="60">
        <f t="shared" si="1"/>
        <v>0</v>
      </c>
      <c r="Q37" s="58">
        <f t="shared" si="2"/>
        <v>0</v>
      </c>
      <c r="R37" s="49">
        <f t="shared" si="3"/>
        <v>0</v>
      </c>
      <c r="S37" s="39"/>
      <c r="T37" s="51">
        <v>7945.5999999999995</v>
      </c>
      <c r="U37" s="52"/>
    </row>
    <row r="38" spans="1:21">
      <c r="A38" s="53" t="s">
        <v>22</v>
      </c>
      <c r="B38" s="42" t="s">
        <v>88</v>
      </c>
      <c r="C38" s="39">
        <v>1</v>
      </c>
      <c r="D38" s="40" t="s">
        <v>56</v>
      </c>
      <c r="E38" s="54" t="s">
        <v>81</v>
      </c>
      <c r="F38" s="42" t="s">
        <v>128</v>
      </c>
      <c r="G38" s="54" t="s">
        <v>127</v>
      </c>
      <c r="H38" s="42" t="s">
        <v>91</v>
      </c>
      <c r="I38" s="61">
        <v>78.040000000000006</v>
      </c>
      <c r="J38" s="55">
        <v>78.040000000000006</v>
      </c>
      <c r="K38" s="56" t="s">
        <v>62</v>
      </c>
      <c r="L38" s="51">
        <v>260</v>
      </c>
      <c r="M38" s="57">
        <f t="shared" si="0"/>
        <v>0</v>
      </c>
      <c r="N38" s="58">
        <f>VLOOKUP(A38,Kengetallen!A:B,2,FALSE)</f>
        <v>0</v>
      </c>
      <c r="O38" s="286"/>
      <c r="P38" s="60">
        <f t="shared" si="1"/>
        <v>0</v>
      </c>
      <c r="Q38" s="58">
        <f t="shared" si="2"/>
        <v>0</v>
      </c>
      <c r="R38" s="49">
        <f t="shared" si="3"/>
        <v>0</v>
      </c>
      <c r="S38" s="39"/>
      <c r="T38" s="51">
        <v>20290.400000000001</v>
      </c>
      <c r="U38" s="52"/>
    </row>
    <row r="39" spans="1:21">
      <c r="A39" s="53" t="s">
        <v>22</v>
      </c>
      <c r="B39" s="42" t="s">
        <v>88</v>
      </c>
      <c r="C39" s="39">
        <v>1</v>
      </c>
      <c r="D39" s="40" t="s">
        <v>56</v>
      </c>
      <c r="E39" s="54" t="s">
        <v>81</v>
      </c>
      <c r="F39" s="42" t="s">
        <v>129</v>
      </c>
      <c r="G39" s="54" t="s">
        <v>127</v>
      </c>
      <c r="H39" s="42" t="s">
        <v>91</v>
      </c>
      <c r="I39" s="61">
        <v>60.97</v>
      </c>
      <c r="J39" s="55">
        <v>60.97</v>
      </c>
      <c r="K39" s="56" t="s">
        <v>62</v>
      </c>
      <c r="L39" s="51">
        <v>260</v>
      </c>
      <c r="M39" s="57">
        <f t="shared" si="0"/>
        <v>0</v>
      </c>
      <c r="N39" s="58">
        <f>VLOOKUP(A39,Kengetallen!A:B,2,FALSE)</f>
        <v>0</v>
      </c>
      <c r="O39" s="286"/>
      <c r="P39" s="60">
        <f t="shared" si="1"/>
        <v>0</v>
      </c>
      <c r="Q39" s="58">
        <f t="shared" si="2"/>
        <v>0</v>
      </c>
      <c r="R39" s="49">
        <f t="shared" si="3"/>
        <v>0</v>
      </c>
      <c r="S39" s="39"/>
      <c r="T39" s="51">
        <v>15852.199999999999</v>
      </c>
      <c r="U39" s="52"/>
    </row>
    <row r="40" spans="1:21">
      <c r="A40" s="53" t="s">
        <v>20</v>
      </c>
      <c r="B40" s="42" t="s">
        <v>57</v>
      </c>
      <c r="C40" s="39">
        <v>1</v>
      </c>
      <c r="D40" s="40" t="s">
        <v>56</v>
      </c>
      <c r="E40" s="54" t="s">
        <v>81</v>
      </c>
      <c r="F40" s="42" t="s">
        <v>130</v>
      </c>
      <c r="G40" s="54" t="s">
        <v>131</v>
      </c>
      <c r="H40" s="39" t="s">
        <v>132</v>
      </c>
      <c r="I40" s="61">
        <v>7.97</v>
      </c>
      <c r="J40" s="55">
        <v>7.97</v>
      </c>
      <c r="K40" s="56" t="s">
        <v>62</v>
      </c>
      <c r="L40" s="51">
        <v>260</v>
      </c>
      <c r="M40" s="57">
        <f t="shared" si="0"/>
        <v>0</v>
      </c>
      <c r="N40" s="58">
        <f>VLOOKUP(A40,Kengetallen!A:B,2,FALSE)</f>
        <v>0</v>
      </c>
      <c r="O40" s="286"/>
      <c r="P40" s="60">
        <f t="shared" si="1"/>
        <v>0</v>
      </c>
      <c r="Q40" s="58">
        <f t="shared" si="2"/>
        <v>0</v>
      </c>
      <c r="R40" s="49">
        <f t="shared" si="3"/>
        <v>0</v>
      </c>
      <c r="S40" s="39"/>
      <c r="T40" s="51">
        <v>2072.1999999999998</v>
      </c>
      <c r="U40" s="52"/>
    </row>
    <row r="41" spans="1:21">
      <c r="A41" s="53" t="s">
        <v>16</v>
      </c>
      <c r="B41" s="42" t="s">
        <v>63</v>
      </c>
      <c r="C41" s="39">
        <v>1</v>
      </c>
      <c r="D41" s="40" t="s">
        <v>56</v>
      </c>
      <c r="E41" s="54" t="s">
        <v>81</v>
      </c>
      <c r="F41" s="42" t="s">
        <v>133</v>
      </c>
      <c r="G41" s="54" t="s">
        <v>116</v>
      </c>
      <c r="H41" s="39" t="s">
        <v>66</v>
      </c>
      <c r="I41" s="61">
        <v>2.4900000000000002</v>
      </c>
      <c r="J41" s="55">
        <v>0</v>
      </c>
      <c r="K41" s="56">
        <v>2.4900000000000002</v>
      </c>
      <c r="L41" s="51">
        <v>0</v>
      </c>
      <c r="M41" s="57">
        <f t="shared" si="0"/>
        <v>0</v>
      </c>
      <c r="N41" s="58">
        <f>VLOOKUP(A41,Kengetallen!A:B,2,FALSE)</f>
        <v>0</v>
      </c>
      <c r="O41" s="286"/>
      <c r="P41" s="60">
        <f t="shared" si="1"/>
        <v>0</v>
      </c>
      <c r="Q41" s="58">
        <f t="shared" si="2"/>
        <v>0</v>
      </c>
      <c r="R41" s="49">
        <f t="shared" si="3"/>
        <v>0</v>
      </c>
      <c r="S41" s="39"/>
      <c r="T41" s="51">
        <v>0</v>
      </c>
      <c r="U41" s="52"/>
    </row>
    <row r="42" spans="1:21">
      <c r="A42" s="53" t="s">
        <v>18</v>
      </c>
      <c r="B42" s="42" t="s">
        <v>110</v>
      </c>
      <c r="C42" s="39">
        <v>1</v>
      </c>
      <c r="D42" s="40" t="s">
        <v>56</v>
      </c>
      <c r="E42" s="54" t="s">
        <v>81</v>
      </c>
      <c r="F42" s="42" t="s">
        <v>134</v>
      </c>
      <c r="G42" s="54" t="s">
        <v>135</v>
      </c>
      <c r="H42" s="39" t="s">
        <v>113</v>
      </c>
      <c r="I42" s="61">
        <v>1.65</v>
      </c>
      <c r="J42" s="55">
        <v>1.65</v>
      </c>
      <c r="K42" s="56" t="s">
        <v>62</v>
      </c>
      <c r="L42" s="51">
        <v>260</v>
      </c>
      <c r="M42" s="57">
        <f t="shared" si="0"/>
        <v>0</v>
      </c>
      <c r="N42" s="58">
        <f>VLOOKUP(A42,Kengetallen!A:B,2,FALSE)</f>
        <v>0</v>
      </c>
      <c r="O42" s="286"/>
      <c r="P42" s="60">
        <f t="shared" si="1"/>
        <v>0</v>
      </c>
      <c r="Q42" s="58">
        <f t="shared" si="2"/>
        <v>0</v>
      </c>
      <c r="R42" s="49">
        <f t="shared" si="3"/>
        <v>0</v>
      </c>
      <c r="S42" s="39"/>
      <c r="T42" s="51">
        <v>429</v>
      </c>
      <c r="U42" s="52"/>
    </row>
    <row r="43" spans="1:21">
      <c r="A43" s="53" t="s">
        <v>12</v>
      </c>
      <c r="B43" s="42" t="s">
        <v>57</v>
      </c>
      <c r="C43" s="39">
        <v>1</v>
      </c>
      <c r="D43" s="40" t="s">
        <v>56</v>
      </c>
      <c r="E43" s="54" t="s">
        <v>81</v>
      </c>
      <c r="F43" s="42" t="s">
        <v>136</v>
      </c>
      <c r="G43" s="54" t="s">
        <v>137</v>
      </c>
      <c r="H43" s="39" t="s">
        <v>113</v>
      </c>
      <c r="I43" s="61">
        <v>5.87</v>
      </c>
      <c r="J43" s="55">
        <v>5.87</v>
      </c>
      <c r="K43" s="56" t="s">
        <v>62</v>
      </c>
      <c r="L43" s="51">
        <v>260</v>
      </c>
      <c r="M43" s="57">
        <f t="shared" si="0"/>
        <v>0</v>
      </c>
      <c r="N43" s="58">
        <f>VLOOKUP(A43,Kengetallen!A:B,2,FALSE)</f>
        <v>0</v>
      </c>
      <c r="O43" s="286"/>
      <c r="P43" s="60">
        <f t="shared" si="1"/>
        <v>0</v>
      </c>
      <c r="Q43" s="58">
        <f t="shared" si="2"/>
        <v>0</v>
      </c>
      <c r="R43" s="49">
        <f t="shared" si="3"/>
        <v>0</v>
      </c>
      <c r="S43" s="39"/>
      <c r="T43" s="51">
        <v>1526.2</v>
      </c>
      <c r="U43" s="52"/>
    </row>
    <row r="44" spans="1:21">
      <c r="A44" s="53" t="s">
        <v>16</v>
      </c>
      <c r="B44" s="42" t="s">
        <v>63</v>
      </c>
      <c r="C44" s="39">
        <v>1</v>
      </c>
      <c r="D44" s="40" t="s">
        <v>56</v>
      </c>
      <c r="E44" s="54" t="s">
        <v>81</v>
      </c>
      <c r="F44" s="42" t="s">
        <v>138</v>
      </c>
      <c r="G44" s="54" t="s">
        <v>68</v>
      </c>
      <c r="H44" s="39" t="s">
        <v>66</v>
      </c>
      <c r="I44" s="61">
        <v>1.91</v>
      </c>
      <c r="J44" s="55">
        <v>0</v>
      </c>
      <c r="K44" s="56">
        <v>1.91</v>
      </c>
      <c r="L44" s="51">
        <v>0</v>
      </c>
      <c r="M44" s="57">
        <f t="shared" si="0"/>
        <v>0</v>
      </c>
      <c r="N44" s="58">
        <f>VLOOKUP(A44,Kengetallen!A:B,2,FALSE)</f>
        <v>0</v>
      </c>
      <c r="O44" s="286"/>
      <c r="P44" s="60">
        <f t="shared" si="1"/>
        <v>0</v>
      </c>
      <c r="Q44" s="58">
        <f t="shared" si="2"/>
        <v>0</v>
      </c>
      <c r="R44" s="49">
        <f t="shared" si="3"/>
        <v>0</v>
      </c>
      <c r="S44" s="39"/>
      <c r="T44" s="51">
        <v>0</v>
      </c>
      <c r="U44" s="52"/>
    </row>
    <row r="45" spans="1:21">
      <c r="A45" s="53" t="s">
        <v>6</v>
      </c>
      <c r="B45" s="42" t="s">
        <v>57</v>
      </c>
      <c r="C45" s="39">
        <v>1</v>
      </c>
      <c r="D45" s="40" t="s">
        <v>56</v>
      </c>
      <c r="E45" s="54" t="s">
        <v>81</v>
      </c>
      <c r="F45" s="42" t="s">
        <v>139</v>
      </c>
      <c r="G45" s="54" t="s">
        <v>60</v>
      </c>
      <c r="H45" s="39" t="s">
        <v>91</v>
      </c>
      <c r="I45" s="61">
        <v>33.369999999999997</v>
      </c>
      <c r="J45" s="55">
        <v>33.369999999999997</v>
      </c>
      <c r="K45" s="56" t="s">
        <v>62</v>
      </c>
      <c r="L45" s="51">
        <v>260</v>
      </c>
      <c r="M45" s="57">
        <f t="shared" si="0"/>
        <v>0</v>
      </c>
      <c r="N45" s="58">
        <f>VLOOKUP(A45,Kengetallen!A:B,2,FALSE)</f>
        <v>0</v>
      </c>
      <c r="O45" s="286"/>
      <c r="P45" s="60">
        <f t="shared" si="1"/>
        <v>0</v>
      </c>
      <c r="Q45" s="58">
        <f t="shared" si="2"/>
        <v>0</v>
      </c>
      <c r="R45" s="49">
        <f t="shared" si="3"/>
        <v>0</v>
      </c>
      <c r="S45" s="39"/>
      <c r="T45" s="51">
        <v>8676.1999999999989</v>
      </c>
      <c r="U45" s="52"/>
    </row>
    <row r="46" spans="1:21">
      <c r="A46" s="53" t="s">
        <v>14</v>
      </c>
      <c r="B46" s="42" t="s">
        <v>57</v>
      </c>
      <c r="C46" s="39">
        <v>1</v>
      </c>
      <c r="D46" s="40" t="s">
        <v>56</v>
      </c>
      <c r="E46" s="54" t="s">
        <v>81</v>
      </c>
      <c r="F46" s="42" t="s">
        <v>140</v>
      </c>
      <c r="G46" s="54" t="s">
        <v>141</v>
      </c>
      <c r="H46" s="39" t="s">
        <v>61</v>
      </c>
      <c r="I46" s="61">
        <v>2.2999999999999998</v>
      </c>
      <c r="J46" s="55">
        <v>2.2999999999999998</v>
      </c>
      <c r="K46" s="56" t="s">
        <v>62</v>
      </c>
      <c r="L46" s="51">
        <v>52</v>
      </c>
      <c r="M46" s="57">
        <f t="shared" si="0"/>
        <v>0</v>
      </c>
      <c r="N46" s="58">
        <f>VLOOKUP(A46,Kengetallen!A:B,2,FALSE)</f>
        <v>0</v>
      </c>
      <c r="O46" s="286"/>
      <c r="P46" s="60">
        <f t="shared" si="1"/>
        <v>0</v>
      </c>
      <c r="Q46" s="58">
        <f t="shared" si="2"/>
        <v>0</v>
      </c>
      <c r="R46" s="49">
        <f t="shared" si="3"/>
        <v>0</v>
      </c>
      <c r="S46" s="39"/>
      <c r="T46" s="51">
        <v>119.6</v>
      </c>
      <c r="U46" s="52"/>
    </row>
    <row r="47" spans="1:21">
      <c r="A47" s="53" t="s">
        <v>13</v>
      </c>
      <c r="B47" s="42" t="s">
        <v>57</v>
      </c>
      <c r="C47" s="39">
        <v>1</v>
      </c>
      <c r="D47" s="40" t="s">
        <v>56</v>
      </c>
      <c r="E47" s="54" t="s">
        <v>81</v>
      </c>
      <c r="F47" s="42" t="s">
        <v>142</v>
      </c>
      <c r="G47" s="54" t="s">
        <v>143</v>
      </c>
      <c r="H47" s="39" t="s">
        <v>132</v>
      </c>
      <c r="I47" s="61">
        <v>11.69</v>
      </c>
      <c r="J47" s="55">
        <v>11.69</v>
      </c>
      <c r="K47" s="56" t="s">
        <v>62</v>
      </c>
      <c r="L47" s="51">
        <v>260</v>
      </c>
      <c r="M47" s="57">
        <f t="shared" si="0"/>
        <v>0</v>
      </c>
      <c r="N47" s="58">
        <f>VLOOKUP(A47,Kengetallen!A:B,2,FALSE)</f>
        <v>0</v>
      </c>
      <c r="O47" s="286"/>
      <c r="P47" s="60">
        <f t="shared" si="1"/>
        <v>0</v>
      </c>
      <c r="Q47" s="58">
        <f t="shared" si="2"/>
        <v>0</v>
      </c>
      <c r="R47" s="49">
        <f t="shared" si="3"/>
        <v>0</v>
      </c>
      <c r="S47" s="39"/>
      <c r="T47" s="51">
        <v>3039.4</v>
      </c>
      <c r="U47" s="52"/>
    </row>
    <row r="48" spans="1:21">
      <c r="A48" s="53" t="s">
        <v>12</v>
      </c>
      <c r="B48" s="42" t="s">
        <v>57</v>
      </c>
      <c r="C48" s="39">
        <v>1</v>
      </c>
      <c r="D48" s="40" t="s">
        <v>56</v>
      </c>
      <c r="E48" s="54" t="s">
        <v>81</v>
      </c>
      <c r="F48" s="42" t="s">
        <v>144</v>
      </c>
      <c r="G48" s="54" t="s">
        <v>145</v>
      </c>
      <c r="H48" s="39" t="s">
        <v>132</v>
      </c>
      <c r="I48" s="61">
        <v>14.53</v>
      </c>
      <c r="J48" s="55">
        <v>14.53</v>
      </c>
      <c r="K48" s="56" t="s">
        <v>62</v>
      </c>
      <c r="L48" s="51">
        <v>260</v>
      </c>
      <c r="M48" s="57">
        <f t="shared" si="0"/>
        <v>0</v>
      </c>
      <c r="N48" s="58">
        <f>VLOOKUP(A48,Kengetallen!A:B,2,FALSE)</f>
        <v>0</v>
      </c>
      <c r="O48" s="286"/>
      <c r="P48" s="60">
        <f t="shared" si="1"/>
        <v>0</v>
      </c>
      <c r="Q48" s="58">
        <f t="shared" si="2"/>
        <v>0</v>
      </c>
      <c r="R48" s="49">
        <f t="shared" si="3"/>
        <v>0</v>
      </c>
      <c r="S48" s="39"/>
      <c r="T48" s="51">
        <v>3777.7999999999997</v>
      </c>
      <c r="U48" s="52"/>
    </row>
    <row r="49" spans="1:21">
      <c r="A49" s="53" t="s">
        <v>9</v>
      </c>
      <c r="B49" s="42" t="s">
        <v>88</v>
      </c>
      <c r="C49" s="39">
        <v>1</v>
      </c>
      <c r="D49" s="40" t="s">
        <v>56</v>
      </c>
      <c r="E49" s="54" t="s">
        <v>81</v>
      </c>
      <c r="F49" s="42" t="s">
        <v>146</v>
      </c>
      <c r="G49" s="54" t="s">
        <v>147</v>
      </c>
      <c r="H49" s="39" t="s">
        <v>132</v>
      </c>
      <c r="I49" s="61">
        <v>18.23</v>
      </c>
      <c r="J49" s="55">
        <v>18.23</v>
      </c>
      <c r="K49" s="56" t="s">
        <v>62</v>
      </c>
      <c r="L49" s="51">
        <v>260</v>
      </c>
      <c r="M49" s="57">
        <f t="shared" si="0"/>
        <v>0</v>
      </c>
      <c r="N49" s="58">
        <f>VLOOKUP(A49,Kengetallen!A:B,2,FALSE)</f>
        <v>0</v>
      </c>
      <c r="O49" s="286"/>
      <c r="P49" s="60">
        <f t="shared" si="1"/>
        <v>0</v>
      </c>
      <c r="Q49" s="58">
        <f t="shared" si="2"/>
        <v>0</v>
      </c>
      <c r="R49" s="49">
        <f t="shared" si="3"/>
        <v>0</v>
      </c>
      <c r="S49" s="39"/>
      <c r="T49" s="51">
        <v>4739.8</v>
      </c>
      <c r="U49" s="52"/>
    </row>
    <row r="50" spans="1:21">
      <c r="A50" s="53" t="s">
        <v>13</v>
      </c>
      <c r="B50" s="42" t="s">
        <v>57</v>
      </c>
      <c r="C50" s="39">
        <v>1</v>
      </c>
      <c r="D50" s="40" t="s">
        <v>56</v>
      </c>
      <c r="E50" s="54" t="s">
        <v>81</v>
      </c>
      <c r="F50" s="42" t="s">
        <v>148</v>
      </c>
      <c r="G50" s="54" t="s">
        <v>149</v>
      </c>
      <c r="H50" s="39" t="s">
        <v>132</v>
      </c>
      <c r="I50" s="61">
        <v>31.11</v>
      </c>
      <c r="J50" s="55">
        <v>31.11</v>
      </c>
      <c r="K50" s="56" t="s">
        <v>62</v>
      </c>
      <c r="L50" s="51">
        <v>260</v>
      </c>
      <c r="M50" s="57">
        <f t="shared" si="0"/>
        <v>0</v>
      </c>
      <c r="N50" s="58">
        <f>VLOOKUP(A50,Kengetallen!A:B,2,FALSE)</f>
        <v>0</v>
      </c>
      <c r="O50" s="286"/>
      <c r="P50" s="60">
        <f t="shared" si="1"/>
        <v>0</v>
      </c>
      <c r="Q50" s="58">
        <f t="shared" si="2"/>
        <v>0</v>
      </c>
      <c r="R50" s="49">
        <f t="shared" si="3"/>
        <v>0</v>
      </c>
      <c r="S50" s="39"/>
      <c r="T50" s="51">
        <v>8088.5999999999995</v>
      </c>
      <c r="U50" s="52"/>
    </row>
    <row r="51" spans="1:21">
      <c r="A51" s="53" t="s">
        <v>15</v>
      </c>
      <c r="B51" s="42" t="s">
        <v>57</v>
      </c>
      <c r="C51" s="39">
        <v>1</v>
      </c>
      <c r="D51" s="40" t="s">
        <v>56</v>
      </c>
      <c r="E51" s="54" t="s">
        <v>81</v>
      </c>
      <c r="F51" s="42" t="s">
        <v>150</v>
      </c>
      <c r="G51" s="54" t="s">
        <v>151</v>
      </c>
      <c r="H51" s="39" t="s">
        <v>132</v>
      </c>
      <c r="I51" s="61">
        <v>19.8</v>
      </c>
      <c r="J51" s="55">
        <v>19.8</v>
      </c>
      <c r="K51" s="56" t="s">
        <v>62</v>
      </c>
      <c r="L51" s="51">
        <v>52</v>
      </c>
      <c r="M51" s="57">
        <f t="shared" si="0"/>
        <v>0</v>
      </c>
      <c r="N51" s="58">
        <f>VLOOKUP(A51,Kengetallen!A:B,2,FALSE)</f>
        <v>0</v>
      </c>
      <c r="O51" s="286"/>
      <c r="P51" s="60">
        <f t="shared" si="1"/>
        <v>0</v>
      </c>
      <c r="Q51" s="58">
        <f t="shared" si="2"/>
        <v>0</v>
      </c>
      <c r="R51" s="49">
        <f t="shared" si="3"/>
        <v>0</v>
      </c>
      <c r="S51" s="39"/>
      <c r="T51" s="51">
        <v>1029.6000000000001</v>
      </c>
      <c r="U51" s="52"/>
    </row>
    <row r="52" spans="1:21">
      <c r="A52" s="53" t="s">
        <v>16</v>
      </c>
      <c r="B52" s="42" t="s">
        <v>63</v>
      </c>
      <c r="C52" s="39">
        <v>1</v>
      </c>
      <c r="D52" s="40" t="s">
        <v>56</v>
      </c>
      <c r="E52" s="54" t="s">
        <v>81</v>
      </c>
      <c r="F52" s="42" t="s">
        <v>152</v>
      </c>
      <c r="G52" s="54" t="s">
        <v>153</v>
      </c>
      <c r="H52" s="39" t="s">
        <v>66</v>
      </c>
      <c r="I52" s="61">
        <v>1.38</v>
      </c>
      <c r="J52" s="55">
        <v>0</v>
      </c>
      <c r="K52" s="56">
        <v>1.38</v>
      </c>
      <c r="L52" s="51">
        <v>0</v>
      </c>
      <c r="M52" s="57">
        <f t="shared" si="0"/>
        <v>0</v>
      </c>
      <c r="N52" s="58">
        <f>VLOOKUP(A52,Kengetallen!A:B,2,FALSE)</f>
        <v>0</v>
      </c>
      <c r="O52" s="286"/>
      <c r="P52" s="60">
        <f t="shared" si="1"/>
        <v>0</v>
      </c>
      <c r="Q52" s="58">
        <f t="shared" si="2"/>
        <v>0</v>
      </c>
      <c r="R52" s="49">
        <f t="shared" si="3"/>
        <v>0</v>
      </c>
      <c r="S52" s="39"/>
      <c r="T52" s="51">
        <v>0</v>
      </c>
      <c r="U52" s="52"/>
    </row>
    <row r="53" spans="1:21">
      <c r="A53" s="53" t="s">
        <v>14</v>
      </c>
      <c r="B53" s="42" t="s">
        <v>57</v>
      </c>
      <c r="C53" s="39">
        <v>1</v>
      </c>
      <c r="D53" s="40" t="s">
        <v>56</v>
      </c>
      <c r="E53" s="54" t="s">
        <v>81</v>
      </c>
      <c r="F53" s="42" t="s">
        <v>154</v>
      </c>
      <c r="G53" s="54" t="s">
        <v>155</v>
      </c>
      <c r="H53" s="39" t="s">
        <v>61</v>
      </c>
      <c r="I53" s="61">
        <v>28.98</v>
      </c>
      <c r="J53" s="55">
        <v>28.98</v>
      </c>
      <c r="K53" s="56" t="s">
        <v>62</v>
      </c>
      <c r="L53" s="51">
        <v>52</v>
      </c>
      <c r="M53" s="57">
        <f t="shared" si="0"/>
        <v>0</v>
      </c>
      <c r="N53" s="58">
        <f>VLOOKUP(A53,Kengetallen!A:B,2,FALSE)</f>
        <v>0</v>
      </c>
      <c r="O53" s="286"/>
      <c r="P53" s="60">
        <f t="shared" si="1"/>
        <v>0</v>
      </c>
      <c r="Q53" s="58">
        <f t="shared" si="2"/>
        <v>0</v>
      </c>
      <c r="R53" s="49">
        <f t="shared" si="3"/>
        <v>0</v>
      </c>
      <c r="S53" s="39"/>
      <c r="T53" s="51">
        <v>1506.96</v>
      </c>
      <c r="U53" s="52"/>
    </row>
    <row r="54" spans="1:21">
      <c r="A54" s="53" t="s">
        <v>10</v>
      </c>
      <c r="B54" s="42" t="s">
        <v>88</v>
      </c>
      <c r="C54" s="39">
        <v>1</v>
      </c>
      <c r="D54" s="40" t="s">
        <v>56</v>
      </c>
      <c r="E54" s="54" t="s">
        <v>81</v>
      </c>
      <c r="F54" s="42" t="s">
        <v>156</v>
      </c>
      <c r="G54" s="54" t="s">
        <v>157</v>
      </c>
      <c r="H54" s="39" t="s">
        <v>91</v>
      </c>
      <c r="I54" s="61">
        <v>91.05</v>
      </c>
      <c r="J54" s="55">
        <v>91.05</v>
      </c>
      <c r="K54" s="56" t="s">
        <v>62</v>
      </c>
      <c r="L54" s="51">
        <v>260</v>
      </c>
      <c r="M54" s="57">
        <f t="shared" si="0"/>
        <v>0</v>
      </c>
      <c r="N54" s="58">
        <f>VLOOKUP(A54,Kengetallen!A:B,2,FALSE)</f>
        <v>0</v>
      </c>
      <c r="O54" s="286"/>
      <c r="P54" s="60">
        <f t="shared" si="1"/>
        <v>0</v>
      </c>
      <c r="Q54" s="58">
        <f t="shared" si="2"/>
        <v>0</v>
      </c>
      <c r="R54" s="49">
        <f t="shared" si="3"/>
        <v>0</v>
      </c>
      <c r="S54" s="39"/>
      <c r="T54" s="51">
        <v>23673</v>
      </c>
      <c r="U54" s="52"/>
    </row>
    <row r="55" spans="1:21">
      <c r="A55" s="53" t="s">
        <v>10</v>
      </c>
      <c r="B55" s="42" t="s">
        <v>88</v>
      </c>
      <c r="C55" s="39">
        <v>1</v>
      </c>
      <c r="D55" s="40" t="s">
        <v>56</v>
      </c>
      <c r="E55" s="54" t="s">
        <v>81</v>
      </c>
      <c r="F55" s="42" t="s">
        <v>158</v>
      </c>
      <c r="G55" s="54" t="s">
        <v>159</v>
      </c>
      <c r="H55" s="39" t="s">
        <v>91</v>
      </c>
      <c r="I55" s="61">
        <v>3.89</v>
      </c>
      <c r="J55" s="55">
        <v>3.89</v>
      </c>
      <c r="K55" s="56" t="s">
        <v>62</v>
      </c>
      <c r="L55" s="51">
        <v>260</v>
      </c>
      <c r="M55" s="57">
        <f t="shared" si="0"/>
        <v>0</v>
      </c>
      <c r="N55" s="58">
        <f>VLOOKUP(A55,Kengetallen!A:B,2,FALSE)</f>
        <v>0</v>
      </c>
      <c r="O55" s="286"/>
      <c r="P55" s="60">
        <f t="shared" si="1"/>
        <v>0</v>
      </c>
      <c r="Q55" s="58">
        <f t="shared" si="2"/>
        <v>0</v>
      </c>
      <c r="R55" s="49">
        <f t="shared" si="3"/>
        <v>0</v>
      </c>
      <c r="S55" s="39"/>
      <c r="T55" s="51">
        <v>1011.4</v>
      </c>
      <c r="U55" s="52"/>
    </row>
    <row r="56" spans="1:21">
      <c r="A56" s="53" t="s">
        <v>10</v>
      </c>
      <c r="B56" s="42" t="s">
        <v>88</v>
      </c>
      <c r="C56" s="39">
        <v>1</v>
      </c>
      <c r="D56" s="40" t="s">
        <v>56</v>
      </c>
      <c r="E56" s="54" t="s">
        <v>81</v>
      </c>
      <c r="F56" s="42" t="s">
        <v>160</v>
      </c>
      <c r="G56" s="54" t="s">
        <v>159</v>
      </c>
      <c r="H56" s="39" t="s">
        <v>91</v>
      </c>
      <c r="I56" s="61">
        <v>3.89</v>
      </c>
      <c r="J56" s="55">
        <v>3.89</v>
      </c>
      <c r="K56" s="56" t="s">
        <v>62</v>
      </c>
      <c r="L56" s="51">
        <v>260</v>
      </c>
      <c r="M56" s="57">
        <f t="shared" si="0"/>
        <v>0</v>
      </c>
      <c r="N56" s="58">
        <f>VLOOKUP(A56,Kengetallen!A:B,2,FALSE)</f>
        <v>0</v>
      </c>
      <c r="O56" s="286"/>
      <c r="P56" s="60">
        <f t="shared" si="1"/>
        <v>0</v>
      </c>
      <c r="Q56" s="58">
        <f t="shared" si="2"/>
        <v>0</v>
      </c>
      <c r="R56" s="49">
        <f t="shared" si="3"/>
        <v>0</v>
      </c>
      <c r="S56" s="39"/>
      <c r="T56" s="51">
        <v>1011.4</v>
      </c>
      <c r="U56" s="52"/>
    </row>
    <row r="57" spans="1:21">
      <c r="A57" s="53" t="s">
        <v>10</v>
      </c>
      <c r="B57" s="42" t="s">
        <v>88</v>
      </c>
      <c r="C57" s="39">
        <v>1</v>
      </c>
      <c r="D57" s="40" t="s">
        <v>56</v>
      </c>
      <c r="E57" s="54" t="s">
        <v>81</v>
      </c>
      <c r="F57" s="42" t="s">
        <v>161</v>
      </c>
      <c r="G57" s="54" t="s">
        <v>162</v>
      </c>
      <c r="H57" s="39" t="s">
        <v>91</v>
      </c>
      <c r="I57" s="61">
        <v>1.77</v>
      </c>
      <c r="J57" s="55">
        <v>1.77</v>
      </c>
      <c r="K57" s="56" t="s">
        <v>62</v>
      </c>
      <c r="L57" s="51">
        <v>260</v>
      </c>
      <c r="M57" s="57">
        <f t="shared" si="0"/>
        <v>0</v>
      </c>
      <c r="N57" s="58">
        <f>VLOOKUP(A57,Kengetallen!A:B,2,FALSE)</f>
        <v>0</v>
      </c>
      <c r="O57" s="286"/>
      <c r="P57" s="60">
        <f t="shared" si="1"/>
        <v>0</v>
      </c>
      <c r="Q57" s="58">
        <f t="shared" si="2"/>
        <v>0</v>
      </c>
      <c r="R57" s="49">
        <f t="shared" si="3"/>
        <v>0</v>
      </c>
      <c r="S57" s="39"/>
      <c r="T57" s="51">
        <v>460.2</v>
      </c>
      <c r="U57" s="52"/>
    </row>
    <row r="58" spans="1:21">
      <c r="A58" s="53" t="s">
        <v>10</v>
      </c>
      <c r="B58" s="42" t="s">
        <v>88</v>
      </c>
      <c r="C58" s="39">
        <v>1</v>
      </c>
      <c r="D58" s="40" t="s">
        <v>56</v>
      </c>
      <c r="E58" s="54" t="s">
        <v>81</v>
      </c>
      <c r="F58" s="42" t="s">
        <v>163</v>
      </c>
      <c r="G58" s="54" t="s">
        <v>162</v>
      </c>
      <c r="H58" s="39" t="s">
        <v>91</v>
      </c>
      <c r="I58" s="61">
        <v>1.77</v>
      </c>
      <c r="J58" s="55">
        <v>1.77</v>
      </c>
      <c r="K58" s="56" t="s">
        <v>62</v>
      </c>
      <c r="L58" s="51">
        <v>260</v>
      </c>
      <c r="M58" s="57">
        <f t="shared" si="0"/>
        <v>0</v>
      </c>
      <c r="N58" s="58">
        <f>VLOOKUP(A58,Kengetallen!A:B,2,FALSE)</f>
        <v>0</v>
      </c>
      <c r="O58" s="286"/>
      <c r="P58" s="60">
        <f t="shared" si="1"/>
        <v>0</v>
      </c>
      <c r="Q58" s="58">
        <f t="shared" si="2"/>
        <v>0</v>
      </c>
      <c r="R58" s="49">
        <f t="shared" si="3"/>
        <v>0</v>
      </c>
      <c r="S58" s="39"/>
      <c r="T58" s="51">
        <v>460.2</v>
      </c>
      <c r="U58" s="52"/>
    </row>
    <row r="59" spans="1:21">
      <c r="A59" s="53" t="s">
        <v>18</v>
      </c>
      <c r="B59" s="42" t="s">
        <v>110</v>
      </c>
      <c r="C59" s="39">
        <v>1</v>
      </c>
      <c r="D59" s="40" t="s">
        <v>56</v>
      </c>
      <c r="E59" s="54" t="s">
        <v>81</v>
      </c>
      <c r="F59" s="42" t="s">
        <v>164</v>
      </c>
      <c r="G59" s="54" t="s">
        <v>165</v>
      </c>
      <c r="H59" s="39" t="s">
        <v>113</v>
      </c>
      <c r="I59" s="61">
        <v>4.62</v>
      </c>
      <c r="J59" s="55">
        <v>4.62</v>
      </c>
      <c r="K59" s="56" t="s">
        <v>62</v>
      </c>
      <c r="L59" s="51">
        <v>260</v>
      </c>
      <c r="M59" s="57">
        <f t="shared" si="0"/>
        <v>0</v>
      </c>
      <c r="N59" s="58">
        <f>VLOOKUP(A59,Kengetallen!A:B,2,FALSE)</f>
        <v>0</v>
      </c>
      <c r="O59" s="286"/>
      <c r="P59" s="60">
        <f t="shared" si="1"/>
        <v>0</v>
      </c>
      <c r="Q59" s="58">
        <f t="shared" si="2"/>
        <v>0</v>
      </c>
      <c r="R59" s="49">
        <f t="shared" si="3"/>
        <v>0</v>
      </c>
      <c r="S59" s="39"/>
      <c r="T59" s="51">
        <v>1201.2</v>
      </c>
      <c r="U59" s="52"/>
    </row>
    <row r="60" spans="1:21">
      <c r="A60" s="53" t="s">
        <v>17</v>
      </c>
      <c r="B60" s="42" t="s">
        <v>57</v>
      </c>
      <c r="C60" s="39">
        <v>1</v>
      </c>
      <c r="D60" s="40" t="s">
        <v>56</v>
      </c>
      <c r="E60" s="54" t="s">
        <v>166</v>
      </c>
      <c r="F60" s="42" t="s">
        <v>167</v>
      </c>
      <c r="G60" s="54" t="s">
        <v>168</v>
      </c>
      <c r="H60" s="39" t="s">
        <v>98</v>
      </c>
      <c r="I60" s="61">
        <v>236.11</v>
      </c>
      <c r="J60" s="55">
        <v>236.11</v>
      </c>
      <c r="K60" s="56" t="s">
        <v>62</v>
      </c>
      <c r="L60" s="51">
        <v>260</v>
      </c>
      <c r="M60" s="57">
        <f t="shared" si="0"/>
        <v>0</v>
      </c>
      <c r="N60" s="58">
        <f>VLOOKUP(A60,Kengetallen!A:B,2,FALSE)</f>
        <v>0</v>
      </c>
      <c r="O60" s="286"/>
      <c r="P60" s="60">
        <f t="shared" si="1"/>
        <v>0</v>
      </c>
      <c r="Q60" s="58">
        <f t="shared" si="2"/>
        <v>0</v>
      </c>
      <c r="R60" s="49">
        <f t="shared" si="3"/>
        <v>0</v>
      </c>
      <c r="S60" s="39"/>
      <c r="T60" s="51">
        <v>61388.600000000006</v>
      </c>
      <c r="U60" s="52"/>
    </row>
    <row r="61" spans="1:21">
      <c r="A61" s="53" t="s">
        <v>20</v>
      </c>
      <c r="B61" s="42" t="s">
        <v>57</v>
      </c>
      <c r="C61" s="39">
        <v>1</v>
      </c>
      <c r="D61" s="40" t="s">
        <v>56</v>
      </c>
      <c r="E61" s="54" t="s">
        <v>166</v>
      </c>
      <c r="F61" s="42" t="s">
        <v>169</v>
      </c>
      <c r="G61" s="54" t="s">
        <v>131</v>
      </c>
      <c r="H61" s="39" t="s">
        <v>118</v>
      </c>
      <c r="I61" s="61">
        <v>4.08</v>
      </c>
      <c r="J61" s="55">
        <v>4.08</v>
      </c>
      <c r="K61" s="56" t="s">
        <v>62</v>
      </c>
      <c r="L61" s="51">
        <v>260</v>
      </c>
      <c r="M61" s="57">
        <f t="shared" si="0"/>
        <v>0</v>
      </c>
      <c r="N61" s="58">
        <f>VLOOKUP(A61,Kengetallen!A:B,2,FALSE)</f>
        <v>0</v>
      </c>
      <c r="O61" s="286"/>
      <c r="P61" s="60">
        <f t="shared" si="1"/>
        <v>0</v>
      </c>
      <c r="Q61" s="58">
        <f t="shared" si="2"/>
        <v>0</v>
      </c>
      <c r="R61" s="49">
        <f t="shared" si="3"/>
        <v>0</v>
      </c>
      <c r="S61" s="39"/>
      <c r="T61" s="51">
        <v>1060.8</v>
      </c>
      <c r="U61" s="52"/>
    </row>
    <row r="62" spans="1:21">
      <c r="A62" s="53" t="s">
        <v>10</v>
      </c>
      <c r="B62" s="42" t="s">
        <v>88</v>
      </c>
      <c r="C62" s="39">
        <v>1</v>
      </c>
      <c r="D62" s="40" t="s">
        <v>56</v>
      </c>
      <c r="E62" s="54" t="s">
        <v>166</v>
      </c>
      <c r="F62" s="42" t="s">
        <v>170</v>
      </c>
      <c r="G62" s="54" t="s">
        <v>171</v>
      </c>
      <c r="H62" s="39" t="s">
        <v>91</v>
      </c>
      <c r="I62" s="61">
        <v>26.25</v>
      </c>
      <c r="J62" s="55">
        <v>26.25</v>
      </c>
      <c r="K62" s="56" t="s">
        <v>62</v>
      </c>
      <c r="L62" s="51">
        <v>260</v>
      </c>
      <c r="M62" s="57">
        <f t="shared" si="0"/>
        <v>0</v>
      </c>
      <c r="N62" s="58">
        <f>VLOOKUP(A62,Kengetallen!A:B,2,FALSE)</f>
        <v>0</v>
      </c>
      <c r="O62" s="286"/>
      <c r="P62" s="60">
        <f t="shared" si="1"/>
        <v>0</v>
      </c>
      <c r="Q62" s="58">
        <f t="shared" si="2"/>
        <v>0</v>
      </c>
      <c r="R62" s="49">
        <f t="shared" si="3"/>
        <v>0</v>
      </c>
      <c r="S62" s="39"/>
      <c r="T62" s="51">
        <v>6825</v>
      </c>
      <c r="U62" s="52"/>
    </row>
    <row r="63" spans="1:21">
      <c r="A63" s="53" t="s">
        <v>10</v>
      </c>
      <c r="B63" s="42" t="s">
        <v>88</v>
      </c>
      <c r="C63" s="39">
        <v>1</v>
      </c>
      <c r="D63" s="40" t="s">
        <v>56</v>
      </c>
      <c r="E63" s="54" t="s">
        <v>166</v>
      </c>
      <c r="F63" s="42" t="s">
        <v>172</v>
      </c>
      <c r="G63" s="54" t="s">
        <v>157</v>
      </c>
      <c r="H63" s="39" t="s">
        <v>91</v>
      </c>
      <c r="I63" s="61">
        <v>47.87</v>
      </c>
      <c r="J63" s="55">
        <v>47.87</v>
      </c>
      <c r="K63" s="56" t="s">
        <v>62</v>
      </c>
      <c r="L63" s="51">
        <v>260</v>
      </c>
      <c r="M63" s="57">
        <f t="shared" si="0"/>
        <v>0</v>
      </c>
      <c r="N63" s="58">
        <f>VLOOKUP(A63,Kengetallen!A:B,2,FALSE)</f>
        <v>0</v>
      </c>
      <c r="O63" s="286"/>
      <c r="P63" s="60">
        <f t="shared" si="1"/>
        <v>0</v>
      </c>
      <c r="Q63" s="58">
        <f t="shared" si="2"/>
        <v>0</v>
      </c>
      <c r="R63" s="49">
        <f t="shared" si="3"/>
        <v>0</v>
      </c>
      <c r="S63" s="39"/>
      <c r="T63" s="51">
        <v>12446.199999999999</v>
      </c>
      <c r="U63" s="52"/>
    </row>
    <row r="64" spans="1:21">
      <c r="A64" s="53" t="s">
        <v>10</v>
      </c>
      <c r="B64" s="42" t="s">
        <v>88</v>
      </c>
      <c r="C64" s="39">
        <v>1</v>
      </c>
      <c r="D64" s="40" t="s">
        <v>56</v>
      </c>
      <c r="E64" s="54" t="s">
        <v>166</v>
      </c>
      <c r="F64" s="42" t="s">
        <v>173</v>
      </c>
      <c r="G64" s="54" t="s">
        <v>159</v>
      </c>
      <c r="H64" s="39" t="s">
        <v>91</v>
      </c>
      <c r="I64" s="61">
        <v>4.71</v>
      </c>
      <c r="J64" s="55">
        <v>4.71</v>
      </c>
      <c r="K64" s="56" t="s">
        <v>62</v>
      </c>
      <c r="L64" s="51">
        <v>260</v>
      </c>
      <c r="M64" s="57">
        <f t="shared" si="0"/>
        <v>0</v>
      </c>
      <c r="N64" s="58">
        <f>VLOOKUP(A64,Kengetallen!A:B,2,FALSE)</f>
        <v>0</v>
      </c>
      <c r="O64" s="286"/>
      <c r="P64" s="60">
        <f t="shared" si="1"/>
        <v>0</v>
      </c>
      <c r="Q64" s="58">
        <f t="shared" si="2"/>
        <v>0</v>
      </c>
      <c r="R64" s="49">
        <f t="shared" si="3"/>
        <v>0</v>
      </c>
      <c r="S64" s="39"/>
      <c r="T64" s="51">
        <v>1224.5999999999999</v>
      </c>
      <c r="U64" s="52"/>
    </row>
    <row r="65" spans="1:21">
      <c r="A65" s="53" t="s">
        <v>10</v>
      </c>
      <c r="B65" s="42" t="s">
        <v>88</v>
      </c>
      <c r="C65" s="39">
        <v>1</v>
      </c>
      <c r="D65" s="40" t="s">
        <v>56</v>
      </c>
      <c r="E65" s="54" t="s">
        <v>166</v>
      </c>
      <c r="F65" s="42" t="s">
        <v>174</v>
      </c>
      <c r="G65" s="54" t="s">
        <v>162</v>
      </c>
      <c r="H65" s="39" t="s">
        <v>91</v>
      </c>
      <c r="I65" s="61">
        <v>1.88</v>
      </c>
      <c r="J65" s="55">
        <v>1.88</v>
      </c>
      <c r="K65" s="56" t="s">
        <v>62</v>
      </c>
      <c r="L65" s="51">
        <v>260</v>
      </c>
      <c r="M65" s="57">
        <f t="shared" si="0"/>
        <v>0</v>
      </c>
      <c r="N65" s="58">
        <f>VLOOKUP(A65,Kengetallen!A:B,2,FALSE)</f>
        <v>0</v>
      </c>
      <c r="O65" s="286"/>
      <c r="P65" s="60">
        <f t="shared" si="1"/>
        <v>0</v>
      </c>
      <c r="Q65" s="58">
        <f t="shared" si="2"/>
        <v>0</v>
      </c>
      <c r="R65" s="49">
        <f t="shared" si="3"/>
        <v>0</v>
      </c>
      <c r="S65" s="39"/>
      <c r="T65" s="51">
        <v>488.79999999999995</v>
      </c>
      <c r="U65" s="52"/>
    </row>
    <row r="66" spans="1:21">
      <c r="A66" s="53" t="s">
        <v>10</v>
      </c>
      <c r="B66" s="42" t="s">
        <v>88</v>
      </c>
      <c r="C66" s="39">
        <v>1</v>
      </c>
      <c r="D66" s="40" t="s">
        <v>56</v>
      </c>
      <c r="E66" s="54" t="s">
        <v>166</v>
      </c>
      <c r="F66" s="42" t="s">
        <v>175</v>
      </c>
      <c r="G66" s="54" t="s">
        <v>162</v>
      </c>
      <c r="H66" s="39" t="s">
        <v>91</v>
      </c>
      <c r="I66" s="61">
        <v>1.88</v>
      </c>
      <c r="J66" s="55">
        <v>1.88</v>
      </c>
      <c r="K66" s="56" t="s">
        <v>62</v>
      </c>
      <c r="L66" s="51">
        <v>260</v>
      </c>
      <c r="M66" s="57">
        <f t="shared" si="0"/>
        <v>0</v>
      </c>
      <c r="N66" s="58">
        <f>VLOOKUP(A66,Kengetallen!A:B,2,FALSE)</f>
        <v>0</v>
      </c>
      <c r="O66" s="286"/>
      <c r="P66" s="60">
        <f t="shared" si="1"/>
        <v>0</v>
      </c>
      <c r="Q66" s="58">
        <f t="shared" si="2"/>
        <v>0</v>
      </c>
      <c r="R66" s="49">
        <f t="shared" si="3"/>
        <v>0</v>
      </c>
      <c r="S66" s="39"/>
      <c r="T66" s="51">
        <v>488.79999999999995</v>
      </c>
      <c r="U66" s="52"/>
    </row>
    <row r="67" spans="1:21">
      <c r="A67" s="53" t="s">
        <v>5</v>
      </c>
      <c r="B67" s="42" t="s">
        <v>57</v>
      </c>
      <c r="C67" s="39">
        <v>1</v>
      </c>
      <c r="D67" s="40" t="s">
        <v>56</v>
      </c>
      <c r="E67" s="54" t="s">
        <v>166</v>
      </c>
      <c r="F67" s="42" t="s">
        <v>176</v>
      </c>
      <c r="G67" s="54" t="s">
        <v>177</v>
      </c>
      <c r="H67" s="42" t="s">
        <v>98</v>
      </c>
      <c r="I67" s="61">
        <v>11.02</v>
      </c>
      <c r="J67" s="55">
        <v>11.02</v>
      </c>
      <c r="K67" s="56" t="s">
        <v>62</v>
      </c>
      <c r="L67" s="51">
        <v>260</v>
      </c>
      <c r="M67" s="57">
        <f t="shared" si="0"/>
        <v>0</v>
      </c>
      <c r="N67" s="58">
        <f>VLOOKUP(A67,Kengetallen!A:B,2,FALSE)</f>
        <v>0</v>
      </c>
      <c r="O67" s="286"/>
      <c r="P67" s="60">
        <f t="shared" si="1"/>
        <v>0</v>
      </c>
      <c r="Q67" s="58">
        <f t="shared" si="2"/>
        <v>0</v>
      </c>
      <c r="R67" s="49">
        <f t="shared" si="3"/>
        <v>0</v>
      </c>
      <c r="S67" s="39"/>
      <c r="T67" s="51">
        <v>2865.2</v>
      </c>
      <c r="U67" s="52"/>
    </row>
    <row r="68" spans="1:21">
      <c r="A68" s="53" t="s">
        <v>22</v>
      </c>
      <c r="B68" s="42" t="s">
        <v>88</v>
      </c>
      <c r="C68" s="39">
        <v>1</v>
      </c>
      <c r="D68" s="40" t="s">
        <v>56</v>
      </c>
      <c r="E68" s="54" t="s">
        <v>166</v>
      </c>
      <c r="F68" s="42" t="s">
        <v>178</v>
      </c>
      <c r="G68" s="54" t="s">
        <v>127</v>
      </c>
      <c r="H68" s="39" t="s">
        <v>91</v>
      </c>
      <c r="I68" s="61">
        <v>17.670000000000002</v>
      </c>
      <c r="J68" s="55">
        <v>17.670000000000002</v>
      </c>
      <c r="K68" s="56" t="s">
        <v>62</v>
      </c>
      <c r="L68" s="51">
        <v>260</v>
      </c>
      <c r="M68" s="57">
        <f t="shared" si="0"/>
        <v>0</v>
      </c>
      <c r="N68" s="58">
        <f>VLOOKUP(A68,Kengetallen!A:B,2,FALSE)</f>
        <v>0</v>
      </c>
      <c r="O68" s="286"/>
      <c r="P68" s="60">
        <f t="shared" si="1"/>
        <v>0</v>
      </c>
      <c r="Q68" s="58">
        <f t="shared" si="2"/>
        <v>0</v>
      </c>
      <c r="R68" s="49">
        <f t="shared" si="3"/>
        <v>0</v>
      </c>
      <c r="S68" s="39"/>
      <c r="T68" s="51">
        <v>4594.2000000000007</v>
      </c>
      <c r="U68" s="52"/>
    </row>
    <row r="69" spans="1:21">
      <c r="A69" s="53" t="s">
        <v>18</v>
      </c>
      <c r="B69" s="42" t="s">
        <v>110</v>
      </c>
      <c r="C69" s="39">
        <v>1</v>
      </c>
      <c r="D69" s="40" t="s">
        <v>56</v>
      </c>
      <c r="E69" s="54" t="s">
        <v>166</v>
      </c>
      <c r="F69" s="42" t="s">
        <v>179</v>
      </c>
      <c r="G69" s="54" t="s">
        <v>112</v>
      </c>
      <c r="H69" s="39" t="s">
        <v>98</v>
      </c>
      <c r="I69" s="61">
        <v>8.85</v>
      </c>
      <c r="J69" s="55">
        <v>8.85</v>
      </c>
      <c r="K69" s="56" t="s">
        <v>62</v>
      </c>
      <c r="L69" s="51">
        <v>260</v>
      </c>
      <c r="M69" s="57">
        <f t="shared" si="0"/>
        <v>0</v>
      </c>
      <c r="N69" s="58">
        <f>VLOOKUP(A69,Kengetallen!A:B,2,FALSE)</f>
        <v>0</v>
      </c>
      <c r="O69" s="286"/>
      <c r="P69" s="60">
        <f t="shared" si="1"/>
        <v>0</v>
      </c>
      <c r="Q69" s="58">
        <f t="shared" si="2"/>
        <v>0</v>
      </c>
      <c r="R69" s="49">
        <f t="shared" si="3"/>
        <v>0</v>
      </c>
      <c r="S69" s="39"/>
      <c r="T69" s="51">
        <v>2301</v>
      </c>
      <c r="U69" s="52"/>
    </row>
    <row r="70" spans="1:21">
      <c r="A70" s="53" t="s">
        <v>10</v>
      </c>
      <c r="B70" s="42" t="s">
        <v>88</v>
      </c>
      <c r="C70" s="39">
        <v>1</v>
      </c>
      <c r="D70" s="40" t="s">
        <v>56</v>
      </c>
      <c r="E70" s="54" t="s">
        <v>166</v>
      </c>
      <c r="F70" s="42" t="s">
        <v>180</v>
      </c>
      <c r="G70" s="54" t="s">
        <v>157</v>
      </c>
      <c r="H70" s="39" t="s">
        <v>91</v>
      </c>
      <c r="I70" s="61">
        <v>214.94</v>
      </c>
      <c r="J70" s="55">
        <v>214.94</v>
      </c>
      <c r="K70" s="56" t="s">
        <v>62</v>
      </c>
      <c r="L70" s="51">
        <v>260</v>
      </c>
      <c r="M70" s="57">
        <f t="shared" ref="M70:M121" si="4">IF(N70&gt;0,L70/N70,0)</f>
        <v>0</v>
      </c>
      <c r="N70" s="58">
        <f>VLOOKUP(A70,Kengetallen!A:B,2,FALSE)</f>
        <v>0</v>
      </c>
      <c r="O70" s="286"/>
      <c r="P70" s="60">
        <f t="shared" ref="P70:P121" si="5">IF(Q70&gt;0,T70/R70,0)</f>
        <v>0</v>
      </c>
      <c r="Q70" s="58">
        <f t="shared" ref="Q70:Q121" si="6">N70*O70</f>
        <v>0</v>
      </c>
      <c r="R70" s="49">
        <f t="shared" ref="R70:R121" si="7">Q70*J70</f>
        <v>0</v>
      </c>
      <c r="S70" s="39"/>
      <c r="T70" s="51">
        <v>55884.4</v>
      </c>
      <c r="U70" s="52"/>
    </row>
    <row r="71" spans="1:21">
      <c r="A71" s="53" t="s">
        <v>10</v>
      </c>
      <c r="B71" s="42" t="s">
        <v>88</v>
      </c>
      <c r="C71" s="39">
        <v>1</v>
      </c>
      <c r="D71" s="40" t="s">
        <v>56</v>
      </c>
      <c r="E71" s="54" t="s">
        <v>166</v>
      </c>
      <c r="F71" s="42" t="s">
        <v>181</v>
      </c>
      <c r="G71" s="54" t="s">
        <v>182</v>
      </c>
      <c r="H71" s="39" t="s">
        <v>91</v>
      </c>
      <c r="I71" s="61">
        <v>6.65</v>
      </c>
      <c r="J71" s="55">
        <v>6.65</v>
      </c>
      <c r="K71" s="56" t="s">
        <v>62</v>
      </c>
      <c r="L71" s="51">
        <v>260</v>
      </c>
      <c r="M71" s="57">
        <f t="shared" si="4"/>
        <v>0</v>
      </c>
      <c r="N71" s="58">
        <f>VLOOKUP(A71,Kengetallen!A:B,2,FALSE)</f>
        <v>0</v>
      </c>
      <c r="O71" s="286"/>
      <c r="P71" s="60">
        <f t="shared" si="5"/>
        <v>0</v>
      </c>
      <c r="Q71" s="58">
        <f t="shared" si="6"/>
        <v>0</v>
      </c>
      <c r="R71" s="49">
        <f t="shared" si="7"/>
        <v>0</v>
      </c>
      <c r="S71" s="39"/>
      <c r="T71" s="51">
        <v>1729</v>
      </c>
      <c r="U71" s="52"/>
    </row>
    <row r="72" spans="1:21">
      <c r="A72" s="53" t="s">
        <v>22</v>
      </c>
      <c r="B72" s="42" t="s">
        <v>88</v>
      </c>
      <c r="C72" s="39">
        <v>1</v>
      </c>
      <c r="D72" s="40" t="s">
        <v>56</v>
      </c>
      <c r="E72" s="54" t="s">
        <v>166</v>
      </c>
      <c r="F72" s="42" t="s">
        <v>183</v>
      </c>
      <c r="G72" s="54" t="s">
        <v>127</v>
      </c>
      <c r="H72" s="39" t="s">
        <v>91</v>
      </c>
      <c r="I72" s="61">
        <v>9.89</v>
      </c>
      <c r="J72" s="55">
        <v>9.89</v>
      </c>
      <c r="K72" s="56" t="s">
        <v>62</v>
      </c>
      <c r="L72" s="51">
        <v>260</v>
      </c>
      <c r="M72" s="57">
        <f t="shared" si="4"/>
        <v>0</v>
      </c>
      <c r="N72" s="58">
        <f>VLOOKUP(A72,Kengetallen!A:B,2,FALSE)</f>
        <v>0</v>
      </c>
      <c r="O72" s="286"/>
      <c r="P72" s="60">
        <f t="shared" si="5"/>
        <v>0</v>
      </c>
      <c r="Q72" s="58">
        <f t="shared" si="6"/>
        <v>0</v>
      </c>
      <c r="R72" s="49">
        <f t="shared" si="7"/>
        <v>0</v>
      </c>
      <c r="S72" s="39"/>
      <c r="T72" s="51">
        <v>2571.4</v>
      </c>
      <c r="U72" s="52"/>
    </row>
    <row r="73" spans="1:21">
      <c r="A73" s="53" t="s">
        <v>10</v>
      </c>
      <c r="B73" s="42" t="s">
        <v>88</v>
      </c>
      <c r="C73" s="39">
        <v>1</v>
      </c>
      <c r="D73" s="40" t="s">
        <v>56</v>
      </c>
      <c r="E73" s="54" t="s">
        <v>166</v>
      </c>
      <c r="F73" s="42" t="s">
        <v>184</v>
      </c>
      <c r="G73" s="54" t="s">
        <v>159</v>
      </c>
      <c r="H73" s="42" t="s">
        <v>91</v>
      </c>
      <c r="I73" s="61">
        <v>3.2</v>
      </c>
      <c r="J73" s="55">
        <v>3.2</v>
      </c>
      <c r="K73" s="56" t="s">
        <v>62</v>
      </c>
      <c r="L73" s="51">
        <v>260</v>
      </c>
      <c r="M73" s="57">
        <f t="shared" si="4"/>
        <v>0</v>
      </c>
      <c r="N73" s="58">
        <f>VLOOKUP(A73,Kengetallen!A:B,2,FALSE)</f>
        <v>0</v>
      </c>
      <c r="O73" s="286"/>
      <c r="P73" s="60">
        <f t="shared" si="5"/>
        <v>0</v>
      </c>
      <c r="Q73" s="58">
        <f t="shared" si="6"/>
        <v>0</v>
      </c>
      <c r="R73" s="49">
        <f t="shared" si="7"/>
        <v>0</v>
      </c>
      <c r="S73" s="39"/>
      <c r="T73" s="51">
        <v>832</v>
      </c>
      <c r="U73" s="52"/>
    </row>
    <row r="74" spans="1:21">
      <c r="A74" s="53" t="s">
        <v>10</v>
      </c>
      <c r="B74" s="42" t="s">
        <v>88</v>
      </c>
      <c r="C74" s="39">
        <v>1</v>
      </c>
      <c r="D74" s="40" t="s">
        <v>56</v>
      </c>
      <c r="E74" s="54" t="s">
        <v>166</v>
      </c>
      <c r="F74" s="42" t="s">
        <v>185</v>
      </c>
      <c r="G74" s="54" t="s">
        <v>159</v>
      </c>
      <c r="H74" s="39" t="s">
        <v>91</v>
      </c>
      <c r="I74" s="61">
        <v>3.2</v>
      </c>
      <c r="J74" s="55">
        <v>3.2</v>
      </c>
      <c r="K74" s="56" t="s">
        <v>62</v>
      </c>
      <c r="L74" s="51">
        <v>260</v>
      </c>
      <c r="M74" s="57">
        <f t="shared" si="4"/>
        <v>0</v>
      </c>
      <c r="N74" s="58">
        <f>VLOOKUP(A74,Kengetallen!A:B,2,FALSE)</f>
        <v>0</v>
      </c>
      <c r="O74" s="286"/>
      <c r="P74" s="60">
        <f t="shared" si="5"/>
        <v>0</v>
      </c>
      <c r="Q74" s="58">
        <f t="shared" si="6"/>
        <v>0</v>
      </c>
      <c r="R74" s="49">
        <f t="shared" si="7"/>
        <v>0</v>
      </c>
      <c r="S74" s="39"/>
      <c r="T74" s="51">
        <v>832</v>
      </c>
      <c r="U74" s="52"/>
    </row>
    <row r="75" spans="1:21">
      <c r="A75" s="53" t="s">
        <v>10</v>
      </c>
      <c r="B75" s="42" t="s">
        <v>88</v>
      </c>
      <c r="C75" s="39">
        <v>1</v>
      </c>
      <c r="D75" s="40" t="s">
        <v>56</v>
      </c>
      <c r="E75" s="54" t="s">
        <v>166</v>
      </c>
      <c r="F75" s="42" t="s">
        <v>186</v>
      </c>
      <c r="G75" s="54" t="s">
        <v>162</v>
      </c>
      <c r="H75" s="39" t="s">
        <v>91</v>
      </c>
      <c r="I75" s="61">
        <v>1.76</v>
      </c>
      <c r="J75" s="55">
        <v>1.76</v>
      </c>
      <c r="K75" s="56" t="s">
        <v>62</v>
      </c>
      <c r="L75" s="51">
        <v>260</v>
      </c>
      <c r="M75" s="57">
        <f t="shared" si="4"/>
        <v>0</v>
      </c>
      <c r="N75" s="58">
        <f>VLOOKUP(A75,Kengetallen!A:B,2,FALSE)</f>
        <v>0</v>
      </c>
      <c r="O75" s="286"/>
      <c r="P75" s="60">
        <f t="shared" si="5"/>
        <v>0</v>
      </c>
      <c r="Q75" s="58">
        <f t="shared" si="6"/>
        <v>0</v>
      </c>
      <c r="R75" s="49">
        <f t="shared" si="7"/>
        <v>0</v>
      </c>
      <c r="S75" s="39"/>
      <c r="T75" s="51">
        <v>457.6</v>
      </c>
      <c r="U75" s="52"/>
    </row>
    <row r="76" spans="1:21">
      <c r="A76" s="53" t="s">
        <v>10</v>
      </c>
      <c r="B76" s="42" t="s">
        <v>88</v>
      </c>
      <c r="C76" s="39">
        <v>1</v>
      </c>
      <c r="D76" s="40" t="s">
        <v>56</v>
      </c>
      <c r="E76" s="54" t="s">
        <v>166</v>
      </c>
      <c r="F76" s="42" t="s">
        <v>187</v>
      </c>
      <c r="G76" s="54" t="s">
        <v>162</v>
      </c>
      <c r="H76" s="39" t="s">
        <v>91</v>
      </c>
      <c r="I76" s="61">
        <v>1.75</v>
      </c>
      <c r="J76" s="55">
        <v>1.75</v>
      </c>
      <c r="K76" s="56" t="s">
        <v>62</v>
      </c>
      <c r="L76" s="51">
        <v>260</v>
      </c>
      <c r="M76" s="57">
        <f t="shared" si="4"/>
        <v>0</v>
      </c>
      <c r="N76" s="58">
        <f>VLOOKUP(A76,Kengetallen!A:B,2,FALSE)</f>
        <v>0</v>
      </c>
      <c r="O76" s="286"/>
      <c r="P76" s="60">
        <f t="shared" si="5"/>
        <v>0</v>
      </c>
      <c r="Q76" s="58">
        <f t="shared" si="6"/>
        <v>0</v>
      </c>
      <c r="R76" s="49">
        <f t="shared" si="7"/>
        <v>0</v>
      </c>
      <c r="S76" s="39"/>
      <c r="T76" s="51">
        <v>455</v>
      </c>
      <c r="U76" s="52"/>
    </row>
    <row r="77" spans="1:21">
      <c r="A77" s="53" t="s">
        <v>18</v>
      </c>
      <c r="B77" s="42" t="s">
        <v>110</v>
      </c>
      <c r="C77" s="39">
        <v>1</v>
      </c>
      <c r="D77" s="40" t="s">
        <v>56</v>
      </c>
      <c r="E77" s="54" t="s">
        <v>166</v>
      </c>
      <c r="F77" s="42" t="s">
        <v>188</v>
      </c>
      <c r="G77" s="54" t="s">
        <v>112</v>
      </c>
      <c r="H77" s="39" t="s">
        <v>98</v>
      </c>
      <c r="I77" s="61">
        <v>8.85</v>
      </c>
      <c r="J77" s="55">
        <v>8.85</v>
      </c>
      <c r="K77" s="56" t="s">
        <v>62</v>
      </c>
      <c r="L77" s="51">
        <v>260</v>
      </c>
      <c r="M77" s="57">
        <f t="shared" si="4"/>
        <v>0</v>
      </c>
      <c r="N77" s="58">
        <f>VLOOKUP(A77,Kengetallen!A:B,2,FALSE)</f>
        <v>0</v>
      </c>
      <c r="O77" s="286"/>
      <c r="P77" s="60">
        <f t="shared" si="5"/>
        <v>0</v>
      </c>
      <c r="Q77" s="58">
        <f t="shared" si="6"/>
        <v>0</v>
      </c>
      <c r="R77" s="49">
        <f t="shared" si="7"/>
        <v>0</v>
      </c>
      <c r="S77" s="39"/>
      <c r="T77" s="51">
        <v>2301</v>
      </c>
      <c r="U77" s="52"/>
    </row>
    <row r="78" spans="1:21">
      <c r="A78" s="53" t="s">
        <v>16</v>
      </c>
      <c r="B78" s="42" t="s">
        <v>63</v>
      </c>
      <c r="C78" s="39">
        <v>1</v>
      </c>
      <c r="D78" s="40" t="s">
        <v>56</v>
      </c>
      <c r="E78" s="54" t="s">
        <v>166</v>
      </c>
      <c r="F78" s="42" t="s">
        <v>189</v>
      </c>
      <c r="G78" s="54" t="s">
        <v>116</v>
      </c>
      <c r="H78" s="39" t="s">
        <v>66</v>
      </c>
      <c r="I78" s="61">
        <v>2.4300000000000002</v>
      </c>
      <c r="J78" s="55">
        <v>0</v>
      </c>
      <c r="K78" s="56">
        <v>2.4300000000000002</v>
      </c>
      <c r="L78" s="51">
        <v>0</v>
      </c>
      <c r="M78" s="57">
        <f t="shared" si="4"/>
        <v>0</v>
      </c>
      <c r="N78" s="58">
        <f>VLOOKUP(A78,Kengetallen!A:B,2,FALSE)</f>
        <v>0</v>
      </c>
      <c r="O78" s="286"/>
      <c r="P78" s="60">
        <f t="shared" si="5"/>
        <v>0</v>
      </c>
      <c r="Q78" s="58">
        <f t="shared" si="6"/>
        <v>0</v>
      </c>
      <c r="R78" s="49">
        <f t="shared" si="7"/>
        <v>0</v>
      </c>
      <c r="S78" s="39"/>
      <c r="T78" s="51">
        <v>0</v>
      </c>
      <c r="U78" s="52"/>
    </row>
    <row r="79" spans="1:21">
      <c r="A79" s="53" t="s">
        <v>6</v>
      </c>
      <c r="B79" s="42" t="s">
        <v>57</v>
      </c>
      <c r="C79" s="39">
        <v>1</v>
      </c>
      <c r="D79" s="40" t="s">
        <v>56</v>
      </c>
      <c r="E79" s="54" t="s">
        <v>166</v>
      </c>
      <c r="F79" s="42" t="s">
        <v>190</v>
      </c>
      <c r="G79" s="54" t="s">
        <v>60</v>
      </c>
      <c r="H79" s="39" t="s">
        <v>91</v>
      </c>
      <c r="I79" s="61">
        <v>33.07</v>
      </c>
      <c r="J79" s="55">
        <v>33.07</v>
      </c>
      <c r="K79" s="56" t="s">
        <v>62</v>
      </c>
      <c r="L79" s="51">
        <v>260</v>
      </c>
      <c r="M79" s="57">
        <f t="shared" si="4"/>
        <v>0</v>
      </c>
      <c r="N79" s="58">
        <f>VLOOKUP(A79,Kengetallen!A:B,2,FALSE)</f>
        <v>0</v>
      </c>
      <c r="O79" s="286"/>
      <c r="P79" s="60">
        <f t="shared" si="5"/>
        <v>0</v>
      </c>
      <c r="Q79" s="58">
        <f t="shared" si="6"/>
        <v>0</v>
      </c>
      <c r="R79" s="49">
        <f t="shared" si="7"/>
        <v>0</v>
      </c>
      <c r="S79" s="39"/>
      <c r="T79" s="51">
        <v>8598.2000000000007</v>
      </c>
      <c r="U79" s="52"/>
    </row>
    <row r="80" spans="1:21">
      <c r="A80" s="53" t="s">
        <v>13</v>
      </c>
      <c r="B80" s="42" t="s">
        <v>57</v>
      </c>
      <c r="C80" s="39">
        <v>1</v>
      </c>
      <c r="D80" s="40" t="s">
        <v>56</v>
      </c>
      <c r="E80" s="54" t="s">
        <v>166</v>
      </c>
      <c r="F80" s="42" t="s">
        <v>191</v>
      </c>
      <c r="G80" s="54" t="s">
        <v>192</v>
      </c>
      <c r="H80" s="39" t="s">
        <v>98</v>
      </c>
      <c r="I80" s="61">
        <v>4.3</v>
      </c>
      <c r="J80" s="55">
        <v>4.3</v>
      </c>
      <c r="K80" s="56" t="s">
        <v>62</v>
      </c>
      <c r="L80" s="51">
        <v>260</v>
      </c>
      <c r="M80" s="57">
        <f t="shared" si="4"/>
        <v>0</v>
      </c>
      <c r="N80" s="58">
        <f>VLOOKUP(A80,Kengetallen!A:B,2,FALSE)</f>
        <v>0</v>
      </c>
      <c r="O80" s="286"/>
      <c r="P80" s="60">
        <f t="shared" si="5"/>
        <v>0</v>
      </c>
      <c r="Q80" s="58">
        <f t="shared" si="6"/>
        <v>0</v>
      </c>
      <c r="R80" s="49">
        <f t="shared" si="7"/>
        <v>0</v>
      </c>
      <c r="S80" s="39"/>
      <c r="T80" s="51">
        <v>1118</v>
      </c>
      <c r="U80" s="52"/>
    </row>
    <row r="81" spans="1:21">
      <c r="A81" s="53" t="s">
        <v>10</v>
      </c>
      <c r="B81" s="42" t="s">
        <v>88</v>
      </c>
      <c r="C81" s="39">
        <v>1</v>
      </c>
      <c r="D81" s="40" t="s">
        <v>56</v>
      </c>
      <c r="E81" s="54" t="s">
        <v>166</v>
      </c>
      <c r="F81" s="42" t="s">
        <v>193</v>
      </c>
      <c r="G81" s="54" t="s">
        <v>157</v>
      </c>
      <c r="H81" s="39" t="s">
        <v>91</v>
      </c>
      <c r="I81" s="61">
        <v>100.21</v>
      </c>
      <c r="J81" s="55">
        <v>100.21</v>
      </c>
      <c r="K81" s="56" t="s">
        <v>62</v>
      </c>
      <c r="L81" s="51">
        <v>260</v>
      </c>
      <c r="M81" s="57">
        <f t="shared" si="4"/>
        <v>0</v>
      </c>
      <c r="N81" s="58">
        <f>VLOOKUP(A81,Kengetallen!A:B,2,FALSE)</f>
        <v>0</v>
      </c>
      <c r="O81" s="286"/>
      <c r="P81" s="60">
        <f t="shared" si="5"/>
        <v>0</v>
      </c>
      <c r="Q81" s="58">
        <f t="shared" si="6"/>
        <v>0</v>
      </c>
      <c r="R81" s="49">
        <f t="shared" si="7"/>
        <v>0</v>
      </c>
      <c r="S81" s="39"/>
      <c r="T81" s="51">
        <v>26054.6</v>
      </c>
      <c r="U81" s="52"/>
    </row>
    <row r="82" spans="1:21">
      <c r="A82" s="53" t="s">
        <v>22</v>
      </c>
      <c r="B82" s="42" t="s">
        <v>88</v>
      </c>
      <c r="C82" s="39">
        <v>1</v>
      </c>
      <c r="D82" s="40" t="s">
        <v>56</v>
      </c>
      <c r="E82" s="54" t="s">
        <v>166</v>
      </c>
      <c r="F82" s="42" t="s">
        <v>194</v>
      </c>
      <c r="G82" s="54" t="s">
        <v>127</v>
      </c>
      <c r="H82" s="39" t="s">
        <v>91</v>
      </c>
      <c r="I82" s="61">
        <v>8.19</v>
      </c>
      <c r="J82" s="55">
        <v>8.19</v>
      </c>
      <c r="K82" s="56" t="s">
        <v>62</v>
      </c>
      <c r="L82" s="51">
        <v>260</v>
      </c>
      <c r="M82" s="57">
        <f t="shared" si="4"/>
        <v>0</v>
      </c>
      <c r="N82" s="58">
        <f>VLOOKUP(A82,Kengetallen!A:B,2,FALSE)</f>
        <v>0</v>
      </c>
      <c r="O82" s="286"/>
      <c r="P82" s="60">
        <f t="shared" si="5"/>
        <v>0</v>
      </c>
      <c r="Q82" s="58">
        <f t="shared" si="6"/>
        <v>0</v>
      </c>
      <c r="R82" s="49">
        <f t="shared" si="7"/>
        <v>0</v>
      </c>
      <c r="S82" s="39"/>
      <c r="T82" s="51">
        <v>2129.4</v>
      </c>
      <c r="U82" s="52"/>
    </row>
    <row r="83" spans="1:21">
      <c r="A83" s="53" t="s">
        <v>22</v>
      </c>
      <c r="B83" s="42" t="s">
        <v>88</v>
      </c>
      <c r="C83" s="39">
        <v>1</v>
      </c>
      <c r="D83" s="40" t="s">
        <v>56</v>
      </c>
      <c r="E83" s="54" t="s">
        <v>166</v>
      </c>
      <c r="F83" s="42" t="s">
        <v>195</v>
      </c>
      <c r="G83" s="54" t="s">
        <v>127</v>
      </c>
      <c r="H83" s="39" t="s">
        <v>91</v>
      </c>
      <c r="I83" s="61">
        <v>8.1999999999999993</v>
      </c>
      <c r="J83" s="55">
        <v>8.1999999999999993</v>
      </c>
      <c r="K83" s="56" t="s">
        <v>62</v>
      </c>
      <c r="L83" s="51">
        <v>260</v>
      </c>
      <c r="M83" s="57">
        <f t="shared" si="4"/>
        <v>0</v>
      </c>
      <c r="N83" s="58">
        <f>VLOOKUP(A83,Kengetallen!A:B,2,FALSE)</f>
        <v>0</v>
      </c>
      <c r="O83" s="286"/>
      <c r="P83" s="60">
        <f t="shared" si="5"/>
        <v>0</v>
      </c>
      <c r="Q83" s="58">
        <f t="shared" si="6"/>
        <v>0</v>
      </c>
      <c r="R83" s="49">
        <f t="shared" si="7"/>
        <v>0</v>
      </c>
      <c r="S83" s="39"/>
      <c r="T83" s="51">
        <v>2132</v>
      </c>
      <c r="U83" s="52"/>
    </row>
    <row r="84" spans="1:21">
      <c r="A84" s="53" t="s">
        <v>10</v>
      </c>
      <c r="B84" s="42" t="s">
        <v>88</v>
      </c>
      <c r="C84" s="39">
        <v>1</v>
      </c>
      <c r="D84" s="40" t="s">
        <v>56</v>
      </c>
      <c r="E84" s="54" t="s">
        <v>166</v>
      </c>
      <c r="F84" s="42" t="s">
        <v>196</v>
      </c>
      <c r="G84" s="54" t="s">
        <v>162</v>
      </c>
      <c r="H84" s="39" t="s">
        <v>91</v>
      </c>
      <c r="I84" s="61">
        <v>1.85</v>
      </c>
      <c r="J84" s="55">
        <v>1.85</v>
      </c>
      <c r="K84" s="56" t="s">
        <v>62</v>
      </c>
      <c r="L84" s="51">
        <v>260</v>
      </c>
      <c r="M84" s="57">
        <f t="shared" si="4"/>
        <v>0</v>
      </c>
      <c r="N84" s="58">
        <f>VLOOKUP(A84,Kengetallen!A:B,2,FALSE)</f>
        <v>0</v>
      </c>
      <c r="O84" s="286"/>
      <c r="P84" s="60">
        <f t="shared" si="5"/>
        <v>0</v>
      </c>
      <c r="Q84" s="58">
        <f t="shared" si="6"/>
        <v>0</v>
      </c>
      <c r="R84" s="49">
        <f t="shared" si="7"/>
        <v>0</v>
      </c>
      <c r="S84" s="39"/>
      <c r="T84" s="51">
        <v>481</v>
      </c>
      <c r="U84" s="52"/>
    </row>
    <row r="85" spans="1:21">
      <c r="A85" s="53" t="s">
        <v>10</v>
      </c>
      <c r="B85" s="42" t="s">
        <v>88</v>
      </c>
      <c r="C85" s="39">
        <v>1</v>
      </c>
      <c r="D85" s="40" t="s">
        <v>56</v>
      </c>
      <c r="E85" s="54" t="s">
        <v>166</v>
      </c>
      <c r="F85" s="42" t="s">
        <v>197</v>
      </c>
      <c r="G85" s="54" t="s">
        <v>162</v>
      </c>
      <c r="H85" s="39" t="s">
        <v>91</v>
      </c>
      <c r="I85" s="61">
        <v>1.84</v>
      </c>
      <c r="J85" s="55">
        <v>1.84</v>
      </c>
      <c r="K85" s="56" t="s">
        <v>62</v>
      </c>
      <c r="L85" s="51">
        <v>260</v>
      </c>
      <c r="M85" s="57">
        <f t="shared" si="4"/>
        <v>0</v>
      </c>
      <c r="N85" s="58">
        <f>VLOOKUP(A85,Kengetallen!A:B,2,FALSE)</f>
        <v>0</v>
      </c>
      <c r="O85" s="286"/>
      <c r="P85" s="60">
        <f t="shared" si="5"/>
        <v>0</v>
      </c>
      <c r="Q85" s="58">
        <f t="shared" si="6"/>
        <v>0</v>
      </c>
      <c r="R85" s="49">
        <f t="shared" si="7"/>
        <v>0</v>
      </c>
      <c r="S85" s="39"/>
      <c r="T85" s="51">
        <v>478.40000000000003</v>
      </c>
      <c r="U85" s="52"/>
    </row>
    <row r="86" spans="1:21">
      <c r="A86" s="53" t="s">
        <v>10</v>
      </c>
      <c r="B86" s="42" t="s">
        <v>88</v>
      </c>
      <c r="C86" s="39">
        <v>1</v>
      </c>
      <c r="D86" s="40" t="s">
        <v>56</v>
      </c>
      <c r="E86" s="54" t="s">
        <v>166</v>
      </c>
      <c r="F86" s="42" t="s">
        <v>198</v>
      </c>
      <c r="G86" s="54" t="s">
        <v>199</v>
      </c>
      <c r="H86" s="39" t="s">
        <v>91</v>
      </c>
      <c r="I86" s="61">
        <v>51.41</v>
      </c>
      <c r="J86" s="55">
        <v>51.41</v>
      </c>
      <c r="K86" s="56" t="s">
        <v>62</v>
      </c>
      <c r="L86" s="51">
        <v>260</v>
      </c>
      <c r="M86" s="57">
        <f t="shared" si="4"/>
        <v>0</v>
      </c>
      <c r="N86" s="58">
        <f>VLOOKUP(A86,Kengetallen!A:B,2,FALSE)</f>
        <v>0</v>
      </c>
      <c r="O86" s="286"/>
      <c r="P86" s="60">
        <f t="shared" si="5"/>
        <v>0</v>
      </c>
      <c r="Q86" s="58">
        <f t="shared" si="6"/>
        <v>0</v>
      </c>
      <c r="R86" s="49">
        <f t="shared" si="7"/>
        <v>0</v>
      </c>
      <c r="S86" s="39"/>
      <c r="T86" s="51">
        <v>13366.599999999999</v>
      </c>
      <c r="U86" s="52"/>
    </row>
    <row r="87" spans="1:21">
      <c r="A87" s="53" t="s">
        <v>10</v>
      </c>
      <c r="B87" s="42" t="s">
        <v>88</v>
      </c>
      <c r="C87" s="39">
        <v>1</v>
      </c>
      <c r="D87" s="40" t="s">
        <v>56</v>
      </c>
      <c r="E87" s="54" t="s">
        <v>166</v>
      </c>
      <c r="F87" s="42" t="s">
        <v>200</v>
      </c>
      <c r="G87" s="54" t="s">
        <v>201</v>
      </c>
      <c r="H87" s="39" t="s">
        <v>91</v>
      </c>
      <c r="I87" s="61">
        <v>37.42</v>
      </c>
      <c r="J87" s="55">
        <v>37.42</v>
      </c>
      <c r="K87" s="56" t="s">
        <v>62</v>
      </c>
      <c r="L87" s="51">
        <v>260</v>
      </c>
      <c r="M87" s="57">
        <f t="shared" si="4"/>
        <v>0</v>
      </c>
      <c r="N87" s="58">
        <f>VLOOKUP(A87,Kengetallen!A:B,2,FALSE)</f>
        <v>0</v>
      </c>
      <c r="O87" s="286"/>
      <c r="P87" s="60">
        <f t="shared" si="5"/>
        <v>0</v>
      </c>
      <c r="Q87" s="58">
        <f t="shared" si="6"/>
        <v>0</v>
      </c>
      <c r="R87" s="49">
        <f t="shared" si="7"/>
        <v>0</v>
      </c>
      <c r="S87" s="39"/>
      <c r="T87" s="51">
        <v>9729.2000000000007</v>
      </c>
      <c r="U87" s="52"/>
    </row>
    <row r="88" spans="1:21">
      <c r="A88" s="53" t="s">
        <v>10</v>
      </c>
      <c r="B88" s="42" t="s">
        <v>88</v>
      </c>
      <c r="C88" s="39">
        <v>1</v>
      </c>
      <c r="D88" s="40" t="s">
        <v>56</v>
      </c>
      <c r="E88" s="54" t="s">
        <v>166</v>
      </c>
      <c r="F88" s="42" t="s">
        <v>202</v>
      </c>
      <c r="G88" s="54" t="s">
        <v>95</v>
      </c>
      <c r="H88" s="39" t="s">
        <v>91</v>
      </c>
      <c r="I88" s="61">
        <v>41.2</v>
      </c>
      <c r="J88" s="55">
        <v>41.2</v>
      </c>
      <c r="K88" s="56" t="s">
        <v>62</v>
      </c>
      <c r="L88" s="51">
        <v>260</v>
      </c>
      <c r="M88" s="57">
        <f t="shared" si="4"/>
        <v>0</v>
      </c>
      <c r="N88" s="58">
        <f>VLOOKUP(A88,Kengetallen!A:B,2,FALSE)</f>
        <v>0</v>
      </c>
      <c r="O88" s="286"/>
      <c r="P88" s="60">
        <f t="shared" si="5"/>
        <v>0</v>
      </c>
      <c r="Q88" s="58">
        <f t="shared" si="6"/>
        <v>0</v>
      </c>
      <c r="R88" s="49">
        <f t="shared" si="7"/>
        <v>0</v>
      </c>
      <c r="S88" s="39"/>
      <c r="T88" s="51">
        <v>10712</v>
      </c>
      <c r="U88" s="52"/>
    </row>
    <row r="89" spans="1:21">
      <c r="A89" s="53" t="s">
        <v>14</v>
      </c>
      <c r="B89" s="42" t="s">
        <v>57</v>
      </c>
      <c r="C89" s="39">
        <v>1</v>
      </c>
      <c r="D89" s="40" t="s">
        <v>56</v>
      </c>
      <c r="E89" s="54" t="s">
        <v>166</v>
      </c>
      <c r="F89" s="42" t="s">
        <v>203</v>
      </c>
      <c r="G89" s="54" t="s">
        <v>141</v>
      </c>
      <c r="H89" s="39" t="s">
        <v>204</v>
      </c>
      <c r="I89" s="61">
        <v>2.36</v>
      </c>
      <c r="J89" s="55">
        <v>2.36</v>
      </c>
      <c r="K89" s="56" t="s">
        <v>62</v>
      </c>
      <c r="L89" s="51">
        <v>52</v>
      </c>
      <c r="M89" s="57">
        <f t="shared" si="4"/>
        <v>0</v>
      </c>
      <c r="N89" s="58">
        <f>VLOOKUP(A89,Kengetallen!A:B,2,FALSE)</f>
        <v>0</v>
      </c>
      <c r="O89" s="286"/>
      <c r="P89" s="60">
        <f t="shared" si="5"/>
        <v>0</v>
      </c>
      <c r="Q89" s="58">
        <f t="shared" si="6"/>
        <v>0</v>
      </c>
      <c r="R89" s="49">
        <f t="shared" si="7"/>
        <v>0</v>
      </c>
      <c r="S89" s="39"/>
      <c r="T89" s="51">
        <v>122.72</v>
      </c>
      <c r="U89" s="52"/>
    </row>
    <row r="90" spans="1:21">
      <c r="A90" s="53" t="s">
        <v>20</v>
      </c>
      <c r="B90" s="42" t="s">
        <v>57</v>
      </c>
      <c r="C90" s="39">
        <v>1</v>
      </c>
      <c r="D90" s="40" t="s">
        <v>56</v>
      </c>
      <c r="E90" s="54" t="s">
        <v>205</v>
      </c>
      <c r="F90" s="42" t="s">
        <v>206</v>
      </c>
      <c r="G90" s="54" t="s">
        <v>131</v>
      </c>
      <c r="H90" s="39" t="s">
        <v>118</v>
      </c>
      <c r="I90" s="61">
        <v>9.3800000000000008</v>
      </c>
      <c r="J90" s="55">
        <v>9.3800000000000008</v>
      </c>
      <c r="K90" s="56" t="s">
        <v>62</v>
      </c>
      <c r="L90" s="51">
        <v>260</v>
      </c>
      <c r="M90" s="57">
        <f t="shared" si="4"/>
        <v>0</v>
      </c>
      <c r="N90" s="58">
        <f>VLOOKUP(A90,Kengetallen!A:B,2,FALSE)</f>
        <v>0</v>
      </c>
      <c r="O90" s="286"/>
      <c r="P90" s="60">
        <f t="shared" si="5"/>
        <v>0</v>
      </c>
      <c r="Q90" s="58">
        <f t="shared" si="6"/>
        <v>0</v>
      </c>
      <c r="R90" s="49">
        <f t="shared" si="7"/>
        <v>0</v>
      </c>
      <c r="S90" s="39"/>
      <c r="T90" s="51">
        <v>2438.8000000000002</v>
      </c>
      <c r="U90" s="52"/>
    </row>
    <row r="91" spans="1:21">
      <c r="A91" s="53" t="s">
        <v>17</v>
      </c>
      <c r="B91" s="42" t="s">
        <v>57</v>
      </c>
      <c r="C91" s="39">
        <v>1</v>
      </c>
      <c r="D91" s="40" t="s">
        <v>56</v>
      </c>
      <c r="E91" s="54" t="s">
        <v>205</v>
      </c>
      <c r="F91" s="42" t="s">
        <v>207</v>
      </c>
      <c r="G91" s="54" t="s">
        <v>97</v>
      </c>
      <c r="H91" s="39" t="s">
        <v>98</v>
      </c>
      <c r="I91" s="61">
        <v>141.55000000000001</v>
      </c>
      <c r="J91" s="55">
        <v>141.55000000000001</v>
      </c>
      <c r="K91" s="56" t="s">
        <v>62</v>
      </c>
      <c r="L91" s="51">
        <v>260</v>
      </c>
      <c r="M91" s="57">
        <f t="shared" si="4"/>
        <v>0</v>
      </c>
      <c r="N91" s="58">
        <f>VLOOKUP(A91,Kengetallen!A:B,2,FALSE)</f>
        <v>0</v>
      </c>
      <c r="O91" s="286"/>
      <c r="P91" s="60">
        <f t="shared" si="5"/>
        <v>0</v>
      </c>
      <c r="Q91" s="58">
        <f t="shared" si="6"/>
        <v>0</v>
      </c>
      <c r="R91" s="49">
        <f t="shared" si="7"/>
        <v>0</v>
      </c>
      <c r="S91" s="39"/>
      <c r="T91" s="51">
        <v>36803</v>
      </c>
      <c r="U91" s="52"/>
    </row>
    <row r="92" spans="1:21">
      <c r="A92" s="53" t="s">
        <v>10</v>
      </c>
      <c r="B92" s="42" t="s">
        <v>88</v>
      </c>
      <c r="C92" s="39">
        <v>1</v>
      </c>
      <c r="D92" s="40" t="s">
        <v>56</v>
      </c>
      <c r="E92" s="54" t="s">
        <v>205</v>
      </c>
      <c r="F92" s="42" t="s">
        <v>208</v>
      </c>
      <c r="G92" s="54" t="s">
        <v>157</v>
      </c>
      <c r="H92" s="39" t="s">
        <v>91</v>
      </c>
      <c r="I92" s="61">
        <v>77.31</v>
      </c>
      <c r="J92" s="55">
        <v>77.31</v>
      </c>
      <c r="K92" s="56" t="s">
        <v>62</v>
      </c>
      <c r="L92" s="51">
        <v>260</v>
      </c>
      <c r="M92" s="57">
        <f t="shared" si="4"/>
        <v>0</v>
      </c>
      <c r="N92" s="58">
        <f>VLOOKUP(A92,Kengetallen!A:B,2,FALSE)</f>
        <v>0</v>
      </c>
      <c r="O92" s="286"/>
      <c r="P92" s="60">
        <f t="shared" si="5"/>
        <v>0</v>
      </c>
      <c r="Q92" s="58">
        <f t="shared" si="6"/>
        <v>0</v>
      </c>
      <c r="R92" s="49">
        <f t="shared" si="7"/>
        <v>0</v>
      </c>
      <c r="S92" s="39"/>
      <c r="T92" s="51">
        <v>20100.600000000002</v>
      </c>
      <c r="U92" s="52"/>
    </row>
    <row r="93" spans="1:21">
      <c r="A93" s="53" t="s">
        <v>10</v>
      </c>
      <c r="B93" s="42" t="s">
        <v>88</v>
      </c>
      <c r="C93" s="39">
        <v>1</v>
      </c>
      <c r="D93" s="40" t="s">
        <v>56</v>
      </c>
      <c r="E93" s="54" t="s">
        <v>205</v>
      </c>
      <c r="F93" s="42" t="s">
        <v>209</v>
      </c>
      <c r="G93" s="54" t="s">
        <v>159</v>
      </c>
      <c r="H93" s="39" t="s">
        <v>91</v>
      </c>
      <c r="I93" s="61">
        <v>4.91</v>
      </c>
      <c r="J93" s="55">
        <v>4.91</v>
      </c>
      <c r="K93" s="56" t="s">
        <v>62</v>
      </c>
      <c r="L93" s="51">
        <v>260</v>
      </c>
      <c r="M93" s="57">
        <f t="shared" si="4"/>
        <v>0</v>
      </c>
      <c r="N93" s="58">
        <f>VLOOKUP(A93,Kengetallen!A:B,2,FALSE)</f>
        <v>0</v>
      </c>
      <c r="O93" s="286"/>
      <c r="P93" s="60">
        <f t="shared" si="5"/>
        <v>0</v>
      </c>
      <c r="Q93" s="58">
        <f t="shared" si="6"/>
        <v>0</v>
      </c>
      <c r="R93" s="49">
        <f t="shared" si="7"/>
        <v>0</v>
      </c>
      <c r="S93" s="39"/>
      <c r="T93" s="51">
        <v>1276.6000000000001</v>
      </c>
      <c r="U93" s="52"/>
    </row>
    <row r="94" spans="1:21">
      <c r="A94" s="53" t="s">
        <v>10</v>
      </c>
      <c r="B94" s="42" t="s">
        <v>88</v>
      </c>
      <c r="C94" s="39">
        <v>1</v>
      </c>
      <c r="D94" s="40" t="s">
        <v>56</v>
      </c>
      <c r="E94" s="54" t="s">
        <v>205</v>
      </c>
      <c r="F94" s="42" t="s">
        <v>210</v>
      </c>
      <c r="G94" s="54" t="s">
        <v>159</v>
      </c>
      <c r="H94" s="39" t="s">
        <v>91</v>
      </c>
      <c r="I94" s="61">
        <v>4.91</v>
      </c>
      <c r="J94" s="55">
        <v>4.91</v>
      </c>
      <c r="K94" s="56" t="s">
        <v>62</v>
      </c>
      <c r="L94" s="51">
        <v>260</v>
      </c>
      <c r="M94" s="57">
        <f t="shared" si="4"/>
        <v>0</v>
      </c>
      <c r="N94" s="58">
        <f>VLOOKUP(A94,Kengetallen!A:B,2,FALSE)</f>
        <v>0</v>
      </c>
      <c r="O94" s="286"/>
      <c r="P94" s="60">
        <f t="shared" si="5"/>
        <v>0</v>
      </c>
      <c r="Q94" s="58">
        <f t="shared" si="6"/>
        <v>0</v>
      </c>
      <c r="R94" s="49">
        <f t="shared" si="7"/>
        <v>0</v>
      </c>
      <c r="S94" s="39"/>
      <c r="T94" s="51">
        <v>1276.6000000000001</v>
      </c>
      <c r="U94" s="52"/>
    </row>
    <row r="95" spans="1:21">
      <c r="A95" s="53" t="s">
        <v>10</v>
      </c>
      <c r="B95" s="42" t="s">
        <v>88</v>
      </c>
      <c r="C95" s="39">
        <v>1</v>
      </c>
      <c r="D95" s="40" t="s">
        <v>56</v>
      </c>
      <c r="E95" s="54" t="s">
        <v>205</v>
      </c>
      <c r="F95" s="42" t="s">
        <v>211</v>
      </c>
      <c r="G95" s="54" t="s">
        <v>162</v>
      </c>
      <c r="H95" s="39" t="s">
        <v>91</v>
      </c>
      <c r="I95" s="61">
        <v>2.14</v>
      </c>
      <c r="J95" s="55">
        <v>2.14</v>
      </c>
      <c r="K95" s="56" t="s">
        <v>62</v>
      </c>
      <c r="L95" s="51">
        <v>260</v>
      </c>
      <c r="M95" s="57">
        <f t="shared" si="4"/>
        <v>0</v>
      </c>
      <c r="N95" s="58">
        <f>VLOOKUP(A95,Kengetallen!A:B,2,FALSE)</f>
        <v>0</v>
      </c>
      <c r="O95" s="286"/>
      <c r="P95" s="60">
        <f t="shared" si="5"/>
        <v>0</v>
      </c>
      <c r="Q95" s="58">
        <f t="shared" si="6"/>
        <v>0</v>
      </c>
      <c r="R95" s="49">
        <f t="shared" si="7"/>
        <v>0</v>
      </c>
      <c r="S95" s="39"/>
      <c r="T95" s="51">
        <v>556.4</v>
      </c>
      <c r="U95" s="52"/>
    </row>
    <row r="96" spans="1:21">
      <c r="A96" s="53" t="s">
        <v>10</v>
      </c>
      <c r="B96" s="42" t="s">
        <v>88</v>
      </c>
      <c r="C96" s="39">
        <v>1</v>
      </c>
      <c r="D96" s="40" t="s">
        <v>56</v>
      </c>
      <c r="E96" s="54" t="s">
        <v>205</v>
      </c>
      <c r="F96" s="42" t="s">
        <v>212</v>
      </c>
      <c r="G96" s="54" t="s">
        <v>162</v>
      </c>
      <c r="H96" s="39" t="s">
        <v>91</v>
      </c>
      <c r="I96" s="61">
        <v>2.14</v>
      </c>
      <c r="J96" s="55">
        <v>2.14</v>
      </c>
      <c r="K96" s="56" t="s">
        <v>62</v>
      </c>
      <c r="L96" s="51">
        <v>260</v>
      </c>
      <c r="M96" s="57">
        <f t="shared" si="4"/>
        <v>0</v>
      </c>
      <c r="N96" s="58">
        <f>VLOOKUP(A96,Kengetallen!A:B,2,FALSE)</f>
        <v>0</v>
      </c>
      <c r="O96" s="286"/>
      <c r="P96" s="60">
        <f t="shared" si="5"/>
        <v>0</v>
      </c>
      <c r="Q96" s="58">
        <f t="shared" si="6"/>
        <v>0</v>
      </c>
      <c r="R96" s="49">
        <f t="shared" si="7"/>
        <v>0</v>
      </c>
      <c r="S96" s="39"/>
      <c r="T96" s="51">
        <v>556.4</v>
      </c>
      <c r="U96" s="52"/>
    </row>
    <row r="97" spans="1:21">
      <c r="A97" s="53" t="s">
        <v>19</v>
      </c>
      <c r="B97" s="42" t="s">
        <v>57</v>
      </c>
      <c r="C97" s="39">
        <v>1</v>
      </c>
      <c r="D97" s="40" t="s">
        <v>56</v>
      </c>
      <c r="E97" s="54" t="s">
        <v>205</v>
      </c>
      <c r="F97" s="42" t="s">
        <v>213</v>
      </c>
      <c r="G97" s="54" t="s">
        <v>131</v>
      </c>
      <c r="H97" s="39" t="s">
        <v>61</v>
      </c>
      <c r="I97" s="61">
        <v>3.45</v>
      </c>
      <c r="J97" s="55">
        <v>3.45</v>
      </c>
      <c r="K97" s="56" t="s">
        <v>62</v>
      </c>
      <c r="L97" s="51">
        <v>260</v>
      </c>
      <c r="M97" s="57">
        <f t="shared" si="4"/>
        <v>0</v>
      </c>
      <c r="N97" s="58">
        <f>VLOOKUP(A97,Kengetallen!A:B,2,FALSE)</f>
        <v>0</v>
      </c>
      <c r="O97" s="286"/>
      <c r="P97" s="60">
        <f t="shared" si="5"/>
        <v>0</v>
      </c>
      <c r="Q97" s="58">
        <f t="shared" si="6"/>
        <v>0</v>
      </c>
      <c r="R97" s="49">
        <f t="shared" si="7"/>
        <v>0</v>
      </c>
      <c r="S97" s="39"/>
      <c r="T97" s="51">
        <v>897</v>
      </c>
      <c r="U97" s="52"/>
    </row>
    <row r="98" spans="1:21">
      <c r="A98" s="53" t="s">
        <v>5</v>
      </c>
      <c r="B98" s="42" t="s">
        <v>57</v>
      </c>
      <c r="C98" s="39">
        <v>1</v>
      </c>
      <c r="D98" s="40" t="s">
        <v>56</v>
      </c>
      <c r="E98" s="54" t="s">
        <v>205</v>
      </c>
      <c r="F98" s="42" t="s">
        <v>214</v>
      </c>
      <c r="G98" s="54" t="s">
        <v>177</v>
      </c>
      <c r="H98" s="39" t="s">
        <v>98</v>
      </c>
      <c r="I98" s="61">
        <v>10.5</v>
      </c>
      <c r="J98" s="55">
        <v>10.5</v>
      </c>
      <c r="K98" s="56" t="s">
        <v>62</v>
      </c>
      <c r="L98" s="51">
        <v>260</v>
      </c>
      <c r="M98" s="57">
        <f t="shared" si="4"/>
        <v>0</v>
      </c>
      <c r="N98" s="58">
        <f>VLOOKUP(A98,Kengetallen!A:B,2,FALSE)</f>
        <v>0</v>
      </c>
      <c r="O98" s="286"/>
      <c r="P98" s="60">
        <f t="shared" si="5"/>
        <v>0</v>
      </c>
      <c r="Q98" s="58">
        <f t="shared" si="6"/>
        <v>0</v>
      </c>
      <c r="R98" s="49">
        <f t="shared" si="7"/>
        <v>0</v>
      </c>
      <c r="S98" s="39"/>
      <c r="T98" s="51">
        <v>2730</v>
      </c>
      <c r="U98" s="52"/>
    </row>
    <row r="99" spans="1:21">
      <c r="A99" s="53" t="s">
        <v>22</v>
      </c>
      <c r="B99" s="42" t="s">
        <v>88</v>
      </c>
      <c r="C99" s="39">
        <v>1</v>
      </c>
      <c r="D99" s="40" t="s">
        <v>56</v>
      </c>
      <c r="E99" s="54" t="s">
        <v>205</v>
      </c>
      <c r="F99" s="42" t="s">
        <v>215</v>
      </c>
      <c r="G99" s="54" t="s">
        <v>127</v>
      </c>
      <c r="H99" s="39" t="s">
        <v>91</v>
      </c>
      <c r="I99" s="61">
        <v>17.66</v>
      </c>
      <c r="J99" s="55">
        <v>17.66</v>
      </c>
      <c r="K99" s="56" t="s">
        <v>62</v>
      </c>
      <c r="L99" s="51">
        <v>260</v>
      </c>
      <c r="M99" s="57">
        <f t="shared" si="4"/>
        <v>0</v>
      </c>
      <c r="N99" s="58">
        <f>VLOOKUP(A99,Kengetallen!A:B,2,FALSE)</f>
        <v>0</v>
      </c>
      <c r="O99" s="286"/>
      <c r="P99" s="60">
        <f t="shared" si="5"/>
        <v>0</v>
      </c>
      <c r="Q99" s="58">
        <f t="shared" si="6"/>
        <v>0</v>
      </c>
      <c r="R99" s="49">
        <f t="shared" si="7"/>
        <v>0</v>
      </c>
      <c r="S99" s="39"/>
      <c r="T99" s="51">
        <v>4591.6000000000004</v>
      </c>
      <c r="U99" s="52"/>
    </row>
    <row r="100" spans="1:21">
      <c r="A100" s="53" t="s">
        <v>22</v>
      </c>
      <c r="B100" s="42" t="s">
        <v>88</v>
      </c>
      <c r="C100" s="39">
        <v>1</v>
      </c>
      <c r="D100" s="40" t="s">
        <v>56</v>
      </c>
      <c r="E100" s="54" t="s">
        <v>205</v>
      </c>
      <c r="F100" s="42" t="s">
        <v>216</v>
      </c>
      <c r="G100" s="54" t="s">
        <v>127</v>
      </c>
      <c r="H100" s="42" t="s">
        <v>91</v>
      </c>
      <c r="I100" s="61">
        <v>13.34</v>
      </c>
      <c r="J100" s="55">
        <v>13.34</v>
      </c>
      <c r="K100" s="56" t="s">
        <v>62</v>
      </c>
      <c r="L100" s="51">
        <v>260</v>
      </c>
      <c r="M100" s="57">
        <f t="shared" si="4"/>
        <v>0</v>
      </c>
      <c r="N100" s="58">
        <f>VLOOKUP(A100,Kengetallen!A:B,2,FALSE)</f>
        <v>0</v>
      </c>
      <c r="O100" s="286"/>
      <c r="P100" s="60">
        <f t="shared" si="5"/>
        <v>0</v>
      </c>
      <c r="Q100" s="58">
        <f t="shared" si="6"/>
        <v>0</v>
      </c>
      <c r="R100" s="49">
        <f t="shared" si="7"/>
        <v>0</v>
      </c>
      <c r="S100" s="39"/>
      <c r="T100" s="51">
        <v>3468.4</v>
      </c>
      <c r="U100" s="52"/>
    </row>
    <row r="101" spans="1:21">
      <c r="A101" s="53" t="s">
        <v>18</v>
      </c>
      <c r="B101" s="42" t="s">
        <v>110</v>
      </c>
      <c r="C101" s="39">
        <v>1</v>
      </c>
      <c r="D101" s="40" t="s">
        <v>56</v>
      </c>
      <c r="E101" s="54" t="s">
        <v>205</v>
      </c>
      <c r="F101" s="42" t="s">
        <v>217</v>
      </c>
      <c r="G101" s="54" t="s">
        <v>112</v>
      </c>
      <c r="H101" s="42" t="s">
        <v>98</v>
      </c>
      <c r="I101" s="61">
        <v>8.85</v>
      </c>
      <c r="J101" s="55">
        <v>8.85</v>
      </c>
      <c r="K101" s="56" t="s">
        <v>62</v>
      </c>
      <c r="L101" s="51">
        <v>260</v>
      </c>
      <c r="M101" s="57">
        <f t="shared" si="4"/>
        <v>0</v>
      </c>
      <c r="N101" s="58">
        <f>VLOOKUP(A101,Kengetallen!A:B,2,FALSE)</f>
        <v>0</v>
      </c>
      <c r="O101" s="286"/>
      <c r="P101" s="60">
        <f t="shared" si="5"/>
        <v>0</v>
      </c>
      <c r="Q101" s="58">
        <f t="shared" si="6"/>
        <v>0</v>
      </c>
      <c r="R101" s="49">
        <f t="shared" si="7"/>
        <v>0</v>
      </c>
      <c r="S101" s="39"/>
      <c r="T101" s="51">
        <v>2301</v>
      </c>
      <c r="U101" s="52"/>
    </row>
    <row r="102" spans="1:21">
      <c r="A102" s="53" t="s">
        <v>14</v>
      </c>
      <c r="B102" s="42" t="s">
        <v>57</v>
      </c>
      <c r="C102" s="39">
        <v>1</v>
      </c>
      <c r="D102" s="40" t="s">
        <v>56</v>
      </c>
      <c r="E102" s="54" t="s">
        <v>205</v>
      </c>
      <c r="F102" s="42" t="s">
        <v>218</v>
      </c>
      <c r="G102" s="54" t="s">
        <v>116</v>
      </c>
      <c r="H102" s="39" t="s">
        <v>61</v>
      </c>
      <c r="I102" s="61">
        <v>2.4300000000000002</v>
      </c>
      <c r="J102" s="55">
        <v>2.4300000000000002</v>
      </c>
      <c r="K102" s="56" t="s">
        <v>62</v>
      </c>
      <c r="L102" s="51">
        <v>52</v>
      </c>
      <c r="M102" s="57">
        <f t="shared" si="4"/>
        <v>0</v>
      </c>
      <c r="N102" s="58">
        <f>VLOOKUP(A102,Kengetallen!A:B,2,FALSE)</f>
        <v>0</v>
      </c>
      <c r="O102" s="286"/>
      <c r="P102" s="60">
        <f t="shared" si="5"/>
        <v>0</v>
      </c>
      <c r="Q102" s="58">
        <f t="shared" si="6"/>
        <v>0</v>
      </c>
      <c r="R102" s="49">
        <f t="shared" si="7"/>
        <v>0</v>
      </c>
      <c r="S102" s="39"/>
      <c r="T102" s="51">
        <v>126.36000000000001</v>
      </c>
      <c r="U102" s="52"/>
    </row>
    <row r="103" spans="1:21">
      <c r="A103" s="53" t="s">
        <v>18</v>
      </c>
      <c r="B103" s="42" t="s">
        <v>110</v>
      </c>
      <c r="C103" s="39">
        <v>1</v>
      </c>
      <c r="D103" s="40" t="s">
        <v>56</v>
      </c>
      <c r="E103" s="54" t="s">
        <v>205</v>
      </c>
      <c r="F103" s="42" t="s">
        <v>219</v>
      </c>
      <c r="G103" s="54" t="s">
        <v>112</v>
      </c>
      <c r="H103" s="39" t="s">
        <v>98</v>
      </c>
      <c r="I103" s="61">
        <v>8.85</v>
      </c>
      <c r="J103" s="55">
        <v>8.85</v>
      </c>
      <c r="K103" s="56" t="s">
        <v>62</v>
      </c>
      <c r="L103" s="51">
        <v>260</v>
      </c>
      <c r="M103" s="57">
        <f t="shared" si="4"/>
        <v>0</v>
      </c>
      <c r="N103" s="58">
        <f>VLOOKUP(A103,Kengetallen!A:B,2,FALSE)</f>
        <v>0</v>
      </c>
      <c r="O103" s="286"/>
      <c r="P103" s="60">
        <f t="shared" si="5"/>
        <v>0</v>
      </c>
      <c r="Q103" s="58">
        <f t="shared" si="6"/>
        <v>0</v>
      </c>
      <c r="R103" s="49">
        <f t="shared" si="7"/>
        <v>0</v>
      </c>
      <c r="S103" s="39"/>
      <c r="T103" s="51">
        <v>2301</v>
      </c>
      <c r="U103" s="52"/>
    </row>
    <row r="104" spans="1:21">
      <c r="A104" s="53" t="s">
        <v>20</v>
      </c>
      <c r="B104" s="42" t="s">
        <v>57</v>
      </c>
      <c r="C104" s="39">
        <v>1</v>
      </c>
      <c r="D104" s="40" t="s">
        <v>56</v>
      </c>
      <c r="E104" s="54" t="s">
        <v>205</v>
      </c>
      <c r="F104" s="42" t="s">
        <v>220</v>
      </c>
      <c r="G104" s="54" t="s">
        <v>221</v>
      </c>
      <c r="H104" s="39" t="s">
        <v>222</v>
      </c>
      <c r="I104" s="61">
        <v>4.41</v>
      </c>
      <c r="J104" s="55">
        <v>4.41</v>
      </c>
      <c r="K104" s="56" t="s">
        <v>62</v>
      </c>
      <c r="L104" s="51">
        <v>260</v>
      </c>
      <c r="M104" s="57">
        <f t="shared" si="4"/>
        <v>0</v>
      </c>
      <c r="N104" s="58">
        <f>VLOOKUP(A104,Kengetallen!A:B,2,FALSE)</f>
        <v>0</v>
      </c>
      <c r="O104" s="286"/>
      <c r="P104" s="60">
        <f t="shared" si="5"/>
        <v>0</v>
      </c>
      <c r="Q104" s="58">
        <f t="shared" si="6"/>
        <v>0</v>
      </c>
      <c r="R104" s="49">
        <f t="shared" si="7"/>
        <v>0</v>
      </c>
      <c r="S104" s="39"/>
      <c r="T104" s="51">
        <v>1146.6000000000001</v>
      </c>
      <c r="U104" s="52"/>
    </row>
    <row r="105" spans="1:21">
      <c r="A105" s="53" t="s">
        <v>10</v>
      </c>
      <c r="B105" s="42" t="s">
        <v>88</v>
      </c>
      <c r="C105" s="39">
        <v>1</v>
      </c>
      <c r="D105" s="40" t="s">
        <v>56</v>
      </c>
      <c r="E105" s="54" t="s">
        <v>205</v>
      </c>
      <c r="F105" s="42" t="s">
        <v>223</v>
      </c>
      <c r="G105" s="54" t="s">
        <v>224</v>
      </c>
      <c r="H105" s="42" t="s">
        <v>91</v>
      </c>
      <c r="I105" s="61">
        <v>70.89</v>
      </c>
      <c r="J105" s="55">
        <v>70.89</v>
      </c>
      <c r="K105" s="56" t="s">
        <v>62</v>
      </c>
      <c r="L105" s="51">
        <v>260</v>
      </c>
      <c r="M105" s="57">
        <f t="shared" si="4"/>
        <v>0</v>
      </c>
      <c r="N105" s="58">
        <f>VLOOKUP(A105,Kengetallen!A:B,2,FALSE)</f>
        <v>0</v>
      </c>
      <c r="O105" s="286"/>
      <c r="P105" s="60">
        <f t="shared" si="5"/>
        <v>0</v>
      </c>
      <c r="Q105" s="58">
        <f t="shared" si="6"/>
        <v>0</v>
      </c>
      <c r="R105" s="49">
        <f t="shared" si="7"/>
        <v>0</v>
      </c>
      <c r="S105" s="39"/>
      <c r="T105" s="51">
        <v>18431.400000000001</v>
      </c>
      <c r="U105" s="52"/>
    </row>
    <row r="106" spans="1:21">
      <c r="A106" s="53" t="s">
        <v>14</v>
      </c>
      <c r="B106" s="42" t="s">
        <v>57</v>
      </c>
      <c r="C106" s="39">
        <v>1</v>
      </c>
      <c r="D106" s="40" t="s">
        <v>56</v>
      </c>
      <c r="E106" s="54" t="s">
        <v>205</v>
      </c>
      <c r="F106" s="42" t="s">
        <v>225</v>
      </c>
      <c r="G106" s="54" t="s">
        <v>141</v>
      </c>
      <c r="H106" s="42" t="s">
        <v>61</v>
      </c>
      <c r="I106" s="61">
        <v>2.36</v>
      </c>
      <c r="J106" s="55">
        <v>2.36</v>
      </c>
      <c r="K106" s="56" t="s">
        <v>62</v>
      </c>
      <c r="L106" s="51">
        <v>52</v>
      </c>
      <c r="M106" s="57">
        <f t="shared" si="4"/>
        <v>0</v>
      </c>
      <c r="N106" s="58">
        <f>VLOOKUP(A106,Kengetallen!A:B,2,FALSE)</f>
        <v>0</v>
      </c>
      <c r="O106" s="286"/>
      <c r="P106" s="60">
        <f t="shared" si="5"/>
        <v>0</v>
      </c>
      <c r="Q106" s="58">
        <f t="shared" si="6"/>
        <v>0</v>
      </c>
      <c r="R106" s="49">
        <f t="shared" si="7"/>
        <v>0</v>
      </c>
      <c r="S106" s="39"/>
      <c r="T106" s="51">
        <v>122.72</v>
      </c>
      <c r="U106" s="52"/>
    </row>
    <row r="107" spans="1:21">
      <c r="A107" s="53" t="s">
        <v>10</v>
      </c>
      <c r="B107" s="42" t="s">
        <v>88</v>
      </c>
      <c r="C107" s="39">
        <v>1</v>
      </c>
      <c r="D107" s="40" t="s">
        <v>56</v>
      </c>
      <c r="E107" s="54" t="s">
        <v>205</v>
      </c>
      <c r="F107" s="42" t="s">
        <v>226</v>
      </c>
      <c r="G107" s="54" t="s">
        <v>157</v>
      </c>
      <c r="H107" s="42" t="s">
        <v>91</v>
      </c>
      <c r="I107" s="61">
        <v>175.05</v>
      </c>
      <c r="J107" s="55">
        <v>175.05</v>
      </c>
      <c r="K107" s="56" t="s">
        <v>62</v>
      </c>
      <c r="L107" s="51">
        <v>260</v>
      </c>
      <c r="M107" s="57">
        <f t="shared" si="4"/>
        <v>0</v>
      </c>
      <c r="N107" s="58">
        <f>VLOOKUP(A107,Kengetallen!A:B,2,FALSE)</f>
        <v>0</v>
      </c>
      <c r="O107" s="286"/>
      <c r="P107" s="60">
        <f t="shared" si="5"/>
        <v>0</v>
      </c>
      <c r="Q107" s="58">
        <f t="shared" si="6"/>
        <v>0</v>
      </c>
      <c r="R107" s="49">
        <f t="shared" si="7"/>
        <v>0</v>
      </c>
      <c r="S107" s="39"/>
      <c r="T107" s="51">
        <v>45513</v>
      </c>
      <c r="U107" s="52"/>
    </row>
    <row r="108" spans="1:21">
      <c r="A108" s="53" t="s">
        <v>10</v>
      </c>
      <c r="B108" s="42" t="s">
        <v>88</v>
      </c>
      <c r="C108" s="39">
        <v>1</v>
      </c>
      <c r="D108" s="40" t="s">
        <v>56</v>
      </c>
      <c r="E108" s="54" t="s">
        <v>205</v>
      </c>
      <c r="F108" s="42" t="s">
        <v>227</v>
      </c>
      <c r="G108" s="54" t="s">
        <v>159</v>
      </c>
      <c r="H108" s="42" t="s">
        <v>91</v>
      </c>
      <c r="I108" s="61">
        <v>3.2</v>
      </c>
      <c r="J108" s="55">
        <v>3.2</v>
      </c>
      <c r="K108" s="56" t="s">
        <v>62</v>
      </c>
      <c r="L108" s="51">
        <v>260</v>
      </c>
      <c r="M108" s="57">
        <f t="shared" si="4"/>
        <v>0</v>
      </c>
      <c r="N108" s="58">
        <f>VLOOKUP(A108,Kengetallen!A:B,2,FALSE)</f>
        <v>0</v>
      </c>
      <c r="O108" s="286"/>
      <c r="P108" s="60">
        <f t="shared" si="5"/>
        <v>0</v>
      </c>
      <c r="Q108" s="58">
        <f t="shared" si="6"/>
        <v>0</v>
      </c>
      <c r="R108" s="49">
        <f t="shared" si="7"/>
        <v>0</v>
      </c>
      <c r="S108" s="39"/>
      <c r="T108" s="51">
        <v>832</v>
      </c>
      <c r="U108" s="52"/>
    </row>
    <row r="109" spans="1:21">
      <c r="A109" s="53" t="s">
        <v>10</v>
      </c>
      <c r="B109" s="42" t="s">
        <v>88</v>
      </c>
      <c r="C109" s="39">
        <v>1</v>
      </c>
      <c r="D109" s="40" t="s">
        <v>56</v>
      </c>
      <c r="E109" s="54" t="s">
        <v>205</v>
      </c>
      <c r="F109" s="42" t="s">
        <v>228</v>
      </c>
      <c r="G109" s="54" t="s">
        <v>159</v>
      </c>
      <c r="H109" s="39" t="s">
        <v>91</v>
      </c>
      <c r="I109" s="61">
        <v>3.2</v>
      </c>
      <c r="J109" s="55">
        <v>3.2</v>
      </c>
      <c r="K109" s="56" t="s">
        <v>62</v>
      </c>
      <c r="L109" s="51">
        <v>260</v>
      </c>
      <c r="M109" s="57">
        <f t="shared" si="4"/>
        <v>0</v>
      </c>
      <c r="N109" s="58">
        <f>VLOOKUP(A109,Kengetallen!A:B,2,FALSE)</f>
        <v>0</v>
      </c>
      <c r="O109" s="286"/>
      <c r="P109" s="60">
        <f t="shared" si="5"/>
        <v>0</v>
      </c>
      <c r="Q109" s="58">
        <f t="shared" si="6"/>
        <v>0</v>
      </c>
      <c r="R109" s="49">
        <f t="shared" si="7"/>
        <v>0</v>
      </c>
      <c r="S109" s="39"/>
      <c r="T109" s="51">
        <v>832</v>
      </c>
      <c r="U109" s="52"/>
    </row>
    <row r="110" spans="1:21">
      <c r="A110" s="53" t="s">
        <v>22</v>
      </c>
      <c r="B110" s="42" t="s">
        <v>88</v>
      </c>
      <c r="C110" s="39">
        <v>1</v>
      </c>
      <c r="D110" s="40" t="s">
        <v>56</v>
      </c>
      <c r="E110" s="54" t="s">
        <v>205</v>
      </c>
      <c r="F110" s="42" t="s">
        <v>229</v>
      </c>
      <c r="G110" s="54" t="s">
        <v>127</v>
      </c>
      <c r="H110" s="39" t="s">
        <v>91</v>
      </c>
      <c r="I110" s="61">
        <v>9.65</v>
      </c>
      <c r="J110" s="55">
        <v>9.65</v>
      </c>
      <c r="K110" s="56" t="s">
        <v>62</v>
      </c>
      <c r="L110" s="51">
        <v>260</v>
      </c>
      <c r="M110" s="57">
        <f t="shared" si="4"/>
        <v>0</v>
      </c>
      <c r="N110" s="58">
        <f>VLOOKUP(A110,Kengetallen!A:B,2,FALSE)</f>
        <v>0</v>
      </c>
      <c r="O110" s="286"/>
      <c r="P110" s="60">
        <f t="shared" si="5"/>
        <v>0</v>
      </c>
      <c r="Q110" s="58">
        <f t="shared" si="6"/>
        <v>0</v>
      </c>
      <c r="R110" s="49">
        <f t="shared" si="7"/>
        <v>0</v>
      </c>
      <c r="S110" s="39"/>
      <c r="T110" s="51">
        <v>2509</v>
      </c>
      <c r="U110" s="52"/>
    </row>
    <row r="111" spans="1:21">
      <c r="A111" s="53" t="s">
        <v>10</v>
      </c>
      <c r="B111" s="42" t="s">
        <v>88</v>
      </c>
      <c r="C111" s="39">
        <v>1</v>
      </c>
      <c r="D111" s="40" t="s">
        <v>56</v>
      </c>
      <c r="E111" s="54" t="s">
        <v>205</v>
      </c>
      <c r="F111" s="42" t="s">
        <v>230</v>
      </c>
      <c r="G111" s="54" t="s">
        <v>162</v>
      </c>
      <c r="H111" s="39" t="s">
        <v>91</v>
      </c>
      <c r="I111" s="61">
        <v>1.73</v>
      </c>
      <c r="J111" s="55">
        <v>1.73</v>
      </c>
      <c r="K111" s="56" t="s">
        <v>62</v>
      </c>
      <c r="L111" s="51">
        <v>260</v>
      </c>
      <c r="M111" s="57">
        <f t="shared" si="4"/>
        <v>0</v>
      </c>
      <c r="N111" s="58">
        <f>VLOOKUP(A111,Kengetallen!A:B,2,FALSE)</f>
        <v>0</v>
      </c>
      <c r="O111" s="286"/>
      <c r="P111" s="60">
        <f t="shared" si="5"/>
        <v>0</v>
      </c>
      <c r="Q111" s="58">
        <f t="shared" si="6"/>
        <v>0</v>
      </c>
      <c r="R111" s="49">
        <f t="shared" si="7"/>
        <v>0</v>
      </c>
      <c r="S111" s="39"/>
      <c r="T111" s="51">
        <v>449.8</v>
      </c>
      <c r="U111" s="52"/>
    </row>
    <row r="112" spans="1:21">
      <c r="A112" s="53" t="s">
        <v>10</v>
      </c>
      <c r="B112" s="42" t="s">
        <v>88</v>
      </c>
      <c r="C112" s="39">
        <v>1</v>
      </c>
      <c r="D112" s="40" t="s">
        <v>56</v>
      </c>
      <c r="E112" s="54" t="s">
        <v>205</v>
      </c>
      <c r="F112" s="42" t="s">
        <v>231</v>
      </c>
      <c r="G112" s="54" t="s">
        <v>162</v>
      </c>
      <c r="H112" s="39" t="s">
        <v>91</v>
      </c>
      <c r="I112" s="61">
        <v>1.73</v>
      </c>
      <c r="J112" s="55">
        <v>1.73</v>
      </c>
      <c r="K112" s="56" t="s">
        <v>62</v>
      </c>
      <c r="L112" s="51">
        <v>260</v>
      </c>
      <c r="M112" s="57">
        <f t="shared" si="4"/>
        <v>0</v>
      </c>
      <c r="N112" s="58">
        <f>VLOOKUP(A112,Kengetallen!A:B,2,FALSE)</f>
        <v>0</v>
      </c>
      <c r="O112" s="286"/>
      <c r="P112" s="60">
        <f t="shared" si="5"/>
        <v>0</v>
      </c>
      <c r="Q112" s="58">
        <f t="shared" si="6"/>
        <v>0</v>
      </c>
      <c r="R112" s="49">
        <f t="shared" si="7"/>
        <v>0</v>
      </c>
      <c r="S112" s="39"/>
      <c r="T112" s="51">
        <v>449.8</v>
      </c>
      <c r="U112" s="52"/>
    </row>
    <row r="113" spans="1:21">
      <c r="A113" s="53" t="s">
        <v>5</v>
      </c>
      <c r="B113" s="42" t="s">
        <v>57</v>
      </c>
      <c r="C113" s="39">
        <v>1</v>
      </c>
      <c r="D113" s="40" t="s">
        <v>56</v>
      </c>
      <c r="E113" s="54" t="s">
        <v>232</v>
      </c>
      <c r="F113" s="42" t="s">
        <v>233</v>
      </c>
      <c r="G113" s="54" t="s">
        <v>234</v>
      </c>
      <c r="H113" s="39" t="s">
        <v>118</v>
      </c>
      <c r="I113" s="61">
        <v>4.18</v>
      </c>
      <c r="J113" s="55">
        <v>4.18</v>
      </c>
      <c r="K113" s="56" t="s">
        <v>62</v>
      </c>
      <c r="L113" s="51">
        <v>260</v>
      </c>
      <c r="M113" s="57">
        <f t="shared" si="4"/>
        <v>0</v>
      </c>
      <c r="N113" s="58">
        <f>VLOOKUP(A113,Kengetallen!A:B,2,FALSE)</f>
        <v>0</v>
      </c>
      <c r="O113" s="286"/>
      <c r="P113" s="60">
        <f t="shared" si="5"/>
        <v>0</v>
      </c>
      <c r="Q113" s="58">
        <f t="shared" si="6"/>
        <v>0</v>
      </c>
      <c r="R113" s="49">
        <f t="shared" si="7"/>
        <v>0</v>
      </c>
      <c r="S113" s="39"/>
      <c r="T113" s="51">
        <v>1086.8</v>
      </c>
      <c r="U113" s="52"/>
    </row>
    <row r="114" spans="1:21">
      <c r="A114" s="53" t="s">
        <v>6</v>
      </c>
      <c r="B114" s="42" t="s">
        <v>57</v>
      </c>
      <c r="C114" s="39">
        <v>1</v>
      </c>
      <c r="D114" s="40" t="s">
        <v>56</v>
      </c>
      <c r="E114" s="54" t="s">
        <v>232</v>
      </c>
      <c r="F114" s="42" t="s">
        <v>235</v>
      </c>
      <c r="G114" s="54" t="s">
        <v>60</v>
      </c>
      <c r="H114" s="39" t="s">
        <v>91</v>
      </c>
      <c r="I114" s="61">
        <v>12.14</v>
      </c>
      <c r="J114" s="55">
        <v>12.14</v>
      </c>
      <c r="K114" s="56" t="s">
        <v>62</v>
      </c>
      <c r="L114" s="51">
        <v>260</v>
      </c>
      <c r="M114" s="57">
        <f t="shared" si="4"/>
        <v>0</v>
      </c>
      <c r="N114" s="58">
        <f>VLOOKUP(A114,Kengetallen!A:B,2,FALSE)</f>
        <v>0</v>
      </c>
      <c r="O114" s="286"/>
      <c r="P114" s="60">
        <f t="shared" si="5"/>
        <v>0</v>
      </c>
      <c r="Q114" s="58">
        <f t="shared" si="6"/>
        <v>0</v>
      </c>
      <c r="R114" s="49">
        <f t="shared" si="7"/>
        <v>0</v>
      </c>
      <c r="S114" s="39"/>
      <c r="T114" s="51">
        <v>3156.4</v>
      </c>
      <c r="U114" s="52"/>
    </row>
    <row r="115" spans="1:21">
      <c r="A115" s="53" t="s">
        <v>16</v>
      </c>
      <c r="B115" s="42" t="s">
        <v>63</v>
      </c>
      <c r="C115" s="39">
        <v>1</v>
      </c>
      <c r="D115" s="40" t="s">
        <v>56</v>
      </c>
      <c r="E115" s="54" t="s">
        <v>232</v>
      </c>
      <c r="F115" s="42" t="s">
        <v>236</v>
      </c>
      <c r="G115" s="54" t="s">
        <v>237</v>
      </c>
      <c r="H115" s="39" t="s">
        <v>66</v>
      </c>
      <c r="I115" s="61">
        <v>6.54</v>
      </c>
      <c r="J115" s="55">
        <v>0</v>
      </c>
      <c r="K115" s="56">
        <v>6.54</v>
      </c>
      <c r="L115" s="51">
        <v>0</v>
      </c>
      <c r="M115" s="57">
        <f t="shared" si="4"/>
        <v>0</v>
      </c>
      <c r="N115" s="58">
        <f>VLOOKUP(A115,Kengetallen!A:B,2,FALSE)</f>
        <v>0</v>
      </c>
      <c r="O115" s="286"/>
      <c r="P115" s="60">
        <f t="shared" si="5"/>
        <v>0</v>
      </c>
      <c r="Q115" s="58">
        <f t="shared" si="6"/>
        <v>0</v>
      </c>
      <c r="R115" s="49">
        <f t="shared" si="7"/>
        <v>0</v>
      </c>
      <c r="S115" s="39"/>
      <c r="T115" s="51">
        <v>0</v>
      </c>
      <c r="U115" s="52"/>
    </row>
    <row r="116" spans="1:21">
      <c r="A116" s="53" t="s">
        <v>16</v>
      </c>
      <c r="B116" s="42" t="s">
        <v>63</v>
      </c>
      <c r="C116" s="39">
        <v>1</v>
      </c>
      <c r="D116" s="40" t="s">
        <v>56</v>
      </c>
      <c r="E116" s="54" t="s">
        <v>232</v>
      </c>
      <c r="F116" s="42" t="s">
        <v>238</v>
      </c>
      <c r="G116" s="54" t="s">
        <v>239</v>
      </c>
      <c r="H116" s="39" t="s">
        <v>66</v>
      </c>
      <c r="I116" s="61">
        <v>1.91</v>
      </c>
      <c r="J116" s="55">
        <v>0</v>
      </c>
      <c r="K116" s="56">
        <v>1.91</v>
      </c>
      <c r="L116" s="51">
        <v>0</v>
      </c>
      <c r="M116" s="57">
        <f t="shared" si="4"/>
        <v>0</v>
      </c>
      <c r="N116" s="58">
        <f>VLOOKUP(A116,Kengetallen!A:B,2,FALSE)</f>
        <v>0</v>
      </c>
      <c r="O116" s="286"/>
      <c r="P116" s="60">
        <f t="shared" si="5"/>
        <v>0</v>
      </c>
      <c r="Q116" s="58">
        <f t="shared" si="6"/>
        <v>0</v>
      </c>
      <c r="R116" s="49">
        <f t="shared" si="7"/>
        <v>0</v>
      </c>
      <c r="S116" s="39"/>
      <c r="T116" s="51">
        <v>0</v>
      </c>
      <c r="U116" s="52"/>
    </row>
    <row r="117" spans="1:21">
      <c r="A117" s="53" t="s">
        <v>16</v>
      </c>
      <c r="B117" s="42" t="s">
        <v>63</v>
      </c>
      <c r="C117" s="39">
        <v>1</v>
      </c>
      <c r="D117" s="40" t="s">
        <v>56</v>
      </c>
      <c r="E117" s="54" t="s">
        <v>232</v>
      </c>
      <c r="F117" s="42" t="s">
        <v>240</v>
      </c>
      <c r="G117" s="54" t="s">
        <v>68</v>
      </c>
      <c r="H117" s="39" t="s">
        <v>66</v>
      </c>
      <c r="I117" s="61">
        <v>35.880000000000003</v>
      </c>
      <c r="J117" s="55">
        <v>0</v>
      </c>
      <c r="K117" s="56">
        <v>35.880000000000003</v>
      </c>
      <c r="L117" s="51">
        <v>0</v>
      </c>
      <c r="M117" s="57">
        <f t="shared" si="4"/>
        <v>0</v>
      </c>
      <c r="N117" s="58">
        <f>VLOOKUP(A117,Kengetallen!A:B,2,FALSE)</f>
        <v>0</v>
      </c>
      <c r="O117" s="286"/>
      <c r="P117" s="60">
        <f t="shared" si="5"/>
        <v>0</v>
      </c>
      <c r="Q117" s="58">
        <f t="shared" si="6"/>
        <v>0</v>
      </c>
      <c r="R117" s="49">
        <f t="shared" si="7"/>
        <v>0</v>
      </c>
      <c r="S117" s="39"/>
      <c r="T117" s="51">
        <v>0</v>
      </c>
      <c r="U117" s="52"/>
    </row>
    <row r="118" spans="1:21">
      <c r="A118" s="53" t="s">
        <v>16</v>
      </c>
      <c r="B118" s="42" t="s">
        <v>63</v>
      </c>
      <c r="C118" s="39">
        <v>1</v>
      </c>
      <c r="D118" s="40" t="s">
        <v>56</v>
      </c>
      <c r="E118" s="54" t="s">
        <v>232</v>
      </c>
      <c r="F118" s="42" t="s">
        <v>241</v>
      </c>
      <c r="G118" s="54" t="s">
        <v>242</v>
      </c>
      <c r="H118" s="39" t="s">
        <v>66</v>
      </c>
      <c r="I118" s="61">
        <v>2.38</v>
      </c>
      <c r="J118" s="55">
        <v>0</v>
      </c>
      <c r="K118" s="56">
        <v>2.38</v>
      </c>
      <c r="L118" s="51">
        <v>0</v>
      </c>
      <c r="M118" s="57">
        <f t="shared" si="4"/>
        <v>0</v>
      </c>
      <c r="N118" s="58">
        <f>VLOOKUP(A118,Kengetallen!A:B,2,FALSE)</f>
        <v>0</v>
      </c>
      <c r="O118" s="286"/>
      <c r="P118" s="60">
        <f t="shared" si="5"/>
        <v>0</v>
      </c>
      <c r="Q118" s="58">
        <f t="shared" si="6"/>
        <v>0</v>
      </c>
      <c r="R118" s="49">
        <f t="shared" si="7"/>
        <v>0</v>
      </c>
      <c r="S118" s="39"/>
      <c r="T118" s="51">
        <v>0</v>
      </c>
      <c r="U118" s="52"/>
    </row>
    <row r="119" spans="1:21">
      <c r="A119" s="53" t="s">
        <v>16</v>
      </c>
      <c r="B119" s="42" t="s">
        <v>63</v>
      </c>
      <c r="C119" s="39">
        <v>1</v>
      </c>
      <c r="D119" s="40" t="s">
        <v>56</v>
      </c>
      <c r="E119" s="54" t="s">
        <v>232</v>
      </c>
      <c r="F119" s="42" t="s">
        <v>243</v>
      </c>
      <c r="G119" s="54" t="s">
        <v>244</v>
      </c>
      <c r="H119" s="39" t="s">
        <v>91</v>
      </c>
      <c r="I119" s="61">
        <v>101.21</v>
      </c>
      <c r="J119" s="55">
        <v>0</v>
      </c>
      <c r="K119" s="56">
        <v>101.21</v>
      </c>
      <c r="L119" s="51">
        <v>0</v>
      </c>
      <c r="M119" s="57">
        <f t="shared" si="4"/>
        <v>0</v>
      </c>
      <c r="N119" s="58">
        <f>VLOOKUP(A119,Kengetallen!A:B,2,FALSE)</f>
        <v>0</v>
      </c>
      <c r="O119" s="286"/>
      <c r="P119" s="60">
        <f t="shared" si="5"/>
        <v>0</v>
      </c>
      <c r="Q119" s="58">
        <f t="shared" si="6"/>
        <v>0</v>
      </c>
      <c r="R119" s="49">
        <f t="shared" si="7"/>
        <v>0</v>
      </c>
      <c r="S119" s="39"/>
      <c r="T119" s="51">
        <v>0</v>
      </c>
      <c r="U119" s="52"/>
    </row>
    <row r="120" spans="1:21">
      <c r="A120" s="53" t="s">
        <v>16</v>
      </c>
      <c r="B120" s="42" t="s">
        <v>63</v>
      </c>
      <c r="C120" s="39">
        <v>1</v>
      </c>
      <c r="D120" s="40" t="s">
        <v>56</v>
      </c>
      <c r="E120" s="54" t="s">
        <v>232</v>
      </c>
      <c r="F120" s="42" t="s">
        <v>245</v>
      </c>
      <c r="G120" s="54" t="s">
        <v>246</v>
      </c>
      <c r="H120" s="39" t="s">
        <v>113</v>
      </c>
      <c r="I120" s="61">
        <v>13.6</v>
      </c>
      <c r="J120" s="55">
        <v>0</v>
      </c>
      <c r="K120" s="56">
        <v>13.6</v>
      </c>
      <c r="L120" s="51">
        <v>0</v>
      </c>
      <c r="M120" s="57">
        <f t="shared" si="4"/>
        <v>0</v>
      </c>
      <c r="N120" s="58">
        <f>VLOOKUP(A120,Kengetallen!A:B,2,FALSE)</f>
        <v>0</v>
      </c>
      <c r="O120" s="286"/>
      <c r="P120" s="60">
        <f t="shared" si="5"/>
        <v>0</v>
      </c>
      <c r="Q120" s="58">
        <f t="shared" si="6"/>
        <v>0</v>
      </c>
      <c r="R120" s="49">
        <f t="shared" si="7"/>
        <v>0</v>
      </c>
      <c r="S120" s="39"/>
      <c r="T120" s="51">
        <v>0</v>
      </c>
      <c r="U120" s="52"/>
    </row>
    <row r="121" spans="1:21">
      <c r="A121" s="53" t="s">
        <v>16</v>
      </c>
      <c r="B121" s="42" t="s">
        <v>63</v>
      </c>
      <c r="C121" s="39">
        <v>1</v>
      </c>
      <c r="D121" s="40" t="s">
        <v>56</v>
      </c>
      <c r="E121" s="54" t="s">
        <v>232</v>
      </c>
      <c r="F121" s="42" t="s">
        <v>247</v>
      </c>
      <c r="G121" s="54" t="s">
        <v>248</v>
      </c>
      <c r="H121" s="39" t="s">
        <v>61</v>
      </c>
      <c r="I121" s="61">
        <v>10.85</v>
      </c>
      <c r="J121" s="55">
        <v>0</v>
      </c>
      <c r="K121" s="56">
        <v>10.85</v>
      </c>
      <c r="L121" s="51">
        <v>0</v>
      </c>
      <c r="M121" s="57">
        <f t="shared" si="4"/>
        <v>0</v>
      </c>
      <c r="N121" s="58">
        <f>VLOOKUP(A121,Kengetallen!A:B,2,FALSE)</f>
        <v>0</v>
      </c>
      <c r="O121" s="286"/>
      <c r="P121" s="60">
        <f t="shared" si="5"/>
        <v>0</v>
      </c>
      <c r="Q121" s="58">
        <f t="shared" si="6"/>
        <v>0</v>
      </c>
      <c r="R121" s="49">
        <f t="shared" si="7"/>
        <v>0</v>
      </c>
      <c r="S121" s="39"/>
      <c r="T121" s="51">
        <v>0</v>
      </c>
      <c r="U121" s="52"/>
    </row>
    <row r="122" spans="1:21">
      <c r="A122" s="53"/>
      <c r="B122" s="42"/>
      <c r="D122" s="40" t="s">
        <v>56</v>
      </c>
      <c r="E122" s="54"/>
      <c r="G122" s="54"/>
      <c r="I122" s="61"/>
      <c r="J122" s="55"/>
      <c r="K122" s="56"/>
      <c r="L122" s="51"/>
      <c r="M122" s="57"/>
      <c r="N122" s="62"/>
      <c r="O122" s="59"/>
      <c r="P122" s="60"/>
      <c r="Q122" s="62"/>
      <c r="R122" s="49"/>
      <c r="S122" s="39"/>
      <c r="T122" s="51"/>
      <c r="U122" s="52"/>
    </row>
    <row r="123" spans="1:21">
      <c r="A123" s="63"/>
      <c r="B123" s="63"/>
      <c r="C123" s="64">
        <v>1</v>
      </c>
      <c r="D123" s="65" t="s">
        <v>56</v>
      </c>
      <c r="E123" s="66"/>
      <c r="F123" s="67"/>
      <c r="G123" s="64"/>
      <c r="H123" s="64"/>
      <c r="I123" s="68">
        <v>2964.2799999999984</v>
      </c>
      <c r="J123" s="68">
        <v>2470.2199999999989</v>
      </c>
      <c r="K123" s="69">
        <v>174.79999999999998</v>
      </c>
      <c r="L123" s="70"/>
      <c r="M123" s="70"/>
      <c r="N123" s="71"/>
      <c r="O123" s="72"/>
      <c r="P123" s="73"/>
      <c r="Q123" s="73"/>
      <c r="R123" s="68">
        <f>SUM(R4:R122)</f>
        <v>0</v>
      </c>
      <c r="S123" s="74"/>
      <c r="T123" s="75">
        <v>628708.08000000019</v>
      </c>
      <c r="U123" s="76"/>
    </row>
    <row r="124" spans="1:21">
      <c r="A124" s="38"/>
      <c r="B124" s="38"/>
      <c r="C124" s="39">
        <v>2</v>
      </c>
      <c r="D124" s="40" t="s">
        <v>249</v>
      </c>
      <c r="E124" s="41"/>
      <c r="L124" s="45"/>
      <c r="N124" s="47"/>
      <c r="O124" s="48"/>
      <c r="P124" s="45"/>
      <c r="Q124" s="45"/>
      <c r="R124" s="49"/>
      <c r="S124" s="50"/>
      <c r="T124" s="51"/>
      <c r="U124" s="52"/>
    </row>
    <row r="125" spans="1:21">
      <c r="A125" s="53" t="s">
        <v>2</v>
      </c>
      <c r="B125" s="42" t="s">
        <v>57</v>
      </c>
      <c r="C125" s="39">
        <v>2</v>
      </c>
      <c r="D125" s="40" t="s">
        <v>249</v>
      </c>
      <c r="E125" s="54" t="s">
        <v>81</v>
      </c>
      <c r="F125" s="42" t="s">
        <v>250</v>
      </c>
      <c r="G125" s="54" t="s">
        <v>251</v>
      </c>
      <c r="H125" s="39" t="s">
        <v>118</v>
      </c>
      <c r="I125" s="61">
        <v>22</v>
      </c>
      <c r="J125" s="55">
        <v>22</v>
      </c>
      <c r="K125" s="56" t="s">
        <v>62</v>
      </c>
      <c r="L125" s="51">
        <v>260</v>
      </c>
      <c r="M125" s="57">
        <f t="shared" ref="M125:M136" si="8">IF(N125&gt;0,L125/N125,0)</f>
        <v>0</v>
      </c>
      <c r="N125" s="58">
        <f>VLOOKUP(A125,Kengetallen!A:B,2,FALSE)</f>
        <v>0</v>
      </c>
      <c r="O125" s="286"/>
      <c r="P125" s="60">
        <f t="shared" ref="P125:P136" si="9">IF(Q125&gt;0,T125/R125,0)</f>
        <v>0</v>
      </c>
      <c r="Q125" s="58">
        <f t="shared" ref="Q125:Q136" si="10">N125*O125</f>
        <v>0</v>
      </c>
      <c r="R125" s="49">
        <f t="shared" ref="R125:R136" si="11">Q125*J125</f>
        <v>0</v>
      </c>
      <c r="S125" s="39"/>
      <c r="T125" s="51">
        <v>5720</v>
      </c>
      <c r="U125" s="52"/>
    </row>
    <row r="126" spans="1:21">
      <c r="A126" s="53" t="s">
        <v>5</v>
      </c>
      <c r="B126" s="42" t="s">
        <v>57</v>
      </c>
      <c r="C126" s="39">
        <v>2</v>
      </c>
      <c r="D126" s="40" t="s">
        <v>249</v>
      </c>
      <c r="E126" s="54" t="s">
        <v>81</v>
      </c>
      <c r="F126" s="42" t="s">
        <v>252</v>
      </c>
      <c r="G126" s="54" t="s">
        <v>253</v>
      </c>
      <c r="H126" s="39" t="s">
        <v>118</v>
      </c>
      <c r="I126" s="61">
        <v>6.9119999999999999</v>
      </c>
      <c r="J126" s="55">
        <v>6.9119999999999999</v>
      </c>
      <c r="K126" s="56" t="s">
        <v>62</v>
      </c>
      <c r="L126" s="51">
        <v>260</v>
      </c>
      <c r="M126" s="57">
        <f t="shared" si="8"/>
        <v>0</v>
      </c>
      <c r="N126" s="58">
        <f>VLOOKUP(A126,Kengetallen!A:B,2,FALSE)</f>
        <v>0</v>
      </c>
      <c r="O126" s="286"/>
      <c r="P126" s="60">
        <f t="shared" si="9"/>
        <v>0</v>
      </c>
      <c r="Q126" s="58">
        <f t="shared" si="10"/>
        <v>0</v>
      </c>
      <c r="R126" s="49">
        <f t="shared" si="11"/>
        <v>0</v>
      </c>
      <c r="S126" s="39"/>
      <c r="T126" s="51">
        <v>1797.12</v>
      </c>
      <c r="U126" s="52"/>
    </row>
    <row r="127" spans="1:21">
      <c r="A127" s="53" t="s">
        <v>7</v>
      </c>
      <c r="B127" s="42" t="s">
        <v>57</v>
      </c>
      <c r="C127" s="39">
        <v>2</v>
      </c>
      <c r="D127" s="40" t="s">
        <v>249</v>
      </c>
      <c r="E127" s="54" t="s">
        <v>81</v>
      </c>
      <c r="F127" s="42" t="s">
        <v>254</v>
      </c>
      <c r="G127" s="54" t="s">
        <v>177</v>
      </c>
      <c r="H127" s="39" t="s">
        <v>118</v>
      </c>
      <c r="I127" s="61">
        <v>3.6408</v>
      </c>
      <c r="J127" s="55">
        <v>3.6408</v>
      </c>
      <c r="K127" s="56" t="s">
        <v>62</v>
      </c>
      <c r="L127" s="51">
        <v>260</v>
      </c>
      <c r="M127" s="57">
        <f t="shared" si="8"/>
        <v>0</v>
      </c>
      <c r="N127" s="58">
        <f>VLOOKUP(A127,Kengetallen!A:B,2,FALSE)</f>
        <v>0</v>
      </c>
      <c r="O127" s="286"/>
      <c r="P127" s="60">
        <f t="shared" si="9"/>
        <v>0</v>
      </c>
      <c r="Q127" s="58">
        <f t="shared" si="10"/>
        <v>0</v>
      </c>
      <c r="R127" s="49">
        <f t="shared" si="11"/>
        <v>0</v>
      </c>
      <c r="S127" s="39"/>
      <c r="T127" s="51">
        <v>946.60800000000006</v>
      </c>
      <c r="U127" s="52"/>
    </row>
    <row r="128" spans="1:21">
      <c r="A128" s="53" t="s">
        <v>20</v>
      </c>
      <c r="B128" s="42" t="s">
        <v>57</v>
      </c>
      <c r="C128" s="39">
        <v>2</v>
      </c>
      <c r="D128" s="40" t="s">
        <v>249</v>
      </c>
      <c r="E128" s="54" t="s">
        <v>81</v>
      </c>
      <c r="F128" s="42" t="s">
        <v>255</v>
      </c>
      <c r="G128" s="54" t="s">
        <v>256</v>
      </c>
      <c r="H128" s="39" t="s">
        <v>118</v>
      </c>
      <c r="I128" s="61">
        <v>22</v>
      </c>
      <c r="J128" s="55">
        <v>22</v>
      </c>
      <c r="K128" s="56" t="s">
        <v>62</v>
      </c>
      <c r="L128" s="51">
        <v>260</v>
      </c>
      <c r="M128" s="57">
        <f t="shared" si="8"/>
        <v>0</v>
      </c>
      <c r="N128" s="58">
        <f>VLOOKUP(A128,Kengetallen!A:B,2,FALSE)</f>
        <v>0</v>
      </c>
      <c r="O128" s="286"/>
      <c r="P128" s="60">
        <f t="shared" si="9"/>
        <v>0</v>
      </c>
      <c r="Q128" s="58">
        <f t="shared" si="10"/>
        <v>0</v>
      </c>
      <c r="R128" s="49">
        <f t="shared" si="11"/>
        <v>0</v>
      </c>
      <c r="S128" s="39"/>
      <c r="T128" s="51">
        <v>5720</v>
      </c>
      <c r="U128" s="52"/>
    </row>
    <row r="129" spans="1:21">
      <c r="A129" s="53" t="s">
        <v>18</v>
      </c>
      <c r="B129" s="42" t="s">
        <v>110</v>
      </c>
      <c r="C129" s="39">
        <v>2</v>
      </c>
      <c r="D129" s="40" t="s">
        <v>249</v>
      </c>
      <c r="E129" s="54" t="s">
        <v>81</v>
      </c>
      <c r="F129" s="42" t="s">
        <v>257</v>
      </c>
      <c r="G129" s="54" t="s">
        <v>258</v>
      </c>
      <c r="H129" s="39" t="s">
        <v>259</v>
      </c>
      <c r="I129" s="61">
        <v>6.91</v>
      </c>
      <c r="J129" s="55">
        <v>6.91</v>
      </c>
      <c r="K129" s="56" t="s">
        <v>62</v>
      </c>
      <c r="L129" s="51">
        <v>260</v>
      </c>
      <c r="M129" s="57">
        <f t="shared" si="8"/>
        <v>0</v>
      </c>
      <c r="N129" s="58">
        <f>VLOOKUP(A129,Kengetallen!A:B,2,FALSE)</f>
        <v>0</v>
      </c>
      <c r="O129" s="286"/>
      <c r="P129" s="60">
        <f t="shared" si="9"/>
        <v>0</v>
      </c>
      <c r="Q129" s="58">
        <f t="shared" si="10"/>
        <v>0</v>
      </c>
      <c r="R129" s="49">
        <f t="shared" si="11"/>
        <v>0</v>
      </c>
      <c r="S129" s="39"/>
      <c r="T129" s="51">
        <v>1796.6000000000001</v>
      </c>
      <c r="U129" s="52"/>
    </row>
    <row r="130" spans="1:21">
      <c r="A130" s="53" t="s">
        <v>18</v>
      </c>
      <c r="B130" s="42" t="s">
        <v>110</v>
      </c>
      <c r="C130" s="39">
        <v>2</v>
      </c>
      <c r="D130" s="40" t="s">
        <v>249</v>
      </c>
      <c r="E130" s="54" t="s">
        <v>81</v>
      </c>
      <c r="F130" s="42" t="s">
        <v>260</v>
      </c>
      <c r="G130" s="54" t="s">
        <v>258</v>
      </c>
      <c r="H130" s="39" t="s">
        <v>259</v>
      </c>
      <c r="I130" s="61">
        <v>16.740000000000002</v>
      </c>
      <c r="J130" s="55">
        <v>16.740000000000002</v>
      </c>
      <c r="K130" s="56" t="s">
        <v>62</v>
      </c>
      <c r="L130" s="51">
        <v>260</v>
      </c>
      <c r="M130" s="57">
        <f t="shared" si="8"/>
        <v>0</v>
      </c>
      <c r="N130" s="58">
        <f>VLOOKUP(A130,Kengetallen!A:B,2,FALSE)</f>
        <v>0</v>
      </c>
      <c r="O130" s="286"/>
      <c r="P130" s="60">
        <f t="shared" si="9"/>
        <v>0</v>
      </c>
      <c r="Q130" s="58">
        <f t="shared" si="10"/>
        <v>0</v>
      </c>
      <c r="R130" s="49">
        <f t="shared" si="11"/>
        <v>0</v>
      </c>
      <c r="S130" s="39"/>
      <c r="T130" s="51">
        <v>4352.4000000000005</v>
      </c>
      <c r="U130" s="52"/>
    </row>
    <row r="131" spans="1:21">
      <c r="A131" s="53" t="s">
        <v>21</v>
      </c>
      <c r="B131" s="42" t="s">
        <v>88</v>
      </c>
      <c r="C131" s="39">
        <v>2</v>
      </c>
      <c r="D131" s="40" t="s">
        <v>249</v>
      </c>
      <c r="E131" s="54" t="s">
        <v>166</v>
      </c>
      <c r="F131" s="42" t="s">
        <v>261</v>
      </c>
      <c r="G131" s="54" t="s">
        <v>262</v>
      </c>
      <c r="H131" s="39" t="s">
        <v>118</v>
      </c>
      <c r="I131" s="61">
        <v>124.57820000000001</v>
      </c>
      <c r="J131" s="55">
        <v>124.57820000000001</v>
      </c>
      <c r="K131" s="56" t="s">
        <v>62</v>
      </c>
      <c r="L131" s="51">
        <v>260</v>
      </c>
      <c r="M131" s="57">
        <f t="shared" si="8"/>
        <v>0</v>
      </c>
      <c r="N131" s="58">
        <f>VLOOKUP(A131,Kengetallen!A:B,2,FALSE)</f>
        <v>0</v>
      </c>
      <c r="O131" s="286"/>
      <c r="P131" s="60">
        <f t="shared" si="9"/>
        <v>0</v>
      </c>
      <c r="Q131" s="58">
        <f t="shared" si="10"/>
        <v>0</v>
      </c>
      <c r="R131" s="49">
        <f t="shared" si="11"/>
        <v>0</v>
      </c>
      <c r="S131" s="39"/>
      <c r="T131" s="51">
        <v>32390.332000000002</v>
      </c>
      <c r="U131" s="52"/>
    </row>
    <row r="132" spans="1:21">
      <c r="A132" s="53" t="s">
        <v>11</v>
      </c>
      <c r="B132" s="42" t="s">
        <v>57</v>
      </c>
      <c r="C132" s="39">
        <v>2</v>
      </c>
      <c r="D132" s="40" t="s">
        <v>249</v>
      </c>
      <c r="E132" s="54" t="s">
        <v>166</v>
      </c>
      <c r="F132" s="42" t="s">
        <v>263</v>
      </c>
      <c r="G132" s="54" t="s">
        <v>246</v>
      </c>
      <c r="H132" s="39" t="s">
        <v>264</v>
      </c>
      <c r="I132" s="61">
        <v>22.5</v>
      </c>
      <c r="J132" s="55">
        <v>22.5</v>
      </c>
      <c r="K132" s="56" t="s">
        <v>62</v>
      </c>
      <c r="L132" s="51">
        <v>260</v>
      </c>
      <c r="M132" s="57">
        <f t="shared" si="8"/>
        <v>0</v>
      </c>
      <c r="N132" s="58">
        <f>VLOOKUP(A132,Kengetallen!A:B,2,FALSE)</f>
        <v>0</v>
      </c>
      <c r="O132" s="286"/>
      <c r="P132" s="60">
        <f t="shared" si="9"/>
        <v>0</v>
      </c>
      <c r="Q132" s="58">
        <f t="shared" si="10"/>
        <v>0</v>
      </c>
      <c r="R132" s="49">
        <f t="shared" si="11"/>
        <v>0</v>
      </c>
      <c r="S132" s="39"/>
      <c r="T132" s="51">
        <v>5850</v>
      </c>
      <c r="U132" s="52"/>
    </row>
    <row r="133" spans="1:21">
      <c r="A133" s="53" t="s">
        <v>5</v>
      </c>
      <c r="B133" s="42" t="s">
        <v>57</v>
      </c>
      <c r="C133" s="39">
        <v>2</v>
      </c>
      <c r="D133" s="40" t="s">
        <v>249</v>
      </c>
      <c r="E133" s="54" t="s">
        <v>166</v>
      </c>
      <c r="F133" s="42" t="s">
        <v>265</v>
      </c>
      <c r="G133" s="54" t="s">
        <v>266</v>
      </c>
      <c r="H133" s="39" t="s">
        <v>118</v>
      </c>
      <c r="I133" s="61">
        <v>22</v>
      </c>
      <c r="J133" s="55">
        <v>22</v>
      </c>
      <c r="K133" s="56" t="s">
        <v>62</v>
      </c>
      <c r="L133" s="51">
        <v>260</v>
      </c>
      <c r="M133" s="57">
        <f t="shared" si="8"/>
        <v>0</v>
      </c>
      <c r="N133" s="58">
        <f>VLOOKUP(A133,Kengetallen!A:B,2,FALSE)</f>
        <v>0</v>
      </c>
      <c r="O133" s="286"/>
      <c r="P133" s="60">
        <f t="shared" si="9"/>
        <v>0</v>
      </c>
      <c r="Q133" s="58">
        <f t="shared" si="10"/>
        <v>0</v>
      </c>
      <c r="R133" s="49">
        <f t="shared" si="11"/>
        <v>0</v>
      </c>
      <c r="S133" s="39"/>
      <c r="T133" s="51">
        <v>5720</v>
      </c>
      <c r="U133" s="52"/>
    </row>
    <row r="134" spans="1:21">
      <c r="A134" s="53" t="s">
        <v>15</v>
      </c>
      <c r="B134" s="42" t="s">
        <v>57</v>
      </c>
      <c r="C134" s="39">
        <v>2</v>
      </c>
      <c r="D134" s="40" t="s">
        <v>249</v>
      </c>
      <c r="E134" s="54" t="s">
        <v>166</v>
      </c>
      <c r="F134" s="42" t="s">
        <v>267</v>
      </c>
      <c r="G134" s="54" t="s">
        <v>268</v>
      </c>
      <c r="H134" s="39" t="s">
        <v>118</v>
      </c>
      <c r="I134" s="61">
        <v>4.6800000000000006</v>
      </c>
      <c r="J134" s="55">
        <v>4.6800000000000006</v>
      </c>
      <c r="K134" s="56" t="s">
        <v>62</v>
      </c>
      <c r="L134" s="51">
        <v>52</v>
      </c>
      <c r="M134" s="57">
        <f t="shared" si="8"/>
        <v>0</v>
      </c>
      <c r="N134" s="58">
        <f>VLOOKUP(A134,Kengetallen!A:B,2,FALSE)</f>
        <v>0</v>
      </c>
      <c r="O134" s="286"/>
      <c r="P134" s="60">
        <f t="shared" si="9"/>
        <v>0</v>
      </c>
      <c r="Q134" s="58">
        <f t="shared" si="10"/>
        <v>0</v>
      </c>
      <c r="R134" s="49">
        <f t="shared" si="11"/>
        <v>0</v>
      </c>
      <c r="S134" s="39"/>
      <c r="T134" s="51">
        <v>243.36000000000004</v>
      </c>
      <c r="U134" s="52"/>
    </row>
    <row r="135" spans="1:21">
      <c r="A135" s="53" t="s">
        <v>6</v>
      </c>
      <c r="B135" s="42" t="s">
        <v>57</v>
      </c>
      <c r="C135" s="39">
        <v>2</v>
      </c>
      <c r="D135" s="40" t="s">
        <v>249</v>
      </c>
      <c r="E135" s="54" t="s">
        <v>269</v>
      </c>
      <c r="F135" s="42" t="s">
        <v>270</v>
      </c>
      <c r="G135" s="54" t="s">
        <v>271</v>
      </c>
      <c r="H135" s="39" t="s">
        <v>91</v>
      </c>
      <c r="I135" s="61">
        <v>114.69680000000001</v>
      </c>
      <c r="J135" s="55">
        <v>114.69680000000001</v>
      </c>
      <c r="K135" s="56" t="s">
        <v>62</v>
      </c>
      <c r="L135" s="51">
        <v>260</v>
      </c>
      <c r="M135" s="57">
        <f t="shared" si="8"/>
        <v>0</v>
      </c>
      <c r="N135" s="58">
        <f>VLOOKUP(A135,Kengetallen!A:B,2,FALSE)</f>
        <v>0</v>
      </c>
      <c r="O135" s="286"/>
      <c r="P135" s="60">
        <f t="shared" si="9"/>
        <v>0</v>
      </c>
      <c r="Q135" s="58">
        <f t="shared" si="10"/>
        <v>0</v>
      </c>
      <c r="R135" s="49">
        <f t="shared" si="11"/>
        <v>0</v>
      </c>
      <c r="S135" s="39"/>
      <c r="T135" s="51">
        <v>29821.168000000001</v>
      </c>
      <c r="U135" s="52"/>
    </row>
    <row r="136" spans="1:21">
      <c r="A136" s="53" t="s">
        <v>10</v>
      </c>
      <c r="B136" s="42" t="s">
        <v>88</v>
      </c>
      <c r="C136" s="39">
        <v>2</v>
      </c>
      <c r="D136" s="40" t="s">
        <v>249</v>
      </c>
      <c r="E136" s="54" t="s">
        <v>269</v>
      </c>
      <c r="F136" s="42" t="s">
        <v>272</v>
      </c>
      <c r="G136" s="54" t="s">
        <v>95</v>
      </c>
      <c r="H136" s="39" t="s">
        <v>91</v>
      </c>
      <c r="I136" s="61">
        <v>16.7318</v>
      </c>
      <c r="J136" s="55">
        <v>16.7318</v>
      </c>
      <c r="K136" s="56" t="s">
        <v>62</v>
      </c>
      <c r="L136" s="51">
        <v>260</v>
      </c>
      <c r="M136" s="57">
        <f t="shared" si="8"/>
        <v>0</v>
      </c>
      <c r="N136" s="58">
        <f>VLOOKUP(A136,Kengetallen!A:B,2,FALSE)</f>
        <v>0</v>
      </c>
      <c r="O136" s="286"/>
      <c r="P136" s="60">
        <f t="shared" si="9"/>
        <v>0</v>
      </c>
      <c r="Q136" s="58">
        <f t="shared" si="10"/>
        <v>0</v>
      </c>
      <c r="R136" s="49">
        <f t="shared" si="11"/>
        <v>0</v>
      </c>
      <c r="S136" s="39"/>
      <c r="T136" s="51">
        <v>4350.268</v>
      </c>
      <c r="U136" s="52"/>
    </row>
    <row r="137" spans="1:21">
      <c r="A137" s="53"/>
      <c r="B137" s="42"/>
      <c r="D137" s="40" t="s">
        <v>249</v>
      </c>
      <c r="E137" s="54"/>
      <c r="G137" s="54"/>
      <c r="I137" s="61"/>
      <c r="J137" s="55"/>
      <c r="K137" s="56"/>
      <c r="L137" s="51"/>
      <c r="M137" s="57"/>
      <c r="N137" s="62"/>
      <c r="O137" s="59"/>
      <c r="P137" s="60"/>
      <c r="Q137" s="62"/>
      <c r="R137" s="49"/>
      <c r="S137" s="39"/>
      <c r="T137" s="51"/>
      <c r="U137" s="52"/>
    </row>
    <row r="138" spans="1:21">
      <c r="A138" s="63"/>
      <c r="B138" s="63"/>
      <c r="C138" s="64">
        <v>2</v>
      </c>
      <c r="D138" s="65" t="s">
        <v>249</v>
      </c>
      <c r="E138" s="66"/>
      <c r="F138" s="67"/>
      <c r="G138" s="64"/>
      <c r="H138" s="64"/>
      <c r="I138" s="68">
        <v>383.38960000000003</v>
      </c>
      <c r="J138" s="68">
        <v>383.38960000000003</v>
      </c>
      <c r="K138" s="69">
        <v>0</v>
      </c>
      <c r="L138" s="70"/>
      <c r="M138" s="70"/>
      <c r="N138" s="71"/>
      <c r="O138" s="72"/>
      <c r="P138" s="73"/>
      <c r="Q138" s="73"/>
      <c r="R138" s="68">
        <f>SUM(R124:R137)</f>
        <v>0</v>
      </c>
      <c r="S138" s="74"/>
      <c r="T138" s="75">
        <v>98707.856</v>
      </c>
      <c r="U138" s="76"/>
    </row>
    <row r="140" spans="1:21">
      <c r="A140" s="77"/>
      <c r="B140" s="77"/>
      <c r="C140" s="78" t="s">
        <v>273</v>
      </c>
      <c r="D140" s="79"/>
      <c r="E140" s="80"/>
      <c r="F140" s="80"/>
      <c r="G140" s="78"/>
      <c r="H140" s="78"/>
      <c r="I140" s="81">
        <v>3347.6695999999984</v>
      </c>
      <c r="J140" s="81">
        <v>2853.6095999999989</v>
      </c>
      <c r="K140" s="82">
        <v>334.43000000000006</v>
      </c>
      <c r="L140" s="83"/>
      <c r="M140" s="84"/>
      <c r="N140" s="85"/>
      <c r="O140" s="86"/>
      <c r="P140" s="87"/>
      <c r="Q140" s="85"/>
      <c r="R140" s="81">
        <f>SUM(R4:R139)/2</f>
        <v>0</v>
      </c>
      <c r="S140" s="88"/>
      <c r="T140" s="83">
        <v>727415.93600000022</v>
      </c>
      <c r="U140" s="89"/>
    </row>
    <row r="150" spans="7:7">
      <c r="G150" s="90"/>
    </row>
    <row r="151" spans="7:7">
      <c r="G151" s="90"/>
    </row>
    <row r="152" spans="7:7">
      <c r="G152" s="90"/>
    </row>
  </sheetData>
  <autoFilter ref="A3:U142" xr:uid="{00000000-0009-0000-0000-000001000000}"/>
  <conditionalFormatting sqref="O5:O121">
    <cfRule type="containsBlanks" dxfId="12" priority="2" stopIfTrue="1">
      <formula>LEN(TRIM(O5))=0</formula>
    </cfRule>
  </conditionalFormatting>
  <conditionalFormatting sqref="O125:O136">
    <cfRule type="containsBlanks" dxfId="11" priority="1" stopIfTrue="1">
      <formula>LEN(TRIM(O125))=0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&amp;L&amp;F</oddHeader>
    <oddFooter>&amp;LGemeente Gennep - CSG&amp;R&amp;A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9"/>
  <dimension ref="A1:R56"/>
  <sheetViews>
    <sheetView zoomScaleNormal="100" zoomScaleSheetLayoutView="100" workbookViewId="0"/>
  </sheetViews>
  <sheetFormatPr defaultRowHeight="12.75"/>
  <cols>
    <col min="1" max="1" width="10.85546875" style="101" bestFit="1" customWidth="1"/>
    <col min="2" max="2" width="16.28515625" style="101" bestFit="1" customWidth="1"/>
    <col min="3" max="10" width="9.140625" style="101"/>
    <col min="11" max="17" width="12" style="101" bestFit="1" customWidth="1"/>
    <col min="18" max="16384" width="9.140625" style="101"/>
  </cols>
  <sheetData>
    <row r="1" spans="1:18">
      <c r="A1" s="98">
        <v>2022</v>
      </c>
      <c r="B1" s="99" t="s">
        <v>274</v>
      </c>
      <c r="C1" s="98" t="s">
        <v>275</v>
      </c>
      <c r="D1" s="98" t="s">
        <v>276</v>
      </c>
      <c r="E1" s="98" t="s">
        <v>277</v>
      </c>
      <c r="F1" s="98" t="s">
        <v>278</v>
      </c>
      <c r="G1" s="98" t="s">
        <v>279</v>
      </c>
      <c r="H1" s="98" t="s">
        <v>280</v>
      </c>
      <c r="I1" s="98" t="s">
        <v>281</v>
      </c>
      <c r="J1" s="98" t="s">
        <v>282</v>
      </c>
      <c r="K1" s="98" t="s">
        <v>283</v>
      </c>
      <c r="L1" s="98" t="s">
        <v>283</v>
      </c>
      <c r="M1" s="98" t="s">
        <v>283</v>
      </c>
      <c r="N1" s="98" t="s">
        <v>283</v>
      </c>
      <c r="O1" s="98" t="s">
        <v>283</v>
      </c>
      <c r="P1" s="98" t="s">
        <v>283</v>
      </c>
      <c r="Q1" s="98" t="s">
        <v>283</v>
      </c>
      <c r="R1" s="100"/>
    </row>
    <row r="2" spans="1:18">
      <c r="A2" s="99"/>
      <c r="B2" s="99" t="s">
        <v>284</v>
      </c>
      <c r="C2" s="98"/>
      <c r="D2" s="98"/>
      <c r="E2" s="98"/>
      <c r="F2" s="98"/>
      <c r="G2" s="98"/>
      <c r="H2" s="98"/>
      <c r="I2" s="98"/>
      <c r="J2" s="98"/>
      <c r="K2" s="98" t="s">
        <v>275</v>
      </c>
      <c r="L2" s="98" t="s">
        <v>276</v>
      </c>
      <c r="M2" s="98" t="s">
        <v>277</v>
      </c>
      <c r="N2" s="98" t="s">
        <v>278</v>
      </c>
      <c r="O2" s="98" t="s">
        <v>279</v>
      </c>
      <c r="P2" s="98" t="s">
        <v>285</v>
      </c>
      <c r="Q2" s="98" t="s">
        <v>286</v>
      </c>
      <c r="R2" s="100"/>
    </row>
    <row r="3" spans="1:18">
      <c r="A3" s="102" t="s">
        <v>287</v>
      </c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5"/>
    </row>
    <row r="4" spans="1:18">
      <c r="A4" s="106" t="s">
        <v>288</v>
      </c>
      <c r="B4" s="104">
        <v>31</v>
      </c>
      <c r="C4" s="104">
        <v>5</v>
      </c>
      <c r="D4" s="104">
        <v>4</v>
      </c>
      <c r="E4" s="104">
        <v>4</v>
      </c>
      <c r="F4" s="104">
        <v>4</v>
      </c>
      <c r="G4" s="104">
        <v>4</v>
      </c>
      <c r="H4" s="104">
        <v>5</v>
      </c>
      <c r="I4" s="104">
        <v>5</v>
      </c>
      <c r="J4" s="104">
        <v>1</v>
      </c>
      <c r="K4" s="104"/>
      <c r="L4" s="104"/>
      <c r="M4" s="104"/>
      <c r="N4" s="104"/>
      <c r="O4" s="104"/>
      <c r="P4" s="104">
        <v>1</v>
      </c>
      <c r="Q4" s="104"/>
      <c r="R4" s="105"/>
    </row>
    <row r="5" spans="1:18">
      <c r="A5" s="106" t="s">
        <v>289</v>
      </c>
      <c r="B5" s="104">
        <v>28</v>
      </c>
      <c r="C5" s="104">
        <v>4</v>
      </c>
      <c r="D5" s="104">
        <v>4</v>
      </c>
      <c r="E5" s="104">
        <v>4</v>
      </c>
      <c r="F5" s="104">
        <v>4</v>
      </c>
      <c r="G5" s="104">
        <v>4</v>
      </c>
      <c r="H5" s="104">
        <v>4</v>
      </c>
      <c r="I5" s="104">
        <v>4</v>
      </c>
      <c r="J5" s="104">
        <v>0</v>
      </c>
      <c r="K5" s="104"/>
      <c r="L5" s="104"/>
      <c r="M5" s="104"/>
      <c r="N5" s="104"/>
      <c r="O5" s="104"/>
      <c r="P5" s="104"/>
      <c r="Q5" s="104"/>
      <c r="R5" s="105"/>
    </row>
    <row r="6" spans="1:18">
      <c r="A6" s="106" t="s">
        <v>290</v>
      </c>
      <c r="B6" s="104">
        <v>31</v>
      </c>
      <c r="C6" s="104">
        <v>4</v>
      </c>
      <c r="D6" s="104">
        <v>5</v>
      </c>
      <c r="E6" s="104">
        <v>5</v>
      </c>
      <c r="F6" s="104">
        <v>5</v>
      </c>
      <c r="G6" s="104">
        <v>4</v>
      </c>
      <c r="H6" s="104">
        <v>4</v>
      </c>
      <c r="I6" s="104">
        <v>4</v>
      </c>
      <c r="J6" s="104">
        <v>0</v>
      </c>
      <c r="K6" s="104"/>
      <c r="L6" s="104"/>
      <c r="M6" s="104"/>
      <c r="N6" s="104"/>
      <c r="O6" s="104"/>
      <c r="P6" s="104"/>
      <c r="Q6" s="104"/>
      <c r="R6" s="105"/>
    </row>
    <row r="7" spans="1:18">
      <c r="A7" s="106" t="s">
        <v>291</v>
      </c>
      <c r="B7" s="104">
        <v>30</v>
      </c>
      <c r="C7" s="104">
        <v>4</v>
      </c>
      <c r="D7" s="104">
        <v>4</v>
      </c>
      <c r="E7" s="104">
        <v>4</v>
      </c>
      <c r="F7" s="104">
        <v>4</v>
      </c>
      <c r="G7" s="104">
        <v>5</v>
      </c>
      <c r="H7" s="104">
        <v>5</v>
      </c>
      <c r="I7" s="104">
        <v>4</v>
      </c>
      <c r="J7" s="104">
        <v>3</v>
      </c>
      <c r="K7" s="104">
        <v>1</v>
      </c>
      <c r="L7" s="104"/>
      <c r="M7" s="104">
        <v>1</v>
      </c>
      <c r="N7" s="104"/>
      <c r="O7" s="104"/>
      <c r="P7" s="104"/>
      <c r="Q7" s="104">
        <v>1</v>
      </c>
      <c r="R7" s="105"/>
    </row>
    <row r="8" spans="1:18">
      <c r="A8" s="106" t="s">
        <v>292</v>
      </c>
      <c r="B8" s="104">
        <v>31</v>
      </c>
      <c r="C8" s="104">
        <v>5</v>
      </c>
      <c r="D8" s="104">
        <v>5</v>
      </c>
      <c r="E8" s="104">
        <v>4</v>
      </c>
      <c r="F8" s="104">
        <v>4</v>
      </c>
      <c r="G8" s="104">
        <v>4</v>
      </c>
      <c r="H8" s="104">
        <v>4</v>
      </c>
      <c r="I8" s="104">
        <v>5</v>
      </c>
      <c r="J8" s="104">
        <v>1</v>
      </c>
      <c r="K8" s="104"/>
      <c r="L8" s="104"/>
      <c r="M8" s="104"/>
      <c r="N8" s="104">
        <v>1</v>
      </c>
      <c r="O8" s="104"/>
      <c r="P8" s="104"/>
      <c r="Q8" s="104"/>
      <c r="R8" s="105"/>
    </row>
    <row r="9" spans="1:18">
      <c r="A9" s="106" t="s">
        <v>293</v>
      </c>
      <c r="B9" s="104">
        <v>30</v>
      </c>
      <c r="C9" s="104">
        <v>4</v>
      </c>
      <c r="D9" s="104">
        <v>4</v>
      </c>
      <c r="E9" s="104">
        <v>5</v>
      </c>
      <c r="F9" s="104">
        <v>5</v>
      </c>
      <c r="G9" s="104">
        <v>4</v>
      </c>
      <c r="H9" s="104">
        <v>4</v>
      </c>
      <c r="I9" s="104">
        <v>4</v>
      </c>
      <c r="J9" s="104">
        <v>2</v>
      </c>
      <c r="K9" s="104">
        <v>1</v>
      </c>
      <c r="L9" s="104"/>
      <c r="M9" s="104"/>
      <c r="N9" s="104"/>
      <c r="O9" s="104"/>
      <c r="P9" s="104"/>
      <c r="Q9" s="104">
        <v>1</v>
      </c>
      <c r="R9" s="105"/>
    </row>
    <row r="10" spans="1:18">
      <c r="A10" s="106" t="s">
        <v>294</v>
      </c>
      <c r="B10" s="104">
        <v>31</v>
      </c>
      <c r="C10" s="104">
        <v>4</v>
      </c>
      <c r="D10" s="104">
        <v>4</v>
      </c>
      <c r="E10" s="104">
        <v>4</v>
      </c>
      <c r="F10" s="104">
        <v>4</v>
      </c>
      <c r="G10" s="104">
        <v>5</v>
      </c>
      <c r="H10" s="104">
        <v>5</v>
      </c>
      <c r="I10" s="104">
        <v>5</v>
      </c>
      <c r="J10" s="104">
        <v>0</v>
      </c>
      <c r="K10" s="104"/>
      <c r="L10" s="104"/>
      <c r="M10" s="104"/>
      <c r="N10" s="104"/>
      <c r="O10" s="104"/>
      <c r="P10" s="104"/>
      <c r="Q10" s="104"/>
      <c r="R10" s="105"/>
    </row>
    <row r="11" spans="1:18">
      <c r="A11" s="106" t="s">
        <v>295</v>
      </c>
      <c r="B11" s="104">
        <v>31</v>
      </c>
      <c r="C11" s="104">
        <v>5</v>
      </c>
      <c r="D11" s="104">
        <v>5</v>
      </c>
      <c r="E11" s="104">
        <v>5</v>
      </c>
      <c r="F11" s="104">
        <v>4</v>
      </c>
      <c r="G11" s="104">
        <v>4</v>
      </c>
      <c r="H11" s="104">
        <v>4</v>
      </c>
      <c r="I11" s="104">
        <v>4</v>
      </c>
      <c r="J11" s="104">
        <v>0</v>
      </c>
      <c r="K11" s="104"/>
      <c r="L11" s="104"/>
      <c r="M11" s="104"/>
      <c r="N11" s="104"/>
      <c r="O11" s="104"/>
      <c r="P11" s="104"/>
      <c r="Q11" s="104"/>
      <c r="R11" s="105"/>
    </row>
    <row r="12" spans="1:18">
      <c r="A12" s="106" t="s">
        <v>296</v>
      </c>
      <c r="B12" s="104">
        <v>30</v>
      </c>
      <c r="C12" s="104">
        <v>4</v>
      </c>
      <c r="D12" s="104">
        <v>4</v>
      </c>
      <c r="E12" s="104">
        <v>4</v>
      </c>
      <c r="F12" s="104">
        <v>5</v>
      </c>
      <c r="G12" s="104">
        <v>5</v>
      </c>
      <c r="H12" s="104">
        <v>4</v>
      </c>
      <c r="I12" s="104">
        <v>4</v>
      </c>
      <c r="J12" s="104">
        <v>0</v>
      </c>
      <c r="K12" s="104"/>
      <c r="L12" s="104"/>
      <c r="M12" s="104"/>
      <c r="N12" s="104"/>
      <c r="O12" s="104"/>
      <c r="P12" s="104"/>
      <c r="Q12" s="104"/>
      <c r="R12" s="105"/>
    </row>
    <row r="13" spans="1:18">
      <c r="A13" s="106" t="s">
        <v>297</v>
      </c>
      <c r="B13" s="104">
        <v>31</v>
      </c>
      <c r="C13" s="104">
        <v>5</v>
      </c>
      <c r="D13" s="104">
        <v>4</v>
      </c>
      <c r="E13" s="104">
        <v>4</v>
      </c>
      <c r="F13" s="104">
        <v>4</v>
      </c>
      <c r="G13" s="104">
        <v>4</v>
      </c>
      <c r="H13" s="104">
        <v>5</v>
      </c>
      <c r="I13" s="104">
        <v>5</v>
      </c>
      <c r="J13" s="104">
        <v>0</v>
      </c>
      <c r="K13" s="104"/>
      <c r="L13" s="104"/>
      <c r="M13" s="104"/>
      <c r="N13" s="104"/>
      <c r="O13" s="104"/>
      <c r="P13" s="104"/>
      <c r="Q13" s="104"/>
      <c r="R13" s="105"/>
    </row>
    <row r="14" spans="1:18">
      <c r="A14" s="106" t="s">
        <v>298</v>
      </c>
      <c r="B14" s="104">
        <v>30</v>
      </c>
      <c r="C14" s="104">
        <v>4</v>
      </c>
      <c r="D14" s="104">
        <v>5</v>
      </c>
      <c r="E14" s="104">
        <v>5</v>
      </c>
      <c r="F14" s="104">
        <v>4</v>
      </c>
      <c r="G14" s="104">
        <v>4</v>
      </c>
      <c r="H14" s="104">
        <v>4</v>
      </c>
      <c r="I14" s="104">
        <v>4</v>
      </c>
      <c r="J14" s="104">
        <v>0</v>
      </c>
      <c r="K14" s="104"/>
      <c r="L14" s="104"/>
      <c r="M14" s="104"/>
      <c r="N14" s="104"/>
      <c r="O14" s="104"/>
      <c r="P14" s="104"/>
      <c r="Q14" s="104"/>
      <c r="R14" s="105"/>
    </row>
    <row r="15" spans="1:18">
      <c r="A15" s="106" t="s">
        <v>299</v>
      </c>
      <c r="B15" s="104">
        <v>31</v>
      </c>
      <c r="C15" s="104">
        <v>4</v>
      </c>
      <c r="D15" s="104">
        <v>4</v>
      </c>
      <c r="E15" s="104">
        <v>4</v>
      </c>
      <c r="F15" s="104">
        <v>5</v>
      </c>
      <c r="G15" s="104">
        <v>5</v>
      </c>
      <c r="H15" s="104">
        <v>5</v>
      </c>
      <c r="I15" s="104">
        <v>4</v>
      </c>
      <c r="J15" s="104">
        <v>2</v>
      </c>
      <c r="K15" s="104">
        <v>1</v>
      </c>
      <c r="L15" s="104"/>
      <c r="M15" s="104"/>
      <c r="N15" s="104"/>
      <c r="O15" s="104"/>
      <c r="P15" s="104"/>
      <c r="Q15" s="104">
        <v>1</v>
      </c>
      <c r="R15" s="105"/>
    </row>
    <row r="16" spans="1:18">
      <c r="A16" s="102" t="s">
        <v>273</v>
      </c>
      <c r="B16" s="107">
        <v>365</v>
      </c>
      <c r="C16" s="107">
        <v>52</v>
      </c>
      <c r="D16" s="107">
        <v>52</v>
      </c>
      <c r="E16" s="107">
        <v>52</v>
      </c>
      <c r="F16" s="107">
        <v>52</v>
      </c>
      <c r="G16" s="107">
        <v>52</v>
      </c>
      <c r="H16" s="107">
        <v>53</v>
      </c>
      <c r="I16" s="107">
        <v>52</v>
      </c>
      <c r="J16" s="107">
        <v>9</v>
      </c>
      <c r="K16" s="107">
        <v>3</v>
      </c>
      <c r="L16" s="107">
        <v>0</v>
      </c>
      <c r="M16" s="107">
        <v>1</v>
      </c>
      <c r="N16" s="107">
        <v>1</v>
      </c>
      <c r="O16" s="107">
        <v>0</v>
      </c>
      <c r="P16" s="107">
        <v>1</v>
      </c>
      <c r="Q16" s="107">
        <v>3</v>
      </c>
      <c r="R16" s="105"/>
    </row>
    <row r="18" spans="1:18" ht="15">
      <c r="A18" s="108"/>
      <c r="B18" s="98" t="s">
        <v>300</v>
      </c>
      <c r="C18" s="98" t="s">
        <v>300</v>
      </c>
      <c r="D18" s="98" t="s">
        <v>300</v>
      </c>
      <c r="E18" s="98" t="s">
        <v>300</v>
      </c>
      <c r="F18" s="98" t="s">
        <v>300</v>
      </c>
      <c r="G18" s="98" t="s">
        <v>300</v>
      </c>
      <c r="H18" s="98" t="s">
        <v>300</v>
      </c>
      <c r="I18" s="109"/>
      <c r="J18" s="100" t="s">
        <v>301</v>
      </c>
      <c r="K18" s="100"/>
      <c r="L18" s="100" t="s">
        <v>285</v>
      </c>
      <c r="M18" s="110">
        <v>44562</v>
      </c>
      <c r="N18" s="111"/>
      <c r="O18"/>
      <c r="P18" s="112"/>
      <c r="Q18"/>
      <c r="R18" s="105"/>
    </row>
    <row r="19" spans="1:18">
      <c r="A19" s="99" t="s">
        <v>287</v>
      </c>
      <c r="B19" s="98" t="s">
        <v>275</v>
      </c>
      <c r="C19" s="98" t="s">
        <v>276</v>
      </c>
      <c r="D19" s="98" t="s">
        <v>277</v>
      </c>
      <c r="E19" s="98" t="s">
        <v>278</v>
      </c>
      <c r="F19" s="98" t="s">
        <v>279</v>
      </c>
      <c r="G19" s="98" t="s">
        <v>280</v>
      </c>
      <c r="H19" s="98" t="s">
        <v>281</v>
      </c>
      <c r="I19" s="109"/>
      <c r="J19" s="100" t="s">
        <v>302</v>
      </c>
      <c r="K19" s="100"/>
      <c r="L19" s="100" t="s">
        <v>286</v>
      </c>
      <c r="M19" s="110">
        <v>44668</v>
      </c>
      <c r="N19" s="113"/>
      <c r="O19" s="113"/>
      <c r="P19" s="114"/>
      <c r="Q19" s="115"/>
      <c r="R19" s="105"/>
    </row>
    <row r="20" spans="1:18">
      <c r="A20" s="106" t="s">
        <v>288</v>
      </c>
      <c r="B20" s="104">
        <v>5</v>
      </c>
      <c r="C20" s="104">
        <v>4</v>
      </c>
      <c r="D20" s="104">
        <v>4</v>
      </c>
      <c r="E20" s="104">
        <v>4</v>
      </c>
      <c r="F20" s="104">
        <v>4</v>
      </c>
      <c r="G20" s="104">
        <v>4</v>
      </c>
      <c r="H20" s="104">
        <v>5</v>
      </c>
      <c r="I20" s="109"/>
      <c r="J20" s="100" t="s">
        <v>302</v>
      </c>
      <c r="K20" s="100"/>
      <c r="L20" s="100" t="s">
        <v>303</v>
      </c>
      <c r="M20" s="110">
        <v>44669</v>
      </c>
      <c r="N20" s="113"/>
      <c r="O20" s="113"/>
      <c r="P20" s="114"/>
      <c r="Q20" s="115"/>
      <c r="R20" s="105"/>
    </row>
    <row r="21" spans="1:18">
      <c r="A21" s="106" t="s">
        <v>289</v>
      </c>
      <c r="B21" s="104">
        <v>4</v>
      </c>
      <c r="C21" s="104">
        <v>4</v>
      </c>
      <c r="D21" s="104">
        <v>4</v>
      </c>
      <c r="E21" s="104">
        <v>4</v>
      </c>
      <c r="F21" s="104">
        <v>4</v>
      </c>
      <c r="G21" s="104">
        <v>4</v>
      </c>
      <c r="H21" s="104">
        <v>4</v>
      </c>
      <c r="I21" s="109"/>
      <c r="J21" s="100" t="s">
        <v>304</v>
      </c>
      <c r="K21" s="100"/>
      <c r="L21" s="100" t="s">
        <v>305</v>
      </c>
      <c r="M21" s="110">
        <v>44313</v>
      </c>
      <c r="N21" s="113"/>
      <c r="O21" s="113"/>
      <c r="P21" s="113"/>
      <c r="Q21" s="115"/>
      <c r="R21" s="105"/>
    </row>
    <row r="22" spans="1:18">
      <c r="A22" s="106" t="s">
        <v>290</v>
      </c>
      <c r="B22" s="104">
        <v>4</v>
      </c>
      <c r="C22" s="104">
        <v>5</v>
      </c>
      <c r="D22" s="104">
        <v>5</v>
      </c>
      <c r="E22" s="104">
        <v>5</v>
      </c>
      <c r="F22" s="104">
        <v>4</v>
      </c>
      <c r="G22" s="104">
        <v>4</v>
      </c>
      <c r="H22" s="104">
        <v>4</v>
      </c>
      <c r="I22" s="109"/>
      <c r="J22" s="100" t="s">
        <v>306</v>
      </c>
      <c r="K22" s="100"/>
      <c r="L22" s="100" t="s">
        <v>307</v>
      </c>
      <c r="M22" s="110">
        <v>44707</v>
      </c>
      <c r="N22" s="113"/>
      <c r="O22" s="113"/>
      <c r="P22" s="113"/>
      <c r="Q22" s="115"/>
      <c r="R22" s="105"/>
    </row>
    <row r="23" spans="1:18">
      <c r="A23" s="106" t="s">
        <v>291</v>
      </c>
      <c r="B23" s="104">
        <v>3</v>
      </c>
      <c r="C23" s="104">
        <v>4</v>
      </c>
      <c r="D23" s="104">
        <v>3</v>
      </c>
      <c r="E23" s="104">
        <v>4</v>
      </c>
      <c r="F23" s="104">
        <v>5</v>
      </c>
      <c r="G23" s="104">
        <v>5</v>
      </c>
      <c r="H23" s="104">
        <v>3</v>
      </c>
      <c r="I23" s="109"/>
      <c r="J23" s="100" t="s">
        <v>308</v>
      </c>
      <c r="K23" s="100"/>
      <c r="L23" s="100" t="s">
        <v>286</v>
      </c>
      <c r="M23" s="110">
        <v>44717</v>
      </c>
      <c r="N23" s="113"/>
      <c r="O23" s="113"/>
      <c r="P23" s="113"/>
      <c r="Q23" s="115"/>
      <c r="R23" s="105"/>
    </row>
    <row r="24" spans="1:18">
      <c r="A24" s="106" t="s">
        <v>292</v>
      </c>
      <c r="B24" s="104">
        <v>5</v>
      </c>
      <c r="C24" s="104">
        <v>5</v>
      </c>
      <c r="D24" s="104">
        <v>4</v>
      </c>
      <c r="E24" s="104">
        <v>3</v>
      </c>
      <c r="F24" s="104">
        <v>4</v>
      </c>
      <c r="G24" s="104">
        <v>4</v>
      </c>
      <c r="H24" s="104">
        <v>5</v>
      </c>
      <c r="I24" s="109"/>
      <c r="J24" s="100" t="s">
        <v>308</v>
      </c>
      <c r="K24" s="100"/>
      <c r="L24" s="100" t="s">
        <v>303</v>
      </c>
      <c r="M24" s="110">
        <v>44718</v>
      </c>
      <c r="N24" s="113"/>
      <c r="O24" s="113"/>
      <c r="P24" s="113"/>
      <c r="Q24" s="115"/>
      <c r="R24" s="105"/>
    </row>
    <row r="25" spans="1:18">
      <c r="A25" s="106" t="s">
        <v>293</v>
      </c>
      <c r="B25" s="104">
        <v>3</v>
      </c>
      <c r="C25" s="104">
        <v>4</v>
      </c>
      <c r="D25" s="104">
        <v>5</v>
      </c>
      <c r="E25" s="104">
        <v>5</v>
      </c>
      <c r="F25" s="104">
        <v>4</v>
      </c>
      <c r="G25" s="104">
        <v>4</v>
      </c>
      <c r="H25" s="104">
        <v>3</v>
      </c>
      <c r="I25" s="109"/>
      <c r="J25" s="100" t="s">
        <v>309</v>
      </c>
      <c r="K25" s="100"/>
      <c r="L25" s="100" t="s">
        <v>286</v>
      </c>
      <c r="M25" s="110">
        <v>44555</v>
      </c>
      <c r="N25" s="113"/>
      <c r="O25" s="113"/>
      <c r="P25" s="113"/>
      <c r="Q25" s="115"/>
      <c r="R25" s="105"/>
    </row>
    <row r="26" spans="1:18">
      <c r="A26" s="106" t="s">
        <v>294</v>
      </c>
      <c r="B26" s="104">
        <v>4</v>
      </c>
      <c r="C26" s="104">
        <v>4</v>
      </c>
      <c r="D26" s="104">
        <v>4</v>
      </c>
      <c r="E26" s="104">
        <v>4</v>
      </c>
      <c r="F26" s="104">
        <v>5</v>
      </c>
      <c r="G26" s="104">
        <v>5</v>
      </c>
      <c r="H26" s="104">
        <v>5</v>
      </c>
      <c r="I26" s="109"/>
      <c r="J26" s="100" t="s">
        <v>309</v>
      </c>
      <c r="K26" s="100"/>
      <c r="L26" s="100" t="s">
        <v>303</v>
      </c>
      <c r="M26" s="110">
        <v>44556</v>
      </c>
      <c r="N26" s="113"/>
      <c r="O26" s="113"/>
      <c r="P26" s="113"/>
      <c r="Q26" s="115"/>
      <c r="R26" s="105"/>
    </row>
    <row r="27" spans="1:18">
      <c r="A27" s="106" t="s">
        <v>295</v>
      </c>
      <c r="B27" s="104">
        <v>5</v>
      </c>
      <c r="C27" s="104">
        <v>5</v>
      </c>
      <c r="D27" s="104">
        <v>5</v>
      </c>
      <c r="E27" s="104">
        <v>4</v>
      </c>
      <c r="F27" s="104">
        <v>4</v>
      </c>
      <c r="G27" s="104">
        <v>4</v>
      </c>
      <c r="H27" s="104">
        <v>4</v>
      </c>
      <c r="I27" s="109"/>
      <c r="J27" s="100"/>
      <c r="K27" s="100"/>
      <c r="L27" s="100"/>
      <c r="M27" s="110"/>
      <c r="N27" s="113"/>
      <c r="O27" s="113"/>
      <c r="P27" s="113"/>
      <c r="Q27" s="115"/>
      <c r="R27" s="105"/>
    </row>
    <row r="28" spans="1:18">
      <c r="A28" s="106" t="s">
        <v>296</v>
      </c>
      <c r="B28" s="104">
        <v>4</v>
      </c>
      <c r="C28" s="104">
        <v>4</v>
      </c>
      <c r="D28" s="104">
        <v>4</v>
      </c>
      <c r="E28" s="104">
        <v>5</v>
      </c>
      <c r="F28" s="104">
        <v>5</v>
      </c>
      <c r="G28" s="104">
        <v>4</v>
      </c>
      <c r="H28" s="104">
        <v>4</v>
      </c>
      <c r="I28" s="109"/>
      <c r="J28" s="100"/>
      <c r="K28" s="100"/>
      <c r="L28" s="100"/>
      <c r="M28" s="110"/>
      <c r="N28" s="113"/>
      <c r="O28" s="113"/>
      <c r="P28" s="113"/>
      <c r="Q28" s="115"/>
      <c r="R28" s="105"/>
    </row>
    <row r="29" spans="1:18">
      <c r="A29" s="106" t="s">
        <v>297</v>
      </c>
      <c r="B29" s="104">
        <v>5</v>
      </c>
      <c r="C29" s="104">
        <v>4</v>
      </c>
      <c r="D29" s="104">
        <v>4</v>
      </c>
      <c r="E29" s="104">
        <v>4</v>
      </c>
      <c r="F29" s="104">
        <v>4</v>
      </c>
      <c r="G29" s="104">
        <v>5</v>
      </c>
      <c r="H29" s="104">
        <v>5</v>
      </c>
      <c r="I29" s="109"/>
      <c r="N29" s="113"/>
      <c r="O29" s="113"/>
      <c r="P29" s="113"/>
      <c r="Q29" s="115"/>
      <c r="R29" s="105"/>
    </row>
    <row r="30" spans="1:18" ht="15">
      <c r="A30" s="106" t="s">
        <v>298</v>
      </c>
      <c r="B30" s="104">
        <v>4</v>
      </c>
      <c r="C30" s="104">
        <v>5</v>
      </c>
      <c r="D30" s="104">
        <v>5</v>
      </c>
      <c r="E30" s="104">
        <v>4</v>
      </c>
      <c r="F30" s="104">
        <v>4</v>
      </c>
      <c r="G30" s="104">
        <v>4</v>
      </c>
      <c r="H30" s="104">
        <v>4</v>
      </c>
      <c r="I30" s="109"/>
      <c r="J30" s="100"/>
      <c r="K30" s="100"/>
      <c r="L30" s="100"/>
      <c r="M30" s="110"/>
      <c r="N30" s="111"/>
      <c r="O30"/>
      <c r="P30"/>
      <c r="Q30"/>
      <c r="R30" s="109"/>
    </row>
    <row r="31" spans="1:18">
      <c r="A31" s="106" t="s">
        <v>299</v>
      </c>
      <c r="B31" s="104">
        <v>3</v>
      </c>
      <c r="C31" s="104">
        <v>4</v>
      </c>
      <c r="D31" s="104">
        <v>4</v>
      </c>
      <c r="E31" s="104">
        <v>5</v>
      </c>
      <c r="F31" s="104">
        <v>5</v>
      </c>
      <c r="G31" s="104">
        <v>5</v>
      </c>
      <c r="H31" s="104">
        <v>3</v>
      </c>
      <c r="I31" s="109"/>
      <c r="J31" s="100"/>
      <c r="K31" s="116"/>
      <c r="L31" s="116"/>
      <c r="M31" s="110"/>
      <c r="N31" s="109"/>
      <c r="O31" s="109"/>
      <c r="P31" s="109"/>
      <c r="Q31" s="109"/>
      <c r="R31" s="109"/>
    </row>
    <row r="32" spans="1:18">
      <c r="A32" s="102" t="s">
        <v>273</v>
      </c>
      <c r="B32" s="107">
        <v>49</v>
      </c>
      <c r="C32" s="107">
        <v>52</v>
      </c>
      <c r="D32" s="107">
        <v>51</v>
      </c>
      <c r="E32" s="107">
        <v>51</v>
      </c>
      <c r="F32" s="107">
        <v>52</v>
      </c>
      <c r="G32" s="107">
        <v>52</v>
      </c>
      <c r="H32" s="107">
        <v>49</v>
      </c>
      <c r="I32" s="109"/>
      <c r="J32" s="100"/>
      <c r="K32" s="100"/>
      <c r="L32" s="100"/>
      <c r="M32" s="110"/>
      <c r="N32" s="109"/>
      <c r="O32" s="109"/>
      <c r="P32" s="109"/>
      <c r="Q32" s="109"/>
      <c r="R32" s="109"/>
    </row>
    <row r="33" spans="1:18" ht="13.5" thickBot="1">
      <c r="A33" s="109"/>
      <c r="B33" s="109"/>
      <c r="C33" s="109"/>
      <c r="D33" s="109"/>
      <c r="E33" s="109"/>
      <c r="F33" s="109"/>
      <c r="G33" s="109"/>
      <c r="H33" s="109"/>
      <c r="I33" s="109"/>
      <c r="J33" s="100"/>
      <c r="K33" s="100"/>
      <c r="L33" s="100"/>
      <c r="M33" s="110"/>
      <c r="N33" s="109"/>
      <c r="O33" s="109"/>
      <c r="P33" s="109"/>
      <c r="Q33" s="109"/>
      <c r="R33" s="109"/>
    </row>
    <row r="34" spans="1:18">
      <c r="A34" s="117" t="s">
        <v>310</v>
      </c>
      <c r="B34" s="117" t="s">
        <v>311</v>
      </c>
      <c r="C34" s="118"/>
      <c r="D34" s="109"/>
      <c r="E34" s="109"/>
      <c r="F34" s="109"/>
      <c r="G34" s="109"/>
      <c r="H34" s="109"/>
      <c r="I34" s="109"/>
      <c r="J34" s="100"/>
      <c r="K34" s="100"/>
      <c r="L34" s="100"/>
      <c r="M34" s="110"/>
      <c r="N34" s="118"/>
      <c r="O34" s="118"/>
      <c r="P34" s="109"/>
      <c r="Q34" s="109"/>
      <c r="R34" s="109"/>
    </row>
    <row r="35" spans="1:18" ht="13.5" thickBot="1">
      <c r="A35" s="119"/>
      <c r="B35" s="119" t="s">
        <v>312</v>
      </c>
      <c r="C35" s="105"/>
      <c r="D35" s="105"/>
      <c r="E35" s="105"/>
      <c r="F35" s="105"/>
      <c r="G35" s="105"/>
      <c r="H35" s="105"/>
      <c r="I35" s="105"/>
      <c r="J35" s="100"/>
      <c r="K35" s="100"/>
      <c r="L35" s="100"/>
      <c r="M35" s="110"/>
      <c r="N35" s="118"/>
      <c r="O35" s="118"/>
      <c r="P35" s="118"/>
      <c r="Q35" s="118"/>
      <c r="R35" s="118"/>
    </row>
    <row r="36" spans="1:18">
      <c r="A36" s="120"/>
      <c r="B36" s="120"/>
      <c r="C36" s="105"/>
      <c r="D36" s="105"/>
      <c r="E36" s="105"/>
      <c r="F36" s="105"/>
      <c r="G36" s="105"/>
      <c r="H36" s="105"/>
      <c r="I36" s="105"/>
      <c r="J36" s="100"/>
      <c r="K36" s="100"/>
      <c r="L36" s="100"/>
      <c r="M36" s="110"/>
      <c r="N36" s="118"/>
      <c r="O36" s="118"/>
      <c r="P36" s="118"/>
      <c r="Q36" s="118"/>
      <c r="R36" s="118"/>
    </row>
    <row r="37" spans="1:18">
      <c r="A37" s="121">
        <v>260</v>
      </c>
      <c r="B37" s="121">
        <v>255</v>
      </c>
      <c r="C37" s="105" t="s">
        <v>313</v>
      </c>
      <c r="D37" s="105"/>
      <c r="E37" s="105"/>
      <c r="F37" s="105"/>
      <c r="G37" s="105"/>
      <c r="H37" s="105"/>
      <c r="I37" s="105"/>
      <c r="J37" s="100"/>
      <c r="K37" s="100"/>
      <c r="L37" s="100"/>
      <c r="M37" s="110"/>
      <c r="N37" s="118"/>
      <c r="O37" s="118"/>
      <c r="P37" s="118"/>
      <c r="Q37" s="118"/>
      <c r="R37" s="118"/>
    </row>
    <row r="38" spans="1:18">
      <c r="A38" s="121">
        <v>200</v>
      </c>
      <c r="B38" s="121">
        <v>200</v>
      </c>
      <c r="C38" s="105"/>
      <c r="D38" s="105"/>
      <c r="E38" s="105"/>
      <c r="F38" s="105"/>
      <c r="G38" s="105"/>
      <c r="H38" s="105"/>
      <c r="I38" s="105"/>
      <c r="J38" s="100"/>
      <c r="K38" s="100"/>
      <c r="L38" s="100"/>
      <c r="M38" s="110"/>
      <c r="N38" s="118"/>
      <c r="O38" s="118"/>
      <c r="P38" s="118"/>
      <c r="Q38" s="118"/>
      <c r="R38" s="118"/>
    </row>
    <row r="39" spans="1:18">
      <c r="A39" s="121">
        <v>156</v>
      </c>
      <c r="B39" s="121">
        <v>152</v>
      </c>
      <c r="C39" s="105" t="s">
        <v>314</v>
      </c>
      <c r="D39" s="105"/>
      <c r="E39" s="105"/>
      <c r="F39" s="105"/>
      <c r="G39" s="105"/>
      <c r="H39" s="105"/>
      <c r="I39" s="105"/>
      <c r="J39" s="100"/>
      <c r="K39" s="100"/>
      <c r="L39" s="100"/>
      <c r="M39" s="110"/>
      <c r="N39" s="118"/>
      <c r="O39" s="118"/>
      <c r="P39" s="118"/>
      <c r="Q39" s="118"/>
      <c r="R39" s="118"/>
    </row>
    <row r="40" spans="1:18">
      <c r="A40" s="121">
        <v>104</v>
      </c>
      <c r="B40" s="121">
        <v>103</v>
      </c>
      <c r="C40" s="105" t="s">
        <v>315</v>
      </c>
      <c r="D40" s="105"/>
      <c r="E40" s="105"/>
      <c r="F40" s="105"/>
      <c r="G40" s="105"/>
      <c r="H40" s="105"/>
      <c r="I40" s="105"/>
      <c r="J40" s="100"/>
      <c r="K40" s="100"/>
      <c r="L40" s="100"/>
      <c r="M40" s="110"/>
      <c r="N40" s="118"/>
      <c r="O40" s="118"/>
      <c r="P40" s="118"/>
      <c r="Q40" s="118"/>
      <c r="R40" s="118"/>
    </row>
    <row r="41" spans="1:18">
      <c r="A41" s="121">
        <v>52</v>
      </c>
      <c r="B41" s="121">
        <v>52</v>
      </c>
      <c r="C41" s="105" t="s">
        <v>316</v>
      </c>
      <c r="D41" s="105"/>
      <c r="E41" s="105"/>
      <c r="F41" s="105"/>
      <c r="G41" s="105"/>
      <c r="H41" s="105"/>
      <c r="I41" s="105"/>
      <c r="J41" s="105"/>
      <c r="K41" s="118"/>
      <c r="L41" s="118"/>
      <c r="M41" s="118"/>
      <c r="N41" s="118"/>
      <c r="O41" s="118"/>
      <c r="P41" s="118"/>
      <c r="Q41" s="118"/>
      <c r="R41" s="118"/>
    </row>
    <row r="42" spans="1:18">
      <c r="A42" s="121">
        <v>26</v>
      </c>
      <c r="B42" s="121">
        <v>26</v>
      </c>
      <c r="C42" s="105" t="s">
        <v>317</v>
      </c>
      <c r="D42" s="105"/>
      <c r="E42" s="105"/>
      <c r="F42" s="105"/>
      <c r="G42" s="105"/>
      <c r="H42" s="105"/>
      <c r="I42" s="105"/>
      <c r="J42" s="105"/>
      <c r="K42" s="118"/>
      <c r="L42" s="118"/>
      <c r="M42" s="118"/>
      <c r="N42" s="118"/>
      <c r="O42" s="118"/>
      <c r="P42" s="118"/>
      <c r="Q42" s="118"/>
      <c r="R42" s="118"/>
    </row>
    <row r="43" spans="1:18">
      <c r="A43" s="121">
        <v>12</v>
      </c>
      <c r="B43" s="121">
        <v>12</v>
      </c>
      <c r="C43" s="105" t="s">
        <v>318</v>
      </c>
      <c r="D43" s="105"/>
      <c r="E43" s="105"/>
      <c r="F43" s="105"/>
      <c r="G43" s="105"/>
      <c r="H43" s="105"/>
      <c r="I43" s="105"/>
      <c r="J43" s="105"/>
      <c r="K43" s="118"/>
      <c r="L43" s="118"/>
      <c r="M43" s="118"/>
      <c r="N43" s="118"/>
      <c r="O43" s="118"/>
      <c r="P43" s="118"/>
      <c r="Q43" s="118"/>
      <c r="R43" s="118"/>
    </row>
    <row r="44" spans="1:18">
      <c r="A44" s="121">
        <v>6</v>
      </c>
      <c r="B44" s="121">
        <v>6</v>
      </c>
      <c r="C44" s="105"/>
      <c r="D44" s="105"/>
      <c r="E44" s="105"/>
      <c r="F44" s="105"/>
      <c r="G44" s="105"/>
      <c r="H44" s="105"/>
      <c r="I44" s="105"/>
      <c r="J44" s="105"/>
      <c r="K44" s="118"/>
      <c r="L44" s="118"/>
      <c r="M44" s="118"/>
      <c r="N44" s="118"/>
      <c r="O44" s="118"/>
      <c r="P44" s="118"/>
      <c r="Q44" s="118"/>
      <c r="R44" s="118"/>
    </row>
    <row r="45" spans="1:18">
      <c r="A45" s="121">
        <v>1</v>
      </c>
      <c r="B45" s="121">
        <v>1</v>
      </c>
      <c r="C45" s="105"/>
      <c r="D45" s="105"/>
      <c r="E45" s="105"/>
      <c r="F45" s="105"/>
      <c r="G45" s="105"/>
      <c r="H45" s="105"/>
      <c r="I45" s="105"/>
      <c r="J45" s="105"/>
      <c r="K45" s="118"/>
      <c r="L45" s="118"/>
      <c r="M45" s="118"/>
      <c r="N45" s="118"/>
      <c r="O45" s="118"/>
      <c r="P45" s="118"/>
      <c r="Q45" s="118"/>
      <c r="R45" s="118"/>
    </row>
    <row r="46" spans="1:18">
      <c r="A46" s="121" t="s">
        <v>319</v>
      </c>
      <c r="B46" s="121">
        <v>52</v>
      </c>
      <c r="C46" s="105" t="s">
        <v>285</v>
      </c>
      <c r="D46" s="105"/>
      <c r="E46" s="105"/>
      <c r="F46" s="105"/>
      <c r="G46" s="105"/>
      <c r="H46" s="105"/>
      <c r="I46" s="105"/>
      <c r="J46" s="105"/>
      <c r="K46" s="118"/>
      <c r="L46" s="118"/>
      <c r="M46" s="118"/>
      <c r="N46" s="118"/>
      <c r="O46" s="118"/>
      <c r="P46" s="118"/>
      <c r="Q46" s="118"/>
      <c r="R46" s="118"/>
    </row>
    <row r="47" spans="1:18">
      <c r="A47" s="121" t="s">
        <v>320</v>
      </c>
      <c r="B47" s="121">
        <v>49</v>
      </c>
      <c r="C47" s="105" t="s">
        <v>286</v>
      </c>
      <c r="D47" s="105"/>
      <c r="E47" s="105"/>
      <c r="F47" s="105"/>
      <c r="G47" s="105"/>
      <c r="H47" s="105"/>
      <c r="I47" s="105"/>
      <c r="J47" s="105"/>
      <c r="K47" s="118"/>
      <c r="L47" s="118"/>
      <c r="M47" s="118"/>
      <c r="N47" s="118"/>
      <c r="O47" s="118"/>
      <c r="P47" s="118"/>
      <c r="Q47" s="118"/>
      <c r="R47" s="118"/>
    </row>
    <row r="48" spans="1:18" ht="13.5" thickBot="1">
      <c r="A48" s="119" t="s">
        <v>321</v>
      </c>
      <c r="B48" s="119">
        <v>9</v>
      </c>
      <c r="C48" s="105" t="s">
        <v>322</v>
      </c>
      <c r="D48" s="105"/>
      <c r="E48" s="105"/>
      <c r="F48" s="105"/>
      <c r="G48" s="105"/>
      <c r="H48" s="105"/>
      <c r="I48" s="105"/>
      <c r="J48" s="105"/>
      <c r="K48" s="118"/>
      <c r="L48" s="118"/>
      <c r="M48" s="118"/>
      <c r="N48" s="118"/>
      <c r="O48" s="118"/>
      <c r="P48" s="118"/>
      <c r="Q48" s="118"/>
      <c r="R48" s="118"/>
    </row>
    <row r="49" spans="1:18">
      <c r="A49" s="109"/>
      <c r="B49" s="109"/>
      <c r="C49" s="109"/>
      <c r="D49" s="109"/>
      <c r="E49" s="109"/>
      <c r="F49" s="109"/>
      <c r="G49" s="109"/>
      <c r="H49" s="109"/>
      <c r="I49" s="122"/>
      <c r="J49" s="105"/>
      <c r="K49" s="118"/>
      <c r="L49" s="118"/>
      <c r="M49" s="118"/>
      <c r="N49" s="109"/>
      <c r="O49" s="109"/>
      <c r="P49" s="109"/>
      <c r="Q49" s="109"/>
      <c r="R49" s="109"/>
    </row>
    <row r="50" spans="1:18">
      <c r="A50" s="105"/>
      <c r="B50" s="105"/>
      <c r="C50" s="105"/>
      <c r="D50" s="118"/>
      <c r="E50" s="118"/>
      <c r="F50" s="118"/>
      <c r="G50" s="118"/>
      <c r="H50" s="118"/>
      <c r="I50" s="122"/>
      <c r="J50" s="105"/>
      <c r="K50" s="118"/>
      <c r="L50" s="118"/>
      <c r="M50" s="118"/>
      <c r="N50" s="118"/>
      <c r="O50" s="118"/>
      <c r="P50" s="118"/>
      <c r="Q50" s="118"/>
      <c r="R50" s="118"/>
    </row>
    <row r="51" spans="1:18">
      <c r="A51" s="105"/>
      <c r="B51" s="105"/>
      <c r="C51" s="105"/>
      <c r="D51" s="118"/>
      <c r="E51" s="118"/>
      <c r="F51" s="118"/>
      <c r="G51" s="118"/>
      <c r="H51" s="118"/>
      <c r="I51" s="122"/>
      <c r="J51" s="118"/>
      <c r="K51" s="118"/>
      <c r="L51" s="118"/>
      <c r="M51" s="118"/>
      <c r="N51" s="118"/>
      <c r="O51" s="118"/>
      <c r="P51" s="118"/>
      <c r="Q51" s="118"/>
      <c r="R51" s="118"/>
    </row>
    <row r="52" spans="1:18">
      <c r="A52" s="105"/>
      <c r="B52" s="105"/>
      <c r="C52" s="105"/>
      <c r="D52" s="118"/>
      <c r="E52" s="118"/>
      <c r="F52" s="118"/>
      <c r="G52" s="118"/>
      <c r="H52" s="118"/>
      <c r="I52" s="122"/>
      <c r="J52" s="118"/>
      <c r="K52" s="118"/>
      <c r="L52" s="118"/>
      <c r="M52" s="118"/>
      <c r="N52" s="118"/>
      <c r="O52" s="118"/>
      <c r="P52" s="118"/>
      <c r="Q52" s="118"/>
      <c r="R52" s="118"/>
    </row>
    <row r="53" spans="1:18">
      <c r="A53" s="105"/>
      <c r="B53" s="105"/>
      <c r="C53" s="105"/>
      <c r="D53" s="118"/>
      <c r="E53" s="118"/>
      <c r="F53" s="118"/>
      <c r="G53" s="118"/>
      <c r="H53" s="118"/>
      <c r="I53" s="122"/>
      <c r="J53" s="109"/>
      <c r="K53" s="109"/>
      <c r="L53" s="109"/>
      <c r="M53" s="109"/>
    </row>
    <row r="54" spans="1:18">
      <c r="J54" s="118"/>
      <c r="K54" s="118"/>
      <c r="L54" s="118"/>
      <c r="M54" s="118"/>
    </row>
    <row r="55" spans="1:18">
      <c r="J55" s="118"/>
      <c r="K55" s="118"/>
      <c r="L55" s="118"/>
      <c r="M55" s="118"/>
    </row>
    <row r="56" spans="1:18">
      <c r="J56" s="118"/>
      <c r="K56" s="118"/>
      <c r="L56" s="118"/>
      <c r="M56" s="118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&amp;L&amp;F</oddHeader>
    <oddFooter>&amp;LGemeente Gennep - CSG&amp;R&amp;A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8"/>
  <dimension ref="A1:U15"/>
  <sheetViews>
    <sheetView tabSelected="1" zoomScale="80" zoomScaleNormal="80" zoomScaleSheetLayoutView="75" workbookViewId="0">
      <pane ySplit="7" topLeftCell="A8" activePane="bottomLeft" state="frozen"/>
      <selection activeCell="G44" sqref="G44"/>
      <selection pane="bottomLeft" activeCell="N12" sqref="N12"/>
    </sheetView>
  </sheetViews>
  <sheetFormatPr defaultRowHeight="12.75"/>
  <cols>
    <col min="1" max="1" width="11" style="128" customWidth="1"/>
    <col min="2" max="2" width="27.85546875" style="128" customWidth="1"/>
    <col min="3" max="3" width="11" style="133" bestFit="1" customWidth="1"/>
    <col min="4" max="4" width="11" style="133" customWidth="1"/>
    <col min="5" max="5" width="15.140625" style="134" bestFit="1" customWidth="1"/>
    <col min="6" max="6" width="16.28515625" style="133" bestFit="1" customWidth="1"/>
    <col min="7" max="7" width="16.42578125" style="133" customWidth="1"/>
    <col min="8" max="8" width="16.28515625" style="133" bestFit="1" customWidth="1"/>
    <col min="9" max="9" width="16" style="128" bestFit="1" customWidth="1"/>
    <col min="10" max="11" width="18.7109375" style="128" bestFit="1" customWidth="1"/>
    <col min="12" max="12" width="15.140625" style="133" bestFit="1" customWidth="1"/>
    <col min="13" max="13" width="19.28515625" style="133" customWidth="1"/>
    <col min="14" max="14" width="15.7109375" style="128" bestFit="1" customWidth="1"/>
    <col min="15" max="15" width="15" style="128" customWidth="1"/>
    <col min="16" max="16" width="13.85546875" style="128" bestFit="1" customWidth="1"/>
    <col min="17" max="17" width="15.140625" style="128" bestFit="1" customWidth="1"/>
    <col min="18" max="18" width="4.85546875" style="128" customWidth="1"/>
    <col min="19" max="19" width="13.85546875" style="128" bestFit="1" customWidth="1"/>
    <col min="20" max="20" width="16.85546875" style="128" bestFit="1" customWidth="1"/>
    <col min="21" max="21" width="2.5703125" style="128" customWidth="1"/>
    <col min="22" max="16384" width="9.140625" style="128"/>
  </cols>
  <sheetData>
    <row r="1" spans="1:21" s="123" customFormat="1">
      <c r="A1" s="123" t="s">
        <v>323</v>
      </c>
      <c r="C1" s="124"/>
      <c r="D1" s="124"/>
      <c r="E1" s="125"/>
      <c r="F1" s="126"/>
      <c r="G1" s="126"/>
      <c r="H1" s="126"/>
      <c r="L1" s="124"/>
      <c r="T1" s="127"/>
      <c r="U1" s="128"/>
    </row>
    <row r="2" spans="1:21" s="123" customFormat="1">
      <c r="A2" s="129"/>
      <c r="C2" s="124"/>
      <c r="D2" s="124"/>
      <c r="E2" s="125"/>
      <c r="F2" s="126"/>
      <c r="G2" s="126"/>
      <c r="H2" s="126"/>
      <c r="I2" s="130"/>
      <c r="K2" s="130"/>
      <c r="L2" s="131"/>
      <c r="M2" s="124"/>
      <c r="N2" s="132"/>
      <c r="O2" s="132"/>
      <c r="U2" s="133"/>
    </row>
    <row r="3" spans="1:21" ht="13.5" thickBot="1">
      <c r="A3" s="123"/>
      <c r="H3" s="135"/>
      <c r="U3" s="127"/>
    </row>
    <row r="4" spans="1:21" ht="13.5" thickTop="1">
      <c r="A4" s="137"/>
      <c r="B4" s="137"/>
      <c r="C4" s="138"/>
      <c r="D4" s="138"/>
      <c r="E4" s="139" t="s">
        <v>324</v>
      </c>
      <c r="F4" s="139" t="s">
        <v>325</v>
      </c>
      <c r="G4" s="139" t="s">
        <v>326</v>
      </c>
      <c r="H4" s="138" t="s">
        <v>327</v>
      </c>
      <c r="I4" s="137"/>
      <c r="J4" s="137"/>
      <c r="K4" s="139" t="s">
        <v>326</v>
      </c>
      <c r="L4" s="138"/>
      <c r="M4" s="137"/>
      <c r="N4" s="287" t="s">
        <v>328</v>
      </c>
      <c r="O4" s="287"/>
      <c r="P4" s="287"/>
      <c r="Q4" s="140"/>
      <c r="S4" s="141"/>
      <c r="T4" s="142"/>
      <c r="U4" s="143"/>
    </row>
    <row r="5" spans="1:21">
      <c r="A5" s="144" t="s">
        <v>329</v>
      </c>
      <c r="B5" s="144" t="s">
        <v>330</v>
      </c>
      <c r="C5" s="145" t="s">
        <v>34</v>
      </c>
      <c r="D5" s="145" t="s">
        <v>326</v>
      </c>
      <c r="E5" s="146" t="s">
        <v>331</v>
      </c>
      <c r="F5" s="146" t="s">
        <v>332</v>
      </c>
      <c r="G5" s="146" t="s">
        <v>332</v>
      </c>
      <c r="H5" s="145" t="s">
        <v>333</v>
      </c>
      <c r="I5" s="145" t="s">
        <v>334</v>
      </c>
      <c r="J5" s="145" t="s">
        <v>335</v>
      </c>
      <c r="K5" s="145" t="s">
        <v>336</v>
      </c>
      <c r="L5" s="145" t="s">
        <v>334</v>
      </c>
      <c r="M5" s="145" t="s">
        <v>337</v>
      </c>
      <c r="N5" s="288"/>
      <c r="O5" s="288"/>
      <c r="P5" s="288"/>
      <c r="Q5" s="147" t="s">
        <v>338</v>
      </c>
      <c r="S5" s="148" t="s">
        <v>339</v>
      </c>
      <c r="T5" s="149" t="s">
        <v>340</v>
      </c>
      <c r="U5" s="143"/>
    </row>
    <row r="6" spans="1:21">
      <c r="A6" s="144"/>
      <c r="B6" s="144"/>
      <c r="C6" s="145" t="s">
        <v>341</v>
      </c>
      <c r="D6" s="145" t="s">
        <v>341</v>
      </c>
      <c r="E6" s="146" t="s">
        <v>342</v>
      </c>
      <c r="F6" s="146" t="s">
        <v>55</v>
      </c>
      <c r="G6" s="146" t="s">
        <v>55</v>
      </c>
      <c r="H6" s="145" t="s">
        <v>343</v>
      </c>
      <c r="I6" s="145" t="s">
        <v>344</v>
      </c>
      <c r="J6" s="145"/>
      <c r="K6" s="145" t="s">
        <v>55</v>
      </c>
      <c r="L6" s="145" t="s">
        <v>345</v>
      </c>
      <c r="M6" s="145"/>
      <c r="N6" s="145" t="s">
        <v>346</v>
      </c>
      <c r="O6" s="145" t="s">
        <v>347</v>
      </c>
      <c r="P6" s="145" t="s">
        <v>348</v>
      </c>
      <c r="Q6" s="147"/>
      <c r="S6" s="148" t="s">
        <v>55</v>
      </c>
      <c r="T6" s="149"/>
      <c r="U6" s="143"/>
    </row>
    <row r="7" spans="1:21" ht="13.5" thickBot="1">
      <c r="A7" s="150"/>
      <c r="B7" s="150"/>
      <c r="C7" s="151"/>
      <c r="D7" s="151"/>
      <c r="E7" s="152" t="s">
        <v>349</v>
      </c>
      <c r="F7" s="152"/>
      <c r="G7" s="152" t="s">
        <v>350</v>
      </c>
      <c r="H7" s="151" t="s">
        <v>351</v>
      </c>
      <c r="I7" s="151" t="s">
        <v>352</v>
      </c>
      <c r="J7" s="151" t="s">
        <v>353</v>
      </c>
      <c r="K7" s="151" t="s">
        <v>354</v>
      </c>
      <c r="L7" s="151" t="s">
        <v>355</v>
      </c>
      <c r="M7" s="151" t="s">
        <v>356</v>
      </c>
      <c r="N7" s="151" t="s">
        <v>357</v>
      </c>
      <c r="O7" s="151" t="s">
        <v>358</v>
      </c>
      <c r="P7" s="153"/>
      <c r="Q7" s="154" t="s">
        <v>359</v>
      </c>
      <c r="S7" s="155"/>
      <c r="T7" s="156"/>
      <c r="U7" s="143"/>
    </row>
    <row r="8" spans="1:21" ht="13.5" customHeight="1" thickTop="1">
      <c r="A8" s="157"/>
      <c r="B8" s="157"/>
      <c r="C8" s="158"/>
      <c r="D8" s="159"/>
      <c r="E8" s="160"/>
      <c r="F8" s="161"/>
      <c r="G8" s="161"/>
      <c r="H8" s="158"/>
      <c r="I8" s="162"/>
      <c r="J8" s="163"/>
      <c r="K8" s="162"/>
      <c r="L8" s="162"/>
      <c r="M8" s="158"/>
      <c r="N8" s="158"/>
      <c r="O8" s="164"/>
      <c r="P8" s="165"/>
      <c r="Q8" s="166"/>
      <c r="S8" s="167"/>
      <c r="T8" s="169"/>
      <c r="U8" s="127"/>
    </row>
    <row r="9" spans="1:21" ht="13.5" customHeight="1">
      <c r="A9" s="157"/>
      <c r="B9" s="157"/>
      <c r="C9" s="158"/>
      <c r="D9" s="159"/>
      <c r="E9" s="160"/>
      <c r="F9" s="161"/>
      <c r="G9" s="161"/>
      <c r="H9" s="158"/>
      <c r="I9" s="285"/>
      <c r="J9" s="163"/>
      <c r="K9" s="285"/>
      <c r="L9" s="285"/>
      <c r="M9" s="158"/>
      <c r="N9" s="158"/>
      <c r="O9" s="164"/>
      <c r="P9" s="165"/>
      <c r="Q9" s="166"/>
      <c r="S9" s="167"/>
      <c r="T9" s="168"/>
      <c r="U9" s="127"/>
    </row>
    <row r="10" spans="1:21" ht="13.5" customHeight="1">
      <c r="A10" s="157"/>
      <c r="B10" s="157"/>
      <c r="C10" s="158"/>
      <c r="D10" s="159"/>
      <c r="E10" s="160"/>
      <c r="F10" s="161"/>
      <c r="G10" s="161"/>
      <c r="H10" s="158"/>
      <c r="I10" s="158"/>
      <c r="J10" s="163"/>
      <c r="K10" s="159"/>
      <c r="L10" s="167"/>
      <c r="M10" s="158"/>
      <c r="N10" s="158"/>
      <c r="O10" s="164"/>
      <c r="P10" s="165"/>
      <c r="Q10" s="166"/>
      <c r="S10" s="167"/>
      <c r="T10" s="168"/>
      <c r="U10" s="127"/>
    </row>
    <row r="11" spans="1:21">
      <c r="A11" s="170">
        <v>1</v>
      </c>
      <c r="B11" s="171" t="s">
        <v>56</v>
      </c>
      <c r="C11" s="172">
        <v>260</v>
      </c>
      <c r="D11" s="172">
        <v>255</v>
      </c>
      <c r="E11" s="173">
        <v>2470.2199999999989</v>
      </c>
      <c r="F11" s="173">
        <f>SUMIF(Ma_Vrij!C:C,'IVM SMO'!A11,Ma_Vrij!R:R)/2</f>
        <v>0</v>
      </c>
      <c r="G11" s="173">
        <f>(F11/C11)*D11</f>
        <v>0</v>
      </c>
      <c r="H11" s="173"/>
      <c r="I11" s="174">
        <f>$I$9</f>
        <v>0</v>
      </c>
      <c r="J11" s="175">
        <f>(G11+H11)*I11</f>
        <v>0</v>
      </c>
      <c r="K11" s="173">
        <f>(G11+H11)*$K$9</f>
        <v>0</v>
      </c>
      <c r="L11" s="174">
        <f>$L$9</f>
        <v>0</v>
      </c>
      <c r="M11" s="175">
        <f>K11*L11</f>
        <v>0</v>
      </c>
      <c r="N11" s="176">
        <f>M11+J11</f>
        <v>0</v>
      </c>
      <c r="O11" s="177">
        <v>0.21</v>
      </c>
      <c r="P11" s="178">
        <f>N11+(N11*O11)</f>
        <v>0</v>
      </c>
      <c r="Q11" s="179">
        <f>IF(E11&gt;0,P11/E11,0)</f>
        <v>0</v>
      </c>
      <c r="R11" s="180"/>
      <c r="S11" s="181">
        <v>628708.08000000019</v>
      </c>
      <c r="T11" s="182">
        <f>IF(F11&gt;0,S11/F11,0)</f>
        <v>0</v>
      </c>
      <c r="U11" s="127"/>
    </row>
    <row r="12" spans="1:21">
      <c r="A12" s="170">
        <v>2</v>
      </c>
      <c r="B12" s="171" t="s">
        <v>249</v>
      </c>
      <c r="C12" s="172">
        <v>260</v>
      </c>
      <c r="D12" s="172">
        <v>255</v>
      </c>
      <c r="E12" s="173">
        <v>383.38960000000003</v>
      </c>
      <c r="F12" s="173">
        <f>SUMIF(Ma_Vrij!C:C,'IVM SMO'!A12,Ma_Vrij!R:R)/2</f>
        <v>0</v>
      </c>
      <c r="G12" s="173">
        <f>(F12/C12)*D12</f>
        <v>0</v>
      </c>
      <c r="H12" s="173"/>
      <c r="I12" s="174">
        <f>$I$9</f>
        <v>0</v>
      </c>
      <c r="J12" s="175">
        <f>(G12+H12)*I12</f>
        <v>0</v>
      </c>
      <c r="K12" s="173">
        <f>(G12+H12)*$K$9</f>
        <v>0</v>
      </c>
      <c r="L12" s="174">
        <f>$L$9</f>
        <v>0</v>
      </c>
      <c r="M12" s="175">
        <f>K12*L12</f>
        <v>0</v>
      </c>
      <c r="N12" s="176">
        <f>M12+J12</f>
        <v>0</v>
      </c>
      <c r="O12" s="177">
        <v>0.21</v>
      </c>
      <c r="P12" s="178">
        <f>N12+(N12*O12)</f>
        <v>0</v>
      </c>
      <c r="Q12" s="179">
        <f>IF(E12&gt;0,P12/E12,0)</f>
        <v>0</v>
      </c>
      <c r="R12" s="180"/>
      <c r="S12" s="181">
        <v>98707.856</v>
      </c>
      <c r="T12" s="182">
        <f>IF(F12&gt;0,S12/F12,0)</f>
        <v>0</v>
      </c>
      <c r="U12" s="127"/>
    </row>
    <row r="13" spans="1:21">
      <c r="A13" s="170"/>
      <c r="B13" s="171"/>
      <c r="C13" s="172"/>
      <c r="D13" s="183"/>
      <c r="E13" s="184"/>
      <c r="F13" s="185"/>
      <c r="G13" s="186"/>
      <c r="H13" s="187"/>
      <c r="I13" s="174"/>
      <c r="J13" s="188"/>
      <c r="K13" s="185"/>
      <c r="L13" s="189"/>
      <c r="M13" s="188"/>
      <c r="N13" s="176"/>
      <c r="O13" s="178"/>
      <c r="P13" s="178"/>
      <c r="Q13" s="176"/>
      <c r="S13" s="190"/>
      <c r="T13" s="168"/>
    </row>
    <row r="14" spans="1:21">
      <c r="A14" s="191"/>
      <c r="B14" s="192"/>
      <c r="C14" s="191"/>
      <c r="D14" s="193"/>
      <c r="E14" s="194">
        <f>SUM(E11:E13)</f>
        <v>2853.6095999999989</v>
      </c>
      <c r="F14" s="194">
        <f>SUM(F11:F13)</f>
        <v>0</v>
      </c>
      <c r="G14" s="194">
        <f>SUM(G11:G13)</f>
        <v>0</v>
      </c>
      <c r="H14" s="194">
        <f>SUM(H11:H13)</f>
        <v>0</v>
      </c>
      <c r="I14" s="192"/>
      <c r="J14" s="195">
        <f>SUM(J11:J13)</f>
        <v>0</v>
      </c>
      <c r="K14" s="194">
        <f>SUM(K11:K13)</f>
        <v>0</v>
      </c>
      <c r="L14" s="196"/>
      <c r="M14" s="195">
        <f>SUM(M11:M13)</f>
        <v>0</v>
      </c>
      <c r="N14" s="195">
        <f>SUM(N11:N13)</f>
        <v>0</v>
      </c>
      <c r="O14" s="195"/>
      <c r="P14" s="195">
        <f>SUM(P11:P13)</f>
        <v>0</v>
      </c>
      <c r="Q14" s="197">
        <f>IF(E14&gt;0,P14/E14,0)</f>
        <v>0</v>
      </c>
      <c r="R14" s="180"/>
      <c r="S14" s="198">
        <v>727415.93600000022</v>
      </c>
      <c r="T14" s="198">
        <f>IF(F14&gt;0,S14/F14,0)</f>
        <v>0</v>
      </c>
    </row>
    <row r="15" spans="1:21">
      <c r="A15" s="133"/>
      <c r="F15" s="135"/>
      <c r="G15" s="135"/>
      <c r="J15" s="199"/>
      <c r="K15" s="199"/>
      <c r="N15" s="136"/>
      <c r="P15" s="136"/>
      <c r="Q15" s="136"/>
      <c r="R15" s="200"/>
    </row>
  </sheetData>
  <mergeCells count="1">
    <mergeCell ref="N4:P5"/>
  </mergeCells>
  <conditionalFormatting sqref="I9">
    <cfRule type="containsBlanks" dxfId="10" priority="3" stopIfTrue="1">
      <formula>LEN(TRIM(I9))=0</formula>
    </cfRule>
  </conditionalFormatting>
  <conditionalFormatting sqref="K9">
    <cfRule type="containsBlanks" dxfId="9" priority="2" stopIfTrue="1">
      <formula>LEN(TRIM(K9))=0</formula>
    </cfRule>
  </conditionalFormatting>
  <conditionalFormatting sqref="L9">
    <cfRule type="containsBlanks" dxfId="8" priority="1" stopIfTrue="1">
      <formula>LEN(TRIM(L9))=0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&amp;L&amp;F</oddHeader>
    <oddFooter>&amp;LGemeente Gennep - CSG&amp;R&amp;A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3"/>
  <sheetViews>
    <sheetView workbookViewId="0">
      <selection activeCell="K4" sqref="K4"/>
    </sheetView>
  </sheetViews>
  <sheetFormatPr defaultRowHeight="12.75"/>
  <cols>
    <col min="1" max="1" width="11.5703125" style="42" customWidth="1"/>
    <col min="2" max="2" width="26" customWidth="1"/>
    <col min="3" max="3" width="19.28515625" customWidth="1"/>
    <col min="4" max="4" width="11" style="54" customWidth="1"/>
    <col min="5" max="6" width="44" customWidth="1"/>
    <col min="7" max="7" width="9" bestFit="1" customWidth="1"/>
    <col min="8" max="8" width="11.7109375" customWidth="1"/>
    <col min="9" max="9" width="13.7109375" bestFit="1" customWidth="1"/>
    <col min="10" max="10" width="14.5703125" bestFit="1" customWidth="1"/>
    <col min="11" max="11" width="15.5703125" style="265" customWidth="1"/>
    <col min="12" max="12" width="12" style="231" bestFit="1" customWidth="1"/>
    <col min="13" max="13" width="17.5703125" style="231" bestFit="1" customWidth="1"/>
    <col min="14" max="14" width="13.5703125" bestFit="1" customWidth="1"/>
    <col min="15" max="15" width="15.42578125" style="231" bestFit="1" customWidth="1"/>
    <col min="16" max="16" width="16.42578125" style="231" bestFit="1" customWidth="1"/>
    <col min="17" max="18" width="15" style="231" bestFit="1" customWidth="1"/>
    <col min="19" max="19" width="13.7109375" bestFit="1" customWidth="1"/>
    <col min="20" max="21" width="10.85546875" bestFit="1" customWidth="1"/>
    <col min="23" max="23" width="10.140625" bestFit="1" customWidth="1"/>
  </cols>
  <sheetData>
    <row r="1" spans="1:23" ht="13.5" thickTop="1">
      <c r="A1" s="201" t="s">
        <v>329</v>
      </c>
      <c r="B1" s="202" t="s">
        <v>330</v>
      </c>
      <c r="C1" s="202" t="s">
        <v>360</v>
      </c>
      <c r="D1" s="203" t="s">
        <v>361</v>
      </c>
      <c r="E1" s="202" t="s">
        <v>47</v>
      </c>
      <c r="F1" s="202" t="s">
        <v>41</v>
      </c>
      <c r="G1" s="203" t="s">
        <v>340</v>
      </c>
      <c r="H1" s="203" t="s">
        <v>362</v>
      </c>
      <c r="I1" s="203" t="s">
        <v>363</v>
      </c>
      <c r="J1" s="203" t="s">
        <v>332</v>
      </c>
      <c r="K1" s="204" t="s">
        <v>334</v>
      </c>
      <c r="L1" s="204" t="s">
        <v>364</v>
      </c>
      <c r="M1" s="205" t="s">
        <v>335</v>
      </c>
      <c r="N1" s="203" t="s">
        <v>336</v>
      </c>
      <c r="O1" s="204" t="s">
        <v>334</v>
      </c>
      <c r="P1" s="204" t="s">
        <v>337</v>
      </c>
      <c r="Q1" s="204" t="s">
        <v>328</v>
      </c>
      <c r="R1" s="204" t="s">
        <v>328</v>
      </c>
      <c r="S1" s="206" t="s">
        <v>338</v>
      </c>
    </row>
    <row r="2" spans="1:23">
      <c r="A2" s="207"/>
      <c r="B2" s="208"/>
      <c r="C2" s="208"/>
      <c r="D2" s="209"/>
      <c r="E2" s="208"/>
      <c r="F2" s="208"/>
      <c r="G2" s="209"/>
      <c r="H2" s="209" t="s">
        <v>342</v>
      </c>
      <c r="I2" s="209" t="s">
        <v>365</v>
      </c>
      <c r="J2" s="209"/>
      <c r="K2" s="210" t="s">
        <v>344</v>
      </c>
      <c r="L2" s="210" t="s">
        <v>366</v>
      </c>
      <c r="M2" s="210"/>
      <c r="N2" s="209"/>
      <c r="O2" s="210" t="s">
        <v>345</v>
      </c>
      <c r="P2" s="210"/>
      <c r="Q2" s="210" t="s">
        <v>367</v>
      </c>
      <c r="R2" s="210" t="s">
        <v>368</v>
      </c>
      <c r="S2" s="211" t="s">
        <v>369</v>
      </c>
    </row>
    <row r="3" spans="1:23" ht="13.5" thickBot="1">
      <c r="A3" s="212"/>
      <c r="B3" s="213"/>
      <c r="C3" s="213"/>
      <c r="D3" s="214"/>
      <c r="E3" s="213"/>
      <c r="F3" s="213"/>
      <c r="G3" s="214"/>
      <c r="H3" s="214" t="s">
        <v>370</v>
      </c>
      <c r="I3" s="214" t="s">
        <v>371</v>
      </c>
      <c r="J3" s="214" t="s">
        <v>350</v>
      </c>
      <c r="K3" s="215" t="s">
        <v>351</v>
      </c>
      <c r="L3" s="215" t="s">
        <v>372</v>
      </c>
      <c r="M3" s="216" t="s">
        <v>373</v>
      </c>
      <c r="N3" s="214" t="s">
        <v>352</v>
      </c>
      <c r="O3" s="215" t="s">
        <v>354</v>
      </c>
      <c r="P3" s="215" t="s">
        <v>374</v>
      </c>
      <c r="Q3" s="215" t="s">
        <v>375</v>
      </c>
      <c r="R3" s="215"/>
      <c r="S3" s="217" t="s">
        <v>376</v>
      </c>
    </row>
    <row r="4" spans="1:23" ht="13.5" thickTop="1">
      <c r="A4" s="218"/>
      <c r="B4" s="219"/>
      <c r="C4" s="219"/>
      <c r="D4" s="220"/>
      <c r="E4" s="219"/>
      <c r="F4" s="219"/>
      <c r="G4" s="220"/>
      <c r="H4" s="220"/>
      <c r="I4" s="220"/>
      <c r="J4" s="220"/>
      <c r="K4" s="285"/>
      <c r="L4" s="221"/>
      <c r="M4" s="222"/>
      <c r="N4" s="285"/>
      <c r="O4" s="285"/>
      <c r="P4" s="223"/>
      <c r="Q4" s="221"/>
      <c r="R4" s="224"/>
      <c r="S4" s="225"/>
    </row>
    <row r="5" spans="1:23">
      <c r="A5" s="226"/>
      <c r="B5" s="38"/>
      <c r="C5" s="38"/>
      <c r="D5" s="170"/>
      <c r="E5" s="171"/>
      <c r="F5" s="171"/>
      <c r="G5" s="227"/>
      <c r="H5" s="171"/>
      <c r="I5" s="171"/>
      <c r="J5" s="171"/>
      <c r="K5" s="228"/>
      <c r="L5" s="229"/>
      <c r="M5" s="229"/>
      <c r="N5" s="171"/>
      <c r="O5" s="229"/>
      <c r="P5" s="229"/>
      <c r="Q5" s="229"/>
      <c r="R5" s="229"/>
      <c r="S5" s="230"/>
      <c r="V5" s="231"/>
      <c r="W5" s="232"/>
    </row>
    <row r="6" spans="1:23">
      <c r="A6" s="233">
        <v>1</v>
      </c>
      <c r="B6" s="234" t="s">
        <v>56</v>
      </c>
      <c r="C6" s="234" t="s">
        <v>377</v>
      </c>
      <c r="D6" s="235" t="s">
        <v>378</v>
      </c>
      <c r="E6" s="171" t="s">
        <v>379</v>
      </c>
      <c r="F6" s="171" t="s">
        <v>380</v>
      </c>
      <c r="G6" s="285"/>
      <c r="H6" s="236">
        <v>550</v>
      </c>
      <c r="I6" s="227">
        <v>2</v>
      </c>
      <c r="J6" s="237">
        <f>IF(G6&gt;0,H6/G6*I6,)</f>
        <v>0</v>
      </c>
      <c r="K6" s="238">
        <f>$K$4</f>
        <v>0</v>
      </c>
      <c r="L6" s="238"/>
      <c r="M6" s="238">
        <f>J6*K6+L6</f>
        <v>0</v>
      </c>
      <c r="N6" s="237">
        <f>J6*$N$4</f>
        <v>0</v>
      </c>
      <c r="O6" s="238">
        <f>$O$4</f>
        <v>0</v>
      </c>
      <c r="P6" s="238">
        <f>N6*O6</f>
        <v>0</v>
      </c>
      <c r="Q6" s="238">
        <f>M6+P6</f>
        <v>0</v>
      </c>
      <c r="R6" s="238">
        <f>Q6*1.21</f>
        <v>0</v>
      </c>
      <c r="S6" s="239">
        <f>IF(G6&gt;0,Q6/I6/H6,0)</f>
        <v>0</v>
      </c>
      <c r="U6" s="231"/>
      <c r="V6" s="231"/>
      <c r="W6" s="232"/>
    </row>
    <row r="7" spans="1:23">
      <c r="A7" s="233">
        <v>1</v>
      </c>
      <c r="B7" s="234" t="s">
        <v>56</v>
      </c>
      <c r="C7" s="234" t="s">
        <v>381</v>
      </c>
      <c r="D7" s="235" t="s">
        <v>378</v>
      </c>
      <c r="E7" s="240" t="s">
        <v>382</v>
      </c>
      <c r="F7" s="240"/>
      <c r="G7" s="285"/>
      <c r="H7" s="241">
        <v>550</v>
      </c>
      <c r="I7" s="227">
        <v>2</v>
      </c>
      <c r="J7" s="237">
        <f t="shared" ref="J7:J14" si="0">IF(G7&gt;0,H7/G7*I7,)</f>
        <v>0</v>
      </c>
      <c r="K7" s="238">
        <f t="shared" ref="K7:K14" si="1">$K$4</f>
        <v>0</v>
      </c>
      <c r="L7" s="238"/>
      <c r="M7" s="238">
        <f t="shared" ref="M7:M14" si="2">J7*K7+L7</f>
        <v>0</v>
      </c>
      <c r="N7" s="237">
        <f t="shared" ref="N7:N14" si="3">J7*$N$4</f>
        <v>0</v>
      </c>
      <c r="O7" s="238">
        <f t="shared" ref="O7:O14" si="4">$O$4</f>
        <v>0</v>
      </c>
      <c r="P7" s="238">
        <f t="shared" ref="P7:P14" si="5">N7*O7</f>
        <v>0</v>
      </c>
      <c r="Q7" s="238">
        <f t="shared" ref="Q7:Q14" si="6">M7+P7</f>
        <v>0</v>
      </c>
      <c r="R7" s="238">
        <f t="shared" ref="R7:R14" si="7">Q7*1.21</f>
        <v>0</v>
      </c>
      <c r="S7" s="239">
        <f t="shared" ref="S7:S14" si="8">IF(G7&gt;0,Q7/I7/H7,0)</f>
        <v>0</v>
      </c>
      <c r="V7" s="231"/>
      <c r="W7" s="232"/>
    </row>
    <row r="8" spans="1:23">
      <c r="A8" s="233">
        <v>1</v>
      </c>
      <c r="B8" s="234" t="s">
        <v>56</v>
      </c>
      <c r="C8" s="234" t="s">
        <v>381</v>
      </c>
      <c r="D8" s="235" t="s">
        <v>378</v>
      </c>
      <c r="E8" s="171" t="s">
        <v>383</v>
      </c>
      <c r="F8" s="171"/>
      <c r="G8" s="285"/>
      <c r="H8" s="241">
        <v>21</v>
      </c>
      <c r="I8" s="227">
        <v>26</v>
      </c>
      <c r="J8" s="237">
        <f t="shared" si="0"/>
        <v>0</v>
      </c>
      <c r="K8" s="238">
        <f t="shared" si="1"/>
        <v>0</v>
      </c>
      <c r="L8" s="238"/>
      <c r="M8" s="238">
        <f t="shared" si="2"/>
        <v>0</v>
      </c>
      <c r="N8" s="237">
        <f t="shared" si="3"/>
        <v>0</v>
      </c>
      <c r="O8" s="238">
        <f t="shared" si="4"/>
        <v>0</v>
      </c>
      <c r="P8" s="238">
        <f t="shared" si="5"/>
        <v>0</v>
      </c>
      <c r="Q8" s="238">
        <f t="shared" si="6"/>
        <v>0</v>
      </c>
      <c r="R8" s="238">
        <f t="shared" si="7"/>
        <v>0</v>
      </c>
      <c r="S8" s="239">
        <f t="shared" si="8"/>
        <v>0</v>
      </c>
      <c r="U8" s="231"/>
      <c r="V8" s="231"/>
      <c r="W8" s="232"/>
    </row>
    <row r="9" spans="1:23">
      <c r="A9" s="233">
        <v>1</v>
      </c>
      <c r="B9" s="234" t="s">
        <v>56</v>
      </c>
      <c r="C9" s="234" t="s">
        <v>381</v>
      </c>
      <c r="D9" s="235" t="s">
        <v>378</v>
      </c>
      <c r="E9" s="240" t="s">
        <v>384</v>
      </c>
      <c r="F9" s="240"/>
      <c r="G9" s="285"/>
      <c r="H9" s="241">
        <v>21</v>
      </c>
      <c r="I9" s="227">
        <v>26</v>
      </c>
      <c r="J9" s="237">
        <f t="shared" si="0"/>
        <v>0</v>
      </c>
      <c r="K9" s="238">
        <f t="shared" si="1"/>
        <v>0</v>
      </c>
      <c r="L9" s="238"/>
      <c r="M9" s="238">
        <f t="shared" si="2"/>
        <v>0</v>
      </c>
      <c r="N9" s="237">
        <f t="shared" si="3"/>
        <v>0</v>
      </c>
      <c r="O9" s="238">
        <f t="shared" si="4"/>
        <v>0</v>
      </c>
      <c r="P9" s="238">
        <f t="shared" si="5"/>
        <v>0</v>
      </c>
      <c r="Q9" s="238">
        <f t="shared" si="6"/>
        <v>0</v>
      </c>
      <c r="R9" s="238">
        <f t="shared" si="7"/>
        <v>0</v>
      </c>
      <c r="S9" s="239">
        <f t="shared" si="8"/>
        <v>0</v>
      </c>
      <c r="U9" s="231"/>
      <c r="V9" s="231"/>
      <c r="W9" s="232"/>
    </row>
    <row r="10" spans="1:23">
      <c r="A10" s="233">
        <v>1</v>
      </c>
      <c r="B10" s="234" t="s">
        <v>56</v>
      </c>
      <c r="C10" s="234" t="s">
        <v>381</v>
      </c>
      <c r="D10" s="235" t="s">
        <v>378</v>
      </c>
      <c r="E10" s="240" t="s">
        <v>385</v>
      </c>
      <c r="F10" s="240"/>
      <c r="G10" s="285"/>
      <c r="H10" s="241">
        <v>63</v>
      </c>
      <c r="I10" s="227">
        <v>2</v>
      </c>
      <c r="J10" s="237">
        <f t="shared" si="0"/>
        <v>0</v>
      </c>
      <c r="K10" s="238">
        <f t="shared" si="1"/>
        <v>0</v>
      </c>
      <c r="L10" s="238"/>
      <c r="M10" s="238">
        <f t="shared" si="2"/>
        <v>0</v>
      </c>
      <c r="N10" s="237">
        <f t="shared" si="3"/>
        <v>0</v>
      </c>
      <c r="O10" s="238">
        <f t="shared" si="4"/>
        <v>0</v>
      </c>
      <c r="P10" s="238">
        <f t="shared" si="5"/>
        <v>0</v>
      </c>
      <c r="Q10" s="238">
        <f t="shared" si="6"/>
        <v>0</v>
      </c>
      <c r="R10" s="238">
        <f t="shared" si="7"/>
        <v>0</v>
      </c>
      <c r="S10" s="239">
        <f t="shared" si="8"/>
        <v>0</v>
      </c>
      <c r="U10" s="231"/>
      <c r="V10" s="231"/>
      <c r="W10" s="232"/>
    </row>
    <row r="11" spans="1:23">
      <c r="A11" s="233">
        <v>1</v>
      </c>
      <c r="B11" s="234" t="s">
        <v>56</v>
      </c>
      <c r="C11" s="234" t="s">
        <v>381</v>
      </c>
      <c r="D11" s="235" t="s">
        <v>378</v>
      </c>
      <c r="E11" s="240" t="s">
        <v>386</v>
      </c>
      <c r="F11" s="240"/>
      <c r="G11" s="285"/>
      <c r="H11" s="241">
        <v>63</v>
      </c>
      <c r="I11" s="227">
        <v>2</v>
      </c>
      <c r="J11" s="237">
        <f t="shared" si="0"/>
        <v>0</v>
      </c>
      <c r="K11" s="238">
        <f t="shared" si="1"/>
        <v>0</v>
      </c>
      <c r="L11" s="238"/>
      <c r="M11" s="238">
        <f t="shared" si="2"/>
        <v>0</v>
      </c>
      <c r="N11" s="237">
        <f t="shared" si="3"/>
        <v>0</v>
      </c>
      <c r="O11" s="238">
        <f t="shared" si="4"/>
        <v>0</v>
      </c>
      <c r="P11" s="238">
        <f t="shared" si="5"/>
        <v>0</v>
      </c>
      <c r="Q11" s="238">
        <f t="shared" si="6"/>
        <v>0</v>
      </c>
      <c r="R11" s="238">
        <f t="shared" si="7"/>
        <v>0</v>
      </c>
      <c r="S11" s="239">
        <f t="shared" si="8"/>
        <v>0</v>
      </c>
      <c r="U11" s="231"/>
      <c r="V11" s="231"/>
      <c r="W11" s="232"/>
    </row>
    <row r="12" spans="1:23">
      <c r="A12" s="233">
        <v>1</v>
      </c>
      <c r="B12" s="234" t="s">
        <v>56</v>
      </c>
      <c r="C12" s="234" t="s">
        <v>381</v>
      </c>
      <c r="D12" s="235" t="s">
        <v>378</v>
      </c>
      <c r="E12" s="240" t="s">
        <v>387</v>
      </c>
      <c r="F12" s="240"/>
      <c r="G12" s="285"/>
      <c r="H12" s="241">
        <v>321</v>
      </c>
      <c r="I12" s="227">
        <v>1</v>
      </c>
      <c r="J12" s="237">
        <f t="shared" si="0"/>
        <v>0</v>
      </c>
      <c r="K12" s="238">
        <f t="shared" si="1"/>
        <v>0</v>
      </c>
      <c r="L12" s="238"/>
      <c r="M12" s="238">
        <f t="shared" si="2"/>
        <v>0</v>
      </c>
      <c r="N12" s="237">
        <f t="shared" si="3"/>
        <v>0</v>
      </c>
      <c r="O12" s="238">
        <f t="shared" si="4"/>
        <v>0</v>
      </c>
      <c r="P12" s="238">
        <f t="shared" si="5"/>
        <v>0</v>
      </c>
      <c r="Q12" s="238">
        <f t="shared" si="6"/>
        <v>0</v>
      </c>
      <c r="R12" s="238">
        <f t="shared" si="7"/>
        <v>0</v>
      </c>
      <c r="S12" s="239">
        <f t="shared" si="8"/>
        <v>0</v>
      </c>
      <c r="V12" s="231"/>
      <c r="W12" s="232"/>
    </row>
    <row r="13" spans="1:23">
      <c r="A13" s="233">
        <v>1</v>
      </c>
      <c r="B13" s="234" t="s">
        <v>56</v>
      </c>
      <c r="C13" s="234" t="s">
        <v>381</v>
      </c>
      <c r="D13" s="235" t="s">
        <v>378</v>
      </c>
      <c r="E13" s="240" t="s">
        <v>388</v>
      </c>
      <c r="F13" s="240"/>
      <c r="G13" s="285"/>
      <c r="H13" s="241">
        <v>15</v>
      </c>
      <c r="I13" s="227">
        <v>1</v>
      </c>
      <c r="J13" s="237">
        <f t="shared" si="0"/>
        <v>0</v>
      </c>
      <c r="K13" s="238">
        <f t="shared" si="1"/>
        <v>0</v>
      </c>
      <c r="L13" s="238"/>
      <c r="M13" s="238">
        <f t="shared" si="2"/>
        <v>0</v>
      </c>
      <c r="N13" s="237">
        <f t="shared" si="3"/>
        <v>0</v>
      </c>
      <c r="O13" s="238">
        <f t="shared" si="4"/>
        <v>0</v>
      </c>
      <c r="P13" s="238">
        <f t="shared" si="5"/>
        <v>0</v>
      </c>
      <c r="Q13" s="238">
        <f t="shared" si="6"/>
        <v>0</v>
      </c>
      <c r="R13" s="238">
        <f t="shared" si="7"/>
        <v>0</v>
      </c>
      <c r="S13" s="239">
        <f t="shared" si="8"/>
        <v>0</v>
      </c>
      <c r="V13" s="231"/>
      <c r="W13" s="232"/>
    </row>
    <row r="14" spans="1:23">
      <c r="A14" s="233">
        <v>1</v>
      </c>
      <c r="B14" s="234" t="s">
        <v>56</v>
      </c>
      <c r="C14" s="234" t="s">
        <v>389</v>
      </c>
      <c r="D14" s="235" t="s">
        <v>378</v>
      </c>
      <c r="E14" s="240" t="s">
        <v>390</v>
      </c>
      <c r="F14" s="240"/>
      <c r="G14" s="285"/>
      <c r="H14" s="241">
        <v>754</v>
      </c>
      <c r="I14" s="227">
        <v>2</v>
      </c>
      <c r="J14" s="237">
        <f t="shared" si="0"/>
        <v>0</v>
      </c>
      <c r="K14" s="238">
        <f t="shared" si="1"/>
        <v>0</v>
      </c>
      <c r="L14" s="238"/>
      <c r="M14" s="238">
        <f t="shared" si="2"/>
        <v>0</v>
      </c>
      <c r="N14" s="237">
        <f t="shared" si="3"/>
        <v>0</v>
      </c>
      <c r="O14" s="238">
        <f t="shared" si="4"/>
        <v>0</v>
      </c>
      <c r="P14" s="238">
        <f t="shared" si="5"/>
        <v>0</v>
      </c>
      <c r="Q14" s="238">
        <f t="shared" si="6"/>
        <v>0</v>
      </c>
      <c r="R14" s="238">
        <f t="shared" si="7"/>
        <v>0</v>
      </c>
      <c r="S14" s="239">
        <f t="shared" si="8"/>
        <v>0</v>
      </c>
      <c r="V14" s="231"/>
      <c r="W14" s="232"/>
    </row>
    <row r="15" spans="1:23">
      <c r="A15" s="242"/>
      <c r="B15" s="243"/>
      <c r="C15" s="244" t="s">
        <v>391</v>
      </c>
      <c r="D15" s="245"/>
      <c r="E15" s="244"/>
      <c r="F15" s="244"/>
      <c r="G15" s="246"/>
      <c r="H15" s="247">
        <v>2358</v>
      </c>
      <c r="I15" s="248"/>
      <c r="J15" s="247">
        <f>SUM(J6:J14)</f>
        <v>0</v>
      </c>
      <c r="K15" s="249"/>
      <c r="L15" s="249">
        <f>SUM(L6:L14)</f>
        <v>0</v>
      </c>
      <c r="M15" s="249">
        <f>SUM(M6:M14)</f>
        <v>0</v>
      </c>
      <c r="N15" s="247">
        <f>SUM(N6:N14)</f>
        <v>0</v>
      </c>
      <c r="O15" s="249"/>
      <c r="P15" s="249">
        <f>SUM(P6:P14)</f>
        <v>0</v>
      </c>
      <c r="Q15" s="249">
        <f>SUM(Q6:Q14)</f>
        <v>0</v>
      </c>
      <c r="R15" s="249">
        <f>SUM(R6:R14)</f>
        <v>0</v>
      </c>
      <c r="S15" s="249"/>
      <c r="T15" s="231"/>
      <c r="U15" s="231"/>
      <c r="V15" s="250"/>
      <c r="W15" s="232"/>
    </row>
    <row r="16" spans="1:23">
      <c r="A16" s="218"/>
      <c r="B16" s="234"/>
      <c r="C16" s="219"/>
      <c r="D16" s="220"/>
      <c r="E16" s="219"/>
      <c r="F16" s="219"/>
      <c r="G16" s="220"/>
      <c r="H16" s="220"/>
      <c r="I16" s="220"/>
      <c r="J16" s="220"/>
      <c r="K16" s="221"/>
      <c r="L16" s="221"/>
      <c r="M16" s="221"/>
      <c r="N16" s="221"/>
      <c r="O16" s="221"/>
      <c r="P16" s="221"/>
      <c r="Q16" s="221"/>
      <c r="R16" s="251"/>
      <c r="S16" s="252"/>
      <c r="W16" s="232"/>
    </row>
    <row r="17" spans="1:23">
      <c r="A17" s="170">
        <v>2</v>
      </c>
      <c r="B17" s="171" t="s">
        <v>249</v>
      </c>
      <c r="C17" s="234"/>
      <c r="D17" s="235" t="s">
        <v>378</v>
      </c>
      <c r="E17" s="171" t="s">
        <v>379</v>
      </c>
      <c r="F17" s="171"/>
      <c r="G17" s="285"/>
      <c r="H17" s="241"/>
      <c r="I17" s="227">
        <v>0</v>
      </c>
      <c r="J17" s="237">
        <f>IF(G17&gt;0,H17/G17*I17,)</f>
        <v>0</v>
      </c>
      <c r="K17" s="238">
        <f>$K$4</f>
        <v>0</v>
      </c>
      <c r="L17" s="238"/>
      <c r="M17" s="238">
        <f>J17*K17+L17</f>
        <v>0</v>
      </c>
      <c r="N17" s="237">
        <f>J17*$N$4</f>
        <v>0</v>
      </c>
      <c r="O17" s="238">
        <f>$O$4</f>
        <v>0</v>
      </c>
      <c r="P17" s="238">
        <f>N17*O17</f>
        <v>0</v>
      </c>
      <c r="Q17" s="238">
        <f>M17+P17</f>
        <v>0</v>
      </c>
      <c r="R17" s="238">
        <f>Q17*1.21</f>
        <v>0</v>
      </c>
      <c r="S17" s="239">
        <f>IF(G17&gt;0,Q17/I17/H17,0)</f>
        <v>0</v>
      </c>
      <c r="V17" s="231"/>
      <c r="W17" s="232"/>
    </row>
    <row r="18" spans="1:23">
      <c r="A18" s="233">
        <v>2</v>
      </c>
      <c r="B18" s="171" t="s">
        <v>249</v>
      </c>
      <c r="C18" s="234"/>
      <c r="D18" s="235" t="s">
        <v>378</v>
      </c>
      <c r="E18" s="240" t="s">
        <v>382</v>
      </c>
      <c r="F18" s="240"/>
      <c r="G18" s="285"/>
      <c r="H18" s="241"/>
      <c r="I18" s="227">
        <v>0</v>
      </c>
      <c r="J18" s="237">
        <f>IF(G18&gt;0,H18/G18*I18,)</f>
        <v>0</v>
      </c>
      <c r="K18" s="238">
        <f>$K$4</f>
        <v>0</v>
      </c>
      <c r="L18" s="238"/>
      <c r="M18" s="238">
        <f>J18*K18+L18</f>
        <v>0</v>
      </c>
      <c r="N18" s="237">
        <f>J18*$N$4</f>
        <v>0</v>
      </c>
      <c r="O18" s="238">
        <f>$O$4</f>
        <v>0</v>
      </c>
      <c r="P18" s="238">
        <f>N18*O18</f>
        <v>0</v>
      </c>
      <c r="Q18" s="238">
        <f>M18+P18</f>
        <v>0</v>
      </c>
      <c r="R18" s="238">
        <f>Q18*1.21</f>
        <v>0</v>
      </c>
      <c r="S18" s="239">
        <f>IF(G18&gt;0,Q18/I18/H18,0)</f>
        <v>0</v>
      </c>
      <c r="V18" s="231"/>
      <c r="W18" s="232"/>
    </row>
    <row r="19" spans="1:23">
      <c r="A19" s="233">
        <v>2</v>
      </c>
      <c r="B19" s="171" t="s">
        <v>249</v>
      </c>
      <c r="C19" s="234"/>
      <c r="D19" s="235" t="s">
        <v>378</v>
      </c>
      <c r="E19" s="240" t="s">
        <v>390</v>
      </c>
      <c r="F19" s="240"/>
      <c r="G19" s="285"/>
      <c r="H19" s="241"/>
      <c r="I19" s="227">
        <v>0</v>
      </c>
      <c r="J19" s="237">
        <f>IF(G19&gt;0,H19/G19*I19,)</f>
        <v>0</v>
      </c>
      <c r="K19" s="238">
        <f>$K$4</f>
        <v>0</v>
      </c>
      <c r="L19" s="238"/>
      <c r="M19" s="238">
        <f>J19*K19+L19</f>
        <v>0</v>
      </c>
      <c r="N19" s="237">
        <f>J19*$N$4</f>
        <v>0</v>
      </c>
      <c r="O19" s="238">
        <f>$O$4</f>
        <v>0</v>
      </c>
      <c r="P19" s="238">
        <f>N19*O19</f>
        <v>0</v>
      </c>
      <c r="Q19" s="238">
        <f>M19+P19</f>
        <v>0</v>
      </c>
      <c r="R19" s="238">
        <f>Q19*1.21</f>
        <v>0</v>
      </c>
      <c r="S19" s="239">
        <f>IF(G19&gt;0,Q19/I19/H19,0)</f>
        <v>0</v>
      </c>
      <c r="V19" s="231"/>
      <c r="W19" s="232"/>
    </row>
    <row r="20" spans="1:23">
      <c r="A20" s="242"/>
      <c r="B20" s="243"/>
      <c r="C20" s="244" t="s">
        <v>391</v>
      </c>
      <c r="D20" s="245"/>
      <c r="E20" s="244"/>
      <c r="F20" s="244"/>
      <c r="G20" s="246"/>
      <c r="H20" s="247">
        <v>0</v>
      </c>
      <c r="I20" s="248"/>
      <c r="J20" s="247">
        <f>SUM(J17:J19)</f>
        <v>0</v>
      </c>
      <c r="K20" s="249"/>
      <c r="L20" s="249">
        <f>SUM(L17:L19)</f>
        <v>0</v>
      </c>
      <c r="M20" s="249">
        <f>SUM(M17:M19)</f>
        <v>0</v>
      </c>
      <c r="N20" s="247">
        <f>SUM(N17:N19)</f>
        <v>0</v>
      </c>
      <c r="O20" s="249"/>
      <c r="P20" s="249">
        <f>SUM(P17:P19)</f>
        <v>0</v>
      </c>
      <c r="Q20" s="249">
        <f>SUM(Q17:Q19)</f>
        <v>0</v>
      </c>
      <c r="R20" s="249">
        <f>SUM(R17:R19)</f>
        <v>0</v>
      </c>
      <c r="S20" s="249"/>
      <c r="V20" s="231"/>
      <c r="W20" s="232"/>
    </row>
    <row r="21" spans="1:23">
      <c r="A21" s="226"/>
      <c r="B21" s="38"/>
      <c r="C21" s="38"/>
      <c r="D21" s="42"/>
      <c r="E21" s="38"/>
      <c r="F21" s="38"/>
      <c r="G21" s="253"/>
      <c r="H21" s="38"/>
      <c r="I21" s="38"/>
      <c r="J21" s="38"/>
      <c r="K21" s="254"/>
      <c r="L21" s="255"/>
      <c r="M21" s="255"/>
      <c r="N21" s="38"/>
      <c r="O21" s="255"/>
      <c r="P21" s="255"/>
      <c r="Q21" s="256"/>
      <c r="R21" s="255"/>
      <c r="V21" s="231"/>
      <c r="W21" s="232"/>
    </row>
    <row r="22" spans="1:23">
      <c r="A22" s="257"/>
      <c r="B22" s="258"/>
      <c r="C22" s="258" t="s">
        <v>273</v>
      </c>
      <c r="D22" s="259"/>
      <c r="E22" s="258"/>
      <c r="F22" s="258"/>
      <c r="G22" s="260"/>
      <c r="H22" s="261">
        <v>2358</v>
      </c>
      <c r="I22" s="262"/>
      <c r="J22" s="261">
        <f>SUM(J6:J21)/2</f>
        <v>0</v>
      </c>
      <c r="K22" s="263"/>
      <c r="L22" s="263">
        <f>SUM(L6:L21)/2</f>
        <v>0</v>
      </c>
      <c r="M22" s="264">
        <f>SUM(M6:M21)/2</f>
        <v>0</v>
      </c>
      <c r="N22" s="261">
        <f>SUM(N6:N21)/2</f>
        <v>0</v>
      </c>
      <c r="O22" s="263"/>
      <c r="P22" s="263">
        <f>SUM(P6:P21)/2</f>
        <v>0</v>
      </c>
      <c r="Q22" s="263">
        <f>SUM(Q6:Q21)/2</f>
        <v>0</v>
      </c>
      <c r="R22" s="263">
        <f>SUM(R6:R21)/2</f>
        <v>0</v>
      </c>
      <c r="S22" s="263"/>
      <c r="V22" s="231"/>
      <c r="W22" s="232"/>
    </row>
    <row r="24" spans="1:23">
      <c r="S24" s="231"/>
    </row>
    <row r="25" spans="1:23" ht="15">
      <c r="E25" s="266"/>
      <c r="F25" s="266"/>
      <c r="G25" s="266"/>
      <c r="H25" s="266"/>
      <c r="I25" s="267"/>
      <c r="J25" s="266"/>
      <c r="K25" s="266"/>
      <c r="L25" s="266"/>
      <c r="S25" s="231"/>
    </row>
    <row r="26" spans="1:23" ht="15">
      <c r="E26" s="266"/>
      <c r="F26" s="266"/>
      <c r="S26" s="231"/>
    </row>
    <row r="27" spans="1:23" ht="15">
      <c r="E27" s="266"/>
      <c r="F27" s="266"/>
      <c r="S27" s="231"/>
    </row>
    <row r="28" spans="1:23" ht="15">
      <c r="E28" s="266"/>
      <c r="F28" s="266"/>
      <c r="S28" s="231"/>
    </row>
    <row r="29" spans="1:23" ht="15">
      <c r="E29" s="266"/>
      <c r="F29" s="266"/>
      <c r="S29" s="231"/>
      <c r="U29" s="231"/>
    </row>
    <row r="30" spans="1:23" ht="15">
      <c r="E30" s="266"/>
      <c r="F30" s="266"/>
      <c r="S30" s="231"/>
      <c r="U30" s="231"/>
    </row>
    <row r="31" spans="1:23" ht="15">
      <c r="E31" s="266"/>
      <c r="F31" s="266"/>
      <c r="S31" s="231"/>
    </row>
    <row r="32" spans="1:23" ht="15">
      <c r="E32" s="266"/>
      <c r="F32" s="266"/>
      <c r="S32" s="231"/>
    </row>
    <row r="33" spans="5:6" ht="15">
      <c r="E33" s="266"/>
      <c r="F33" s="266"/>
    </row>
  </sheetData>
  <conditionalFormatting sqref="G6:G14">
    <cfRule type="containsBlanks" dxfId="7" priority="5" stopIfTrue="1">
      <formula>LEN(TRIM(G6))=0</formula>
    </cfRule>
  </conditionalFormatting>
  <conditionalFormatting sqref="G17:G19">
    <cfRule type="containsBlanks" dxfId="6" priority="4" stopIfTrue="1">
      <formula>LEN(TRIM(G17))=0</formula>
    </cfRule>
  </conditionalFormatting>
  <conditionalFormatting sqref="K4">
    <cfRule type="containsBlanks" dxfId="5" priority="3" stopIfTrue="1">
      <formula>LEN(TRIM(K4))=0</formula>
    </cfRule>
  </conditionalFormatting>
  <conditionalFormatting sqref="N4">
    <cfRule type="containsBlanks" dxfId="4" priority="2" stopIfTrue="1">
      <formula>LEN(TRIM(N4))=0</formula>
    </cfRule>
  </conditionalFormatting>
  <conditionalFormatting sqref="O4">
    <cfRule type="containsBlanks" dxfId="3" priority="1" stopIfTrue="1">
      <formula>LEN(TRIM(O4))=0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&amp;L&amp;F</oddHeader>
    <oddFooter>&amp;LGemeente Gennep - CSG&amp;R&amp;A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10"/>
  <dimension ref="A1:P38"/>
  <sheetViews>
    <sheetView zoomScale="80" zoomScaleNormal="80" zoomScaleSheetLayoutView="75" workbookViewId="0">
      <pane ySplit="7" topLeftCell="A8" activePane="bottomLeft" state="frozen"/>
      <selection activeCell="G44" sqref="G44"/>
      <selection pane="bottomLeft" activeCell="E42" sqref="E42"/>
    </sheetView>
  </sheetViews>
  <sheetFormatPr defaultRowHeight="12.75"/>
  <cols>
    <col min="1" max="1" width="11" style="128" customWidth="1"/>
    <col min="2" max="2" width="21.42578125" style="128" customWidth="1"/>
    <col min="3" max="3" width="59.42578125" style="128" customWidth="1"/>
    <col min="4" max="4" width="11" style="133" bestFit="1" customWidth="1"/>
    <col min="5" max="5" width="11" style="133" customWidth="1"/>
    <col min="6" max="6" width="15.140625" style="134" customWidth="1"/>
    <col min="7" max="7" width="16.28515625" style="133" bestFit="1" customWidth="1"/>
    <col min="8" max="8" width="16.28515625" style="133" customWidth="1"/>
    <col min="9" max="9" width="16" style="128" bestFit="1" customWidth="1"/>
    <col min="10" max="11" width="18.7109375" style="128" bestFit="1" customWidth="1"/>
    <col min="12" max="12" width="15.140625" style="133" bestFit="1" customWidth="1"/>
    <col min="13" max="13" width="17.85546875" style="133" customWidth="1"/>
    <col min="14" max="14" width="15.7109375" style="128" bestFit="1" customWidth="1"/>
    <col min="15" max="15" width="7.28515625" style="128" customWidth="1"/>
    <col min="16" max="16" width="13.85546875" style="128" bestFit="1" customWidth="1"/>
    <col min="17" max="16384" width="9.140625" style="128"/>
  </cols>
  <sheetData>
    <row r="1" spans="1:16" s="123" customFormat="1">
      <c r="A1" s="123" t="s">
        <v>392</v>
      </c>
      <c r="D1" s="124"/>
      <c r="E1" s="124"/>
      <c r="F1" s="125"/>
      <c r="G1" s="126"/>
      <c r="H1" s="126"/>
      <c r="L1" s="124"/>
    </row>
    <row r="2" spans="1:16" s="123" customFormat="1">
      <c r="A2" s="129"/>
      <c r="D2" s="124"/>
      <c r="E2" s="124"/>
      <c r="F2" s="125"/>
      <c r="G2" s="126"/>
      <c r="H2" s="126"/>
      <c r="I2" s="130"/>
      <c r="K2" s="130"/>
      <c r="L2" s="131"/>
      <c r="M2" s="124"/>
      <c r="N2" s="132"/>
      <c r="O2" s="132"/>
    </row>
    <row r="3" spans="1:16" ht="13.5" thickBot="1">
      <c r="A3" s="123"/>
    </row>
    <row r="4" spans="1:16" ht="13.5" thickTop="1">
      <c r="A4" s="137"/>
      <c r="B4" s="137"/>
      <c r="C4" s="137"/>
      <c r="D4" s="138"/>
      <c r="E4" s="138"/>
      <c r="F4" s="139"/>
      <c r="G4" s="139" t="s">
        <v>325</v>
      </c>
      <c r="H4" s="139" t="s">
        <v>326</v>
      </c>
      <c r="I4" s="137"/>
      <c r="J4" s="137"/>
      <c r="K4" s="139" t="s">
        <v>326</v>
      </c>
      <c r="L4" s="138"/>
      <c r="M4" s="137"/>
      <c r="N4" s="287" t="s">
        <v>328</v>
      </c>
      <c r="O4" s="287"/>
      <c r="P4" s="287"/>
    </row>
    <row r="5" spans="1:16">
      <c r="A5" s="144" t="s">
        <v>329</v>
      </c>
      <c r="B5" s="144" t="s">
        <v>330</v>
      </c>
      <c r="C5" s="144" t="s">
        <v>393</v>
      </c>
      <c r="D5" s="145" t="s">
        <v>34</v>
      </c>
      <c r="E5" s="145" t="s">
        <v>326</v>
      </c>
      <c r="F5" s="146" t="s">
        <v>394</v>
      </c>
      <c r="G5" s="146" t="s">
        <v>332</v>
      </c>
      <c r="H5" s="146" t="s">
        <v>332</v>
      </c>
      <c r="I5" s="145" t="s">
        <v>334</v>
      </c>
      <c r="J5" s="145" t="s">
        <v>335</v>
      </c>
      <c r="K5" s="145" t="s">
        <v>336</v>
      </c>
      <c r="L5" s="145" t="s">
        <v>334</v>
      </c>
      <c r="M5" s="145" t="s">
        <v>337</v>
      </c>
      <c r="N5" s="288"/>
      <c r="O5" s="288"/>
      <c r="P5" s="288"/>
    </row>
    <row r="6" spans="1:16">
      <c r="A6" s="144"/>
      <c r="B6" s="144"/>
      <c r="C6" s="144" t="s">
        <v>395</v>
      </c>
      <c r="D6" s="145" t="s">
        <v>341</v>
      </c>
      <c r="E6" s="145" t="s">
        <v>341</v>
      </c>
      <c r="F6" s="146" t="s">
        <v>396</v>
      </c>
      <c r="G6" s="146" t="s">
        <v>55</v>
      </c>
      <c r="H6" s="146" t="s">
        <v>55</v>
      </c>
      <c r="I6" s="145" t="s">
        <v>344</v>
      </c>
      <c r="J6" s="145"/>
      <c r="K6" s="145" t="s">
        <v>55</v>
      </c>
      <c r="L6" s="145" t="s">
        <v>345</v>
      </c>
      <c r="M6" s="145"/>
      <c r="N6" s="145" t="s">
        <v>346</v>
      </c>
      <c r="O6" s="145" t="s">
        <v>347</v>
      </c>
      <c r="P6" s="145" t="s">
        <v>348</v>
      </c>
    </row>
    <row r="7" spans="1:16" ht="13.5" thickBot="1">
      <c r="A7" s="150"/>
      <c r="B7" s="150"/>
      <c r="C7" s="150"/>
      <c r="D7" s="151"/>
      <c r="E7" s="151"/>
      <c r="F7" s="152"/>
      <c r="G7" s="152"/>
      <c r="H7" s="152" t="s">
        <v>350</v>
      </c>
      <c r="I7" s="151" t="s">
        <v>351</v>
      </c>
      <c r="J7" s="151" t="s">
        <v>373</v>
      </c>
      <c r="K7" s="151" t="s">
        <v>352</v>
      </c>
      <c r="L7" s="151" t="s">
        <v>354</v>
      </c>
      <c r="M7" s="151" t="s">
        <v>397</v>
      </c>
      <c r="N7" s="151" t="s">
        <v>357</v>
      </c>
      <c r="O7" s="151" t="s">
        <v>358</v>
      </c>
      <c r="P7" s="153"/>
    </row>
    <row r="8" spans="1:16" ht="13.5" customHeight="1" thickTop="1">
      <c r="A8" s="157"/>
      <c r="B8" s="157"/>
      <c r="C8" s="268"/>
      <c r="D8" s="158"/>
      <c r="E8" s="159"/>
      <c r="F8" s="160"/>
      <c r="G8" s="161"/>
      <c r="H8" s="161"/>
      <c r="I8" s="162"/>
      <c r="J8" s="163"/>
      <c r="K8" s="162"/>
      <c r="L8" s="162"/>
      <c r="M8" s="158"/>
      <c r="N8" s="158"/>
      <c r="O8" s="164"/>
      <c r="P8" s="165"/>
    </row>
    <row r="9" spans="1:16" ht="13.5" customHeight="1">
      <c r="A9" s="157"/>
      <c r="B9" s="157"/>
      <c r="C9" s="268"/>
      <c r="D9" s="158"/>
      <c r="E9" s="159"/>
      <c r="F9" s="160"/>
      <c r="G9" s="161"/>
      <c r="H9" s="161"/>
      <c r="I9" s="285"/>
      <c r="J9" s="163"/>
      <c r="K9" s="285"/>
      <c r="L9" s="285"/>
      <c r="M9" s="158"/>
      <c r="N9" s="158"/>
      <c r="O9" s="164"/>
      <c r="P9" s="165"/>
    </row>
    <row r="10" spans="1:16" ht="13.5" customHeight="1">
      <c r="A10" s="157"/>
      <c r="B10" s="157"/>
      <c r="C10" s="268"/>
      <c r="D10" s="158"/>
      <c r="E10" s="159"/>
      <c r="F10" s="160"/>
      <c r="G10" s="161"/>
      <c r="H10" s="161"/>
      <c r="I10" s="158"/>
      <c r="J10" s="163"/>
      <c r="K10" s="159"/>
      <c r="L10" s="167"/>
      <c r="M10" s="158"/>
      <c r="N10" s="158"/>
      <c r="O10" s="164"/>
      <c r="P10" s="165"/>
    </row>
    <row r="11" spans="1:16" s="278" customFormat="1" ht="25.5">
      <c r="A11" s="269">
        <v>1</v>
      </c>
      <c r="B11" s="269" t="s">
        <v>56</v>
      </c>
      <c r="C11" s="270" t="s">
        <v>398</v>
      </c>
      <c r="D11" s="271">
        <v>260</v>
      </c>
      <c r="E11" s="271">
        <v>255</v>
      </c>
      <c r="F11" s="272">
        <v>2</v>
      </c>
      <c r="G11" s="272">
        <f>D11*F11</f>
        <v>520</v>
      </c>
      <c r="H11" s="272">
        <f>IF(D11&gt;0,(G11/D11)*E11,0)</f>
        <v>510</v>
      </c>
      <c r="I11" s="273">
        <f>$I$9</f>
        <v>0</v>
      </c>
      <c r="J11" s="274">
        <f>H11*I11</f>
        <v>0</v>
      </c>
      <c r="K11" s="272">
        <f>H11*$K$9</f>
        <v>0</v>
      </c>
      <c r="L11" s="273">
        <f>$L$9</f>
        <v>0</v>
      </c>
      <c r="M11" s="274">
        <f>K11*L11</f>
        <v>0</v>
      </c>
      <c r="N11" s="275">
        <f>J11+M11</f>
        <v>0</v>
      </c>
      <c r="O11" s="276">
        <v>0.21</v>
      </c>
      <c r="P11" s="277">
        <f>N11+(N11*O11)</f>
        <v>0</v>
      </c>
    </row>
    <row r="12" spans="1:16">
      <c r="A12" s="170"/>
      <c r="B12" s="171"/>
      <c r="C12" s="171"/>
      <c r="D12" s="172"/>
      <c r="E12" s="183"/>
      <c r="F12" s="184"/>
      <c r="G12" s="185"/>
      <c r="H12" s="186"/>
      <c r="I12" s="174"/>
      <c r="J12" s="188"/>
      <c r="K12" s="185"/>
      <c r="L12" s="189"/>
      <c r="M12" s="188"/>
      <c r="N12" s="176"/>
      <c r="O12" s="178"/>
      <c r="P12" s="178"/>
    </row>
    <row r="13" spans="1:16">
      <c r="A13" s="191"/>
      <c r="B13" s="192"/>
      <c r="C13" s="192"/>
      <c r="D13" s="191"/>
      <c r="E13" s="193"/>
      <c r="F13" s="194"/>
      <c r="G13" s="194">
        <f>SUM(G11:G12)</f>
        <v>520</v>
      </c>
      <c r="H13" s="194">
        <f>SUM(H11:H12)</f>
        <v>510</v>
      </c>
      <c r="I13" s="192"/>
      <c r="J13" s="195">
        <f>SUM(J11:J12)</f>
        <v>0</v>
      </c>
      <c r="K13" s="194">
        <f>SUM(K11:K12)</f>
        <v>0</v>
      </c>
      <c r="L13" s="196"/>
      <c r="M13" s="195">
        <f>SUM(M11:M12)</f>
        <v>0</v>
      </c>
      <c r="N13" s="195">
        <f>SUM(N11:N12)</f>
        <v>0</v>
      </c>
      <c r="O13" s="195"/>
      <c r="P13" s="195">
        <f>SUM(P11:P12)</f>
        <v>0</v>
      </c>
    </row>
    <row r="14" spans="1:16">
      <c r="A14" s="133"/>
      <c r="G14" s="135"/>
      <c r="H14" s="135"/>
      <c r="J14" s="199"/>
      <c r="K14" s="199"/>
      <c r="P14" s="136"/>
    </row>
    <row r="15" spans="1:16">
      <c r="D15" s="128"/>
      <c r="E15" s="128"/>
      <c r="F15" s="128"/>
    </row>
    <row r="16" spans="1:16">
      <c r="D16" s="128"/>
      <c r="E16" s="128"/>
      <c r="F16" s="128"/>
    </row>
    <row r="17" spans="4:6">
      <c r="D17" s="128"/>
      <c r="E17" s="128"/>
      <c r="F17" s="128"/>
    </row>
    <row r="18" spans="4:6">
      <c r="D18" s="128"/>
      <c r="E18" s="128"/>
      <c r="F18" s="128"/>
    </row>
    <row r="19" spans="4:6">
      <c r="D19" s="128"/>
      <c r="E19" s="128"/>
      <c r="F19" s="128"/>
    </row>
    <row r="20" spans="4:6">
      <c r="D20" s="128"/>
      <c r="E20" s="128"/>
      <c r="F20" s="128"/>
    </row>
    <row r="21" spans="4:6">
      <c r="D21" s="128"/>
      <c r="E21" s="128"/>
      <c r="F21" s="128"/>
    </row>
    <row r="22" spans="4:6" ht="12.75" customHeight="1">
      <c r="D22" s="128"/>
      <c r="E22" s="128"/>
      <c r="F22" s="128"/>
    </row>
    <row r="23" spans="4:6" ht="12.75" customHeight="1">
      <c r="D23" s="128"/>
      <c r="E23" s="128"/>
      <c r="F23" s="128"/>
    </row>
    <row r="24" spans="4:6" ht="12.75" customHeight="1">
      <c r="D24" s="128"/>
      <c r="E24" s="128"/>
      <c r="F24" s="128"/>
    </row>
    <row r="25" spans="4:6" ht="12.75" customHeight="1">
      <c r="D25" s="128"/>
      <c r="E25" s="128"/>
      <c r="F25" s="128"/>
    </row>
    <row r="26" spans="4:6" ht="12.75" customHeight="1">
      <c r="D26" s="128"/>
      <c r="E26" s="128"/>
      <c r="F26" s="128"/>
    </row>
    <row r="27" spans="4:6" ht="12.75" customHeight="1">
      <c r="D27" s="128"/>
      <c r="E27" s="128"/>
      <c r="F27" s="128"/>
    </row>
    <row r="28" spans="4:6" ht="12.75" customHeight="1">
      <c r="D28" s="128"/>
      <c r="E28" s="128"/>
      <c r="F28" s="128"/>
    </row>
    <row r="29" spans="4:6" ht="12.75" customHeight="1">
      <c r="D29" s="128"/>
      <c r="E29" s="128"/>
      <c r="F29" s="128"/>
    </row>
    <row r="30" spans="4:6" ht="12.75" customHeight="1">
      <c r="D30" s="128"/>
      <c r="E30" s="128"/>
      <c r="F30" s="128"/>
    </row>
    <row r="31" spans="4:6" ht="12.75" customHeight="1">
      <c r="D31" s="128"/>
      <c r="E31" s="128"/>
      <c r="F31" s="128"/>
    </row>
    <row r="32" spans="4:6" ht="12.75" customHeight="1">
      <c r="D32" s="128"/>
      <c r="E32" s="128"/>
      <c r="F32" s="128"/>
    </row>
    <row r="33" spans="4:6" ht="12.75" customHeight="1">
      <c r="D33" s="128"/>
      <c r="E33" s="128"/>
      <c r="F33" s="128"/>
    </row>
    <row r="34" spans="4:6" ht="12.75" customHeight="1">
      <c r="D34" s="128"/>
      <c r="E34" s="128"/>
      <c r="F34" s="128"/>
    </row>
    <row r="35" spans="4:6" ht="12.75" customHeight="1">
      <c r="D35" s="128"/>
      <c r="E35" s="128"/>
      <c r="F35" s="128"/>
    </row>
    <row r="36" spans="4:6" ht="12.75" customHeight="1">
      <c r="D36" s="128"/>
      <c r="E36" s="128"/>
      <c r="F36" s="128"/>
    </row>
    <row r="37" spans="4:6" ht="12.75" customHeight="1">
      <c r="D37" s="128"/>
      <c r="E37" s="128"/>
      <c r="F37" s="128"/>
    </row>
    <row r="38" spans="4:6">
      <c r="D38" s="128"/>
      <c r="E38" s="128"/>
      <c r="F38" s="128"/>
    </row>
  </sheetData>
  <mergeCells count="1">
    <mergeCell ref="N4:P5"/>
  </mergeCells>
  <conditionalFormatting sqref="I9">
    <cfRule type="containsBlanks" dxfId="2" priority="3" stopIfTrue="1">
      <formula>LEN(TRIM(I9))=0</formula>
    </cfRule>
  </conditionalFormatting>
  <conditionalFormatting sqref="K9">
    <cfRule type="containsBlanks" dxfId="1" priority="2" stopIfTrue="1">
      <formula>LEN(TRIM(K9))=0</formula>
    </cfRule>
  </conditionalFormatting>
  <conditionalFormatting sqref="L9">
    <cfRule type="containsBlanks" dxfId="0" priority="1" stopIfTrue="1">
      <formula>LEN(TRIM(L9))=0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&amp;L&amp;F</oddHeader>
    <oddFooter>&amp;LGemeente Gennep - CSG&amp;R&amp;A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"/>
  <sheetViews>
    <sheetView workbookViewId="0">
      <selection activeCell="J10" sqref="J10"/>
    </sheetView>
  </sheetViews>
  <sheetFormatPr defaultRowHeight="12.75"/>
  <cols>
    <col min="1" max="1" width="27.85546875" customWidth="1"/>
    <col min="2" max="2" width="16.28515625" bestFit="1" customWidth="1"/>
    <col min="3" max="3" width="16.42578125" customWidth="1"/>
    <col min="4" max="4" width="16.28515625" bestFit="1" customWidth="1"/>
    <col min="5" max="5" width="16" bestFit="1" customWidth="1"/>
    <col min="6" max="7" width="18.7109375" bestFit="1" customWidth="1"/>
    <col min="8" max="8" width="15.140625" bestFit="1" customWidth="1"/>
    <col min="9" max="9" width="19.28515625" customWidth="1"/>
    <col min="10" max="11" width="18.42578125" customWidth="1"/>
  </cols>
  <sheetData>
    <row r="1" spans="1:11" ht="13.5" thickTop="1">
      <c r="A1" s="137"/>
      <c r="B1" s="139" t="s">
        <v>325</v>
      </c>
      <c r="C1" s="139" t="s">
        <v>326</v>
      </c>
      <c r="D1" s="279" t="s">
        <v>327</v>
      </c>
      <c r="E1" s="137"/>
      <c r="F1" s="137"/>
      <c r="G1" s="139" t="s">
        <v>326</v>
      </c>
      <c r="H1" s="279"/>
      <c r="I1" s="137"/>
      <c r="J1" s="287" t="s">
        <v>328</v>
      </c>
      <c r="K1" s="287"/>
    </row>
    <row r="2" spans="1:11">
      <c r="A2" s="144" t="s">
        <v>399</v>
      </c>
      <c r="B2" s="146" t="s">
        <v>332</v>
      </c>
      <c r="C2" s="146" t="s">
        <v>332</v>
      </c>
      <c r="D2" s="145" t="s">
        <v>333</v>
      </c>
      <c r="E2" s="145" t="s">
        <v>334</v>
      </c>
      <c r="F2" s="145" t="s">
        <v>335</v>
      </c>
      <c r="G2" s="145" t="s">
        <v>336</v>
      </c>
      <c r="H2" s="145" t="s">
        <v>334</v>
      </c>
      <c r="I2" s="145" t="s">
        <v>337</v>
      </c>
      <c r="J2" s="288"/>
      <c r="K2" s="288"/>
    </row>
    <row r="3" spans="1:11">
      <c r="A3" s="144"/>
      <c r="B3" s="146" t="s">
        <v>55</v>
      </c>
      <c r="C3" s="146" t="s">
        <v>55</v>
      </c>
      <c r="D3" s="145" t="s">
        <v>343</v>
      </c>
      <c r="E3" s="145" t="s">
        <v>344</v>
      </c>
      <c r="F3" s="145"/>
      <c r="G3" s="145" t="s">
        <v>55</v>
      </c>
      <c r="H3" s="145" t="s">
        <v>345</v>
      </c>
      <c r="I3" s="145"/>
      <c r="J3" s="145" t="s">
        <v>346</v>
      </c>
      <c r="K3" s="145" t="s">
        <v>348</v>
      </c>
    </row>
    <row r="4" spans="1:11" ht="13.5" thickBot="1">
      <c r="A4" s="150"/>
      <c r="B4" s="152"/>
      <c r="C4" s="152" t="s">
        <v>350</v>
      </c>
      <c r="D4" s="151" t="s">
        <v>351</v>
      </c>
      <c r="E4" s="151" t="s">
        <v>352</v>
      </c>
      <c r="F4" s="151" t="s">
        <v>353</v>
      </c>
      <c r="G4" s="151" t="s">
        <v>354</v>
      </c>
      <c r="H4" s="151" t="s">
        <v>355</v>
      </c>
      <c r="I4" s="151" t="s">
        <v>356</v>
      </c>
      <c r="J4" s="151" t="s">
        <v>357</v>
      </c>
      <c r="K4" s="153"/>
    </row>
    <row r="5" spans="1:11" ht="13.5" thickTop="1"/>
    <row r="6" spans="1:11">
      <c r="A6" s="230" t="s">
        <v>400</v>
      </c>
      <c r="B6" s="173">
        <f>'IVM SMO'!F14</f>
        <v>0</v>
      </c>
      <c r="C6" s="173">
        <f>'IVM SMO'!G14</f>
        <v>0</v>
      </c>
      <c r="D6" s="173">
        <f>'IVM SMO'!H14</f>
        <v>0</v>
      </c>
      <c r="E6" s="280">
        <f>'IVM SMO'!I9</f>
        <v>0</v>
      </c>
      <c r="F6" s="280">
        <f>'IVM SMO'!J14</f>
        <v>0</v>
      </c>
      <c r="G6" s="173">
        <f>'IVM SMO'!K14</f>
        <v>0</v>
      </c>
      <c r="H6" s="280">
        <f>'IVM SMO'!L9</f>
        <v>0</v>
      </c>
      <c r="I6" s="280">
        <f>'IVM SMO'!M14</f>
        <v>0</v>
      </c>
      <c r="J6" s="281">
        <f>'IVM SMO'!N14</f>
        <v>0</v>
      </c>
      <c r="K6" s="281">
        <f>'IVM SMO'!P14</f>
        <v>0</v>
      </c>
    </row>
    <row r="7" spans="1:11">
      <c r="A7" s="230" t="s">
        <v>401</v>
      </c>
      <c r="B7" s="173">
        <f>'Aanvullende diensten'!G13</f>
        <v>520</v>
      </c>
      <c r="C7" s="173">
        <f>'Aanvullende diensten'!H13</f>
        <v>510</v>
      </c>
      <c r="D7" s="173"/>
      <c r="E7" s="280">
        <f>'Aanvullende diensten'!I9</f>
        <v>0</v>
      </c>
      <c r="F7" s="280">
        <f>'Aanvullende diensten'!J13</f>
        <v>0</v>
      </c>
      <c r="G7" s="173">
        <f>'Aanvullende diensten'!K13</f>
        <v>0</v>
      </c>
      <c r="H7" s="280">
        <f>'Aanvullende diensten'!L9</f>
        <v>0</v>
      </c>
      <c r="I7" s="280">
        <f>'Aanvullende diensten'!M13</f>
        <v>0</v>
      </c>
      <c r="J7" s="281">
        <f>'Aanvullende diensten'!N13</f>
        <v>0</v>
      </c>
      <c r="K7" s="281">
        <f>'Aanvullende diensten'!P13</f>
        <v>0</v>
      </c>
    </row>
    <row r="8" spans="1:11">
      <c r="A8" s="230" t="s">
        <v>402</v>
      </c>
      <c r="B8" s="173"/>
      <c r="C8" s="173">
        <f>'IVM Glas'!J22</f>
        <v>0</v>
      </c>
      <c r="D8" s="173"/>
      <c r="E8" s="280">
        <f>'IVM Glas'!K4</f>
        <v>0</v>
      </c>
      <c r="F8" s="280">
        <f>'IVM Glas'!M22</f>
        <v>0</v>
      </c>
      <c r="G8" s="173">
        <f>'IVM Glas'!N22</f>
        <v>0</v>
      </c>
      <c r="H8" s="280">
        <f>'IVM Glas'!O4</f>
        <v>0</v>
      </c>
      <c r="I8" s="280">
        <f>'IVM Glas'!P22</f>
        <v>0</v>
      </c>
      <c r="J8" s="281">
        <f>'IVM Glas'!Q22</f>
        <v>0</v>
      </c>
      <c r="K8" s="281">
        <f>'IVM Glas'!R22</f>
        <v>0</v>
      </c>
    </row>
    <row r="10" spans="1:11">
      <c r="A10" s="282" t="s">
        <v>273</v>
      </c>
      <c r="B10" s="283">
        <f>SUM(B6:B9)</f>
        <v>520</v>
      </c>
      <c r="C10" s="282">
        <f>SUM(C6:C9)</f>
        <v>510</v>
      </c>
      <c r="D10" s="282">
        <f>SUM(D6:D9)</f>
        <v>0</v>
      </c>
      <c r="E10" s="282"/>
      <c r="F10" s="284">
        <f>SUM(F6:F9)</f>
        <v>0</v>
      </c>
      <c r="G10" s="282"/>
      <c r="H10" s="282">
        <f>SUM(H6:H9)</f>
        <v>0</v>
      </c>
      <c r="I10" s="284">
        <f>SUM(I6:I9)</f>
        <v>0</v>
      </c>
      <c r="J10" s="284">
        <f>SUM(J6:J9)</f>
        <v>0</v>
      </c>
      <c r="K10" s="284">
        <f>SUM(K6:K9)</f>
        <v>0</v>
      </c>
    </row>
  </sheetData>
  <mergeCells count="1">
    <mergeCell ref="J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Kengetallen</vt:lpstr>
      <vt:lpstr>Ma_Vrij</vt:lpstr>
      <vt:lpstr>Werkbare dagen</vt:lpstr>
      <vt:lpstr>IVM SMO</vt:lpstr>
      <vt:lpstr>IVM Glas</vt:lpstr>
      <vt:lpstr>Aanvullende diensten</vt:lpstr>
      <vt:lpstr>Samenvatting</vt:lpstr>
      <vt:lpstr>'Aanvullende diensten'!Afdrukbereik</vt:lpstr>
      <vt:lpstr>'IVM SMO'!Afdrukbereik</vt:lpstr>
      <vt:lpstr>Ma_Vrij!Afdrukbereik</vt:lpstr>
      <vt:lpstr>'Werkbare dagen'!Afdrukbereik</vt:lpstr>
      <vt:lpstr>Ma_Vrij!Afdruktitels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Bakker</dc:creator>
  <cp:lastModifiedBy>Jac Wijnands | Gemeente Gennep</cp:lastModifiedBy>
  <cp:lastPrinted>2021-08-09T08:18:29Z</cp:lastPrinted>
  <dcterms:created xsi:type="dcterms:W3CDTF">2021-08-09T08:17:40Z</dcterms:created>
  <dcterms:modified xsi:type="dcterms:W3CDTF">2021-09-21T13:21:07Z</dcterms:modified>
</cp:coreProperties>
</file>