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01 Bestek voorbereiding\"/>
    </mc:Choice>
  </mc:AlternateContent>
  <bookViews>
    <workbookView xWindow="0" yWindow="0" windowWidth="24000" windowHeight="9600"/>
  </bookViews>
  <sheets>
    <sheet name="Inschrijvingsformulier" sheetId="1" r:id="rId1"/>
    <sheet name="Blad1" sheetId="3" state="hidden" r:id="rId2"/>
    <sheet name="Blad2" sheetId="4" state="hidden" r:id="rId3"/>
  </sheets>
  <definedNames>
    <definedName name="_xlnm.Print_Area" localSheetId="0">Inschrijvingsformulier!$B$2:$F$48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S9" i="1"/>
  <c r="S8" i="1"/>
  <c r="S7" i="1"/>
  <c r="F28" i="1"/>
  <c r="F27" i="1" l="1"/>
  <c r="F26" i="1"/>
  <c r="F21" i="1"/>
  <c r="F20" i="1"/>
  <c r="F25" i="1"/>
  <c r="F7" i="1"/>
  <c r="F30" i="1" l="1"/>
  <c r="F22" i="1"/>
  <c r="C13" i="1"/>
  <c r="F8" i="1"/>
  <c r="F9" i="1" l="1"/>
  <c r="D38" i="4"/>
  <c r="D37" i="4"/>
  <c r="D36" i="4"/>
  <c r="D35" i="4"/>
  <c r="D38" i="3" l="1"/>
  <c r="D37" i="3"/>
  <c r="D36" i="3"/>
  <c r="D35" i="3"/>
  <c r="F13" i="1" l="1"/>
  <c r="F14" i="1" s="1"/>
  <c r="E17" i="1" s="1"/>
</calcChain>
</file>

<file path=xl/sharedStrings.xml><?xml version="1.0" encoding="utf-8"?>
<sst xmlns="http://schemas.openxmlformats.org/spreadsheetml/2006/main" count="144" uniqueCount="98">
  <si>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</si>
  <si>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A X B</t>
    </r>
    <r>
      <rPr>
        <sz val="9"/>
        <color indexed="8"/>
        <rFont val="Verdana"/>
        <family val="2"/>
      </rPr>
      <t xml:space="preserve">
Kosten per jaar</t>
    </r>
  </si>
  <si>
    <t>Totale verwerkingskosten (X)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</si>
  <si>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Kosten per ton per kilometer</t>
    </r>
  </si>
  <si>
    <r>
      <rPr>
        <i/>
        <sz val="9"/>
        <color indexed="8"/>
        <rFont val="Verdana"/>
        <family val="2"/>
      </rPr>
      <t>A X B X C X 2</t>
    </r>
    <r>
      <rPr>
        <sz val="9"/>
        <color indexed="8"/>
        <rFont val="Verdana"/>
        <family val="2"/>
      </rPr>
      <t xml:space="preserve">
Kosten per jaar</t>
    </r>
  </si>
  <si>
    <t>Naam inschrijver:</t>
  </si>
  <si>
    <t>Naam (dhr/mevr):</t>
  </si>
  <si>
    <t>Functie:</t>
  </si>
  <si>
    <t>Handtekening:</t>
  </si>
  <si>
    <t>Opwerken tot groengas, geen CO2-afvang</t>
  </si>
  <si>
    <t>Opwerken tot groengas, wel CO2-afvang</t>
  </si>
  <si>
    <t>WKK, alleen elektriciteitsproductie</t>
  </si>
  <si>
    <t>WKK, elektriciteits- en warmteproductie</t>
  </si>
  <si>
    <t>Compostproductie.</t>
  </si>
  <si>
    <t>&gt;50%</t>
  </si>
  <si>
    <t>1-10%</t>
  </si>
  <si>
    <t>11-20%</t>
  </si>
  <si>
    <t>21-30%</t>
  </si>
  <si>
    <t>31-40%</t>
  </si>
  <si>
    <t>41-50%</t>
  </si>
  <si>
    <t>Behaald milieuvoordeel: CO2-eq per ton gft</t>
  </si>
  <si>
    <t>Weging kg CO2-eq per ton compost</t>
  </si>
  <si>
    <t>Kies uw methode</t>
  </si>
  <si>
    <t>Kies aandeel afzet hoge kwaliteit compost</t>
  </si>
  <si>
    <t>Geen vergisting</t>
  </si>
  <si>
    <t>vrachtwagen 10-20 ton</t>
  </si>
  <si>
    <t>CO2 g/ton km</t>
  </si>
  <si>
    <t>CO2 g/5 ton km</t>
  </si>
  <si>
    <t xml:space="preserve">gemiddeld </t>
  </si>
  <si>
    <t>stad</t>
  </si>
  <si>
    <t xml:space="preserve">buiten </t>
  </si>
  <si>
    <t xml:space="preserve">snelweg </t>
  </si>
  <si>
    <t xml:space="preserve">Factor brandstof </t>
  </si>
  <si>
    <t xml:space="preserve">factor </t>
  </si>
  <si>
    <t>Elektrisch (groene stroom)</t>
  </si>
  <si>
    <t>Elektrisch (grijze stroom)</t>
  </si>
  <si>
    <t>Waterstof</t>
  </si>
  <si>
    <t>BIO-LNG</t>
  </si>
  <si>
    <t>BIO-CNG</t>
  </si>
  <si>
    <t>B100 (afval)</t>
  </si>
  <si>
    <t>LNG</t>
  </si>
  <si>
    <t>CNG</t>
  </si>
  <si>
    <t xml:space="preserve">Hybride </t>
  </si>
  <si>
    <t>GTL</t>
  </si>
  <si>
    <t xml:space="preserve">Diesel </t>
  </si>
  <si>
    <t>B100 (landbouw)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</si>
  <si>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Verwerkingsprijs per ton</t>
    </r>
  </si>
  <si>
    <t>Inschrijfprijs</t>
  </si>
  <si>
    <t>Weging kg CO2-eq per ton GFT</t>
  </si>
  <si>
    <t>Verwerkingskosten-alle kosten na ontvangst op de verwerkingslocatie</t>
  </si>
  <si>
    <t>verwerkingskosten van afgekeurd gft+e</t>
  </si>
  <si>
    <r>
      <rPr>
        <i/>
        <sz val="9"/>
        <color indexed="8"/>
        <rFont val="Verdana"/>
        <family val="2"/>
      </rPr>
      <t>C</t>
    </r>
    <r>
      <rPr>
        <sz val="9"/>
        <color indexed="8"/>
        <rFont val="Verdana"/>
        <family val="2"/>
      </rPr>
      <t xml:space="preserve">
Aantal kilometers
enkele reis*</t>
    </r>
  </si>
  <si>
    <t>Totale transportkosten (Y)</t>
  </si>
  <si>
    <t>Aldus naar waarheid opgemaakt te ................... op …................. 2021</t>
  </si>
  <si>
    <t>* hoeveelheden zijn indicatief, er kunnen geen rechten aan ontleend worden.</t>
  </si>
  <si>
    <r>
      <rPr>
        <i/>
        <sz val="9"/>
        <color indexed="8"/>
        <rFont val="Verdana"/>
        <family val="2"/>
      </rPr>
      <t>A*</t>
    </r>
    <r>
      <rPr>
        <sz val="9"/>
        <color indexed="8"/>
        <rFont val="Verdana"/>
        <family val="2"/>
      </rPr>
      <t xml:space="preserve">
aantal tonnen per jaar (indicatief) </t>
    </r>
  </si>
  <si>
    <t>* te bepalen met routenet, snelste route, vrachtauto 20T, vanaf 1423 AJ gemeentehuis Uithoorn</t>
  </si>
  <si>
    <t>Kosten transport naar de verwerkingslocatie of overslaglocatie</t>
  </si>
  <si>
    <t xml:space="preserve">Verwerkingskosten gft afval bij een vervuilings% van maximaal 5% </t>
  </si>
  <si>
    <t>Gegevens verwerkingsinrichting GFT afval</t>
  </si>
  <si>
    <t>*De transportafstand vanaf 1423 AJ mag niet groter zijn dan 75 km, te berekenen met routenet, snelste route, truck 20T. Indien nodig kan een overslaglocatie worden ingezet.</t>
  </si>
  <si>
    <r>
      <t xml:space="preserve">Transportkosten naar verwerkingslocatie (transport door inzamelaar)
</t>
    </r>
    <r>
      <rPr>
        <sz val="9"/>
        <rFont val="Verdana"/>
        <family val="2"/>
      </rPr>
      <t>(</t>
    </r>
    <r>
      <rPr>
        <i/>
        <sz val="9"/>
        <rFont val="Verdana"/>
        <family val="2"/>
      </rPr>
      <t>Indien de afstand groter is dan 75 km dient een overslaglocatie opgegeven te worden. De kosten voor overlslag en vervolgtransport dienen dan in de verwerkingskosten te zijn opgenomen).</t>
    </r>
  </si>
  <si>
    <r>
      <t xml:space="preserve"> </t>
    </r>
    <r>
      <rPr>
        <b/>
        <sz val="9"/>
        <color indexed="8"/>
        <rFont val="Verdana"/>
        <family val="2"/>
      </rPr>
      <t>Antwoord (keuzemenu)</t>
    </r>
  </si>
  <si>
    <t>Puntenscore</t>
  </si>
  <si>
    <t>Gunningcriterium Maatschappelijk Verantwoord Ondernemen*</t>
  </si>
  <si>
    <t>Antwoord (keuzemenu)</t>
  </si>
  <si>
    <t>Beschikt uw onderneming over een geldig certificaat voor een milieumanagemenstsysteem (ISO 14001)?</t>
  </si>
  <si>
    <t>nee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</si>
  <si>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</si>
  <si>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</si>
  <si>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</si>
  <si>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*U dient bij inschrijving de certificaten of bewijsmiddelen voor gelijkwaardigheid in te dienen. Indien deze ontbreken is uw score 0.             Uw score =</t>
  </si>
  <si>
    <t>Verwerkingswijze is compostering (&gt;50%)</t>
  </si>
  <si>
    <t>Verwerkingswijze is vergisting met nacompostering (&gt;50%)</t>
  </si>
  <si>
    <t>Wordt het GFT gecomposteerd (meer dan 50%) of vergist (meer dan 50%) met nacompostering?</t>
  </si>
  <si>
    <t>Nee</t>
  </si>
  <si>
    <t>Ja, Keurcompost klasse C</t>
  </si>
  <si>
    <t>Ja, Keurcompost klasse B</t>
  </si>
  <si>
    <t>Ja, Keurcompost klasse A</t>
  </si>
  <si>
    <t>Is het eindproduct, de compost, gecertificeerd?*</t>
  </si>
  <si>
    <t xml:space="preserve">*U dient bij inschrijving de certificaten of bewijsmiddelen voor gelijkwaardigheid in te dienen. Indien deze ontbreken is uw score 0.            </t>
  </si>
  <si>
    <t xml:space="preserve">DUURZAAMHEID </t>
  </si>
  <si>
    <t>ja</t>
  </si>
  <si>
    <t>ja, trede 1</t>
  </si>
  <si>
    <t>ja, trede 4</t>
  </si>
  <si>
    <t>ja, trede 5</t>
  </si>
  <si>
    <t>Perceel 4 Verwerken van GFT</t>
  </si>
  <si>
    <t>Naam, adres en postcode van de verwerkings locatie</t>
  </si>
  <si>
    <r>
      <t xml:space="preserve">Gegevens overslaglocatie GFT afval </t>
    </r>
    <r>
      <rPr>
        <sz val="10"/>
        <color indexed="8"/>
        <rFont val="Verdana"/>
        <family val="2"/>
      </rPr>
      <t>(indien van toepassing)*</t>
    </r>
  </si>
  <si>
    <t>ja, trede 2</t>
  </si>
  <si>
    <t>ja, trede 3</t>
  </si>
  <si>
    <t>Totale inschrijfprijs per jaar (X+Y)</t>
  </si>
  <si>
    <t>Welke inzet voor SROI garandeert u (in % van de totale inschrijfprijs per jaar)?</t>
  </si>
  <si>
    <t>Voor de inzet op SROI dient u bij opdracht een plan van aanpak in te dienen waaruit de inzet blijkt en op grond waarvan deze te beoordelen is.</t>
  </si>
  <si>
    <t>euro/jaar is 65 punten</t>
  </si>
  <si>
    <t>euro/punt</t>
  </si>
  <si>
    <t>is 1%</t>
  </si>
  <si>
    <t>dus per 1% 0,5 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</si>
</sst>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&quot;€&quot;\ #,##0.00_-"/>
    <numFmt numFmtId="166" formatCode="0.0"/>
  </numFmts>
  <fonts count="26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sz val="8"/>
      <color indexed="8"/>
      <name val="Verdana"/>
      <family val="2"/>
    </font>
    <font>
      <i/>
      <sz val="11"/>
      <color theme="1"/>
      <name val="Calibri"/>
      <family val="2"/>
      <scheme val="minor"/>
    </font>
    <font>
      <i/>
      <sz val="9"/>
      <name val="Verdana"/>
      <family val="2"/>
    </font>
    <font>
      <i/>
      <sz val="10"/>
      <color indexed="8"/>
      <name val="Verdana"/>
      <family val="2"/>
    </font>
    <font>
      <sz val="11"/>
      <color theme="1"/>
      <name val="Verdana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164" fontId="6" fillId="0" borderId="0" xfId="0" applyNumberFormat="1" applyFont="1" applyBorder="1" applyProtection="1"/>
    <xf numFmtId="164" fontId="3" fillId="0" borderId="0" xfId="0" applyNumberFormat="1" applyFont="1" applyBorder="1" applyProtection="1"/>
    <xf numFmtId="1" fontId="4" fillId="0" borderId="0" xfId="0" applyNumberFormat="1" applyFont="1" applyBorder="1" applyAlignment="1" applyProtection="1"/>
    <xf numFmtId="164" fontId="3" fillId="0" borderId="0" xfId="0" applyNumberFormat="1" applyFont="1" applyFill="1" applyBorder="1" applyProtection="1"/>
    <xf numFmtId="1" fontId="4" fillId="0" borderId="1" xfId="0" applyNumberFormat="1" applyFont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4" fillId="2" borderId="4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0" fontId="5" fillId="0" borderId="7" xfId="0" applyFont="1" applyBorder="1" applyAlignment="1" applyProtection="1">
      <alignment vertical="top" wrapText="1"/>
    </xf>
    <xf numFmtId="164" fontId="3" fillId="0" borderId="7" xfId="0" applyNumberFormat="1" applyFont="1" applyBorder="1" applyAlignment="1" applyProtection="1">
      <alignment horizontal="center" vertical="top" wrapText="1"/>
    </xf>
    <xf numFmtId="164" fontId="3" fillId="0" borderId="10" xfId="0" applyNumberFormat="1" applyFont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wrapText="1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center"/>
    </xf>
    <xf numFmtId="0" fontId="5" fillId="0" borderId="15" xfId="0" applyFont="1" applyBorder="1" applyAlignment="1" applyProtection="1">
      <alignment wrapText="1"/>
    </xf>
    <xf numFmtId="3" fontId="3" fillId="0" borderId="16" xfId="0" applyNumberFormat="1" applyFont="1" applyBorder="1" applyAlignment="1" applyProtection="1">
      <alignment horizontal="center"/>
    </xf>
    <xf numFmtId="3" fontId="3" fillId="0" borderId="17" xfId="0" applyNumberFormat="1" applyFont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164" fontId="5" fillId="0" borderId="18" xfId="0" applyNumberFormat="1" applyFont="1" applyFill="1" applyBorder="1" applyProtection="1"/>
    <xf numFmtId="0" fontId="3" fillId="0" borderId="0" xfId="0" applyFont="1" applyBorder="1" applyAlignment="1" applyProtection="1">
      <alignment wrapText="1"/>
    </xf>
    <xf numFmtId="3" fontId="3" fillId="0" borderId="0" xfId="0" applyNumberFormat="1" applyFont="1" applyBorder="1" applyAlignment="1" applyProtection="1">
      <alignment horizontal="center"/>
    </xf>
    <xf numFmtId="0" fontId="9" fillId="0" borderId="5" xfId="0" applyFont="1" applyBorder="1" applyAlignment="1" applyProtection="1">
      <alignment vertical="top" wrapText="1"/>
    </xf>
    <xf numFmtId="0" fontId="3" fillId="0" borderId="19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0" fillId="0" borderId="11" xfId="0" applyFont="1" applyBorder="1" applyAlignment="1" applyProtection="1">
      <alignment wrapText="1"/>
    </xf>
    <xf numFmtId="166" fontId="10" fillId="4" borderId="11" xfId="0" applyNumberFormat="1" applyFont="1" applyFill="1" applyBorder="1" applyAlignment="1" applyProtection="1">
      <alignment horizontal="center"/>
      <protection locked="0"/>
    </xf>
    <xf numFmtId="1" fontId="10" fillId="0" borderId="0" xfId="0" applyNumberFormat="1" applyFont="1" applyFill="1" applyBorder="1" applyAlignment="1" applyProtection="1">
      <alignment horizontal="center"/>
    </xf>
    <xf numFmtId="164" fontId="10" fillId="0" borderId="15" xfId="0" applyNumberFormat="1" applyFont="1" applyBorder="1" applyProtection="1"/>
    <xf numFmtId="164" fontId="5" fillId="0" borderId="18" xfId="0" applyNumberFormat="1" applyFont="1" applyBorder="1" applyProtection="1"/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/>
    </xf>
    <xf numFmtId="164" fontId="10" fillId="0" borderId="0" xfId="0" applyNumberFormat="1" applyFont="1" applyBorder="1" applyProtection="1"/>
    <xf numFmtId="164" fontId="5" fillId="0" borderId="0" xfId="0" applyNumberFormat="1" applyFont="1" applyBorder="1" applyProtection="1"/>
    <xf numFmtId="3" fontId="10" fillId="0" borderId="0" xfId="0" applyNumberFormat="1" applyFont="1" applyBorder="1" applyProtection="1"/>
    <xf numFmtId="164" fontId="10" fillId="0" borderId="0" xfId="0" applyNumberFormat="1" applyFont="1" applyFill="1" applyBorder="1" applyProtection="1"/>
    <xf numFmtId="0" fontId="5" fillId="0" borderId="0" xfId="0" applyFont="1" applyBorder="1" applyProtection="1"/>
    <xf numFmtId="164" fontId="9" fillId="0" borderId="0" xfId="0" applyNumberFormat="1" applyFont="1" applyBorder="1" applyAlignment="1" applyProtection="1">
      <alignment horizontal="right"/>
    </xf>
    <xf numFmtId="164" fontId="9" fillId="0" borderId="0" xfId="0" applyNumberFormat="1" applyFont="1" applyFill="1" applyBorder="1" applyAlignment="1" applyProtection="1">
      <alignment horizontal="right"/>
    </xf>
    <xf numFmtId="0" fontId="11" fillId="0" borderId="26" xfId="0" applyFont="1" applyFill="1" applyBorder="1" applyAlignment="1" applyProtection="1">
      <alignment vertical="top"/>
    </xf>
    <xf numFmtId="0" fontId="12" fillId="0" borderId="31" xfId="0" applyFont="1" applyFill="1" applyBorder="1" applyAlignment="1" applyProtection="1">
      <alignment vertical="top"/>
    </xf>
    <xf numFmtId="0" fontId="12" fillId="0" borderId="27" xfId="0" applyFont="1" applyFill="1" applyBorder="1" applyAlignment="1" applyProtection="1">
      <alignment vertical="top"/>
    </xf>
    <xf numFmtId="1" fontId="12" fillId="0" borderId="27" xfId="0" applyNumberFormat="1" applyFont="1" applyFill="1" applyBorder="1" applyAlignment="1" applyProtection="1">
      <alignment horizontal="center"/>
    </xf>
    <xf numFmtId="1" fontId="12" fillId="0" borderId="28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164" fontId="3" fillId="0" borderId="0" xfId="0" applyNumberFormat="1" applyFont="1" applyProtection="1"/>
    <xf numFmtId="0" fontId="3" fillId="0" borderId="11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15" xfId="0" applyFont="1" applyBorder="1" applyAlignment="1" applyProtection="1">
      <alignment vertical="top"/>
    </xf>
    <xf numFmtId="0" fontId="3" fillId="0" borderId="20" xfId="0" applyFont="1" applyBorder="1" applyProtection="1"/>
    <xf numFmtId="0" fontId="3" fillId="0" borderId="20" xfId="0" applyFont="1" applyBorder="1" applyAlignment="1" applyProtection="1">
      <alignment horizontal="right"/>
    </xf>
    <xf numFmtId="0" fontId="3" fillId="0" borderId="20" xfId="0" applyFont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left" wrapText="1"/>
    </xf>
    <xf numFmtId="9" fontId="3" fillId="0" borderId="20" xfId="1" applyFont="1" applyBorder="1" applyProtection="1"/>
    <xf numFmtId="0" fontId="10" fillId="0" borderId="32" xfId="0" applyFont="1" applyBorder="1" applyAlignment="1" applyProtection="1">
      <alignment horizontal="right" vertical="top" wrapText="1"/>
    </xf>
    <xf numFmtId="3" fontId="10" fillId="0" borderId="20" xfId="0" applyNumberFormat="1" applyFont="1" applyBorder="1" applyAlignment="1" applyProtection="1">
      <alignment horizontal="center"/>
    </xf>
    <xf numFmtId="165" fontId="3" fillId="0" borderId="14" xfId="0" applyNumberFormat="1" applyFont="1" applyFill="1" applyBorder="1" applyAlignment="1" applyProtection="1">
      <alignment horizontal="center"/>
    </xf>
    <xf numFmtId="164" fontId="3" fillId="5" borderId="7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vertical="top"/>
    </xf>
    <xf numFmtId="1" fontId="12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right"/>
    </xf>
    <xf numFmtId="0" fontId="16" fillId="0" borderId="0" xfId="0" applyFont="1" applyBorder="1" applyProtection="1"/>
    <xf numFmtId="0" fontId="3" fillId="0" borderId="33" xfId="0" applyFont="1" applyBorder="1" applyAlignment="1" applyProtection="1">
      <alignment wrapText="1"/>
    </xf>
    <xf numFmtId="164" fontId="3" fillId="3" borderId="33" xfId="0" applyNumberFormat="1" applyFont="1" applyFill="1" applyBorder="1" applyAlignment="1" applyProtection="1">
      <alignment horizontal="center"/>
      <protection locked="0"/>
    </xf>
    <xf numFmtId="164" fontId="3" fillId="0" borderId="34" xfId="0" applyNumberFormat="1" applyFont="1" applyFill="1" applyBorder="1" applyProtection="1"/>
    <xf numFmtId="164" fontId="9" fillId="0" borderId="0" xfId="0" applyNumberFormat="1" applyFont="1" applyFill="1" applyBorder="1" applyAlignment="1" applyProtection="1">
      <alignment horizontal="right"/>
    </xf>
    <xf numFmtId="0" fontId="8" fillId="0" borderId="0" xfId="0" applyFont="1" applyBorder="1" applyAlignment="1" applyProtection="1">
      <alignment horizontal="left"/>
    </xf>
    <xf numFmtId="0" fontId="19" fillId="0" borderId="0" xfId="0" applyFont="1" applyFill="1" applyBorder="1" applyAlignment="1" applyProtection="1">
      <alignment vertical="top"/>
    </xf>
    <xf numFmtId="164" fontId="12" fillId="0" borderId="0" xfId="0" applyNumberFormat="1" applyFont="1" applyFill="1" applyBorder="1" applyAlignment="1" applyProtection="1">
      <alignment horizontal="center"/>
      <protection locked="0"/>
    </xf>
    <xf numFmtId="49" fontId="3" fillId="4" borderId="37" xfId="0" applyNumberFormat="1" applyFont="1" applyFill="1" applyBorder="1" applyAlignment="1" applyProtection="1">
      <alignment horizont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3" fontId="5" fillId="9" borderId="39" xfId="0" applyNumberFormat="1" applyFont="1" applyFill="1" applyBorder="1" applyProtection="1"/>
    <xf numFmtId="0" fontId="5" fillId="7" borderId="43" xfId="0" applyNumberFormat="1" applyFont="1" applyFill="1" applyBorder="1" applyAlignment="1" applyProtection="1">
      <alignment horizontal="center"/>
    </xf>
    <xf numFmtId="3" fontId="22" fillId="0" borderId="45" xfId="0" applyNumberFormat="1" applyFont="1" applyFill="1" applyBorder="1" applyAlignment="1" applyProtection="1">
      <alignment horizontal="right"/>
    </xf>
    <xf numFmtId="3" fontId="22" fillId="0" borderId="50" xfId="0" applyNumberFormat="1" applyFont="1" applyFill="1" applyBorder="1" applyAlignment="1" applyProtection="1">
      <alignment horizontal="right"/>
    </xf>
    <xf numFmtId="0" fontId="5" fillId="7" borderId="43" xfId="0" applyNumberFormat="1" applyFont="1" applyFill="1" applyBorder="1" applyAlignment="1" applyProtection="1">
      <alignment horizontal="center" wrapText="1"/>
    </xf>
    <xf numFmtId="0" fontId="23" fillId="8" borderId="45" xfId="0" applyNumberFormat="1" applyFont="1" applyFill="1" applyBorder="1" applyAlignment="1" applyProtection="1">
      <alignment horizontal="right"/>
    </xf>
    <xf numFmtId="0" fontId="23" fillId="8" borderId="50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5" fillId="7" borderId="19" xfId="0" applyNumberFormat="1" applyFont="1" applyFill="1" applyBorder="1" applyAlignment="1" applyProtection="1">
      <alignment horizontal="center" wrapText="1"/>
    </xf>
    <xf numFmtId="9" fontId="3" fillId="4" borderId="51" xfId="0" applyNumberFormat="1" applyFont="1" applyFill="1" applyBorder="1" applyAlignment="1" applyProtection="1">
      <alignment horizontal="center"/>
    </xf>
    <xf numFmtId="9" fontId="3" fillId="0" borderId="0" xfId="0" applyNumberFormat="1" applyFont="1" applyBorder="1" applyProtection="1"/>
    <xf numFmtId="9" fontId="3" fillId="0" borderId="0" xfId="0" applyNumberFormat="1" applyFont="1" applyProtection="1"/>
    <xf numFmtId="3" fontId="5" fillId="9" borderId="52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3" fillId="0" borderId="11" xfId="0" applyNumberFormat="1" applyFont="1" applyFill="1" applyBorder="1" applyAlignment="1" applyProtection="1">
      <alignment wrapText="1"/>
    </xf>
    <xf numFmtId="0" fontId="3" fillId="0" borderId="37" xfId="0" applyNumberFormat="1" applyFont="1" applyFill="1" applyBorder="1" applyAlignment="1" applyProtection="1">
      <alignment wrapText="1"/>
    </xf>
    <xf numFmtId="0" fontId="0" fillId="0" borderId="37" xfId="0" applyBorder="1" applyAlignment="1"/>
    <xf numFmtId="0" fontId="3" fillId="0" borderId="15" xfId="0" applyNumberFormat="1" applyFont="1" applyFill="1" applyBorder="1" applyAlignment="1" applyProtection="1">
      <alignment wrapText="1"/>
    </xf>
    <xf numFmtId="0" fontId="3" fillId="0" borderId="51" xfId="0" applyNumberFormat="1" applyFont="1" applyFill="1" applyBorder="1" applyAlignment="1" applyProtection="1">
      <alignment wrapText="1"/>
    </xf>
    <xf numFmtId="0" fontId="0" fillId="0" borderId="51" xfId="0" applyBorder="1" applyAlignment="1"/>
    <xf numFmtId="0" fontId="5" fillId="7" borderId="40" xfId="0" applyNumberFormat="1" applyFont="1" applyFill="1" applyBorder="1" applyAlignment="1" applyProtection="1"/>
    <xf numFmtId="0" fontId="20" fillId="0" borderId="41" xfId="0" applyFont="1" applyBorder="1" applyAlignment="1"/>
    <xf numFmtId="0" fontId="3" fillId="7" borderId="42" xfId="0" applyNumberFormat="1" applyFont="1" applyFill="1" applyBorder="1" applyAlignment="1" applyProtection="1">
      <alignment horizontal="center"/>
    </xf>
    <xf numFmtId="0" fontId="20" fillId="0" borderId="41" xfId="0" applyFont="1" applyBorder="1" applyAlignment="1">
      <alignment horizontal="center"/>
    </xf>
    <xf numFmtId="0" fontId="21" fillId="0" borderId="44" xfId="0" applyNumberFormat="1" applyFont="1" applyFill="1" applyBorder="1" applyAlignment="1" applyProtection="1"/>
    <xf numFmtId="0" fontId="0" fillId="0" borderId="36" xfId="0" applyBorder="1" applyAlignment="1"/>
    <xf numFmtId="0" fontId="21" fillId="4" borderId="35" xfId="0" applyNumberFormat="1" applyFont="1" applyFill="1" applyBorder="1" applyAlignment="1" applyProtection="1">
      <alignment horizontal="center"/>
    </xf>
    <xf numFmtId="0" fontId="0" fillId="0" borderId="38" xfId="0" applyFont="1" applyBorder="1" applyAlignment="1">
      <alignment horizontal="center"/>
    </xf>
    <xf numFmtId="0" fontId="5" fillId="7" borderId="7" xfId="0" applyNumberFormat="1" applyFont="1" applyFill="1" applyBorder="1" applyAlignment="1" applyProtection="1">
      <alignment wrapText="1"/>
    </xf>
    <xf numFmtId="0" fontId="5" fillId="7" borderId="19" xfId="0" applyNumberFormat="1" applyFont="1" applyFill="1" applyBorder="1" applyAlignment="1" applyProtection="1">
      <alignment wrapText="1"/>
    </xf>
    <xf numFmtId="0" fontId="0" fillId="0" borderId="19" xfId="0" applyBorder="1" applyAlignment="1">
      <alignment wrapText="1"/>
    </xf>
    <xf numFmtId="0" fontId="21" fillId="0" borderId="46" xfId="0" applyNumberFormat="1" applyFont="1" applyFill="1" applyBorder="1" applyAlignment="1" applyProtection="1"/>
    <xf numFmtId="0" fontId="0" fillId="0" borderId="47" xfId="0" applyBorder="1" applyAlignment="1"/>
    <xf numFmtId="0" fontId="21" fillId="4" borderId="48" xfId="0" applyNumberFormat="1" applyFont="1" applyFill="1" applyBorder="1" applyAlignment="1" applyProtection="1">
      <alignment horizontal="center"/>
    </xf>
    <xf numFmtId="0" fontId="0" fillId="0" borderId="49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6" borderId="2" xfId="0" applyFont="1" applyFill="1" applyBorder="1" applyAlignment="1" applyProtection="1">
      <alignment horizontal="left"/>
    </xf>
    <xf numFmtId="0" fontId="5" fillId="6" borderId="3" xfId="0" applyFont="1" applyFill="1" applyBorder="1" applyAlignment="1" applyProtection="1">
      <alignment horizontal="left"/>
    </xf>
    <xf numFmtId="0" fontId="5" fillId="6" borderId="4" xfId="0" applyFont="1" applyFill="1" applyBorder="1" applyAlignment="1" applyProtection="1">
      <alignment horizontal="left"/>
    </xf>
    <xf numFmtId="164" fontId="9" fillId="6" borderId="2" xfId="0" applyNumberFormat="1" applyFont="1" applyFill="1" applyBorder="1" applyAlignment="1" applyProtection="1">
      <alignment horizontal="right"/>
    </xf>
    <xf numFmtId="164" fontId="9" fillId="6" borderId="4" xfId="0" applyNumberFormat="1" applyFont="1" applyFill="1" applyBorder="1" applyAlignment="1" applyProtection="1">
      <alignment horizontal="right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3" fontId="0" fillId="0" borderId="12" xfId="0" applyNumberFormat="1" applyBorder="1" applyAlignment="1" applyProtection="1">
      <alignment horizontal="center"/>
    </xf>
    <xf numFmtId="3" fontId="0" fillId="0" borderId="13" xfId="0" applyNumberFormat="1" applyBorder="1" applyAlignment="1" applyProtection="1">
      <alignment horizontal="center"/>
    </xf>
    <xf numFmtId="0" fontId="5" fillId="0" borderId="15" xfId="0" applyFont="1" applyBorder="1" applyAlignment="1" applyProtection="1">
      <alignment horizontal="left"/>
    </xf>
    <xf numFmtId="0" fontId="5" fillId="0" borderId="21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0" fillId="0" borderId="30" xfId="0" applyBorder="1" applyAlignment="1">
      <alignment horizontal="center"/>
    </xf>
    <xf numFmtId="0" fontId="8" fillId="0" borderId="27" xfId="0" applyFont="1" applyBorder="1" applyAlignment="1" applyProtection="1">
      <alignment wrapText="1"/>
    </xf>
    <xf numFmtId="0" fontId="17" fillId="0" borderId="27" xfId="0" applyFont="1" applyBorder="1" applyAlignment="1"/>
    <xf numFmtId="1" fontId="4" fillId="2" borderId="5" xfId="0" applyNumberFormat="1" applyFont="1" applyFill="1" applyBorder="1" applyAlignment="1" applyProtection="1">
      <alignment horizontal="center"/>
    </xf>
    <xf numFmtId="1" fontId="4" fillId="2" borderId="6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164" fontId="9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164" fontId="12" fillId="3" borderId="24" xfId="0" applyNumberFormat="1" applyFont="1" applyFill="1" applyBorder="1" applyAlignment="1" applyProtection="1">
      <alignment horizontal="center"/>
      <protection locked="0"/>
    </xf>
    <xf numFmtId="164" fontId="12" fillId="3" borderId="25" xfId="0" applyNumberFormat="1" applyFont="1" applyFill="1" applyBorder="1" applyAlignment="1" applyProtection="1">
      <alignment horizontal="center"/>
      <protection locked="0"/>
    </xf>
    <xf numFmtId="164" fontId="12" fillId="3" borderId="17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76200</xdr:rowOff>
    </xdr:from>
    <xdr:to>
      <xdr:col>5</xdr:col>
      <xdr:colOff>1685257</xdr:colOff>
      <xdr:row>3</xdr:row>
      <xdr:rowOff>77026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76200"/>
          <a:ext cx="1085182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workbookViewId="0"/>
  </sheetViews>
  <sheetFormatPr defaultRowHeight="11.25" x14ac:dyDescent="0.15"/>
  <cols>
    <col min="1" max="1" width="3.7109375" style="2" customWidth="1"/>
    <col min="2" max="2" width="68.42578125" style="2" customWidth="1"/>
    <col min="3" max="4" width="25.7109375" style="2" customWidth="1"/>
    <col min="5" max="6" width="25.7109375" style="6" customWidth="1"/>
    <col min="7" max="7" width="3.7109375" style="5" customWidth="1"/>
    <col min="8" max="8" width="27.85546875" style="6" customWidth="1"/>
    <col min="9" max="9" width="17.42578125" style="6" customWidth="1"/>
    <col min="10" max="10" width="6.42578125" style="6" customWidth="1"/>
    <col min="11" max="11" width="27.7109375" style="6" bestFit="1" customWidth="1"/>
    <col min="12" max="12" width="17.85546875" style="6" customWidth="1"/>
    <col min="13" max="18" width="9.140625" style="2"/>
    <col min="19" max="20" width="9.140625" style="2" hidden="1" customWidth="1"/>
    <col min="21" max="16384" width="9.140625" style="2"/>
  </cols>
  <sheetData>
    <row r="1" spans="1:20" ht="20.100000000000001" customHeight="1" x14ac:dyDescent="0.15">
      <c r="B1" s="79"/>
    </row>
    <row r="2" spans="1:20" ht="20.100000000000001" customHeight="1" x14ac:dyDescent="0.25">
      <c r="A2" s="66"/>
      <c r="B2" s="77" t="s">
        <v>86</v>
      </c>
      <c r="C2" s="129"/>
      <c r="D2" s="130"/>
      <c r="E2" s="72"/>
      <c r="F2" s="1"/>
      <c r="G2" s="1"/>
      <c r="H2" s="1"/>
      <c r="I2" s="1"/>
      <c r="J2" s="1"/>
      <c r="K2" s="1"/>
      <c r="L2" s="1"/>
    </row>
    <row r="3" spans="1:20" ht="20.100000000000001" customHeight="1" x14ac:dyDescent="0.2">
      <c r="B3" s="3"/>
      <c r="C3" s="4"/>
      <c r="D3" s="4"/>
      <c r="E3" s="7"/>
      <c r="F3" s="7"/>
      <c r="H3" s="76"/>
      <c r="I3" s="75"/>
      <c r="J3" s="8"/>
      <c r="K3" s="76"/>
      <c r="L3" s="75"/>
    </row>
    <row r="4" spans="1:20" ht="12" customHeight="1" thickBot="1" x14ac:dyDescent="0.25">
      <c r="B4" s="3"/>
      <c r="C4" s="4"/>
      <c r="D4" s="4"/>
      <c r="E4" s="9"/>
      <c r="F4" s="9"/>
      <c r="H4" s="10"/>
      <c r="I4" s="10"/>
      <c r="J4" s="8"/>
      <c r="K4" s="10"/>
      <c r="L4" s="10"/>
    </row>
    <row r="5" spans="1:20" ht="27" customHeight="1" thickBot="1" x14ac:dyDescent="0.25">
      <c r="B5" s="11" t="s">
        <v>47</v>
      </c>
      <c r="C5" s="12"/>
      <c r="D5" s="13"/>
      <c r="E5" s="146"/>
      <c r="F5" s="147"/>
      <c r="G5" s="14"/>
      <c r="H5" s="148"/>
      <c r="I5" s="148"/>
      <c r="J5" s="15"/>
      <c r="K5" s="148"/>
      <c r="L5" s="148"/>
    </row>
    <row r="6" spans="1:20" ht="29.25" customHeight="1" x14ac:dyDescent="0.15">
      <c r="B6" s="16" t="s">
        <v>49</v>
      </c>
      <c r="C6" s="136" t="s">
        <v>55</v>
      </c>
      <c r="D6" s="137"/>
      <c r="E6" s="17" t="s">
        <v>46</v>
      </c>
      <c r="F6" s="18" t="s">
        <v>1</v>
      </c>
      <c r="H6" s="19"/>
      <c r="I6" s="19"/>
      <c r="J6" s="8"/>
      <c r="K6" s="19"/>
      <c r="L6" s="19"/>
    </row>
    <row r="7" spans="1:20" ht="15" customHeight="1" x14ac:dyDescent="0.25">
      <c r="B7" s="20" t="s">
        <v>58</v>
      </c>
      <c r="C7" s="138">
        <v>1900</v>
      </c>
      <c r="D7" s="139"/>
      <c r="E7" s="21">
        <v>0</v>
      </c>
      <c r="F7" s="22">
        <f>C7*E7</f>
        <v>0</v>
      </c>
      <c r="H7" s="23"/>
      <c r="I7" s="8"/>
      <c r="J7" s="8"/>
      <c r="K7" s="23"/>
      <c r="L7" s="8"/>
      <c r="S7" s="2">
        <f>2000*65</f>
        <v>130000</v>
      </c>
      <c r="T7" s="2" t="s">
        <v>94</v>
      </c>
    </row>
    <row r="8" spans="1:20" ht="15" customHeight="1" x14ac:dyDescent="0.25">
      <c r="B8" s="80" t="s">
        <v>50</v>
      </c>
      <c r="C8" s="138">
        <v>200</v>
      </c>
      <c r="D8" s="143"/>
      <c r="E8" s="81">
        <v>0</v>
      </c>
      <c r="F8" s="82">
        <f>C8*E8</f>
        <v>0</v>
      </c>
      <c r="H8" s="23"/>
      <c r="I8" s="8"/>
      <c r="J8" s="8"/>
      <c r="K8" s="23"/>
      <c r="L8" s="8"/>
      <c r="S8" s="2">
        <f>S7/65</f>
        <v>2000</v>
      </c>
      <c r="T8" s="2" t="s">
        <v>95</v>
      </c>
    </row>
    <row r="9" spans="1:20" ht="15" customHeight="1" thickBot="1" x14ac:dyDescent="0.2">
      <c r="B9" s="24" t="s">
        <v>2</v>
      </c>
      <c r="C9" s="25"/>
      <c r="D9" s="26"/>
      <c r="E9" s="27"/>
      <c r="F9" s="28">
        <f>SUM(F7:F8)</f>
        <v>0</v>
      </c>
      <c r="H9" s="23"/>
      <c r="I9" s="8"/>
      <c r="J9" s="8"/>
      <c r="K9" s="23"/>
      <c r="L9" s="8"/>
      <c r="S9" s="2">
        <f>1%*S7</f>
        <v>1300</v>
      </c>
      <c r="T9" s="2" t="s">
        <v>96</v>
      </c>
    </row>
    <row r="10" spans="1:20" ht="15" customHeight="1" x14ac:dyDescent="0.25">
      <c r="B10" s="144" t="s">
        <v>54</v>
      </c>
      <c r="C10" s="145"/>
      <c r="D10" s="30"/>
      <c r="E10" s="23"/>
      <c r="F10" s="8"/>
      <c r="H10" s="23"/>
      <c r="I10" s="8"/>
      <c r="J10" s="8"/>
      <c r="K10" s="23"/>
      <c r="L10" s="8"/>
      <c r="T10" s="2" t="s">
        <v>97</v>
      </c>
    </row>
    <row r="11" spans="1:20" ht="15" customHeight="1" thickBot="1" x14ac:dyDescent="0.2">
      <c r="B11" s="29"/>
      <c r="C11" s="30"/>
      <c r="D11" s="30"/>
      <c r="E11" s="23"/>
      <c r="F11" s="8"/>
      <c r="H11" s="23"/>
      <c r="I11" s="8"/>
      <c r="J11" s="8"/>
      <c r="K11" s="23"/>
      <c r="L11" s="8"/>
    </row>
    <row r="12" spans="1:20" ht="46.5" customHeight="1" x14ac:dyDescent="0.15">
      <c r="B12" s="31" t="s">
        <v>61</v>
      </c>
      <c r="C12" s="32" t="s">
        <v>0</v>
      </c>
      <c r="D12" s="33" t="s">
        <v>3</v>
      </c>
      <c r="E12" s="71" t="s">
        <v>51</v>
      </c>
      <c r="F12" s="18" t="s">
        <v>4</v>
      </c>
      <c r="H12" s="19"/>
      <c r="I12" s="19"/>
      <c r="J12" s="8"/>
      <c r="K12" s="34"/>
      <c r="L12" s="19"/>
    </row>
    <row r="13" spans="1:20" ht="15.75" customHeight="1" x14ac:dyDescent="0.15">
      <c r="B13" s="35" t="s">
        <v>57</v>
      </c>
      <c r="C13" s="69">
        <f>SUM(C7:D8)</f>
        <v>2100</v>
      </c>
      <c r="D13" s="70">
        <v>0.14000000000000001</v>
      </c>
      <c r="E13" s="36">
        <v>0</v>
      </c>
      <c r="F13" s="22">
        <f>C13*D13*E13*2</f>
        <v>0</v>
      </c>
      <c r="H13" s="37"/>
      <c r="I13" s="8"/>
      <c r="J13" s="8"/>
      <c r="K13" s="37"/>
      <c r="L13" s="8"/>
    </row>
    <row r="14" spans="1:20" ht="15.75" customHeight="1" thickBot="1" x14ac:dyDescent="0.2">
      <c r="B14" s="140" t="s">
        <v>52</v>
      </c>
      <c r="C14" s="141"/>
      <c r="D14" s="142"/>
      <c r="E14" s="38"/>
      <c r="F14" s="39">
        <f>SUM(F13:F13)</f>
        <v>0</v>
      </c>
      <c r="H14" s="40"/>
      <c r="I14" s="19"/>
      <c r="J14" s="8"/>
      <c r="K14" s="40"/>
      <c r="L14" s="19"/>
    </row>
    <row r="15" spans="1:20" ht="15.75" customHeight="1" x14ac:dyDescent="0.15">
      <c r="B15" s="84" t="s">
        <v>56</v>
      </c>
      <c r="C15" s="41"/>
      <c r="D15" s="41"/>
      <c r="E15" s="42"/>
      <c r="F15" s="43"/>
      <c r="H15" s="40"/>
      <c r="I15" s="19"/>
      <c r="J15" s="8"/>
      <c r="K15" s="40"/>
      <c r="L15" s="19"/>
    </row>
    <row r="16" spans="1:20" ht="15" customHeight="1" thickBot="1" x14ac:dyDescent="0.2">
      <c r="B16" s="41"/>
      <c r="C16" s="41"/>
      <c r="D16" s="41"/>
      <c r="E16" s="42"/>
      <c r="F16" s="43"/>
      <c r="H16" s="37"/>
      <c r="I16" s="8"/>
      <c r="J16" s="8"/>
      <c r="K16" s="37"/>
      <c r="L16" s="8"/>
    </row>
    <row r="17" spans="2:20" ht="15.75" customHeight="1" thickBot="1" x14ac:dyDescent="0.2">
      <c r="B17" s="131" t="s">
        <v>91</v>
      </c>
      <c r="C17" s="132"/>
      <c r="D17" s="133"/>
      <c r="E17" s="134">
        <f>F9+F14</f>
        <v>0</v>
      </c>
      <c r="F17" s="135"/>
      <c r="H17" s="45"/>
      <c r="I17" s="8"/>
      <c r="J17" s="8"/>
      <c r="K17" s="45"/>
      <c r="L17" s="8"/>
    </row>
    <row r="18" spans="2:20" ht="14.25" customHeight="1" thickBot="1" x14ac:dyDescent="0.2">
      <c r="B18" s="46"/>
      <c r="C18" s="44"/>
      <c r="D18" s="41"/>
      <c r="E18" s="47"/>
      <c r="F18" s="47"/>
      <c r="H18" s="149"/>
      <c r="I18" s="149"/>
      <c r="J18" s="8"/>
      <c r="K18" s="149"/>
      <c r="L18" s="149"/>
    </row>
    <row r="19" spans="2:20" ht="27" customHeight="1" x14ac:dyDescent="0.2">
      <c r="B19" s="114" t="s">
        <v>81</v>
      </c>
      <c r="C19" s="115"/>
      <c r="D19" s="116" t="s">
        <v>62</v>
      </c>
      <c r="E19" s="117"/>
      <c r="F19" s="94" t="s">
        <v>63</v>
      </c>
      <c r="G19" s="14"/>
      <c r="H19" s="148"/>
      <c r="I19" s="148"/>
      <c r="J19" s="15"/>
      <c r="K19" s="148"/>
      <c r="L19" s="148"/>
    </row>
    <row r="20" spans="2:20" ht="15.75" customHeight="1" x14ac:dyDescent="0.25">
      <c r="B20" s="118" t="s">
        <v>74</v>
      </c>
      <c r="C20" s="119"/>
      <c r="D20" s="120" t="s">
        <v>72</v>
      </c>
      <c r="E20" s="121"/>
      <c r="F20" s="95">
        <f>VLOOKUP(D20,S20:T21,2,FALSE)</f>
        <v>0</v>
      </c>
      <c r="S20" s="2" t="s">
        <v>72</v>
      </c>
      <c r="T20" s="2">
        <v>0</v>
      </c>
    </row>
    <row r="21" spans="2:20" ht="15.75" customHeight="1" thickBot="1" x14ac:dyDescent="0.3">
      <c r="B21" s="125" t="s">
        <v>79</v>
      </c>
      <c r="C21" s="126"/>
      <c r="D21" s="127" t="s">
        <v>75</v>
      </c>
      <c r="E21" s="128"/>
      <c r="F21" s="96">
        <f>VLOOKUP(D21,S24:T27,2,FALSE)</f>
        <v>0</v>
      </c>
      <c r="S21" s="2" t="s">
        <v>73</v>
      </c>
      <c r="T21" s="2">
        <v>10</v>
      </c>
    </row>
    <row r="22" spans="2:20" ht="15.75" customHeight="1" thickBot="1" x14ac:dyDescent="0.2">
      <c r="B22" s="106" t="s">
        <v>80</v>
      </c>
      <c r="C22" s="106"/>
      <c r="D22" s="106"/>
      <c r="E22" s="106"/>
      <c r="F22" s="93">
        <f>F20+F21</f>
        <v>0</v>
      </c>
    </row>
    <row r="23" spans="2:20" ht="15.75" customHeight="1" thickBot="1" x14ac:dyDescent="0.2">
      <c r="B23" s="41"/>
      <c r="C23" s="41"/>
      <c r="D23" s="41"/>
      <c r="E23" s="42"/>
      <c r="F23" s="43"/>
    </row>
    <row r="24" spans="2:20" ht="15.75" customHeight="1" x14ac:dyDescent="0.25">
      <c r="B24" s="122" t="s">
        <v>64</v>
      </c>
      <c r="C24" s="123"/>
      <c r="D24" s="124"/>
      <c r="E24" s="101" t="s">
        <v>65</v>
      </c>
      <c r="F24" s="97" t="s">
        <v>63</v>
      </c>
      <c r="S24" s="2" t="s">
        <v>75</v>
      </c>
      <c r="T24" s="2">
        <v>0</v>
      </c>
    </row>
    <row r="25" spans="2:20" ht="15.75" customHeight="1" x14ac:dyDescent="0.25">
      <c r="B25" s="108" t="s">
        <v>66</v>
      </c>
      <c r="C25" s="109"/>
      <c r="D25" s="110"/>
      <c r="E25" s="87" t="s">
        <v>67</v>
      </c>
      <c r="F25" s="98">
        <f>IF(E25="ja",2,0)</f>
        <v>0</v>
      </c>
      <c r="S25" s="2" t="s">
        <v>76</v>
      </c>
      <c r="T25" s="2">
        <v>2</v>
      </c>
    </row>
    <row r="26" spans="2:20" ht="15.75" customHeight="1" x14ac:dyDescent="0.25">
      <c r="B26" s="108" t="s">
        <v>68</v>
      </c>
      <c r="C26" s="109"/>
      <c r="D26" s="110"/>
      <c r="E26" s="87" t="s">
        <v>67</v>
      </c>
      <c r="F26" s="98">
        <f>VLOOKUP(E26,S$33:T$38,2,FALSE)</f>
        <v>0</v>
      </c>
      <c r="S26" s="2" t="s">
        <v>77</v>
      </c>
      <c r="T26" s="2">
        <v>5</v>
      </c>
    </row>
    <row r="27" spans="2:20" ht="15.75" customHeight="1" x14ac:dyDescent="0.25">
      <c r="B27" s="108" t="s">
        <v>69</v>
      </c>
      <c r="C27" s="109"/>
      <c r="D27" s="110"/>
      <c r="E27" s="87" t="s">
        <v>67</v>
      </c>
      <c r="F27" s="98">
        <f>VLOOKUP(E27,S$33:T$38,2,FALSE)</f>
        <v>0</v>
      </c>
      <c r="S27" s="2" t="s">
        <v>78</v>
      </c>
      <c r="T27" s="2">
        <v>10</v>
      </c>
    </row>
    <row r="28" spans="2:20" ht="15.75" customHeight="1" x14ac:dyDescent="0.25">
      <c r="B28" s="108" t="s">
        <v>70</v>
      </c>
      <c r="C28" s="109"/>
      <c r="D28" s="110"/>
      <c r="E28" s="87" t="s">
        <v>67</v>
      </c>
      <c r="F28" s="98">
        <f>VLOOKUP(E28,S$33:T$38,2,FALSE)</f>
        <v>0</v>
      </c>
    </row>
    <row r="29" spans="2:20" ht="15.75" customHeight="1" thickBot="1" x14ac:dyDescent="0.3">
      <c r="B29" s="111" t="s">
        <v>92</v>
      </c>
      <c r="C29" s="112"/>
      <c r="D29" s="113"/>
      <c r="E29" s="102">
        <v>0</v>
      </c>
      <c r="F29" s="99">
        <f>VLOOKUP(E29,S$40:T$42,2,FALSE)</f>
        <v>0</v>
      </c>
    </row>
    <row r="30" spans="2:20" ht="15.75" customHeight="1" thickBot="1" x14ac:dyDescent="0.2">
      <c r="B30" s="106" t="s">
        <v>71</v>
      </c>
      <c r="C30" s="106"/>
      <c r="D30" s="106"/>
      <c r="E30" s="106"/>
      <c r="F30" s="105">
        <f>IF(SUM(F25:F29)&gt;15,15,SUM(F25:F29))</f>
        <v>0</v>
      </c>
      <c r="S30" s="88" t="s">
        <v>67</v>
      </c>
      <c r="T30" s="89">
        <v>0</v>
      </c>
    </row>
    <row r="31" spans="2:20" ht="15.75" customHeight="1" x14ac:dyDescent="0.25">
      <c r="B31" s="106" t="s">
        <v>93</v>
      </c>
      <c r="C31" s="107"/>
      <c r="D31" s="107"/>
      <c r="E31" s="107"/>
      <c r="S31" t="s">
        <v>82</v>
      </c>
      <c r="T31" s="90">
        <v>2</v>
      </c>
    </row>
    <row r="32" spans="2:20" ht="15.75" thickBot="1" x14ac:dyDescent="0.3">
      <c r="S32" s="91"/>
      <c r="T32"/>
    </row>
    <row r="33" spans="2:20" ht="14.25" customHeight="1" x14ac:dyDescent="0.25">
      <c r="B33" s="49" t="s">
        <v>59</v>
      </c>
      <c r="C33" s="51"/>
      <c r="D33" s="51"/>
      <c r="E33" s="52"/>
      <c r="F33" s="53"/>
      <c r="H33" s="48"/>
      <c r="I33" s="48"/>
      <c r="J33" s="8"/>
      <c r="K33" s="48"/>
      <c r="L33" s="48"/>
      <c r="S33" s="91" t="s">
        <v>67</v>
      </c>
      <c r="T33" s="90">
        <v>0</v>
      </c>
    </row>
    <row r="34" spans="2:20" ht="14.25" customHeight="1" thickBot="1" x14ac:dyDescent="0.3">
      <c r="B34" s="50" t="s">
        <v>87</v>
      </c>
      <c r="C34" s="154"/>
      <c r="D34" s="155"/>
      <c r="E34" s="155"/>
      <c r="F34" s="156"/>
      <c r="H34" s="48"/>
      <c r="I34" s="48"/>
      <c r="J34" s="8"/>
      <c r="K34" s="48"/>
      <c r="L34" s="48"/>
      <c r="S34" s="92" t="s">
        <v>83</v>
      </c>
      <c r="T34" s="90">
        <v>1</v>
      </c>
    </row>
    <row r="35" spans="2:20" ht="14.25" customHeight="1" thickBot="1" x14ac:dyDescent="0.25">
      <c r="B35" s="73"/>
      <c r="C35" s="86"/>
      <c r="D35" s="86"/>
      <c r="E35" s="86"/>
      <c r="F35" s="86"/>
      <c r="H35" s="83"/>
      <c r="I35" s="83"/>
      <c r="J35" s="8"/>
      <c r="K35" s="83"/>
      <c r="L35" s="83"/>
      <c r="S35" s="2" t="s">
        <v>89</v>
      </c>
      <c r="T35" s="100">
        <v>2</v>
      </c>
    </row>
    <row r="36" spans="2:20" ht="14.25" customHeight="1" x14ac:dyDescent="0.2">
      <c r="B36" s="49" t="s">
        <v>88</v>
      </c>
      <c r="C36" s="51"/>
      <c r="D36" s="51"/>
      <c r="E36" s="52"/>
      <c r="F36" s="53"/>
      <c r="H36" s="83"/>
      <c r="I36" s="83"/>
      <c r="J36" s="8"/>
      <c r="K36" s="83"/>
      <c r="L36" s="83"/>
      <c r="S36" s="2" t="s">
        <v>90</v>
      </c>
      <c r="T36" s="100">
        <v>3</v>
      </c>
    </row>
    <row r="37" spans="2:20" ht="14.25" customHeight="1" thickBot="1" x14ac:dyDescent="0.3">
      <c r="B37" s="50" t="s">
        <v>87</v>
      </c>
      <c r="C37" s="154"/>
      <c r="D37" s="155"/>
      <c r="E37" s="155"/>
      <c r="F37" s="156"/>
      <c r="H37" s="83"/>
      <c r="I37" s="83"/>
      <c r="J37" s="8"/>
      <c r="K37" s="83"/>
      <c r="L37" s="83"/>
      <c r="S37" s="92" t="s">
        <v>84</v>
      </c>
      <c r="T37" s="90">
        <v>4</v>
      </c>
    </row>
    <row r="38" spans="2:20" ht="14.25" customHeight="1" x14ac:dyDescent="0.25">
      <c r="B38" s="85" t="s">
        <v>60</v>
      </c>
      <c r="C38" s="86"/>
      <c r="D38" s="86"/>
      <c r="E38" s="86"/>
      <c r="F38" s="86"/>
      <c r="H38" s="83"/>
      <c r="I38" s="83"/>
      <c r="J38" s="8"/>
      <c r="K38" s="83"/>
      <c r="L38" s="83"/>
      <c r="S38" s="92" t="s">
        <v>85</v>
      </c>
      <c r="T38" s="90">
        <v>5</v>
      </c>
    </row>
    <row r="39" spans="2:20" ht="14.25" customHeight="1" thickBot="1" x14ac:dyDescent="0.25">
      <c r="B39" s="73"/>
      <c r="C39" s="73"/>
      <c r="D39" s="73"/>
      <c r="E39" s="74"/>
      <c r="F39" s="74"/>
      <c r="H39" s="65"/>
      <c r="I39" s="65"/>
      <c r="J39" s="8"/>
      <c r="K39" s="65"/>
      <c r="L39" s="65"/>
    </row>
    <row r="40" spans="2:20" ht="15" customHeight="1" x14ac:dyDescent="0.15">
      <c r="B40" s="160" t="s">
        <v>53</v>
      </c>
      <c r="C40" s="161"/>
      <c r="D40" s="161"/>
      <c r="E40" s="161"/>
      <c r="F40" s="162"/>
      <c r="H40" s="150"/>
      <c r="I40" s="150"/>
      <c r="J40" s="8"/>
      <c r="K40" s="150"/>
      <c r="L40" s="150"/>
      <c r="S40" s="103">
        <v>0</v>
      </c>
      <c r="T40" s="2">
        <v>0</v>
      </c>
    </row>
    <row r="41" spans="2:20" ht="15" customHeight="1" x14ac:dyDescent="0.15">
      <c r="B41" s="56"/>
      <c r="C41" s="57"/>
      <c r="D41" s="58"/>
      <c r="E41" s="58"/>
      <c r="F41" s="59"/>
      <c r="H41" s="150"/>
      <c r="I41" s="150"/>
      <c r="J41" s="8"/>
      <c r="K41" s="150"/>
      <c r="L41" s="150"/>
      <c r="S41" s="103">
        <v>0.02</v>
      </c>
      <c r="T41" s="2">
        <v>1</v>
      </c>
    </row>
    <row r="42" spans="2:20" s="54" customFormat="1" ht="24.95" customHeight="1" x14ac:dyDescent="0.15">
      <c r="B42" s="56" t="s">
        <v>5</v>
      </c>
      <c r="C42" s="151"/>
      <c r="D42" s="152"/>
      <c r="E42" s="152"/>
      <c r="F42" s="153"/>
      <c r="G42" s="60"/>
      <c r="H42" s="8"/>
      <c r="I42" s="8"/>
      <c r="J42" s="8"/>
      <c r="K42" s="8"/>
      <c r="L42" s="8"/>
      <c r="S42" s="104">
        <v>0.04</v>
      </c>
      <c r="T42" s="54">
        <v>2</v>
      </c>
    </row>
    <row r="43" spans="2:20" s="54" customFormat="1" x14ac:dyDescent="0.15">
      <c r="B43" s="56"/>
      <c r="C43" s="57"/>
      <c r="D43" s="58"/>
      <c r="E43" s="58"/>
      <c r="F43" s="59"/>
      <c r="G43" s="60"/>
      <c r="H43" s="55"/>
      <c r="I43" s="55"/>
      <c r="J43" s="55"/>
      <c r="K43" s="55"/>
      <c r="L43" s="55"/>
    </row>
    <row r="44" spans="2:20" s="54" customFormat="1" ht="24.95" customHeight="1" x14ac:dyDescent="0.15">
      <c r="B44" s="56" t="s">
        <v>6</v>
      </c>
      <c r="C44" s="151"/>
      <c r="D44" s="152"/>
      <c r="E44" s="152"/>
      <c r="F44" s="153"/>
      <c r="G44" s="60"/>
      <c r="H44" s="55"/>
      <c r="I44" s="55"/>
      <c r="J44" s="55"/>
      <c r="K44" s="55"/>
      <c r="L44" s="55"/>
    </row>
    <row r="45" spans="2:20" s="54" customFormat="1" x14ac:dyDescent="0.15">
      <c r="B45" s="56"/>
      <c r="C45" s="57"/>
      <c r="D45" s="58"/>
      <c r="E45" s="58"/>
      <c r="F45" s="59"/>
      <c r="G45" s="60"/>
      <c r="H45" s="55"/>
      <c r="I45" s="55"/>
      <c r="J45" s="55"/>
      <c r="K45" s="55"/>
      <c r="L45" s="55"/>
    </row>
    <row r="46" spans="2:20" s="54" customFormat="1" ht="24.95" customHeight="1" x14ac:dyDescent="0.15">
      <c r="B46" s="56" t="s">
        <v>7</v>
      </c>
      <c r="C46" s="151"/>
      <c r="D46" s="152"/>
      <c r="E46" s="152"/>
      <c r="F46" s="153"/>
      <c r="G46" s="60"/>
      <c r="H46" s="55"/>
      <c r="I46" s="55"/>
      <c r="J46" s="55"/>
      <c r="K46" s="55"/>
      <c r="L46" s="55"/>
    </row>
    <row r="47" spans="2:20" s="54" customFormat="1" x14ac:dyDescent="0.15">
      <c r="B47" s="56"/>
      <c r="C47" s="57"/>
      <c r="D47" s="58"/>
      <c r="E47" s="58"/>
      <c r="F47" s="59"/>
      <c r="G47" s="60"/>
      <c r="H47" s="55"/>
      <c r="I47" s="55"/>
      <c r="J47" s="55"/>
      <c r="K47" s="55"/>
      <c r="L47" s="55"/>
    </row>
    <row r="48" spans="2:20" s="54" customFormat="1" ht="24.95" customHeight="1" thickBot="1" x14ac:dyDescent="0.2">
      <c r="B48" s="61" t="s">
        <v>8</v>
      </c>
      <c r="C48" s="157"/>
      <c r="D48" s="158"/>
      <c r="E48" s="158"/>
      <c r="F48" s="159"/>
      <c r="G48" s="60"/>
      <c r="H48" s="55"/>
      <c r="I48" s="55"/>
      <c r="J48" s="55"/>
      <c r="K48" s="55"/>
      <c r="L48" s="55"/>
    </row>
    <row r="49" spans="2:12" s="54" customFormat="1" x14ac:dyDescent="0.15">
      <c r="B49" s="2"/>
      <c r="C49" s="2"/>
      <c r="E49" s="6"/>
      <c r="F49" s="6"/>
      <c r="G49" s="60"/>
      <c r="H49" s="55"/>
      <c r="I49" s="55"/>
      <c r="J49" s="55"/>
      <c r="K49" s="55"/>
      <c r="L49" s="55"/>
    </row>
    <row r="50" spans="2:12" s="54" customFormat="1" x14ac:dyDescent="0.15">
      <c r="B50" s="2"/>
      <c r="C50" s="2"/>
      <c r="E50" s="6"/>
      <c r="F50" s="6"/>
      <c r="G50" s="60"/>
      <c r="H50" s="55"/>
      <c r="I50" s="55"/>
      <c r="J50" s="55"/>
      <c r="K50" s="55"/>
      <c r="L50" s="55"/>
    </row>
  </sheetData>
  <sheetProtection algorithmName="SHA-512" hashValue="Yry7nHmEgYR5qfQ+9kNtqjJhFX+5jq1YT3sm8BU3j3tuCXsMjzo5sPA4MFGCzmr4I7d4s05kLwE2GU7pSmKylA==" saltValue="jqQ0j2dosqWim9O+7KZFeA==" spinCount="100000" sheet="1" objects="1" scenarios="1"/>
  <protectedRanges>
    <protectedRange sqref="E7 E8 E13 D20 D21 E25 E26 E27 E28 E29 C34 C37 B40 C42 C44 C46 C48" name="Bereik1"/>
  </protectedRanges>
  <mergeCells count="41">
    <mergeCell ref="C37:F37"/>
    <mergeCell ref="C34:F34"/>
    <mergeCell ref="C48:F48"/>
    <mergeCell ref="B40:F40"/>
    <mergeCell ref="H40:I40"/>
    <mergeCell ref="C46:F46"/>
    <mergeCell ref="K40:L40"/>
    <mergeCell ref="H41:I41"/>
    <mergeCell ref="K41:L41"/>
    <mergeCell ref="C42:F42"/>
    <mergeCell ref="C44:F44"/>
    <mergeCell ref="H5:I5"/>
    <mergeCell ref="K5:L5"/>
    <mergeCell ref="H18:I18"/>
    <mergeCell ref="K18:L18"/>
    <mergeCell ref="H19:I19"/>
    <mergeCell ref="K19:L19"/>
    <mergeCell ref="C2:D2"/>
    <mergeCell ref="B17:D17"/>
    <mergeCell ref="E17:F17"/>
    <mergeCell ref="C6:D6"/>
    <mergeCell ref="C7:D7"/>
    <mergeCell ref="B14:D14"/>
    <mergeCell ref="C8:D8"/>
    <mergeCell ref="B10:C10"/>
    <mergeCell ref="E5:F5"/>
    <mergeCell ref="B19:C19"/>
    <mergeCell ref="D19:E19"/>
    <mergeCell ref="B20:C20"/>
    <mergeCell ref="D20:E20"/>
    <mergeCell ref="B24:D24"/>
    <mergeCell ref="B21:C21"/>
    <mergeCell ref="D21:E21"/>
    <mergeCell ref="B22:E22"/>
    <mergeCell ref="B31:E31"/>
    <mergeCell ref="B25:D25"/>
    <mergeCell ref="B26:D26"/>
    <mergeCell ref="B27:D27"/>
    <mergeCell ref="B29:D29"/>
    <mergeCell ref="B30:E30"/>
    <mergeCell ref="B28:D28"/>
  </mergeCells>
  <dataValidations count="7">
    <dataValidation type="list" allowBlank="1" showInputMessage="1" showErrorMessage="1" sqref="D21:E21">
      <formula1>$S$24:$S$27</formula1>
    </dataValidation>
    <dataValidation type="list" allowBlank="1" showInputMessage="1" showErrorMessage="1" sqref="D20:E20">
      <formula1>$S$20:$S$21</formula1>
    </dataValidation>
    <dataValidation type="list" allowBlank="1" showInputMessage="1" showErrorMessage="1" sqref="E25">
      <formula1>$S$30:$S$31</formula1>
    </dataValidation>
    <dataValidation type="list" allowBlank="1" showInputMessage="1" showErrorMessage="1" sqref="E28">
      <formula1>$S$33:$S$36</formula1>
    </dataValidation>
    <dataValidation type="list" allowBlank="1" showInputMessage="1" showErrorMessage="1" sqref="S33:S34 S37:S38">
      <formula1>$S$18:$S$23</formula1>
    </dataValidation>
    <dataValidation type="list" allowBlank="1" showInputMessage="1" showErrorMessage="1" sqref="E26:E27">
      <formula1>$S$33:$S$38</formula1>
    </dataValidation>
    <dataValidation type="list" allowBlank="1" showInputMessage="1" showErrorMessage="1" sqref="E29">
      <formula1>$S$40:$S$42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52"/>
  <sheetViews>
    <sheetView topLeftCell="A10" workbookViewId="0">
      <selection activeCell="C11" sqref="C11"/>
    </sheetView>
  </sheetViews>
  <sheetFormatPr defaultRowHeight="15" x14ac:dyDescent="0.25"/>
  <cols>
    <col min="2" max="2" width="74.5703125" customWidth="1"/>
    <col min="3" max="3" width="49.140625" customWidth="1"/>
  </cols>
  <sheetData>
    <row r="6" spans="2:3" ht="15.75" thickBot="1" x14ac:dyDescent="0.3"/>
    <row r="7" spans="2:3" x14ac:dyDescent="0.25">
      <c r="B7" s="31" t="s">
        <v>22</v>
      </c>
      <c r="C7" s="64">
        <v>0</v>
      </c>
    </row>
    <row r="8" spans="2:3" x14ac:dyDescent="0.25">
      <c r="B8" s="68" t="s">
        <v>24</v>
      </c>
      <c r="C8" s="64">
        <v>0</v>
      </c>
    </row>
    <row r="9" spans="2:3" x14ac:dyDescent="0.25">
      <c r="B9" s="63" t="s">
        <v>9</v>
      </c>
      <c r="C9" s="62">
        <v>70</v>
      </c>
    </row>
    <row r="10" spans="2:3" x14ac:dyDescent="0.25">
      <c r="B10" s="63" t="s">
        <v>10</v>
      </c>
      <c r="C10" s="62">
        <v>85</v>
      </c>
    </row>
    <row r="11" spans="2:3" x14ac:dyDescent="0.25">
      <c r="B11" s="63" t="s">
        <v>11</v>
      </c>
      <c r="C11" s="62">
        <v>20</v>
      </c>
    </row>
    <row r="12" spans="2:3" x14ac:dyDescent="0.25">
      <c r="B12" s="63" t="s">
        <v>12</v>
      </c>
      <c r="C12" s="62">
        <v>30</v>
      </c>
    </row>
    <row r="13" spans="2:3" ht="15.75" thickBot="1" x14ac:dyDescent="0.3">
      <c r="B13" s="62"/>
      <c r="C13" s="62"/>
    </row>
    <row r="14" spans="2:3" x14ac:dyDescent="0.25">
      <c r="B14" s="31" t="s">
        <v>13</v>
      </c>
      <c r="C14" s="62"/>
    </row>
    <row r="15" spans="2:3" x14ac:dyDescent="0.25">
      <c r="B15" s="62" t="s">
        <v>23</v>
      </c>
      <c r="C15" s="64" t="s">
        <v>21</v>
      </c>
    </row>
    <row r="16" spans="2:3" x14ac:dyDescent="0.25">
      <c r="B16" s="67">
        <v>0</v>
      </c>
      <c r="C16" s="62">
        <v>0</v>
      </c>
    </row>
    <row r="17" spans="2:3" x14ac:dyDescent="0.25">
      <c r="B17" s="63" t="s">
        <v>15</v>
      </c>
      <c r="C17" s="62">
        <v>65</v>
      </c>
    </row>
    <row r="18" spans="2:3" x14ac:dyDescent="0.25">
      <c r="B18" s="63" t="s">
        <v>16</v>
      </c>
      <c r="C18" s="62">
        <v>145</v>
      </c>
    </row>
    <row r="19" spans="2:3" x14ac:dyDescent="0.25">
      <c r="B19" s="63" t="s">
        <v>17</v>
      </c>
      <c r="C19" s="62">
        <v>225</v>
      </c>
    </row>
    <row r="20" spans="2:3" x14ac:dyDescent="0.25">
      <c r="B20" s="63" t="s">
        <v>18</v>
      </c>
      <c r="C20" s="62">
        <v>305</v>
      </c>
    </row>
    <row r="21" spans="2:3" x14ac:dyDescent="0.25">
      <c r="B21" s="63" t="s">
        <v>19</v>
      </c>
      <c r="C21" s="62">
        <v>385</v>
      </c>
    </row>
    <row r="22" spans="2:3" x14ac:dyDescent="0.25">
      <c r="B22" s="63" t="s">
        <v>14</v>
      </c>
      <c r="C22" s="62">
        <v>465</v>
      </c>
    </row>
    <row r="23" spans="2:3" ht="15.75" thickBot="1" x14ac:dyDescent="0.3">
      <c r="B23" s="140" t="s">
        <v>20</v>
      </c>
      <c r="C23" s="142"/>
    </row>
    <row r="34" spans="2:4" x14ac:dyDescent="0.25">
      <c r="B34" t="s">
        <v>25</v>
      </c>
      <c r="C34" t="s">
        <v>26</v>
      </c>
      <c r="D34" t="s">
        <v>27</v>
      </c>
    </row>
    <row r="35" spans="2:4" x14ac:dyDescent="0.25">
      <c r="B35" t="s">
        <v>28</v>
      </c>
      <c r="C35">
        <v>201</v>
      </c>
      <c r="D35">
        <f>5*C35</f>
        <v>1005</v>
      </c>
    </row>
    <row r="36" spans="2:4" x14ac:dyDescent="0.25">
      <c r="B36" t="s">
        <v>29</v>
      </c>
      <c r="C36">
        <v>306</v>
      </c>
      <c r="D36">
        <f t="shared" ref="D36:D37" si="0">5*C36</f>
        <v>1530</v>
      </c>
    </row>
    <row r="37" spans="2:4" x14ac:dyDescent="0.25">
      <c r="B37" t="s">
        <v>30</v>
      </c>
      <c r="C37">
        <v>198</v>
      </c>
      <c r="D37">
        <f t="shared" si="0"/>
        <v>990</v>
      </c>
    </row>
    <row r="38" spans="2:4" x14ac:dyDescent="0.25">
      <c r="B38" t="s">
        <v>31</v>
      </c>
      <c r="C38">
        <v>168</v>
      </c>
      <c r="D38">
        <f>5*C38</f>
        <v>840</v>
      </c>
    </row>
    <row r="40" spans="2:4" x14ac:dyDescent="0.25">
      <c r="B40" t="s">
        <v>32</v>
      </c>
      <c r="C40" t="s">
        <v>33</v>
      </c>
    </row>
    <row r="41" spans="2:4" x14ac:dyDescent="0.25">
      <c r="B41" t="s">
        <v>34</v>
      </c>
      <c r="C41">
        <v>0.01</v>
      </c>
    </row>
    <row r="42" spans="2:4" x14ac:dyDescent="0.25">
      <c r="B42" t="s">
        <v>35</v>
      </c>
      <c r="C42">
        <v>0.5</v>
      </c>
    </row>
    <row r="43" spans="2:4" x14ac:dyDescent="0.25">
      <c r="B43" t="s">
        <v>36</v>
      </c>
      <c r="C43">
        <v>0.75</v>
      </c>
    </row>
    <row r="44" spans="2:4" x14ac:dyDescent="0.25">
      <c r="B44" t="s">
        <v>37</v>
      </c>
      <c r="C44">
        <v>0.2</v>
      </c>
    </row>
    <row r="45" spans="2:4" x14ac:dyDescent="0.25">
      <c r="B45" t="s">
        <v>38</v>
      </c>
      <c r="C45">
        <v>0.2</v>
      </c>
    </row>
    <row r="46" spans="2:4" x14ac:dyDescent="0.25">
      <c r="B46" t="s">
        <v>39</v>
      </c>
      <c r="C46">
        <v>0.1</v>
      </c>
    </row>
    <row r="47" spans="2:4" x14ac:dyDescent="0.25">
      <c r="B47" t="s">
        <v>40</v>
      </c>
      <c r="C47">
        <v>0.9</v>
      </c>
    </row>
    <row r="48" spans="2:4" x14ac:dyDescent="0.25">
      <c r="B48" t="s">
        <v>41</v>
      </c>
      <c r="C48">
        <v>0.9</v>
      </c>
    </row>
    <row r="49" spans="2:3" x14ac:dyDescent="0.25">
      <c r="B49" t="s">
        <v>42</v>
      </c>
      <c r="C49">
        <v>0.9</v>
      </c>
    </row>
    <row r="50" spans="2:3" x14ac:dyDescent="0.25">
      <c r="B50" t="s">
        <v>43</v>
      </c>
      <c r="C50">
        <v>1.05</v>
      </c>
    </row>
    <row r="51" spans="2:3" x14ac:dyDescent="0.25">
      <c r="B51" t="s">
        <v>44</v>
      </c>
      <c r="C51">
        <v>1</v>
      </c>
    </row>
    <row r="52" spans="2:3" x14ac:dyDescent="0.25">
      <c r="B52" t="s">
        <v>45</v>
      </c>
      <c r="C52">
        <v>1.8</v>
      </c>
    </row>
  </sheetData>
  <sheetProtection algorithmName="SHA-512" hashValue="r57opC63JftkCMgcuQwtOyYthz0bNhrenIuKbyt8khd41/Dnznd6helgQhtq5pmIEsCaUiaRRVnzzlZGss0IlA==" saltValue="IzjcxweSFTwTi+v8AxoZdQ==" spinCount="100000" sheet="1" objects="1" scenarios="1"/>
  <sortState ref="B15:C21">
    <sortCondition ref="B15"/>
  </sortState>
  <mergeCells count="1">
    <mergeCell ref="B23:C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52"/>
  <sheetViews>
    <sheetView workbookViewId="0">
      <selection activeCell="B51" sqref="B51"/>
    </sheetView>
  </sheetViews>
  <sheetFormatPr defaultRowHeight="15" x14ac:dyDescent="0.25"/>
  <cols>
    <col min="2" max="2" width="74.5703125" customWidth="1"/>
    <col min="3" max="3" width="49.140625" customWidth="1"/>
  </cols>
  <sheetData>
    <row r="6" spans="2:3" ht="15.75" thickBot="1" x14ac:dyDescent="0.3">
      <c r="C6" s="64" t="s">
        <v>48</v>
      </c>
    </row>
    <row r="7" spans="2:3" x14ac:dyDescent="0.25">
      <c r="B7" s="31" t="s">
        <v>22</v>
      </c>
      <c r="C7" s="64">
        <v>0</v>
      </c>
    </row>
    <row r="8" spans="2:3" x14ac:dyDescent="0.25">
      <c r="B8" s="68" t="s">
        <v>24</v>
      </c>
      <c r="C8" s="64">
        <v>0</v>
      </c>
    </row>
    <row r="9" spans="2:3" x14ac:dyDescent="0.25">
      <c r="B9" s="78" t="s">
        <v>9</v>
      </c>
      <c r="C9" s="62">
        <v>70</v>
      </c>
    </row>
    <row r="10" spans="2:3" x14ac:dyDescent="0.25">
      <c r="B10" s="78" t="s">
        <v>10</v>
      </c>
      <c r="C10" s="62">
        <v>85</v>
      </c>
    </row>
    <row r="11" spans="2:3" x14ac:dyDescent="0.25">
      <c r="B11" s="78" t="s">
        <v>11</v>
      </c>
      <c r="C11" s="62">
        <v>50</v>
      </c>
    </row>
    <row r="12" spans="2:3" x14ac:dyDescent="0.25">
      <c r="B12" s="78" t="s">
        <v>12</v>
      </c>
      <c r="C12" s="62">
        <v>80</v>
      </c>
    </row>
    <row r="13" spans="2:3" ht="15.75" thickBot="1" x14ac:dyDescent="0.3">
      <c r="B13" s="62"/>
      <c r="C13" s="62"/>
    </row>
    <row r="14" spans="2:3" x14ac:dyDescent="0.25">
      <c r="B14" s="31" t="s">
        <v>13</v>
      </c>
      <c r="C14" s="62"/>
    </row>
    <row r="15" spans="2:3" x14ac:dyDescent="0.25">
      <c r="B15" s="62" t="s">
        <v>23</v>
      </c>
      <c r="C15" s="64" t="s">
        <v>21</v>
      </c>
    </row>
    <row r="16" spans="2:3" x14ac:dyDescent="0.25">
      <c r="B16" s="67">
        <v>0</v>
      </c>
      <c r="C16" s="62">
        <v>0</v>
      </c>
    </row>
    <row r="17" spans="2:3" x14ac:dyDescent="0.25">
      <c r="B17" s="78" t="s">
        <v>15</v>
      </c>
      <c r="C17" s="62">
        <v>65</v>
      </c>
    </row>
    <row r="18" spans="2:3" x14ac:dyDescent="0.25">
      <c r="B18" s="78" t="s">
        <v>16</v>
      </c>
      <c r="C18" s="62">
        <v>145</v>
      </c>
    </row>
    <row r="19" spans="2:3" x14ac:dyDescent="0.25">
      <c r="B19" s="78" t="s">
        <v>17</v>
      </c>
      <c r="C19" s="62">
        <v>225</v>
      </c>
    </row>
    <row r="20" spans="2:3" x14ac:dyDescent="0.25">
      <c r="B20" s="78" t="s">
        <v>18</v>
      </c>
      <c r="C20" s="62">
        <v>305</v>
      </c>
    </row>
    <row r="21" spans="2:3" x14ac:dyDescent="0.25">
      <c r="B21" s="78" t="s">
        <v>19</v>
      </c>
      <c r="C21" s="62">
        <v>385</v>
      </c>
    </row>
    <row r="22" spans="2:3" x14ac:dyDescent="0.25">
      <c r="B22" s="78" t="s">
        <v>14</v>
      </c>
      <c r="C22" s="62">
        <v>465</v>
      </c>
    </row>
    <row r="23" spans="2:3" ht="15.75" thickBot="1" x14ac:dyDescent="0.3">
      <c r="B23" s="140" t="s">
        <v>20</v>
      </c>
      <c r="C23" s="142"/>
    </row>
    <row r="34" spans="2:4" x14ac:dyDescent="0.25">
      <c r="B34" t="s">
        <v>25</v>
      </c>
      <c r="C34" t="s">
        <v>26</v>
      </c>
      <c r="D34" t="s">
        <v>27</v>
      </c>
    </row>
    <row r="35" spans="2:4" x14ac:dyDescent="0.25">
      <c r="B35" t="s">
        <v>28</v>
      </c>
      <c r="C35">
        <v>201</v>
      </c>
      <c r="D35">
        <f>5*C35</f>
        <v>1005</v>
      </c>
    </row>
    <row r="36" spans="2:4" x14ac:dyDescent="0.25">
      <c r="B36" t="s">
        <v>29</v>
      </c>
      <c r="C36">
        <v>306</v>
      </c>
      <c r="D36">
        <f t="shared" ref="D36:D37" si="0">5*C36</f>
        <v>1530</v>
      </c>
    </row>
    <row r="37" spans="2:4" x14ac:dyDescent="0.25">
      <c r="B37" t="s">
        <v>30</v>
      </c>
      <c r="C37">
        <v>198</v>
      </c>
      <c r="D37">
        <f t="shared" si="0"/>
        <v>990</v>
      </c>
    </row>
    <row r="38" spans="2:4" x14ac:dyDescent="0.25">
      <c r="B38" t="s">
        <v>31</v>
      </c>
      <c r="C38">
        <v>168</v>
      </c>
      <c r="D38">
        <f>5*C38</f>
        <v>840</v>
      </c>
    </row>
    <row r="40" spans="2:4" x14ac:dyDescent="0.25">
      <c r="B40" t="s">
        <v>32</v>
      </c>
      <c r="C40" t="s">
        <v>33</v>
      </c>
    </row>
    <row r="41" spans="2:4" x14ac:dyDescent="0.25">
      <c r="B41" t="s">
        <v>34</v>
      </c>
      <c r="C41">
        <v>0.01</v>
      </c>
    </row>
    <row r="42" spans="2:4" x14ac:dyDescent="0.25">
      <c r="B42" t="s">
        <v>35</v>
      </c>
      <c r="C42">
        <v>0.5</v>
      </c>
    </row>
    <row r="43" spans="2:4" x14ac:dyDescent="0.25">
      <c r="B43" t="s">
        <v>36</v>
      </c>
      <c r="C43">
        <v>0.75</v>
      </c>
    </row>
    <row r="44" spans="2:4" x14ac:dyDescent="0.25">
      <c r="B44" t="s">
        <v>37</v>
      </c>
      <c r="C44">
        <v>0.2</v>
      </c>
    </row>
    <row r="45" spans="2:4" x14ac:dyDescent="0.25">
      <c r="B45" t="s">
        <v>38</v>
      </c>
      <c r="C45">
        <v>0.2</v>
      </c>
    </row>
    <row r="46" spans="2:4" x14ac:dyDescent="0.25">
      <c r="B46" t="s">
        <v>39</v>
      </c>
      <c r="C46">
        <v>0.1</v>
      </c>
    </row>
    <row r="47" spans="2:4" x14ac:dyDescent="0.25">
      <c r="B47" t="s">
        <v>40</v>
      </c>
      <c r="C47">
        <v>0.9</v>
      </c>
    </row>
    <row r="48" spans="2:4" x14ac:dyDescent="0.25">
      <c r="B48" t="s">
        <v>41</v>
      </c>
      <c r="C48">
        <v>0.9</v>
      </c>
    </row>
    <row r="49" spans="2:3" x14ac:dyDescent="0.25">
      <c r="B49" t="s">
        <v>42</v>
      </c>
      <c r="C49">
        <v>0.9</v>
      </c>
    </row>
    <row r="50" spans="2:3" x14ac:dyDescent="0.25">
      <c r="B50" t="s">
        <v>43</v>
      </c>
      <c r="C50">
        <v>1.05</v>
      </c>
    </row>
    <row r="51" spans="2:3" x14ac:dyDescent="0.25">
      <c r="B51" t="s">
        <v>44</v>
      </c>
      <c r="C51">
        <v>1</v>
      </c>
    </row>
    <row r="52" spans="2:3" x14ac:dyDescent="0.25">
      <c r="B52" t="s">
        <v>45</v>
      </c>
      <c r="C52">
        <v>1.8</v>
      </c>
    </row>
  </sheetData>
  <sheetProtection algorithmName="SHA-512" hashValue="1i5DhAb72qMSARh9tvQV/Yik4Z1fbPz2v4sM3BKn833x20Es0nLoXuLcPm1Wui5NXoEP8dwqFlFnLaVPXUTlPQ==" saltValue="aHB/kPuCDguMatR7lxd+qA==" spinCount="100000" sheet="1" objects="1" scenarios="1"/>
  <mergeCells count="1"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Inschrijvingsformulier</vt:lpstr>
      <vt:lpstr>Blad1</vt:lpstr>
      <vt:lpstr>Blad2</vt:lpstr>
      <vt:lpstr>Inschrijvingsformulier!Afdrukbereik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Buijze</dc:creator>
  <cp:lastModifiedBy>Wim Nooijen</cp:lastModifiedBy>
  <cp:lastPrinted>2021-07-01T13:48:17Z</cp:lastPrinted>
  <dcterms:created xsi:type="dcterms:W3CDTF">2019-06-11T14:37:52Z</dcterms:created>
  <dcterms:modified xsi:type="dcterms:W3CDTF">2021-07-01T13:48:57Z</dcterms:modified>
</cp:coreProperties>
</file>