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Vlaardingen-AanbestedingParkeerbeheerondersteuning/Gedeelde documenten/Aanbesteding parkeerbeheer 2020/PvE + bijlagen/DEF docs/"/>
    </mc:Choice>
  </mc:AlternateContent>
  <xr:revisionPtr revIDLastSave="55" documentId="8_{13262C0F-99E3-41FD-9DB3-B24C800C56F7}" xr6:coauthVersionLast="46" xr6:coauthVersionMax="46" xr10:uidLastSave="{F0A363D1-74DE-45ED-8E87-7CF7AE753038}"/>
  <bookViews>
    <workbookView xWindow="22932" yWindow="-108" windowWidth="30936" windowHeight="16896" activeTab="1" xr2:uid="{9A6008C8-5404-4B1C-B489-6094C6435A27}"/>
  </bookViews>
  <sheets>
    <sheet name="Prijsformulier Hoofdperceel I" sheetId="1" r:id="rId1"/>
    <sheet name="Prijsformulier Perceel I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3" l="1"/>
  <c r="G13" i="3"/>
  <c r="G8" i="3"/>
  <c r="G7" i="3"/>
  <c r="G10" i="3"/>
  <c r="G5" i="3"/>
  <c r="E4" i="3"/>
  <c r="G4" i="3" s="1"/>
  <c r="G3" i="3"/>
  <c r="G14" i="3" l="1"/>
  <c r="G15" i="3" s="1"/>
  <c r="G4" i="1"/>
  <c r="E10" i="1"/>
  <c r="G10" i="1" s="1"/>
  <c r="E9" i="1"/>
  <c r="G9" i="1" s="1"/>
  <c r="E8" i="1"/>
  <c r="G8" i="1" s="1"/>
  <c r="G12" i="1" l="1"/>
  <c r="G6" i="1"/>
  <c r="G5" i="1"/>
  <c r="E3" i="1"/>
  <c r="E16" i="1" s="1"/>
  <c r="G13" i="1"/>
  <c r="G14" i="1"/>
  <c r="G16" i="1" l="1"/>
  <c r="E21" i="1"/>
  <c r="E23" i="1" s="1"/>
  <c r="G19" i="1"/>
  <c r="G21" i="1" l="1"/>
  <c r="G30" i="1"/>
  <c r="G29" i="1"/>
  <c r="G32" i="1"/>
  <c r="G27" i="1"/>
  <c r="G26" i="1"/>
  <c r="G18" i="1"/>
  <c r="G17" i="1"/>
  <c r="G23" i="1" l="1"/>
  <c r="E24" i="1"/>
  <c r="G24" i="1" s="1"/>
  <c r="G35" i="1" l="1"/>
  <c r="G36" i="1" s="1"/>
  <c r="G37" i="1" s="1"/>
  <c r="G38" i="1" s="1"/>
</calcChain>
</file>

<file path=xl/sharedStrings.xml><?xml version="1.0" encoding="utf-8"?>
<sst xmlns="http://schemas.openxmlformats.org/spreadsheetml/2006/main" count="157" uniqueCount="110">
  <si>
    <t>Positie</t>
  </si>
  <si>
    <t>v = verrekenbaar*  
n.v. = niet verrekenbaar*
n.v.e. = niet verrekenbaar eenmalig*</t>
  </si>
  <si>
    <t>aantal (uur/ stuk)</t>
  </si>
  <si>
    <t>vergoeding per uur/stuk (in euro’s)</t>
  </si>
  <si>
    <t>jaarlijkse kosten (= aantal x vergoeding per uur/stuk)</t>
  </si>
  <si>
    <t>toelichting</t>
  </si>
  <si>
    <t>v</t>
  </si>
  <si>
    <t>1.1</t>
  </si>
  <si>
    <t>1.2</t>
  </si>
  <si>
    <t>1.3</t>
  </si>
  <si>
    <t xml:space="preserve">Invordering naheffingsaanslagen </t>
  </si>
  <si>
    <t>2.1</t>
  </si>
  <si>
    <t>invordering Nederlandse kentekens</t>
  </si>
  <si>
    <t>2.2</t>
  </si>
  <si>
    <t>2.3</t>
  </si>
  <si>
    <t>invordering Duitse kentekens</t>
  </si>
  <si>
    <t>Baseren op 100 stuks</t>
  </si>
  <si>
    <t>invordering Belgische kentekens</t>
  </si>
  <si>
    <t>Bezwaarafhandeling</t>
  </si>
  <si>
    <t>3.1</t>
  </si>
  <si>
    <t>vergoeding per afgehandeld bezwaarschrift</t>
  </si>
  <si>
    <t>Afhandeling beroepzaken</t>
  </si>
  <si>
    <t>4.1</t>
  </si>
  <si>
    <t>vergoeding per afgehandeld beroepschrift</t>
  </si>
  <si>
    <t>3% van het aantal afgehandelde bezwaarschriften</t>
  </si>
  <si>
    <t>4.2</t>
  </si>
  <si>
    <t>vergoeding per mondelinge beroepzaak</t>
  </si>
  <si>
    <t>1% van het aantal afgehandelde bezwaarschriften</t>
  </si>
  <si>
    <t xml:space="preserve">Geldinzameling </t>
  </si>
  <si>
    <t>5.1</t>
  </si>
  <si>
    <t xml:space="preserve">geldlediging Parkeerautomaten </t>
  </si>
  <si>
    <t>5.2</t>
  </si>
  <si>
    <t>geldverwerking munten. Prijs per 100 munten</t>
  </si>
  <si>
    <t xml:space="preserve">Kosten gebaseerd op 1.000.000 munten. Verrekenbaar op basis van aantal getelde munten: prijs per 100 munten.  </t>
  </si>
  <si>
    <t>Kosten extra ledigingen (op verzoek opdrachtgever, zie PvE)</t>
  </si>
  <si>
    <t>50 is een forfaitair aantal ledigingen, een aanname voor deze offerte (Prijs per lediging).</t>
  </si>
  <si>
    <t>Beheer en onderhoud Parkeerautomaten</t>
  </si>
  <si>
    <t>6.1</t>
  </si>
  <si>
    <t>Beheer per Parkeerautomaat</t>
  </si>
  <si>
    <t>Baseren op aantal Parkeerautomaten, verrekenbaar aan de hand van aantal in bedrijf zijnde PA.</t>
  </si>
  <si>
    <t>6.2</t>
  </si>
  <si>
    <t>Parkeertickets Parkeerautomaten</t>
  </si>
  <si>
    <t>Baseren op aantal parkeertickets/kwitanties, verrekenbaar aan de hand van werkelijk aantal verbruikte tickets.</t>
  </si>
  <si>
    <t>7.1</t>
  </si>
  <si>
    <t>Management en administratie</t>
  </si>
  <si>
    <t>8.1</t>
  </si>
  <si>
    <t>kosten management</t>
  </si>
  <si>
    <t>n.v.</t>
  </si>
  <si>
    <t>8.2</t>
  </si>
  <si>
    <t>kosten voeren administratie, leveren en toelichten managementinformatie</t>
  </si>
  <si>
    <t>+</t>
  </si>
  <si>
    <t>Btw 21% (btw over geldverwerking is 0%)</t>
  </si>
  <si>
    <t>Datum:</t>
  </si>
  <si>
    <t>Ondertekening door tekenbevoegd persoon:</t>
  </si>
  <si>
    <t>Plaats:</t>
  </si>
  <si>
    <t>Naam:</t>
  </si>
  <si>
    <t>Functie</t>
  </si>
  <si>
    <t>Opstartvergoeding</t>
  </si>
  <si>
    <t>Opstartfase (eenmalige kosten)</t>
  </si>
  <si>
    <t>TCO :</t>
  </si>
  <si>
    <t>invordering overige buitenlandse kentekens</t>
  </si>
  <si>
    <t>2.5</t>
  </si>
  <si>
    <t>Percentage van de werkelijk gestorte gelden. Bedrag is de afgeronde jaaromzet van muntgeld 2019 in de Parkeerautomaten. Verrekenbaar naar % van de omzet uit muntgeld.</t>
  </si>
  <si>
    <t xml:space="preserve">T.b.v deze prijsopgave gebaseerd op 7% van het aantal naheffingen vermeld in pos. 2 </t>
  </si>
  <si>
    <t>1.4</t>
  </si>
  <si>
    <t>aanbrengen en verwijderen wielklem</t>
  </si>
  <si>
    <t>1.5</t>
  </si>
  <si>
    <t>wegslepen</t>
  </si>
  <si>
    <t>1.6</t>
  </si>
  <si>
    <t>stallingskosten per dag</t>
  </si>
  <si>
    <t>1.7</t>
  </si>
  <si>
    <t>1.8</t>
  </si>
  <si>
    <t>1.9</t>
  </si>
  <si>
    <t>Handhaving parkeercontrole en uren team Toezicht en Veiligheid</t>
  </si>
  <si>
    <t>handhaving parkeercontrole (9.00 - 18.00 uur)</t>
  </si>
  <si>
    <t>handhaving parkeercontrole (18.00 - 09.00 uur)</t>
  </si>
  <si>
    <t>handhaving parkeercontrole (weekend/feestdagen indien betaald parkeren)</t>
  </si>
  <si>
    <t>handhaving inzet T&amp;H (9.00 - 18.00 uur)</t>
  </si>
  <si>
    <t>handhaving inzet T&amp;H (18.00 - 9.00 uur)</t>
  </si>
  <si>
    <t>handhaving inzet T&amp;H (weekend/feestdagen)</t>
  </si>
  <si>
    <t>positie 1.1 t/m 1.3 = minimaal 9.000 uren, waarvan minimaal 2.500 uren door BOA's. Zie eisen aan aanweizgheid parkeercontrole paragraaf 4.3 PvE. Op basis daarvan zelf correcte verdeling maken in uren overdag/avond/weekend.</t>
  </si>
  <si>
    <t>Totaal uren parkeercontrole</t>
  </si>
  <si>
    <t>Totaal uren inzet T&amp;H</t>
  </si>
  <si>
    <t>Inzet 5.000 uren. Verrekenbaar obv werkelijk ingezette uren aan de hand van het rooster dat is opgesteld door afdeling T&amp;H. Zie PvE hoofdstuk 6.</t>
  </si>
  <si>
    <t>Klemmen, betalen, ontklemmen en slepen</t>
  </si>
  <si>
    <t>1.0</t>
  </si>
  <si>
    <t>Aantal uren conform positie 1.0 minus aantallen positie 2.2 t/m 2.4. (in relatie tot 1,0 Nederlandse nha per uur parkeercontrole)</t>
  </si>
  <si>
    <t>Bijlage B. Prijsformulier aanbesteding parkeerhandhaving Vlaardingen PERCEEL II, jaarlijks (prijspeil 1-1-2021)</t>
  </si>
  <si>
    <t>Bijlage B. Prijsformulier aanbesteding parkeerhandhaving Vlaardingen HOOFDPERCEEL I, jaarlijks (prijspeil 1-1-2021)</t>
  </si>
  <si>
    <t>tbv voorbereiding voorafgaand aan start uitvoering overeenkomst</t>
  </si>
  <si>
    <t>Btw 21%</t>
  </si>
  <si>
    <t>8.3</t>
  </si>
  <si>
    <t>9.1</t>
  </si>
  <si>
    <t>9.2</t>
  </si>
  <si>
    <t>10.1</t>
  </si>
  <si>
    <t>Betekenis van 'v': De hier opgegeven aantallen/bedragen zijn verrekenbaar (ureninzet parkeercontrole max. 2% afwijking, meer dan 2% hogere inzeturen is niet verrekenbaar). Deze aantallen zijn indicatief en worden enkel gebruikt voor de bepaling van de jaarlijkse kosten in deze offerte.  
Betekenis van 'n.v.': De hier opgegeven aantallen/bedragen zijn niet verrekenbaar. De geoffreerde bedragen zijn vast en mogen jaarlijks gefactureerd worden.</t>
  </si>
  <si>
    <t>Jaarprijs (t.b.v. Prijsformulier) Hoofdperceel I</t>
  </si>
  <si>
    <t>Jaarprijs (t.b.v. Prijsformulier) Perceel II</t>
  </si>
  <si>
    <t>TCO inclusief btw:</t>
  </si>
  <si>
    <t>Totaal Jaarprijs (prijspeil 1-1-2021, inclusief btw):</t>
  </si>
  <si>
    <t>%</t>
  </si>
  <si>
    <t>Baseren op 20 stuks</t>
  </si>
  <si>
    <t>Baseren op 10 maal</t>
  </si>
  <si>
    <t>Baseren op 30 dagen, bedrag per dag</t>
  </si>
  <si>
    <t>Betekenis van 'v': De hier opgegeven aantallen/bedragen zijn verrekenbaar. Deze aantallen zijn indicatief en worden enkel gebruikt voor de bepaling van de jaarlijkse kosten in deze offerte. 
Betekenis van 'n.v.': De hier opgegeven aantallen/bedragen zijn niet verrekenbaar. De geoffreerde bedragen zijn vast en mogen jaarlijks gefactureerd worden.</t>
  </si>
  <si>
    <r>
      <t xml:space="preserve">Subtotaal prijsopgave Jaarprijs. </t>
    </r>
    <r>
      <rPr>
        <sz val="9"/>
        <rFont val="Arial"/>
        <family val="2"/>
      </rPr>
      <t>Deze prijs omvat alle in de Opdrachtomschijving uitgevraagde dienstverlening en midddelen inclusief extra aangeboden dienstverlening en middelen bij gunningcriteria.</t>
    </r>
  </si>
  <si>
    <r>
      <t>Subtotaal prijsopgave Jaarprijs.</t>
    </r>
    <r>
      <rPr>
        <b/>
        <sz val="10"/>
        <rFont val="Arial"/>
        <family val="2"/>
      </rPr>
      <t xml:space="preserve"> </t>
    </r>
    <r>
      <rPr>
        <sz val="9"/>
        <rFont val="Arial"/>
        <family val="2"/>
      </rPr>
      <t>Deze prijs omvat alle in de Opdrachtomschijving uitgevraagde dienstverlening en midddelen inclusief extra aangeboden dienstverlening en middelen bij gunningcriteria.</t>
    </r>
  </si>
  <si>
    <t xml:space="preserve">Baseren op 100 stuks, invullen indien inschrijver overige landen kan invorderen. </t>
  </si>
  <si>
    <t>aantal (stuk /bedrag)</t>
  </si>
  <si>
    <t>jaarlijkse kosten (= aantal x vergoeding per stuk/bedrag)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</si>
</sst>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-413]\ * #,##0.00_-;_-[$€-413]\ * #,##0.00\-;_-[$€-413]\ * &quot;-&quot;??_-;_-@_-"/>
    <numFmt numFmtId="165" formatCode="_-&quot;€&quot;\ * #,##0.00_-;_-&quot;€&quot;\ * #,##0.00\-;_-&quot;€&quot;\ * &quot;-&quot;??_-;_-@_-"/>
    <numFmt numFmtId="166" formatCode="_ [$€-413]\ * #,##0_ ;_ [$€-413]\ * \-#,##0_ ;_ [$€-413]\ * &quot;-&quot;??_ ;_ @_ "/>
    <numFmt numFmtId="167" formatCode="_-[$€-413]\ * #,##0_-;_-[$€-413]\ * #,##0\-;_-[$€-413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1D2D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130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0" fontId="3" fillId="0" borderId="0" xfId="1" applyFont="1"/>
    <xf numFmtId="0" fontId="2" fillId="0" borderId="1" xfId="1" applyFont="1" applyBorder="1" applyAlignment="1">
      <alignment horizontal="left" vertical="top" wrapText="1"/>
    </xf>
    <xf numFmtId="164" fontId="2" fillId="0" borderId="1" xfId="1" applyNumberFormat="1" applyFont="1" applyBorder="1" applyAlignment="1">
      <alignment vertical="top" wrapText="1"/>
    </xf>
    <xf numFmtId="164" fontId="2" fillId="0" borderId="1" xfId="1" applyNumberFormat="1" applyFont="1" applyBorder="1" applyAlignment="1">
      <alignment horizontal="center" vertical="top" wrapText="1"/>
    </xf>
    <xf numFmtId="0" fontId="4" fillId="0" borderId="1" xfId="1" quotePrefix="1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top" wrapText="1"/>
    </xf>
    <xf numFmtId="165" fontId="6" fillId="0" borderId="1" xfId="2" applyFont="1" applyBorder="1" applyAlignment="1" applyProtection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4" fillId="0" borderId="1" xfId="1" quotePrefix="1" applyFont="1" applyBorder="1" applyAlignment="1">
      <alignment horizontal="left" vertical="top"/>
    </xf>
    <xf numFmtId="1" fontId="4" fillId="0" borderId="1" xfId="1" applyNumberFormat="1" applyFont="1" applyBorder="1" applyAlignment="1">
      <alignment horizontal="center" vertical="top" wrapText="1"/>
    </xf>
    <xf numFmtId="0" fontId="4" fillId="3" borderId="1" xfId="1" applyFont="1" applyFill="1" applyBorder="1" applyAlignment="1">
      <alignment horizontal="left" vertical="top" wrapText="1"/>
    </xf>
    <xf numFmtId="0" fontId="6" fillId="0" borderId="1" xfId="1" quotePrefix="1" applyFont="1" applyBorder="1" applyAlignment="1">
      <alignment horizontal="left" vertical="top" wrapText="1"/>
    </xf>
    <xf numFmtId="0" fontId="3" fillId="0" borderId="0" xfId="1" applyFont="1" applyAlignment="1">
      <alignment wrapText="1"/>
    </xf>
    <xf numFmtId="3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right" vertical="top" wrapText="1"/>
    </xf>
    <xf numFmtId="0" fontId="8" fillId="2" borderId="2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165" fontId="8" fillId="2" borderId="6" xfId="2" applyFont="1" applyFill="1" applyBorder="1" applyAlignment="1" applyProtection="1">
      <alignment vertical="top" wrapText="1"/>
    </xf>
    <xf numFmtId="164" fontId="8" fillId="2" borderId="6" xfId="1" applyNumberFormat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right" vertical="top" wrapText="1"/>
    </xf>
    <xf numFmtId="0" fontId="6" fillId="4" borderId="4" xfId="1" applyFont="1" applyFill="1" applyBorder="1" applyAlignment="1">
      <alignment horizontal="left" vertical="top" wrapText="1"/>
    </xf>
    <xf numFmtId="0" fontId="6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right" vertical="top" wrapText="1"/>
    </xf>
    <xf numFmtId="0" fontId="6" fillId="4" borderId="0" xfId="1" applyFont="1" applyFill="1" applyAlignment="1">
      <alignment horizontal="center" vertical="top" wrapText="1"/>
    </xf>
    <xf numFmtId="0" fontId="6" fillId="4" borderId="0" xfId="1" applyFont="1" applyFill="1" applyAlignment="1">
      <alignment vertical="top" wrapText="1"/>
    </xf>
    <xf numFmtId="0" fontId="6" fillId="4" borderId="5" xfId="1" applyFont="1" applyFill="1" applyBorder="1" applyAlignment="1">
      <alignment horizontal="left" vertical="top" wrapText="1"/>
    </xf>
    <xf numFmtId="0" fontId="11" fillId="0" borderId="0" xfId="1" applyFont="1" applyAlignment="1">
      <alignment vertical="center"/>
    </xf>
    <xf numFmtId="0" fontId="6" fillId="0" borderId="7" xfId="1" applyFont="1" applyBorder="1" applyAlignment="1">
      <alignment horizontal="left" vertical="top" wrapText="1"/>
    </xf>
    <xf numFmtId="167" fontId="6" fillId="0" borderId="1" xfId="1" applyNumberFormat="1" applyFont="1" applyBorder="1" applyAlignment="1">
      <alignment horizontal="center" vertical="top" wrapText="1"/>
    </xf>
    <xf numFmtId="0" fontId="7" fillId="2" borderId="2" xfId="1" applyFont="1" applyFill="1" applyBorder="1" applyAlignment="1">
      <alignment horizontal="left" vertical="center" wrapText="1"/>
    </xf>
    <xf numFmtId="167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12" fillId="0" borderId="0" xfId="1" applyFont="1" applyAlignment="1">
      <alignment vertical="center"/>
    </xf>
    <xf numFmtId="0" fontId="7" fillId="4" borderId="0" xfId="1" applyFont="1" applyFill="1" applyAlignment="1">
      <alignment horizontal="left" vertical="top" wrapText="1"/>
    </xf>
    <xf numFmtId="0" fontId="7" fillId="4" borderId="0" xfId="1" applyFont="1" applyFill="1" applyAlignment="1">
      <alignment horizontal="center" vertical="top" wrapText="1"/>
    </xf>
    <xf numFmtId="0" fontId="7" fillId="4" borderId="0" xfId="1" applyFont="1" applyFill="1" applyAlignment="1">
      <alignment vertical="top" wrapText="1"/>
    </xf>
    <xf numFmtId="164" fontId="7" fillId="4" borderId="0" xfId="1" applyNumberFormat="1" applyFont="1" applyFill="1" applyAlignment="1">
      <alignment horizontal="center" vertical="top" wrapText="1"/>
    </xf>
    <xf numFmtId="0" fontId="7" fillId="4" borderId="0" xfId="1" applyFont="1" applyFill="1" applyAlignment="1">
      <alignment horizontal="right" vertical="top" wrapText="1"/>
    </xf>
    <xf numFmtId="0" fontId="1" fillId="0" borderId="0" xfId="1"/>
    <xf numFmtId="0" fontId="3" fillId="0" borderId="0" xfId="1" applyFont="1" applyAlignment="1">
      <alignment horizontal="center"/>
    </xf>
    <xf numFmtId="0" fontId="9" fillId="6" borderId="1" xfId="1" applyFont="1" applyFill="1" applyBorder="1" applyAlignment="1">
      <alignment horizontal="left" vertical="center" wrapText="1"/>
    </xf>
    <xf numFmtId="0" fontId="9" fillId="6" borderId="7" xfId="1" applyFont="1" applyFill="1" applyBorder="1" applyAlignment="1">
      <alignment horizontal="left" vertical="center" wrapText="1"/>
    </xf>
    <xf numFmtId="0" fontId="7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12" fillId="0" borderId="1" xfId="1" applyFont="1" applyBorder="1"/>
    <xf numFmtId="3" fontId="2" fillId="5" borderId="1" xfId="1" applyNumberFormat="1" applyFont="1" applyFill="1" applyBorder="1" applyAlignment="1" applyProtection="1">
      <alignment horizontal="center" vertical="top" wrapText="1"/>
    </xf>
    <xf numFmtId="0" fontId="2" fillId="0" borderId="1" xfId="1" quotePrefix="1" applyFont="1" applyBorder="1" applyAlignment="1">
      <alignment horizontal="left" vertical="top" wrapText="1"/>
    </xf>
    <xf numFmtId="0" fontId="15" fillId="0" borderId="12" xfId="1" applyFont="1" applyBorder="1" applyAlignment="1">
      <alignment horizontal="left" vertical="center" wrapText="1"/>
    </xf>
    <xf numFmtId="3" fontId="2" fillId="0" borderId="1" xfId="1" applyNumberFormat="1" applyFont="1" applyFill="1" applyBorder="1" applyAlignment="1" applyProtection="1">
      <alignment horizontal="center" vertical="top" wrapText="1"/>
    </xf>
    <xf numFmtId="164" fontId="4" fillId="0" borderId="1" xfId="1" applyNumberFormat="1" applyFont="1" applyFill="1" applyBorder="1" applyAlignment="1" applyProtection="1">
      <alignment vertical="top" wrapText="1"/>
      <protection locked="0"/>
    </xf>
    <xf numFmtId="165" fontId="6" fillId="0" borderId="1" xfId="2" applyFont="1" applyFill="1" applyBorder="1" applyAlignment="1" applyProtection="1">
      <alignment horizontal="center" vertical="top" wrapText="1"/>
    </xf>
    <xf numFmtId="0" fontId="16" fillId="0" borderId="1" xfId="1" quotePrefix="1" applyFont="1" applyBorder="1" applyAlignment="1">
      <alignment horizontal="left" vertical="top" wrapText="1"/>
    </xf>
    <xf numFmtId="3" fontId="4" fillId="0" borderId="1" xfId="1" applyNumberFormat="1" applyFont="1" applyBorder="1" applyAlignment="1">
      <alignment horizontal="center" vertical="top" wrapText="1"/>
    </xf>
    <xf numFmtId="0" fontId="4" fillId="0" borderId="1" xfId="1" quotePrefix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/>
    </xf>
    <xf numFmtId="166" fontId="6" fillId="0" borderId="1" xfId="1" applyNumberFormat="1" applyFont="1" applyBorder="1" applyAlignment="1">
      <alignment horizontal="left" vertical="center" wrapText="1"/>
    </xf>
    <xf numFmtId="167" fontId="9" fillId="6" borderId="1" xfId="1" applyNumberFormat="1" applyFont="1" applyFill="1" applyBorder="1" applyAlignment="1">
      <alignment horizontal="center" vertical="center" wrapText="1"/>
    </xf>
    <xf numFmtId="165" fontId="6" fillId="7" borderId="1" xfId="2" applyFont="1" applyFill="1" applyBorder="1" applyAlignment="1" applyProtection="1">
      <alignment vertical="top" wrapText="1"/>
      <protection locked="0"/>
    </xf>
    <xf numFmtId="164" fontId="6" fillId="7" borderId="1" xfId="1" applyNumberFormat="1" applyFont="1" applyFill="1" applyBorder="1" applyAlignment="1" applyProtection="1">
      <alignment vertical="top" wrapText="1"/>
      <protection locked="0"/>
    </xf>
    <xf numFmtId="10" fontId="6" fillId="7" borderId="1" xfId="1" applyNumberFormat="1" applyFont="1" applyFill="1" applyBorder="1" applyAlignment="1" applyProtection="1">
      <alignment horizontal="center" vertical="top" wrapText="1"/>
      <protection locked="0"/>
    </xf>
    <xf numFmtId="165" fontId="6" fillId="7" borderId="1" xfId="2" applyFont="1" applyFill="1" applyBorder="1" applyAlignment="1" applyProtection="1">
      <alignment horizontal="center" vertical="top" wrapText="1"/>
      <protection locked="0"/>
    </xf>
    <xf numFmtId="165" fontId="4" fillId="7" borderId="1" xfId="2" applyFont="1" applyFill="1" applyBorder="1" applyAlignment="1" applyProtection="1">
      <alignment vertical="top" wrapText="1"/>
      <protection locked="0"/>
    </xf>
    <xf numFmtId="164" fontId="4" fillId="7" borderId="1" xfId="1" applyNumberFormat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2" fillId="8" borderId="4" xfId="1" applyFont="1" applyFill="1" applyBorder="1" applyAlignment="1">
      <alignment horizontal="left" vertical="top" wrapText="1"/>
    </xf>
    <xf numFmtId="0" fontId="4" fillId="8" borderId="0" xfId="1" applyFont="1" applyFill="1" applyAlignment="1">
      <alignment horizontal="right" vertical="top" wrapText="1"/>
    </xf>
    <xf numFmtId="0" fontId="4" fillId="8" borderId="0" xfId="1" applyFont="1" applyFill="1" applyAlignment="1">
      <alignment horizontal="center" vertical="top" wrapText="1"/>
    </xf>
    <xf numFmtId="0" fontId="4" fillId="8" borderId="0" xfId="1" applyFont="1" applyFill="1" applyAlignment="1">
      <alignment vertical="top" wrapText="1"/>
    </xf>
    <xf numFmtId="0" fontId="4" fillId="8" borderId="5" xfId="1" applyFont="1" applyFill="1" applyBorder="1" applyAlignment="1">
      <alignment horizontal="right" vertical="top" wrapText="1"/>
    </xf>
    <xf numFmtId="0" fontId="2" fillId="8" borderId="1" xfId="1" applyFont="1" applyFill="1" applyBorder="1" applyAlignment="1">
      <alignment horizontal="left" vertical="top" wrapText="1"/>
    </xf>
    <xf numFmtId="0" fontId="7" fillId="8" borderId="4" xfId="1" applyFont="1" applyFill="1" applyBorder="1" applyAlignment="1">
      <alignment horizontal="left" vertical="top" wrapText="1"/>
    </xf>
    <xf numFmtId="0" fontId="6" fillId="8" borderId="0" xfId="1" applyFont="1" applyFill="1" applyAlignment="1">
      <alignment horizontal="right" vertical="top" wrapText="1"/>
    </xf>
    <xf numFmtId="0" fontId="6" fillId="8" borderId="0" xfId="1" applyFont="1" applyFill="1" applyAlignment="1">
      <alignment horizontal="center" vertical="top" wrapText="1"/>
    </xf>
    <xf numFmtId="0" fontId="6" fillId="8" borderId="0" xfId="1" applyFont="1" applyFill="1" applyAlignment="1">
      <alignment vertical="top" wrapText="1"/>
    </xf>
    <xf numFmtId="0" fontId="6" fillId="8" borderId="5" xfId="1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left" vertical="center" wrapText="1"/>
    </xf>
    <xf numFmtId="0" fontId="7" fillId="8" borderId="1" xfId="1" applyFont="1" applyFill="1" applyBorder="1" applyAlignment="1">
      <alignment horizontal="left" vertical="top" wrapText="1"/>
    </xf>
    <xf numFmtId="0" fontId="6" fillId="8" borderId="1" xfId="1" applyFont="1" applyFill="1" applyBorder="1" applyAlignment="1">
      <alignment horizontal="right" vertical="top" wrapText="1"/>
    </xf>
    <xf numFmtId="0" fontId="6" fillId="8" borderId="1" xfId="1" applyFont="1" applyFill="1" applyBorder="1" applyAlignment="1">
      <alignment horizontal="center" vertical="top" wrapText="1"/>
    </xf>
    <xf numFmtId="0" fontId="6" fillId="8" borderId="1" xfId="1" applyFont="1" applyFill="1" applyBorder="1" applyAlignment="1">
      <alignment vertical="top" wrapText="1"/>
    </xf>
    <xf numFmtId="0" fontId="6" fillId="0" borderId="1" xfId="1" quotePrefix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15" fillId="0" borderId="10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top" wrapText="1"/>
    </xf>
    <xf numFmtId="0" fontId="13" fillId="5" borderId="1" xfId="1" applyFont="1" applyFill="1" applyBorder="1" applyAlignment="1" applyProtection="1">
      <alignment horizontal="left" vertical="top"/>
      <protection locked="0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/>
    <xf numFmtId="0" fontId="4" fillId="3" borderId="1" xfId="1" applyFont="1" applyFill="1" applyBorder="1" applyAlignment="1">
      <alignment vertical="top" wrapText="1"/>
    </xf>
    <xf numFmtId="0" fontId="4" fillId="5" borderId="1" xfId="1" applyFont="1" applyFill="1" applyBorder="1" applyProtection="1">
      <protection locked="0"/>
    </xf>
    <xf numFmtId="0" fontId="4" fillId="5" borderId="1" xfId="1" applyFont="1" applyFill="1" applyBorder="1" applyAlignment="1" applyProtection="1">
      <alignment vertical="top"/>
      <protection locked="0"/>
    </xf>
    <xf numFmtId="0" fontId="6" fillId="4" borderId="0" xfId="1" applyFont="1" applyFill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right" vertical="center" wrapText="1"/>
    </xf>
    <xf numFmtId="0" fontId="7" fillId="2" borderId="6" xfId="1" applyFont="1" applyFill="1" applyBorder="1" applyAlignment="1">
      <alignment horizontal="right" vertical="center" wrapText="1"/>
    </xf>
    <xf numFmtId="0" fontId="7" fillId="2" borderId="3" xfId="1" applyFont="1" applyFill="1" applyBorder="1" applyAlignment="1">
      <alignment horizontal="right" vertical="center" wrapText="1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9" fillId="6" borderId="2" xfId="1" applyFont="1" applyFill="1" applyBorder="1" applyAlignment="1">
      <alignment horizontal="left" vertical="center" wrapText="1"/>
    </xf>
    <xf numFmtId="0" fontId="9" fillId="6" borderId="6" xfId="1" applyFont="1" applyFill="1" applyBorder="1" applyAlignment="1">
      <alignment horizontal="left" vertical="center" wrapText="1"/>
    </xf>
    <xf numFmtId="0" fontId="9" fillId="6" borderId="3" xfId="1" applyFont="1" applyFill="1" applyBorder="1" applyAlignment="1">
      <alignment horizontal="left" vertical="center" wrapText="1"/>
    </xf>
    <xf numFmtId="0" fontId="6" fillId="0" borderId="7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textRotation="90" wrapText="1"/>
    </xf>
    <xf numFmtId="0" fontId="2" fillId="2" borderId="3" xfId="1" applyFont="1" applyFill="1" applyBorder="1" applyAlignment="1">
      <alignment horizontal="left" textRotation="90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3">
    <cellStyle name="Standaard" xfId="0" builtinId="0"/>
    <cellStyle name="Standaard 8" xfId="1" xr:uid="{BD96A49C-A7C0-476C-952E-3C3A354B4A4D}"/>
    <cellStyle name="Valuta 4" xfId="2" xr:uid="{A4E0C6F3-C88A-4325-8012-A19245363BD6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1D2D7"/>
      <color rgb="FF6FC4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F0797-4020-45D0-876D-96511B2D136C}">
  <dimension ref="A1:H48"/>
  <sheetViews>
    <sheetView topLeftCell="A19" zoomScaleNormal="100" workbookViewId="0">
      <selection activeCell="G38" sqref="G38"/>
    </sheetView>
  </sheetViews>
  <sheetFormatPr defaultColWidth="9.08984375" defaultRowHeight="14" x14ac:dyDescent="0.3"/>
  <cols>
    <col min="1" max="1" width="8.6328125" style="4" customWidth="1"/>
    <col min="2" max="2" width="41.6328125" style="4" customWidth="1"/>
    <col min="3" max="3" width="5.08984375" style="4" customWidth="1"/>
    <col min="4" max="4" width="7.7265625" style="4" customWidth="1"/>
    <col min="5" max="5" width="13.453125" style="48" bestFit="1" customWidth="1"/>
    <col min="6" max="6" width="13.6328125" style="4" bestFit="1" customWidth="1"/>
    <col min="7" max="7" width="15" style="48" bestFit="1" customWidth="1"/>
    <col min="8" max="8" width="52.90625" style="4" customWidth="1"/>
    <col min="9" max="9" width="9.08984375" style="4"/>
    <col min="10" max="10" width="11.54296875" style="4" customWidth="1"/>
    <col min="11" max="11" width="35.54296875" style="4" customWidth="1"/>
    <col min="12" max="16384" width="9.08984375" style="4"/>
  </cols>
  <sheetData>
    <row r="1" spans="1:8" ht="108" customHeight="1" x14ac:dyDescent="0.3">
      <c r="A1" s="86" t="s">
        <v>0</v>
      </c>
      <c r="B1" s="86" t="s">
        <v>88</v>
      </c>
      <c r="C1" s="124" t="s">
        <v>1</v>
      </c>
      <c r="D1" s="125"/>
      <c r="E1" s="2" t="s">
        <v>2</v>
      </c>
      <c r="F1" s="3" t="s">
        <v>3</v>
      </c>
      <c r="G1" s="1" t="s">
        <v>4</v>
      </c>
      <c r="H1" s="1" t="s">
        <v>5</v>
      </c>
    </row>
    <row r="2" spans="1:8" ht="26" x14ac:dyDescent="0.3">
      <c r="A2" s="75">
        <v>1</v>
      </c>
      <c r="B2" s="75" t="s">
        <v>73</v>
      </c>
      <c r="C2" s="76"/>
      <c r="D2" s="77"/>
      <c r="E2" s="77"/>
      <c r="F2" s="78"/>
      <c r="G2" s="77"/>
      <c r="H2" s="79"/>
    </row>
    <row r="3" spans="1:8" x14ac:dyDescent="0.3">
      <c r="A3" s="5" t="s">
        <v>85</v>
      </c>
      <c r="B3" s="5" t="s">
        <v>81</v>
      </c>
      <c r="C3" s="102" t="s">
        <v>6</v>
      </c>
      <c r="D3" s="102"/>
      <c r="E3" s="55">
        <f>E4+E5+E6</f>
        <v>0</v>
      </c>
      <c r="F3" s="6"/>
      <c r="G3" s="7"/>
      <c r="H3" s="97" t="s">
        <v>80</v>
      </c>
    </row>
    <row r="4" spans="1:8" x14ac:dyDescent="0.3">
      <c r="A4" s="8" t="s">
        <v>7</v>
      </c>
      <c r="B4" s="8" t="s">
        <v>74</v>
      </c>
      <c r="C4" s="96" t="s">
        <v>6</v>
      </c>
      <c r="D4" s="96"/>
      <c r="E4" s="74"/>
      <c r="F4" s="73">
        <v>0</v>
      </c>
      <c r="G4" s="10">
        <f>E4*F4</f>
        <v>0</v>
      </c>
      <c r="H4" s="98"/>
    </row>
    <row r="5" spans="1:8" x14ac:dyDescent="0.3">
      <c r="A5" s="8" t="s">
        <v>8</v>
      </c>
      <c r="B5" s="8" t="s">
        <v>75</v>
      </c>
      <c r="C5" s="96" t="s">
        <v>6</v>
      </c>
      <c r="D5" s="96"/>
      <c r="E5" s="74"/>
      <c r="F5" s="73">
        <v>0</v>
      </c>
      <c r="G5" s="10">
        <f>E5*F5</f>
        <v>0</v>
      </c>
      <c r="H5" s="98"/>
    </row>
    <row r="6" spans="1:8" ht="25" x14ac:dyDescent="0.3">
      <c r="A6" s="8" t="s">
        <v>9</v>
      </c>
      <c r="B6" s="8" t="s">
        <v>76</v>
      </c>
      <c r="C6" s="96" t="s">
        <v>6</v>
      </c>
      <c r="D6" s="96"/>
      <c r="E6" s="74"/>
      <c r="F6" s="73">
        <v>0</v>
      </c>
      <c r="G6" s="10">
        <f>E6*F6</f>
        <v>0</v>
      </c>
      <c r="H6" s="99"/>
    </row>
    <row r="7" spans="1:8" x14ac:dyDescent="0.3">
      <c r="A7" s="8"/>
      <c r="B7" s="56" t="s">
        <v>82</v>
      </c>
      <c r="C7" s="102" t="s">
        <v>6</v>
      </c>
      <c r="D7" s="102"/>
      <c r="E7" s="58">
        <v>5000</v>
      </c>
      <c r="F7" s="59"/>
      <c r="G7" s="60"/>
      <c r="H7" s="97" t="s">
        <v>83</v>
      </c>
    </row>
    <row r="8" spans="1:8" x14ac:dyDescent="0.3">
      <c r="A8" s="8" t="s">
        <v>64</v>
      </c>
      <c r="B8" s="8" t="s">
        <v>77</v>
      </c>
      <c r="C8" s="96" t="s">
        <v>6</v>
      </c>
      <c r="D8" s="96"/>
      <c r="E8" s="9">
        <f>0.7*E7</f>
        <v>3500</v>
      </c>
      <c r="F8" s="73">
        <v>0</v>
      </c>
      <c r="G8" s="10">
        <f>E8*F8</f>
        <v>0</v>
      </c>
      <c r="H8" s="100"/>
    </row>
    <row r="9" spans="1:8" x14ac:dyDescent="0.3">
      <c r="A9" s="8" t="s">
        <v>66</v>
      </c>
      <c r="B9" s="8" t="s">
        <v>78</v>
      </c>
      <c r="C9" s="96" t="s">
        <v>6</v>
      </c>
      <c r="D9" s="96"/>
      <c r="E9" s="9">
        <f>0.2*E7</f>
        <v>1000</v>
      </c>
      <c r="F9" s="73">
        <v>0</v>
      </c>
      <c r="G9" s="10">
        <f>E9*F9</f>
        <v>0</v>
      </c>
      <c r="H9" s="100"/>
    </row>
    <row r="10" spans="1:8" x14ac:dyDescent="0.3">
      <c r="A10" s="8" t="s">
        <v>68</v>
      </c>
      <c r="B10" s="8" t="s">
        <v>79</v>
      </c>
      <c r="C10" s="96" t="s">
        <v>6</v>
      </c>
      <c r="D10" s="96"/>
      <c r="E10" s="9">
        <f>0.1*E7</f>
        <v>500</v>
      </c>
      <c r="F10" s="73">
        <v>0</v>
      </c>
      <c r="G10" s="10">
        <f>E10*F10</f>
        <v>0</v>
      </c>
      <c r="H10" s="101"/>
    </row>
    <row r="11" spans="1:8" x14ac:dyDescent="0.3">
      <c r="A11" s="8"/>
      <c r="B11" s="61" t="s">
        <v>84</v>
      </c>
      <c r="C11" s="96"/>
      <c r="D11" s="96"/>
      <c r="E11" s="9"/>
      <c r="F11" s="59"/>
      <c r="G11" s="10"/>
      <c r="H11" s="57"/>
    </row>
    <row r="12" spans="1:8" ht="39" customHeight="1" x14ac:dyDescent="0.3">
      <c r="A12" s="54" t="s">
        <v>70</v>
      </c>
      <c r="B12" s="8" t="s">
        <v>65</v>
      </c>
      <c r="C12" s="96" t="s">
        <v>6</v>
      </c>
      <c r="D12" s="96"/>
      <c r="E12" s="9">
        <v>20</v>
      </c>
      <c r="F12" s="73">
        <v>0</v>
      </c>
      <c r="G12" s="10">
        <f>E12*F12</f>
        <v>0</v>
      </c>
      <c r="H12" s="11" t="s">
        <v>101</v>
      </c>
    </row>
    <row r="13" spans="1:8" x14ac:dyDescent="0.3">
      <c r="A13" s="54" t="s">
        <v>71</v>
      </c>
      <c r="B13" s="8" t="s">
        <v>67</v>
      </c>
      <c r="C13" s="96" t="s">
        <v>6</v>
      </c>
      <c r="D13" s="96"/>
      <c r="E13" s="9">
        <v>10</v>
      </c>
      <c r="F13" s="73">
        <v>0</v>
      </c>
      <c r="G13" s="10">
        <f t="shared" ref="G13:G14" si="0">E13*F13</f>
        <v>0</v>
      </c>
      <c r="H13" s="11" t="s">
        <v>102</v>
      </c>
    </row>
    <row r="14" spans="1:8" x14ac:dyDescent="0.3">
      <c r="A14" s="54" t="s">
        <v>72</v>
      </c>
      <c r="B14" s="8" t="s">
        <v>69</v>
      </c>
      <c r="C14" s="96" t="s">
        <v>6</v>
      </c>
      <c r="D14" s="96"/>
      <c r="E14" s="9">
        <v>20</v>
      </c>
      <c r="F14" s="73">
        <v>0</v>
      </c>
      <c r="G14" s="10">
        <f t="shared" si="0"/>
        <v>0</v>
      </c>
      <c r="H14" s="11" t="s">
        <v>103</v>
      </c>
    </row>
    <row r="15" spans="1:8" x14ac:dyDescent="0.3">
      <c r="A15" s="75">
        <v>2</v>
      </c>
      <c r="B15" s="75" t="s">
        <v>10</v>
      </c>
      <c r="C15" s="76"/>
      <c r="D15" s="77"/>
      <c r="E15" s="77"/>
      <c r="F15" s="78"/>
      <c r="G15" s="77"/>
      <c r="H15" s="79"/>
    </row>
    <row r="16" spans="1:8" ht="25" x14ac:dyDescent="0.3">
      <c r="A16" s="12" t="s">
        <v>11</v>
      </c>
      <c r="B16" s="12" t="s">
        <v>12</v>
      </c>
      <c r="C16" s="96" t="s">
        <v>6</v>
      </c>
      <c r="D16" s="96"/>
      <c r="E16" s="62">
        <f>E3-(E17+E18+E19)</f>
        <v>-300</v>
      </c>
      <c r="F16" s="72">
        <v>0</v>
      </c>
      <c r="G16" s="10">
        <f>E16*F16</f>
        <v>0</v>
      </c>
      <c r="H16" s="14" t="s">
        <v>86</v>
      </c>
    </row>
    <row r="17" spans="1:8" x14ac:dyDescent="0.3">
      <c r="A17" s="15" t="s">
        <v>13</v>
      </c>
      <c r="B17" s="15" t="s">
        <v>17</v>
      </c>
      <c r="C17" s="96" t="s">
        <v>6</v>
      </c>
      <c r="D17" s="96"/>
      <c r="E17" s="13">
        <v>100</v>
      </c>
      <c r="F17" s="72">
        <v>0</v>
      </c>
      <c r="G17" s="10">
        <f>E17*F17</f>
        <v>0</v>
      </c>
      <c r="H17" s="11" t="s">
        <v>16</v>
      </c>
    </row>
    <row r="18" spans="1:8" x14ac:dyDescent="0.3">
      <c r="A18" s="15" t="s">
        <v>14</v>
      </c>
      <c r="B18" s="15" t="s">
        <v>15</v>
      </c>
      <c r="C18" s="96" t="s">
        <v>6</v>
      </c>
      <c r="D18" s="96"/>
      <c r="E18" s="13">
        <v>100</v>
      </c>
      <c r="F18" s="72">
        <v>0</v>
      </c>
      <c r="G18" s="10">
        <f>E18*F18</f>
        <v>0</v>
      </c>
      <c r="H18" s="11" t="s">
        <v>16</v>
      </c>
    </row>
    <row r="19" spans="1:8" ht="25" x14ac:dyDescent="0.3">
      <c r="A19" s="63" t="s">
        <v>61</v>
      </c>
      <c r="B19" s="63" t="s">
        <v>60</v>
      </c>
      <c r="C19" s="126" t="s">
        <v>6</v>
      </c>
      <c r="D19" s="127"/>
      <c r="E19" s="64">
        <v>100</v>
      </c>
      <c r="F19" s="72">
        <v>0</v>
      </c>
      <c r="G19" s="60">
        <f>E19*F19</f>
        <v>0</v>
      </c>
      <c r="H19" s="65" t="s">
        <v>107</v>
      </c>
    </row>
    <row r="20" spans="1:8" x14ac:dyDescent="0.3">
      <c r="A20" s="80">
        <v>3</v>
      </c>
      <c r="B20" s="75" t="s">
        <v>18</v>
      </c>
      <c r="C20" s="76"/>
      <c r="D20" s="77"/>
      <c r="E20" s="77"/>
      <c r="F20" s="78"/>
      <c r="G20" s="77"/>
      <c r="H20" s="79"/>
    </row>
    <row r="21" spans="1:8" ht="25" x14ac:dyDescent="0.3">
      <c r="A21" s="11" t="s">
        <v>19</v>
      </c>
      <c r="B21" s="11" t="s">
        <v>20</v>
      </c>
      <c r="C21" s="123" t="s">
        <v>6</v>
      </c>
      <c r="D21" s="123"/>
      <c r="E21" s="16">
        <f>CEILING(7%*SUM(E16:E18),1)</f>
        <v>-7</v>
      </c>
      <c r="F21" s="72">
        <v>0</v>
      </c>
      <c r="G21" s="10">
        <f>E21*F21</f>
        <v>0</v>
      </c>
      <c r="H21" s="14" t="s">
        <v>63</v>
      </c>
    </row>
    <row r="22" spans="1:8" x14ac:dyDescent="0.3">
      <c r="A22" s="75">
        <v>4</v>
      </c>
      <c r="B22" s="75" t="s">
        <v>21</v>
      </c>
      <c r="C22" s="76"/>
      <c r="D22" s="77"/>
      <c r="E22" s="77"/>
      <c r="F22" s="78"/>
      <c r="G22" s="77"/>
      <c r="H22" s="79"/>
    </row>
    <row r="23" spans="1:8" x14ac:dyDescent="0.3">
      <c r="A23" s="11" t="s">
        <v>22</v>
      </c>
      <c r="B23" s="11" t="s">
        <v>23</v>
      </c>
      <c r="C23" s="123" t="s">
        <v>6</v>
      </c>
      <c r="D23" s="123"/>
      <c r="E23" s="16">
        <f>CEILING(3%*E21,1)</f>
        <v>0</v>
      </c>
      <c r="F23" s="72">
        <v>0</v>
      </c>
      <c r="G23" s="10">
        <f>E23*F23</f>
        <v>0</v>
      </c>
      <c r="H23" s="17" t="s">
        <v>24</v>
      </c>
    </row>
    <row r="24" spans="1:8" x14ac:dyDescent="0.3">
      <c r="A24" s="11" t="s">
        <v>25</v>
      </c>
      <c r="B24" s="11" t="s">
        <v>26</v>
      </c>
      <c r="C24" s="123" t="s">
        <v>6</v>
      </c>
      <c r="D24" s="123"/>
      <c r="E24" s="16">
        <f>CEILING(1%*E21,1)</f>
        <v>0</v>
      </c>
      <c r="F24" s="72">
        <v>0</v>
      </c>
      <c r="G24" s="10">
        <f>E24*F24</f>
        <v>0</v>
      </c>
      <c r="H24" s="17" t="s">
        <v>27</v>
      </c>
    </row>
    <row r="25" spans="1:8" x14ac:dyDescent="0.3">
      <c r="A25" s="81">
        <v>5</v>
      </c>
      <c r="B25" s="81" t="s">
        <v>36</v>
      </c>
      <c r="C25" s="82"/>
      <c r="D25" s="83"/>
      <c r="E25" s="83"/>
      <c r="F25" s="84"/>
      <c r="G25" s="83"/>
      <c r="H25" s="85"/>
    </row>
    <row r="26" spans="1:8" ht="25" x14ac:dyDescent="0.3">
      <c r="A26" s="18" t="s">
        <v>29</v>
      </c>
      <c r="B26" s="18" t="s">
        <v>38</v>
      </c>
      <c r="C26" s="110" t="s">
        <v>6</v>
      </c>
      <c r="D26" s="110"/>
      <c r="E26" s="95">
        <v>82</v>
      </c>
      <c r="F26" s="69">
        <v>0</v>
      </c>
      <c r="G26" s="10">
        <f>E26*F26</f>
        <v>0</v>
      </c>
      <c r="H26" s="14" t="s">
        <v>39</v>
      </c>
    </row>
    <row r="27" spans="1:8" ht="25" x14ac:dyDescent="0.3">
      <c r="A27" s="18" t="s">
        <v>31</v>
      </c>
      <c r="B27" s="18" t="s">
        <v>41</v>
      </c>
      <c r="C27" s="110" t="s">
        <v>6</v>
      </c>
      <c r="D27" s="110"/>
      <c r="E27" s="20">
        <v>300000</v>
      </c>
      <c r="F27" s="69">
        <v>0</v>
      </c>
      <c r="G27" s="10">
        <f>E27*F27</f>
        <v>0</v>
      </c>
      <c r="H27" s="14" t="s">
        <v>42</v>
      </c>
    </row>
    <row r="28" spans="1:8" x14ac:dyDescent="0.3">
      <c r="A28" s="81">
        <v>6</v>
      </c>
      <c r="B28" s="81" t="s">
        <v>44</v>
      </c>
      <c r="C28" s="82"/>
      <c r="D28" s="83"/>
      <c r="E28" s="83"/>
      <c r="F28" s="84"/>
      <c r="G28" s="83"/>
      <c r="H28" s="85"/>
    </row>
    <row r="29" spans="1:8" x14ac:dyDescent="0.3">
      <c r="A29" s="14" t="s">
        <v>37</v>
      </c>
      <c r="B29" s="14" t="s">
        <v>46</v>
      </c>
      <c r="C29" s="115" t="s">
        <v>47</v>
      </c>
      <c r="D29" s="116"/>
      <c r="E29" s="22">
        <v>1</v>
      </c>
      <c r="F29" s="68">
        <v>0</v>
      </c>
      <c r="G29" s="10">
        <f>E29*F29</f>
        <v>0</v>
      </c>
      <c r="H29" s="23"/>
    </row>
    <row r="30" spans="1:8" ht="25" x14ac:dyDescent="0.3">
      <c r="A30" s="18" t="s">
        <v>40</v>
      </c>
      <c r="B30" s="18" t="s">
        <v>49</v>
      </c>
      <c r="C30" s="115" t="s">
        <v>47</v>
      </c>
      <c r="D30" s="116"/>
      <c r="E30" s="22">
        <v>1</v>
      </c>
      <c r="F30" s="68">
        <v>0</v>
      </c>
      <c r="G30" s="10">
        <f>E30*F30</f>
        <v>0</v>
      </c>
      <c r="H30" s="23"/>
    </row>
    <row r="31" spans="1:8" x14ac:dyDescent="0.3">
      <c r="A31" s="81">
        <v>7</v>
      </c>
      <c r="B31" s="87" t="s">
        <v>58</v>
      </c>
      <c r="C31" s="88"/>
      <c r="D31" s="89"/>
      <c r="E31" s="89"/>
      <c r="F31" s="90"/>
      <c r="G31" s="89"/>
      <c r="H31" s="88"/>
    </row>
    <row r="32" spans="1:8" ht="25" x14ac:dyDescent="0.3">
      <c r="A32" s="91" t="s">
        <v>43</v>
      </c>
      <c r="B32" s="92" t="s">
        <v>57</v>
      </c>
      <c r="C32" s="111" t="s">
        <v>47</v>
      </c>
      <c r="D32" s="111"/>
      <c r="E32" s="93">
        <v>1</v>
      </c>
      <c r="F32" s="69">
        <v>0</v>
      </c>
      <c r="G32" s="60">
        <f>E32*F32</f>
        <v>0</v>
      </c>
      <c r="H32" s="94" t="s">
        <v>89</v>
      </c>
    </row>
    <row r="33" spans="1:8" x14ac:dyDescent="0.3">
      <c r="A33" s="24"/>
      <c r="B33" s="24"/>
      <c r="C33" s="25"/>
      <c r="D33" s="25"/>
      <c r="E33" s="25"/>
      <c r="F33" s="26"/>
      <c r="G33" s="27"/>
      <c r="H33" s="28"/>
    </row>
    <row r="34" spans="1:8" x14ac:dyDescent="0.3">
      <c r="A34" s="29"/>
      <c r="B34" s="29"/>
      <c r="C34" s="30"/>
      <c r="D34" s="31"/>
      <c r="E34" s="32"/>
      <c r="F34" s="33"/>
      <c r="G34" s="32"/>
      <c r="H34" s="34" t="s">
        <v>50</v>
      </c>
    </row>
    <row r="35" spans="1:8" s="35" customFormat="1" ht="30" customHeight="1" x14ac:dyDescent="0.35">
      <c r="A35" s="50"/>
      <c r="B35" s="117" t="s">
        <v>106</v>
      </c>
      <c r="C35" s="118"/>
      <c r="D35" s="118"/>
      <c r="E35" s="118"/>
      <c r="F35" s="119"/>
      <c r="G35" s="67">
        <f>SUM(G2:G32)</f>
        <v>0</v>
      </c>
      <c r="H35" s="49"/>
    </row>
    <row r="36" spans="1:8" x14ac:dyDescent="0.3">
      <c r="A36" s="36"/>
      <c r="B36" s="120" t="s">
        <v>90</v>
      </c>
      <c r="C36" s="121"/>
      <c r="D36" s="121"/>
      <c r="E36" s="121"/>
      <c r="F36" s="122"/>
      <c r="G36" s="37">
        <f>G35*0.21</f>
        <v>0</v>
      </c>
      <c r="H36" s="14" t="s">
        <v>50</v>
      </c>
    </row>
    <row r="37" spans="1:8" x14ac:dyDescent="0.3">
      <c r="A37" s="38"/>
      <c r="B37" s="112" t="s">
        <v>99</v>
      </c>
      <c r="C37" s="113"/>
      <c r="D37" s="113"/>
      <c r="E37" s="113"/>
      <c r="F37" s="114"/>
      <c r="G37" s="39">
        <f>G35+G36</f>
        <v>0</v>
      </c>
      <c r="H37" s="40"/>
    </row>
    <row r="38" spans="1:8" s="41" customFormat="1" ht="13" x14ac:dyDescent="0.35">
      <c r="A38" s="38"/>
      <c r="B38" s="112" t="s">
        <v>98</v>
      </c>
      <c r="C38" s="113"/>
      <c r="D38" s="113"/>
      <c r="E38" s="113"/>
      <c r="F38" s="114"/>
      <c r="G38" s="39">
        <f>(2*G37)-(1*G32*1.21)</f>
        <v>0</v>
      </c>
      <c r="H38" s="40" t="s">
        <v>96</v>
      </c>
    </row>
    <row r="39" spans="1:8" x14ac:dyDescent="0.3">
      <c r="A39" s="42"/>
      <c r="B39" s="42"/>
      <c r="C39" s="42"/>
      <c r="D39" s="42"/>
      <c r="E39" s="43"/>
      <c r="F39" s="44"/>
      <c r="G39" s="45"/>
      <c r="H39" s="46"/>
    </row>
    <row r="40" spans="1:8" ht="51.5" customHeight="1" x14ac:dyDescent="0.3">
      <c r="A40" s="109" t="s">
        <v>95</v>
      </c>
      <c r="B40" s="109"/>
      <c r="C40" s="109"/>
      <c r="D40" s="109"/>
      <c r="E40" s="109"/>
      <c r="F40" s="109"/>
      <c r="G40" s="109"/>
      <c r="H40" s="109"/>
    </row>
    <row r="41" spans="1:8" x14ac:dyDescent="0.3">
      <c r="A41" s="42"/>
      <c r="B41" s="42"/>
      <c r="C41" s="42"/>
      <c r="D41" s="42"/>
      <c r="E41" s="43"/>
      <c r="F41" s="44"/>
      <c r="G41" s="45"/>
      <c r="H41" s="46"/>
    </row>
    <row r="42" spans="1:8" s="47" customFormat="1" ht="14.5" x14ac:dyDescent="0.35">
      <c r="A42" s="105" t="s">
        <v>52</v>
      </c>
      <c r="B42" s="105"/>
      <c r="C42" s="42"/>
      <c r="D42" s="42"/>
      <c r="E42" s="106" t="s">
        <v>53</v>
      </c>
      <c r="F42" s="107"/>
      <c r="G42" s="107"/>
      <c r="H42" s="107"/>
    </row>
    <row r="43" spans="1:8" s="47" customFormat="1" ht="31.5" customHeight="1" x14ac:dyDescent="0.35">
      <c r="A43" s="108"/>
      <c r="B43" s="108"/>
      <c r="C43" s="42"/>
      <c r="D43" s="42"/>
      <c r="E43" s="106"/>
      <c r="F43" s="107"/>
      <c r="G43" s="107"/>
      <c r="H43" s="107"/>
    </row>
    <row r="44" spans="1:8" s="47" customFormat="1" ht="30" customHeight="1" x14ac:dyDescent="0.35">
      <c r="A44" s="105" t="s">
        <v>54</v>
      </c>
      <c r="B44" s="105"/>
      <c r="C44" s="42"/>
      <c r="D44" s="42"/>
      <c r="E44" s="106"/>
      <c r="F44" s="107"/>
      <c r="G44" s="107"/>
      <c r="H44" s="107"/>
    </row>
    <row r="45" spans="1:8" s="47" customFormat="1" ht="14.5" x14ac:dyDescent="0.35">
      <c r="A45" s="103"/>
      <c r="B45" s="103"/>
      <c r="C45" s="42"/>
      <c r="D45" s="42"/>
      <c r="E45" s="104" t="s">
        <v>55</v>
      </c>
      <c r="F45" s="103"/>
      <c r="G45" s="103"/>
      <c r="H45" s="103"/>
    </row>
    <row r="46" spans="1:8" s="47" customFormat="1" ht="14.5" x14ac:dyDescent="0.35">
      <c r="A46" s="103"/>
      <c r="B46" s="103"/>
      <c r="C46" s="42"/>
      <c r="D46" s="42"/>
      <c r="E46" s="104"/>
      <c r="F46" s="103"/>
      <c r="G46" s="103"/>
      <c r="H46" s="103"/>
    </row>
    <row r="47" spans="1:8" s="47" customFormat="1" ht="14.5" x14ac:dyDescent="0.35">
      <c r="A47" s="42"/>
      <c r="B47" s="42"/>
      <c r="C47" s="42"/>
      <c r="D47" s="42"/>
      <c r="E47" s="104" t="s">
        <v>56</v>
      </c>
      <c r="F47" s="103"/>
      <c r="G47" s="103"/>
      <c r="H47" s="103"/>
    </row>
    <row r="48" spans="1:8" s="47" customFormat="1" ht="14.5" x14ac:dyDescent="0.35">
      <c r="A48" s="42"/>
      <c r="B48" s="42"/>
      <c r="C48" s="42"/>
      <c r="D48" s="42"/>
      <c r="E48" s="104"/>
      <c r="F48" s="103"/>
      <c r="G48" s="103"/>
      <c r="H48" s="103"/>
    </row>
  </sheetData>
  <sheetProtection algorithmName="SHA-512" hashValue="HMa/G5+X8pHxKhK55PRxuMQdPtq+G8BstIdcx7hTxBEIiKofkzdBNMQm6wEtxzxSI5PWLYqBPzkuyGKO+/yu7A==" saltValue="fvksv58VVsLW7+GIGSywWQ==" spinCount="100000" sheet="1" objects="1" scenarios="1"/>
  <mergeCells count="42">
    <mergeCell ref="C14:D14"/>
    <mergeCell ref="C24:D24"/>
    <mergeCell ref="C1:D1"/>
    <mergeCell ref="C3:D3"/>
    <mergeCell ref="C4:D4"/>
    <mergeCell ref="C5:D5"/>
    <mergeCell ref="C6:D6"/>
    <mergeCell ref="C16:D16"/>
    <mergeCell ref="C19:D19"/>
    <mergeCell ref="C17:D17"/>
    <mergeCell ref="C18:D18"/>
    <mergeCell ref="C21:D21"/>
    <mergeCell ref="C23:D23"/>
    <mergeCell ref="C12:D12"/>
    <mergeCell ref="C13:D13"/>
    <mergeCell ref="C11:D11"/>
    <mergeCell ref="A40:H40"/>
    <mergeCell ref="C26:D26"/>
    <mergeCell ref="C27:D27"/>
    <mergeCell ref="C32:D32"/>
    <mergeCell ref="B37:F37"/>
    <mergeCell ref="C29:D29"/>
    <mergeCell ref="C30:D30"/>
    <mergeCell ref="B35:F35"/>
    <mergeCell ref="B36:F36"/>
    <mergeCell ref="B38:F38"/>
    <mergeCell ref="A42:B42"/>
    <mergeCell ref="E42:E44"/>
    <mergeCell ref="F42:H44"/>
    <mergeCell ref="A43:B43"/>
    <mergeCell ref="A44:B44"/>
    <mergeCell ref="A45:B46"/>
    <mergeCell ref="E45:E46"/>
    <mergeCell ref="F45:H46"/>
    <mergeCell ref="E47:E48"/>
    <mergeCell ref="F47:H48"/>
    <mergeCell ref="C8:D8"/>
    <mergeCell ref="C9:D9"/>
    <mergeCell ref="C10:D10"/>
    <mergeCell ref="H3:H6"/>
    <mergeCell ref="H7:H10"/>
    <mergeCell ref="C7:D7"/>
  </mergeCells>
  <phoneticPr fontId="14" type="noConversion"/>
  <conditionalFormatting sqref="E3">
    <cfRule type="cellIs" dxfId="1" priority="3" operator="greaterThan">
      <formula>8999</formula>
    </cfRule>
    <cfRule type="cellIs" dxfId="0" priority="4" operator="lessThan">
      <formula>9000</formula>
    </cfRule>
  </conditionalFormatting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5EA5-5223-45D3-935A-EA94A73C2D2C}">
  <dimension ref="A1:K26"/>
  <sheetViews>
    <sheetView tabSelected="1" zoomScale="90" zoomScaleNormal="90" workbookViewId="0">
      <selection activeCell="G2" sqref="G2"/>
    </sheetView>
  </sheetViews>
  <sheetFormatPr defaultColWidth="9.08984375" defaultRowHeight="14" x14ac:dyDescent="0.3"/>
  <cols>
    <col min="1" max="1" width="8.6328125" style="4" customWidth="1"/>
    <col min="2" max="2" width="41.08984375" style="4" customWidth="1"/>
    <col min="3" max="3" width="5.08984375" style="4" customWidth="1"/>
    <col min="4" max="4" width="5.36328125" style="4" customWidth="1"/>
    <col min="5" max="5" width="13.453125" style="48" bestFit="1" customWidth="1"/>
    <col min="6" max="6" width="13.6328125" style="4" bestFit="1" customWidth="1"/>
    <col min="7" max="7" width="15" style="48" bestFit="1" customWidth="1"/>
    <col min="8" max="8" width="52.90625" style="4" customWidth="1"/>
    <col min="9" max="9" width="9.08984375" style="4"/>
    <col min="10" max="10" width="11.54296875" style="4" customWidth="1"/>
    <col min="11" max="11" width="35.54296875" style="4" customWidth="1"/>
    <col min="12" max="16384" width="9.08984375" style="4"/>
  </cols>
  <sheetData>
    <row r="1" spans="1:11" ht="108" customHeight="1" x14ac:dyDescent="0.3">
      <c r="A1" s="86" t="s">
        <v>0</v>
      </c>
      <c r="B1" s="86" t="s">
        <v>87</v>
      </c>
      <c r="C1" s="124" t="s">
        <v>1</v>
      </c>
      <c r="D1" s="125"/>
      <c r="E1" s="2" t="s">
        <v>108</v>
      </c>
      <c r="F1" s="3" t="s">
        <v>3</v>
      </c>
      <c r="G1" s="1" t="s">
        <v>109</v>
      </c>
      <c r="H1" s="1" t="s">
        <v>5</v>
      </c>
    </row>
    <row r="2" spans="1:11" x14ac:dyDescent="0.3">
      <c r="A2" s="81">
        <v>8</v>
      </c>
      <c r="B2" s="81" t="s">
        <v>28</v>
      </c>
      <c r="C2" s="82"/>
      <c r="D2" s="83"/>
      <c r="E2" s="83"/>
      <c r="F2" s="84"/>
      <c r="G2" s="83"/>
      <c r="H2" s="85"/>
    </row>
    <row r="3" spans="1:11" ht="57.5" customHeight="1" x14ac:dyDescent="0.3">
      <c r="A3" s="18" t="s">
        <v>45</v>
      </c>
      <c r="B3" s="18" t="s">
        <v>30</v>
      </c>
      <c r="C3" s="110" t="s">
        <v>6</v>
      </c>
      <c r="D3" s="110"/>
      <c r="E3" s="66">
        <v>220000</v>
      </c>
      <c r="F3" s="70" t="s">
        <v>100</v>
      </c>
      <c r="G3" s="10" t="e">
        <f>E3*F3</f>
        <v>#VALUE!</v>
      </c>
      <c r="H3" s="14" t="s">
        <v>62</v>
      </c>
      <c r="K3" s="19"/>
    </row>
    <row r="4" spans="1:11" ht="25" x14ac:dyDescent="0.3">
      <c r="A4" s="18" t="s">
        <v>48</v>
      </c>
      <c r="B4" s="18" t="s">
        <v>32</v>
      </c>
      <c r="C4" s="128" t="s">
        <v>6</v>
      </c>
      <c r="D4" s="129"/>
      <c r="E4" s="20">
        <f>1000000/100</f>
        <v>10000</v>
      </c>
      <c r="F4" s="71">
        <v>0</v>
      </c>
      <c r="G4" s="10">
        <f>E4*F4</f>
        <v>0</v>
      </c>
      <c r="H4" s="14" t="s">
        <v>33</v>
      </c>
    </row>
    <row r="5" spans="1:11" ht="25" x14ac:dyDescent="0.3">
      <c r="A5" s="18" t="s">
        <v>91</v>
      </c>
      <c r="B5" s="18" t="s">
        <v>34</v>
      </c>
      <c r="C5" s="128" t="s">
        <v>6</v>
      </c>
      <c r="D5" s="129"/>
      <c r="E5" s="21">
        <v>50</v>
      </c>
      <c r="F5" s="69">
        <v>0</v>
      </c>
      <c r="G5" s="10">
        <f>E5*F5</f>
        <v>0</v>
      </c>
      <c r="H5" s="14" t="s">
        <v>35</v>
      </c>
    </row>
    <row r="6" spans="1:11" x14ac:dyDescent="0.3">
      <c r="A6" s="81">
        <v>9</v>
      </c>
      <c r="B6" s="81" t="s">
        <v>44</v>
      </c>
      <c r="C6" s="82"/>
      <c r="D6" s="83"/>
      <c r="E6" s="83"/>
      <c r="F6" s="84"/>
      <c r="G6" s="83"/>
      <c r="H6" s="85"/>
    </row>
    <row r="7" spans="1:11" x14ac:dyDescent="0.3">
      <c r="A7" s="14" t="s">
        <v>92</v>
      </c>
      <c r="B7" s="14" t="s">
        <v>46</v>
      </c>
      <c r="C7" s="115" t="s">
        <v>47</v>
      </c>
      <c r="D7" s="116"/>
      <c r="E7" s="22">
        <v>1</v>
      </c>
      <c r="F7" s="68">
        <v>0</v>
      </c>
      <c r="G7" s="10">
        <f>E7*F7</f>
        <v>0</v>
      </c>
      <c r="H7" s="23"/>
    </row>
    <row r="8" spans="1:11" ht="25" x14ac:dyDescent="0.3">
      <c r="A8" s="18" t="s">
        <v>93</v>
      </c>
      <c r="B8" s="18" t="s">
        <v>49</v>
      </c>
      <c r="C8" s="115" t="s">
        <v>47</v>
      </c>
      <c r="D8" s="116"/>
      <c r="E8" s="22">
        <v>1</v>
      </c>
      <c r="F8" s="68">
        <v>0</v>
      </c>
      <c r="G8" s="10">
        <f>E8*F8</f>
        <v>0</v>
      </c>
      <c r="H8" s="23"/>
    </row>
    <row r="9" spans="1:11" x14ac:dyDescent="0.3">
      <c r="A9" s="81">
        <v>10</v>
      </c>
      <c r="B9" s="81" t="s">
        <v>58</v>
      </c>
      <c r="C9" s="82"/>
      <c r="D9" s="83"/>
      <c r="E9" s="83"/>
      <c r="F9" s="84"/>
      <c r="G9" s="83"/>
      <c r="H9" s="85"/>
    </row>
    <row r="10" spans="1:11" ht="23.5" customHeight="1" x14ac:dyDescent="0.3">
      <c r="A10" s="91" t="s">
        <v>94</v>
      </c>
      <c r="B10" s="92" t="s">
        <v>57</v>
      </c>
      <c r="C10" s="111" t="s">
        <v>47</v>
      </c>
      <c r="D10" s="111"/>
      <c r="E10" s="93">
        <v>1</v>
      </c>
      <c r="F10" s="69">
        <v>0</v>
      </c>
      <c r="G10" s="60">
        <f>E10*F10</f>
        <v>0</v>
      </c>
      <c r="H10" s="94" t="s">
        <v>89</v>
      </c>
    </row>
    <row r="11" spans="1:11" x14ac:dyDescent="0.3">
      <c r="A11" s="24"/>
      <c r="B11" s="24"/>
      <c r="C11" s="25"/>
      <c r="D11" s="25"/>
      <c r="E11" s="25"/>
      <c r="F11" s="26"/>
      <c r="G11" s="27"/>
      <c r="H11" s="28"/>
    </row>
    <row r="12" spans="1:11" x14ac:dyDescent="0.3">
      <c r="A12" s="29"/>
      <c r="B12" s="29"/>
      <c r="C12" s="52"/>
      <c r="D12" s="31"/>
      <c r="E12" s="32"/>
      <c r="F12" s="33"/>
      <c r="G12" s="32"/>
      <c r="H12" s="34" t="s">
        <v>50</v>
      </c>
    </row>
    <row r="13" spans="1:11" s="35" customFormat="1" ht="40" customHeight="1" x14ac:dyDescent="0.35">
      <c r="A13" s="50"/>
      <c r="B13" s="117" t="s">
        <v>105</v>
      </c>
      <c r="C13" s="118"/>
      <c r="D13" s="118"/>
      <c r="E13" s="118"/>
      <c r="F13" s="119"/>
      <c r="G13" s="67" t="e">
        <f>SUM(G2:G10)</f>
        <v>#VALUE!</v>
      </c>
      <c r="H13" s="49"/>
    </row>
    <row r="14" spans="1:11" x14ac:dyDescent="0.3">
      <c r="A14" s="53"/>
      <c r="B14" s="120" t="s">
        <v>51</v>
      </c>
      <c r="C14" s="121"/>
      <c r="D14" s="121"/>
      <c r="E14" s="121"/>
      <c r="F14" s="122"/>
      <c r="G14" s="37" t="e">
        <f>(G13*0.21)-(0.21*G4)</f>
        <v>#VALUE!</v>
      </c>
      <c r="H14" s="14" t="s">
        <v>50</v>
      </c>
    </row>
    <row r="15" spans="1:11" x14ac:dyDescent="0.3">
      <c r="A15" s="38"/>
      <c r="B15" s="112" t="s">
        <v>99</v>
      </c>
      <c r="C15" s="113"/>
      <c r="D15" s="113"/>
      <c r="E15" s="113"/>
      <c r="F15" s="114"/>
      <c r="G15" s="39" t="e">
        <f>G13+G14</f>
        <v>#VALUE!</v>
      </c>
      <c r="H15" s="40"/>
    </row>
    <row r="16" spans="1:11" s="41" customFormat="1" ht="13" x14ac:dyDescent="0.35">
      <c r="A16" s="38"/>
      <c r="B16" s="112" t="s">
        <v>59</v>
      </c>
      <c r="C16" s="113"/>
      <c r="D16" s="113"/>
      <c r="E16" s="113"/>
      <c r="F16" s="114"/>
      <c r="G16" s="39" t="e">
        <f>(2*G15)-(1*G10*1.21)</f>
        <v>#VALUE!</v>
      </c>
      <c r="H16" s="40" t="s">
        <v>97</v>
      </c>
    </row>
    <row r="17" spans="1:8" x14ac:dyDescent="0.3">
      <c r="A17" s="51"/>
      <c r="B17" s="51"/>
      <c r="C17" s="51"/>
      <c r="D17" s="51"/>
      <c r="E17" s="43"/>
      <c r="F17" s="44"/>
      <c r="G17" s="45"/>
      <c r="H17" s="46"/>
    </row>
    <row r="18" spans="1:8" ht="88.75" customHeight="1" x14ac:dyDescent="0.3">
      <c r="A18" s="109" t="s">
        <v>104</v>
      </c>
      <c r="B18" s="109"/>
      <c r="C18" s="109"/>
      <c r="D18" s="109"/>
      <c r="E18" s="109"/>
      <c r="F18" s="109"/>
      <c r="G18" s="109"/>
      <c r="H18" s="109"/>
    </row>
    <row r="19" spans="1:8" x14ac:dyDescent="0.3">
      <c r="A19" s="51"/>
      <c r="B19" s="51"/>
      <c r="C19" s="51"/>
      <c r="D19" s="51"/>
      <c r="E19" s="43"/>
      <c r="F19" s="44"/>
      <c r="G19" s="45"/>
      <c r="H19" s="46"/>
    </row>
    <row r="20" spans="1:8" s="47" customFormat="1" ht="14.5" x14ac:dyDescent="0.35">
      <c r="A20" s="105" t="s">
        <v>52</v>
      </c>
      <c r="B20" s="105"/>
      <c r="C20" s="51"/>
      <c r="D20" s="51"/>
      <c r="E20" s="106" t="s">
        <v>53</v>
      </c>
      <c r="F20" s="107"/>
      <c r="G20" s="107"/>
      <c r="H20" s="107"/>
    </row>
    <row r="21" spans="1:8" s="47" customFormat="1" ht="31.5" customHeight="1" x14ac:dyDescent="0.35">
      <c r="A21" s="108"/>
      <c r="B21" s="108"/>
      <c r="C21" s="51"/>
      <c r="D21" s="51"/>
      <c r="E21" s="106"/>
      <c r="F21" s="107"/>
      <c r="G21" s="107"/>
      <c r="H21" s="107"/>
    </row>
    <row r="22" spans="1:8" s="47" customFormat="1" ht="30" customHeight="1" x14ac:dyDescent="0.35">
      <c r="A22" s="105" t="s">
        <v>54</v>
      </c>
      <c r="B22" s="105"/>
      <c r="C22" s="51"/>
      <c r="D22" s="51"/>
      <c r="E22" s="106"/>
      <c r="F22" s="107"/>
      <c r="G22" s="107"/>
      <c r="H22" s="107"/>
    </row>
    <row r="23" spans="1:8" s="47" customFormat="1" ht="14.5" x14ac:dyDescent="0.35">
      <c r="A23" s="103"/>
      <c r="B23" s="103"/>
      <c r="C23" s="51"/>
      <c r="D23" s="51"/>
      <c r="E23" s="104" t="s">
        <v>55</v>
      </c>
      <c r="F23" s="103"/>
      <c r="G23" s="103"/>
      <c r="H23" s="103"/>
    </row>
    <row r="24" spans="1:8" s="47" customFormat="1" ht="14.5" x14ac:dyDescent="0.35">
      <c r="A24" s="103"/>
      <c r="B24" s="103"/>
      <c r="C24" s="51"/>
      <c r="D24" s="51"/>
      <c r="E24" s="104"/>
      <c r="F24" s="103"/>
      <c r="G24" s="103"/>
      <c r="H24" s="103"/>
    </row>
    <row r="25" spans="1:8" s="47" customFormat="1" ht="14.5" x14ac:dyDescent="0.35">
      <c r="A25" s="51"/>
      <c r="B25" s="51"/>
      <c r="C25" s="51"/>
      <c r="D25" s="51"/>
      <c r="E25" s="104" t="s">
        <v>56</v>
      </c>
      <c r="F25" s="103"/>
      <c r="G25" s="103"/>
      <c r="H25" s="103"/>
    </row>
    <row r="26" spans="1:8" s="47" customFormat="1" ht="14.5" x14ac:dyDescent="0.35">
      <c r="A26" s="51"/>
      <c r="B26" s="51"/>
      <c r="C26" s="51"/>
      <c r="D26" s="51"/>
      <c r="E26" s="104"/>
      <c r="F26" s="103"/>
      <c r="G26" s="103"/>
      <c r="H26" s="103"/>
    </row>
  </sheetData>
  <mergeCells count="22">
    <mergeCell ref="C1:D1"/>
    <mergeCell ref="C5:D5"/>
    <mergeCell ref="C10:D10"/>
    <mergeCell ref="C7:D7"/>
    <mergeCell ref="C8:D8"/>
    <mergeCell ref="C3:D3"/>
    <mergeCell ref="C4:D4"/>
    <mergeCell ref="B13:F13"/>
    <mergeCell ref="B14:F14"/>
    <mergeCell ref="B15:F15"/>
    <mergeCell ref="B16:F16"/>
    <mergeCell ref="A18:H18"/>
    <mergeCell ref="E25:E26"/>
    <mergeCell ref="F25:H26"/>
    <mergeCell ref="A20:B20"/>
    <mergeCell ref="E20:E22"/>
    <mergeCell ref="F20:H22"/>
    <mergeCell ref="A21:B21"/>
    <mergeCell ref="A22:B22"/>
    <mergeCell ref="A23:B24"/>
    <mergeCell ref="E23:E24"/>
    <mergeCell ref="F23:H24"/>
  </mergeCells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7F61FE851B64893C329F1C819B0E2" ma:contentTypeVersion="8" ma:contentTypeDescription="Een nieuw document maken." ma:contentTypeScope="" ma:versionID="6af6b2b92c117e22d5ace35144deff84">
  <xsd:schema xmlns:xsd="http://www.w3.org/2001/XMLSchema" xmlns:xs="http://www.w3.org/2001/XMLSchema" xmlns:p="http://schemas.microsoft.com/office/2006/metadata/properties" xmlns:ns2="000bfd54-c682-44d2-b109-eadff68af86e" targetNamespace="http://schemas.microsoft.com/office/2006/metadata/properties" ma:root="true" ma:fieldsID="dab03dfcdac3e4dee69803504ce1bda8" ns2:_="">
    <xsd:import namespace="000bfd54-c682-44d2-b109-eadff68a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bfd54-c682-44d2-b109-eadff68a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66FFE0-5D76-4E0D-BF14-DA9456C76F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9A6F96-774F-4A0D-AC34-A520F3383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bfd54-c682-44d2-b109-eadff68a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D82A87-5FC9-4401-A193-43BD3CE657C7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00bfd54-c682-44d2-b109-eadff68af86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Prijsformulier Hoofdperceel I</vt:lpstr>
      <vt:lpstr>Prijsformulier Perceel II</vt:lpstr>
    </vt:vector>
  </TitlesOfParts>
  <Company>Spark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Ebbing</dc:creator>
  <cp:lastModifiedBy>Karmijn de Wit</cp:lastModifiedBy>
  <cp:lastPrinted>2021-03-12T14:20:50Z</cp:lastPrinted>
  <dcterms:created xsi:type="dcterms:W3CDTF">2020-09-29T14:36:52Z</dcterms:created>
  <dcterms:modified xsi:type="dcterms:W3CDTF">2021-03-12T19:35:11Z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0x01010052C7F61FE851B64893C329F1C819B0E2</vt:lpwstr>
  </property>
</Properties>
</file>