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mc:AlternateContent xmlns:mc="http://schemas.openxmlformats.org/markup-compatibility/2006">
    <mc:Choice Requires="x15">
      <x15ac:absPath xmlns:x15ac="http://schemas.microsoft.com/office/spreadsheetml/2010/11/ac" url="https://hij5.sharepoint.com/sites/Project/002 GEMEENTEN/Hattem/OGGI inkoop 2021/Excel/"/>
    </mc:Choice>
  </mc:AlternateContent>
  <xr:revisionPtr revIDLastSave="73" documentId="8_{894ED2F5-3A29-4C8E-843F-A92A629FD218}" xr6:coauthVersionLast="47" xr6:coauthVersionMax="47" xr10:uidLastSave="{9BEA7898-BF6D-43EF-B090-C87986C2192A}"/>
  <bookViews>
    <workbookView xWindow="-28920" yWindow="-120" windowWidth="29040" windowHeight="15840" xr2:uid="{F051C660-A43C-4A6A-831B-6653D9BCEAF4}"/>
  </bookViews>
  <sheets>
    <sheet name="1 Gebruiksaanwijzing" sheetId="6" r:id="rId1"/>
    <sheet name="Algemene gegevens" sheetId="12" state="hidden" r:id="rId2"/>
    <sheet name="1 Inventarislijst" sheetId="10" state="hidden" r:id="rId3"/>
    <sheet name="2 Opnamesjabloon" sheetId="11" state="hidden" r:id="rId4"/>
    <sheet name="Dropdown" sheetId="13" state="hidden" r:id="rId5"/>
    <sheet name="Dropdown-keuzes" sheetId="7" state="hidden" r:id="rId6"/>
    <sheet name="2 Opnamesjabloon - printversie" sheetId="8" r:id="rId7"/>
    <sheet name="3 NL-SfB" sheetId="4" state="hidden" r:id="rId8"/>
    <sheet name="Richtprijs preventief onderhoud" sheetId="5" state="hidden" r:id="rId9"/>
    <sheet name="Koelmiddelconversietabel" sheetId="3" state="hidden" r:id="rId10"/>
  </sheets>
  <externalReferences>
    <externalReference r:id="rId11"/>
    <externalReference r:id="rId12"/>
    <externalReference r:id="rId13"/>
  </externalReferences>
  <definedNames>
    <definedName name="_xlnm.Print_Area" localSheetId="0">'1 Gebruiksaanwijzing'!$A$1:$I$51</definedName>
    <definedName name="_xlnm.Print_Area" localSheetId="6">'2 Opnamesjabloon - printversie'!$B$1:$X$23,'2 Opnamesjabloon - printversie'!$B$25:$X$29,'2 Opnamesjabloon - printversie'!$B$31:$X$38,'2 Opnamesjabloon - printversie'!$B$40:$X$46,'2 Opnamesjabloon - printversie'!$B$48:$X$60,'2 Opnamesjabloon - printversie'!$B$62:$X$72,'2 Opnamesjabloon - printversie'!$B$74:$X$80,'2 Opnamesjabloon - printversie'!$B$82:$X$85,'2 Opnamesjabloon - printversie'!$B$87:$X$94,'2 Opnamesjabloon - printversie'!$B$96:$X$105,'2 Opnamesjabloon - printversie'!$B$107:$X$112,'2 Opnamesjabloon - printversie'!$B$114:$X$118,'2 Opnamesjabloon - printversie'!$B$120:$X$132,'2 Opnamesjabloon - printversie'!$B$134:$X$139,'2 Opnamesjabloon - printversie'!$B$141:$X$144,'2 Opnamesjabloon - printversie'!$B$146:$X$151,'2 Opnamesjabloon - printversie'!$B$153:$X$159</definedName>
    <definedName name="Counter">COUNTA(INDEX(ValData,,MATCH('[1]Data Entry'!A16,[2]Lists!$1:$1,0)))</definedName>
    <definedName name="Testdropdow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4" i="11" l="1"/>
  <c r="D93" i="11"/>
  <c r="D83" i="11"/>
  <c r="D77" i="11"/>
  <c r="D78" i="11"/>
  <c r="D79" i="11"/>
  <c r="D76" i="11"/>
  <c r="D72" i="11"/>
  <c r="D71" i="11"/>
  <c r="CD5" i="11"/>
  <c r="CG5" i="11" s="1"/>
  <c r="CD6" i="11"/>
  <c r="CD7" i="11"/>
  <c r="CD8" i="11"/>
  <c r="CF8" i="11" s="1"/>
  <c r="CD9" i="11"/>
  <c r="CF9" i="11" s="1"/>
  <c r="CD10" i="11"/>
  <c r="CG10" i="11" s="1"/>
  <c r="CD11" i="11"/>
  <c r="CG11" i="11" s="1"/>
  <c r="CD12" i="11"/>
  <c r="CF12" i="11" s="1"/>
  <c r="CD13" i="11"/>
  <c r="CE13" i="11" s="1"/>
  <c r="CD14" i="11"/>
  <c r="CG14" i="11" s="1"/>
  <c r="CD15" i="11"/>
  <c r="CF15" i="11" s="1"/>
  <c r="CD16" i="11"/>
  <c r="CG16" i="11" s="1"/>
  <c r="CD17" i="11"/>
  <c r="CG17" i="11" s="1"/>
  <c r="CD18" i="11"/>
  <c r="CF18" i="11" s="1"/>
  <c r="CD19" i="11"/>
  <c r="CF19" i="11" s="1"/>
  <c r="CD20" i="11"/>
  <c r="CG20" i="11" s="1"/>
  <c r="CD21" i="11"/>
  <c r="CF21" i="11" s="1"/>
  <c r="CD22" i="11"/>
  <c r="CF22" i="11" s="1"/>
  <c r="CD23" i="11"/>
  <c r="CE23" i="11" s="1"/>
  <c r="CD24" i="11"/>
  <c r="CG24" i="11" s="1"/>
  <c r="CD25" i="11"/>
  <c r="CF25" i="11" s="1"/>
  <c r="CD26" i="11"/>
  <c r="CF26" i="11" s="1"/>
  <c r="CD27" i="11"/>
  <c r="CG27" i="11" s="1"/>
  <c r="CD28" i="11"/>
  <c r="CE28" i="11" s="1"/>
  <c r="CD29" i="11"/>
  <c r="CG29" i="11" s="1"/>
  <c r="CD30" i="11"/>
  <c r="CF30" i="11" s="1"/>
  <c r="CD31" i="11"/>
  <c r="CG31" i="11" s="1"/>
  <c r="CD32" i="11"/>
  <c r="CG32" i="11" s="1"/>
  <c r="CD33" i="11"/>
  <c r="CG33" i="11" s="1"/>
  <c r="CD34" i="11"/>
  <c r="CF34" i="11" s="1"/>
  <c r="CD35" i="11"/>
  <c r="CE35" i="11" s="1"/>
  <c r="CD36" i="11"/>
  <c r="CG36" i="11" s="1"/>
  <c r="CD37" i="11"/>
  <c r="CE37" i="11" s="1"/>
  <c r="CD38" i="11"/>
  <c r="CF38" i="11" s="1"/>
  <c r="CD39" i="11"/>
  <c r="CF39" i="11" s="1"/>
  <c r="CD40" i="11"/>
  <c r="CG40" i="11" s="1"/>
  <c r="CD41" i="11"/>
  <c r="CE41" i="11" s="1"/>
  <c r="CD42" i="11"/>
  <c r="CF42" i="11" s="1"/>
  <c r="CD43" i="11"/>
  <c r="CE43" i="11" s="1"/>
  <c r="CD45" i="11"/>
  <c r="CG45" i="11" s="1"/>
  <c r="CD44" i="11"/>
  <c r="CF44" i="11" s="1"/>
  <c r="CD46" i="11"/>
  <c r="CG46" i="11" s="1"/>
  <c r="CD47" i="11"/>
  <c r="CG47" i="11" s="1"/>
  <c r="CD48" i="11"/>
  <c r="CE48" i="11" s="1"/>
  <c r="CD49" i="11"/>
  <c r="CG49" i="11" s="1"/>
  <c r="CD50" i="11"/>
  <c r="CF50" i="11" s="1"/>
  <c r="CD51" i="11"/>
  <c r="CF51" i="11" s="1"/>
  <c r="CD52" i="11"/>
  <c r="CG52" i="11" s="1"/>
  <c r="CD53" i="11"/>
  <c r="CF53" i="11" s="1"/>
  <c r="CD54" i="11"/>
  <c r="CF54" i="11" s="1"/>
  <c r="CD55" i="11"/>
  <c r="CE55" i="11" s="1"/>
  <c r="CD56" i="11"/>
  <c r="CE56" i="11" s="1"/>
  <c r="CD57" i="11"/>
  <c r="CG57" i="11" s="1"/>
  <c r="CD58" i="11"/>
  <c r="CE58" i="11" s="1"/>
  <c r="CD59" i="11"/>
  <c r="CG59" i="11" s="1"/>
  <c r="CD61" i="11"/>
  <c r="CF61" i="11" s="1"/>
  <c r="CD60" i="11"/>
  <c r="CG60" i="11" s="1"/>
  <c r="CD62" i="11"/>
  <c r="CE62" i="11" s="1"/>
  <c r="CD64" i="11"/>
  <c r="CF64" i="11" s="1"/>
  <c r="CD65" i="11"/>
  <c r="CE65" i="11" s="1"/>
  <c r="CD66" i="11"/>
  <c r="CG66" i="11" s="1"/>
  <c r="CD63" i="11"/>
  <c r="CF63" i="11" s="1"/>
  <c r="CD67" i="11"/>
  <c r="CG67" i="11" s="1"/>
  <c r="CD68" i="11"/>
  <c r="CG68" i="11" s="1"/>
  <c r="CD69" i="11"/>
  <c r="CE69" i="11" s="1"/>
  <c r="CD70" i="11"/>
  <c r="CG70" i="11" s="1"/>
  <c r="CD71" i="11"/>
  <c r="CF71" i="11" s="1"/>
  <c r="CD72" i="11"/>
  <c r="CF72" i="11" s="1"/>
  <c r="CD73" i="11"/>
  <c r="CG73" i="11" s="1"/>
  <c r="CD74" i="11"/>
  <c r="CG74" i="11" s="1"/>
  <c r="CD75" i="11"/>
  <c r="CF75" i="11" s="1"/>
  <c r="CD76" i="11"/>
  <c r="CE76" i="11" s="1"/>
  <c r="CD77" i="11"/>
  <c r="CG77" i="11" s="1"/>
  <c r="CD78" i="11"/>
  <c r="CF78" i="11" s="1"/>
  <c r="CD79" i="11"/>
  <c r="CF79" i="11" s="1"/>
  <c r="CD80" i="11"/>
  <c r="CG80" i="11" s="1"/>
  <c r="CD81" i="11"/>
  <c r="CE81" i="11" s="1"/>
  <c r="CD82" i="11"/>
  <c r="CG82" i="11" s="1"/>
  <c r="CD83" i="11"/>
  <c r="CF83" i="11" s="1"/>
  <c r="CD84" i="11"/>
  <c r="CG84" i="11" s="1"/>
  <c r="CD85" i="11"/>
  <c r="CG85" i="11" s="1"/>
  <c r="CD86" i="11"/>
  <c r="CF86" i="11" s="1"/>
  <c r="CD87" i="11"/>
  <c r="CE87" i="11" s="1"/>
  <c r="CD88" i="11"/>
  <c r="CG88" i="11" s="1"/>
  <c r="CD89" i="11"/>
  <c r="CF89" i="11" s="1"/>
  <c r="CD90" i="11"/>
  <c r="CF90" i="11" s="1"/>
  <c r="CD91" i="11"/>
  <c r="CE91" i="11" s="1"/>
  <c r="CD92" i="11"/>
  <c r="CF92" i="11" s="1"/>
  <c r="CD93" i="11"/>
  <c r="CE93" i="11" s="1"/>
  <c r="CD94" i="11"/>
  <c r="CG94" i="11" s="1"/>
  <c r="CD95" i="11"/>
  <c r="CF95" i="11" s="1"/>
  <c r="CD96" i="11"/>
  <c r="CE96" i="11" s="1"/>
  <c r="CD97" i="11"/>
  <c r="CE97" i="11" s="1"/>
  <c r="D28" i="11"/>
  <c r="AD5" i="11"/>
  <c r="AD6" i="11"/>
  <c r="AD7" i="11"/>
  <c r="AD8" i="11"/>
  <c r="AE8" i="11" s="1"/>
  <c r="AD9" i="11"/>
  <c r="AD10" i="11"/>
  <c r="AE10" i="11" s="1"/>
  <c r="AD11" i="11"/>
  <c r="AE11" i="11" s="1"/>
  <c r="AD12" i="11"/>
  <c r="AD13" i="11"/>
  <c r="AE13" i="11" s="1"/>
  <c r="AD14" i="11"/>
  <c r="AE14" i="11" s="1"/>
  <c r="AF14" i="11" s="1"/>
  <c r="AQ14" i="11" s="1"/>
  <c r="AD15" i="11"/>
  <c r="AD16" i="11"/>
  <c r="AD19" i="11"/>
  <c r="AD20" i="11"/>
  <c r="AD21" i="11"/>
  <c r="AD22" i="11"/>
  <c r="AD23" i="11"/>
  <c r="AD24" i="11"/>
  <c r="AD25" i="11"/>
  <c r="AD39" i="11"/>
  <c r="AD35" i="11"/>
  <c r="AE35" i="11" s="1"/>
  <c r="AD27" i="11"/>
  <c r="AE27" i="11" s="1"/>
  <c r="AF27" i="11" s="1"/>
  <c r="AQ27" i="11" s="1"/>
  <c r="AD28" i="11"/>
  <c r="AD36" i="11"/>
  <c r="AE36" i="11" s="1"/>
  <c r="AD29" i="11"/>
  <c r="AD26" i="11"/>
  <c r="AD31" i="11"/>
  <c r="AE31" i="11" s="1"/>
  <c r="AF31" i="11" s="1"/>
  <c r="AQ31" i="11" s="1"/>
  <c r="AD32" i="11"/>
  <c r="AD33" i="11"/>
  <c r="AD30" i="11"/>
  <c r="AE30" i="11" s="1"/>
  <c r="AD34" i="11"/>
  <c r="AD17" i="11"/>
  <c r="AE17" i="11" s="1"/>
  <c r="AF17" i="11" s="1"/>
  <c r="AQ17" i="11" s="1"/>
  <c r="AD18" i="11"/>
  <c r="AE18" i="11" s="1"/>
  <c r="AD37" i="11"/>
  <c r="AD38" i="11"/>
  <c r="AD97" i="11"/>
  <c r="AD40" i="11"/>
  <c r="AD41" i="11"/>
  <c r="AE41" i="11" s="1"/>
  <c r="AD43" i="11"/>
  <c r="AD44" i="11"/>
  <c r="AE44" i="11" s="1"/>
  <c r="AF44" i="11" s="1"/>
  <c r="AQ44" i="11" s="1"/>
  <c r="AD42" i="11"/>
  <c r="AD45" i="11"/>
  <c r="AD47" i="11"/>
  <c r="AD46" i="11"/>
  <c r="AD48" i="11"/>
  <c r="AE48" i="11" s="1"/>
  <c r="AD49" i="11"/>
  <c r="AE49" i="11" s="1"/>
  <c r="AD50" i="11"/>
  <c r="AE50" i="11" s="1"/>
  <c r="AD51" i="11"/>
  <c r="AE51" i="11" s="1"/>
  <c r="AD59" i="11"/>
  <c r="AE59" i="11" s="1"/>
  <c r="AD52" i="11"/>
  <c r="AE52" i="11" s="1"/>
  <c r="AG52" i="11" s="1"/>
  <c r="AR52" i="11" s="1"/>
  <c r="AD53" i="11"/>
  <c r="AE53" i="11" s="1"/>
  <c r="AD54" i="11"/>
  <c r="AE54" i="11" s="1"/>
  <c r="AD55" i="11"/>
  <c r="AD56" i="11"/>
  <c r="AD57" i="11"/>
  <c r="AE57" i="11" s="1"/>
  <c r="AD58" i="11"/>
  <c r="AE58" i="11" s="1"/>
  <c r="AD61" i="11"/>
  <c r="AD60" i="11"/>
  <c r="AE60" i="11" s="1"/>
  <c r="AD62" i="11"/>
  <c r="AE62" i="11" s="1"/>
  <c r="AD63" i="11"/>
  <c r="AD64" i="11"/>
  <c r="AE64" i="11" s="1"/>
  <c r="AD65" i="11"/>
  <c r="AE65" i="11" s="1"/>
  <c r="AD66" i="11"/>
  <c r="AD67" i="11"/>
  <c r="AD68" i="11"/>
  <c r="AD69" i="11"/>
  <c r="AE69" i="11" s="1"/>
  <c r="AD70" i="11"/>
  <c r="AE70" i="11" s="1"/>
  <c r="AG70" i="11" s="1"/>
  <c r="AR70" i="11" s="1"/>
  <c r="AD71" i="11"/>
  <c r="AE71" i="11" s="1"/>
  <c r="AD72" i="11"/>
  <c r="AE72" i="11" s="1"/>
  <c r="AD73" i="11"/>
  <c r="AE73" i="11" s="1"/>
  <c r="AD75" i="11"/>
  <c r="AD74" i="11"/>
  <c r="AE74" i="11" s="1"/>
  <c r="AD76" i="11"/>
  <c r="AE76" i="11" s="1"/>
  <c r="AD77" i="11"/>
  <c r="AE77" i="11" s="1"/>
  <c r="AD78" i="11"/>
  <c r="AE78" i="11" s="1"/>
  <c r="AD79" i="11"/>
  <c r="AD80" i="11"/>
  <c r="AD81" i="11"/>
  <c r="AD82" i="11"/>
  <c r="AE82" i="11" s="1"/>
  <c r="AD83" i="11"/>
  <c r="AE83" i="11" s="1"/>
  <c r="AD84" i="11"/>
  <c r="AE84" i="11" s="1"/>
  <c r="AD85" i="11"/>
  <c r="AE85" i="11" s="1"/>
  <c r="AD86" i="11"/>
  <c r="AE86" i="11" s="1"/>
  <c r="AG86" i="11" s="1"/>
  <c r="AR86" i="11" s="1"/>
  <c r="AD87" i="11"/>
  <c r="AE87" i="11" s="1"/>
  <c r="AD88" i="11"/>
  <c r="AE88" i="11" s="1"/>
  <c r="AD89" i="11"/>
  <c r="AE89" i="11" s="1"/>
  <c r="AD90" i="11"/>
  <c r="AE90" i="11" s="1"/>
  <c r="AI90" i="11" s="1"/>
  <c r="AT90" i="11" s="1"/>
  <c r="AD91" i="11"/>
  <c r="AE91" i="11" s="1"/>
  <c r="AD92" i="11"/>
  <c r="AE92" i="11" s="1"/>
  <c r="AD95" i="11"/>
  <c r="AD96" i="11"/>
  <c r="AD93" i="11"/>
  <c r="AD94" i="11"/>
  <c r="BZ5" i="11"/>
  <c r="BZ6" i="11"/>
  <c r="BZ7" i="11"/>
  <c r="CB7" i="11" s="1"/>
  <c r="BZ8" i="11"/>
  <c r="CB8" i="11" s="1"/>
  <c r="BZ9" i="11"/>
  <c r="CA9" i="11" s="1"/>
  <c r="BZ10" i="11"/>
  <c r="CC10" i="11" s="1"/>
  <c r="BZ11" i="11"/>
  <c r="CA11" i="11" s="1"/>
  <c r="BZ12" i="11"/>
  <c r="CA12" i="11" s="1"/>
  <c r="BZ13" i="11"/>
  <c r="CA13" i="11" s="1"/>
  <c r="BZ14" i="11"/>
  <c r="CA14" i="11" s="1"/>
  <c r="BZ15" i="11"/>
  <c r="CA15" i="11" s="1"/>
  <c r="BZ16" i="11"/>
  <c r="CA16" i="11" s="1"/>
  <c r="BZ19" i="11"/>
  <c r="BZ20" i="11"/>
  <c r="BZ21" i="11"/>
  <c r="CB21" i="11" s="1"/>
  <c r="BZ22" i="11"/>
  <c r="CB22" i="11" s="1"/>
  <c r="BZ23" i="11"/>
  <c r="CA23" i="11" s="1"/>
  <c r="BZ24" i="11"/>
  <c r="CC24" i="11" s="1"/>
  <c r="BZ25" i="11"/>
  <c r="CA25" i="11" s="1"/>
  <c r="BZ39" i="11"/>
  <c r="CA39" i="11" s="1"/>
  <c r="BZ35" i="11"/>
  <c r="CA35" i="11" s="1"/>
  <c r="BZ27" i="11"/>
  <c r="CA27" i="11" s="1"/>
  <c r="BZ28" i="11"/>
  <c r="BZ36" i="11"/>
  <c r="BZ29" i="11"/>
  <c r="CB29" i="11" s="1"/>
  <c r="BZ26" i="11"/>
  <c r="CB26" i="11" s="1"/>
  <c r="BZ31" i="11"/>
  <c r="CA31" i="11" s="1"/>
  <c r="BZ32" i="11"/>
  <c r="CA32" i="11" s="1"/>
  <c r="BZ33" i="11"/>
  <c r="CA33" i="11" s="1"/>
  <c r="BZ30" i="11"/>
  <c r="CA30" i="11" s="1"/>
  <c r="BZ34" i="11"/>
  <c r="CA34" i="11" s="1"/>
  <c r="BZ17" i="11"/>
  <c r="CA17" i="11" s="1"/>
  <c r="BZ18" i="11"/>
  <c r="BZ37" i="11"/>
  <c r="CB37" i="11" s="1"/>
  <c r="BZ38" i="11"/>
  <c r="CC38" i="11" s="1"/>
  <c r="BZ97" i="11"/>
  <c r="CA97" i="11" s="1"/>
  <c r="BZ40" i="11"/>
  <c r="CA40" i="11" s="1"/>
  <c r="BZ41" i="11"/>
  <c r="CA41" i="11" s="1"/>
  <c r="BZ43" i="11"/>
  <c r="CA43" i="11" s="1"/>
  <c r="BZ44" i="11"/>
  <c r="CA44" i="11" s="1"/>
  <c r="BZ42" i="11"/>
  <c r="CA42" i="11" s="1"/>
  <c r="BZ45" i="11"/>
  <c r="BZ47" i="11"/>
  <c r="CB47" i="11" s="1"/>
  <c r="BZ46" i="11"/>
  <c r="CB46" i="11" s="1"/>
  <c r="BZ48" i="11"/>
  <c r="CA48" i="11" s="1"/>
  <c r="BZ49" i="11"/>
  <c r="CC49" i="11" s="1"/>
  <c r="BZ50" i="11"/>
  <c r="CA50" i="11" s="1"/>
  <c r="BZ51" i="11"/>
  <c r="CA51" i="11" s="1"/>
  <c r="BZ59" i="11"/>
  <c r="CA59" i="11" s="1"/>
  <c r="BZ52" i="11"/>
  <c r="CA52" i="11" s="1"/>
  <c r="BZ53" i="11"/>
  <c r="CA53" i="11" s="1"/>
  <c r="BZ54" i="11"/>
  <c r="CA54" i="11" s="1"/>
  <c r="BZ55" i="11"/>
  <c r="BZ56" i="11"/>
  <c r="CB56" i="11" s="1"/>
  <c r="BZ57" i="11"/>
  <c r="CA57" i="11" s="1"/>
  <c r="BZ58" i="11"/>
  <c r="CC58" i="11" s="1"/>
  <c r="BZ61" i="11"/>
  <c r="CA61" i="11" s="1"/>
  <c r="BZ60" i="11"/>
  <c r="CA60" i="11" s="1"/>
  <c r="BZ62" i="11"/>
  <c r="CA62" i="11" s="1"/>
  <c r="BZ63" i="11"/>
  <c r="CA63" i="11" s="1"/>
  <c r="BZ64" i="11"/>
  <c r="CA64" i="11" s="1"/>
  <c r="BZ65" i="11"/>
  <c r="BZ66" i="11"/>
  <c r="BZ67" i="11"/>
  <c r="CB67" i="11" s="1"/>
  <c r="BZ68" i="11"/>
  <c r="CB68" i="11" s="1"/>
  <c r="BZ69" i="11"/>
  <c r="CA69" i="11" s="1"/>
  <c r="BZ70" i="11"/>
  <c r="CA70" i="11" s="1"/>
  <c r="BZ71" i="11"/>
  <c r="CA71" i="11" s="1"/>
  <c r="BZ72" i="11"/>
  <c r="BZ73" i="11"/>
  <c r="CA73" i="11" s="1"/>
  <c r="BZ75" i="11"/>
  <c r="CA75" i="11" s="1"/>
  <c r="BZ74" i="11"/>
  <c r="CA74" i="11" s="1"/>
  <c r="BZ76" i="11"/>
  <c r="CA76" i="11" s="1"/>
  <c r="BZ77" i="11"/>
  <c r="CA77" i="11" s="1"/>
  <c r="BZ78" i="11"/>
  <c r="CC78" i="11" s="1"/>
  <c r="BZ79" i="11"/>
  <c r="BZ80" i="11"/>
  <c r="CB80" i="11" s="1"/>
  <c r="BZ81" i="11"/>
  <c r="CB81" i="11" s="1"/>
  <c r="BZ82" i="11"/>
  <c r="CA82" i="11" s="1"/>
  <c r="BZ83" i="11"/>
  <c r="CC83" i="11" s="1"/>
  <c r="BZ84" i="11"/>
  <c r="CA84" i="11" s="1"/>
  <c r="BZ85" i="11"/>
  <c r="CA85" i="11" s="1"/>
  <c r="BZ86" i="11"/>
  <c r="CA86" i="11" s="1"/>
  <c r="BZ87" i="11"/>
  <c r="CA87" i="11" s="1"/>
  <c r="BZ88" i="11"/>
  <c r="CA88" i="11" s="1"/>
  <c r="BZ89" i="11"/>
  <c r="BZ90" i="11"/>
  <c r="CA90" i="11" s="1"/>
  <c r="BZ91" i="11"/>
  <c r="CB91" i="11" s="1"/>
  <c r="BZ92" i="11"/>
  <c r="CA92" i="11" s="1"/>
  <c r="BZ95" i="11"/>
  <c r="CC95" i="11" s="1"/>
  <c r="BZ96" i="11"/>
  <c r="CA96" i="11" s="1"/>
  <c r="BZ93" i="11"/>
  <c r="CA93" i="11" s="1"/>
  <c r="BZ94" i="11"/>
  <c r="CA94" i="11" s="1"/>
  <c r="BV5" i="11"/>
  <c r="BW5" i="11" s="1"/>
  <c r="BV6" i="11"/>
  <c r="BV7" i="11"/>
  <c r="BW7" i="11" s="1"/>
  <c r="BV8" i="11"/>
  <c r="BW8" i="11" s="1"/>
  <c r="BV9" i="11"/>
  <c r="BW9" i="11" s="1"/>
  <c r="BV10" i="11"/>
  <c r="BW10" i="11" s="1"/>
  <c r="BV11" i="11"/>
  <c r="BW11" i="11" s="1"/>
  <c r="BV12" i="11"/>
  <c r="BW12" i="11" s="1"/>
  <c r="BV13" i="11"/>
  <c r="BV14" i="11"/>
  <c r="BY14" i="11" s="1"/>
  <c r="BV15" i="11"/>
  <c r="BX15" i="11" s="1"/>
  <c r="BV16" i="11"/>
  <c r="BX16" i="11" s="1"/>
  <c r="BV19" i="11"/>
  <c r="BW19" i="11" s="1"/>
  <c r="BV20" i="11"/>
  <c r="BV21" i="11"/>
  <c r="BW21" i="11" s="1"/>
  <c r="BV22" i="11"/>
  <c r="BW22" i="11" s="1"/>
  <c r="BV23" i="11"/>
  <c r="BW23" i="11" s="1"/>
  <c r="BV24" i="11"/>
  <c r="BW24" i="11" s="1"/>
  <c r="BV25" i="11"/>
  <c r="BW25" i="11" s="1"/>
  <c r="BV39" i="11"/>
  <c r="BW39" i="11" s="1"/>
  <c r="BV35" i="11"/>
  <c r="BV27" i="11"/>
  <c r="BY27" i="11" s="1"/>
  <c r="BV28" i="11"/>
  <c r="BW28" i="11" s="1"/>
  <c r="BV36" i="11"/>
  <c r="BV29" i="11"/>
  <c r="BW29" i="11" s="1"/>
  <c r="BV26" i="11"/>
  <c r="BW26" i="11" s="1"/>
  <c r="BV31" i="11"/>
  <c r="BY31" i="11" s="1"/>
  <c r="BV32" i="11"/>
  <c r="BW32" i="11" s="1"/>
  <c r="BV33" i="11"/>
  <c r="BW33" i="11" s="1"/>
  <c r="BV30" i="11"/>
  <c r="BV34" i="11"/>
  <c r="BY34" i="11" s="1"/>
  <c r="BV17" i="11"/>
  <c r="BX17" i="11" s="1"/>
  <c r="BV18" i="11"/>
  <c r="BV37" i="11"/>
  <c r="BW37" i="11" s="1"/>
  <c r="BV38" i="11"/>
  <c r="BW38" i="11" s="1"/>
  <c r="BV97" i="11"/>
  <c r="BW97" i="11" s="1"/>
  <c r="BV40" i="11"/>
  <c r="BW40" i="11" s="1"/>
  <c r="BV41" i="11"/>
  <c r="BV43" i="11"/>
  <c r="BY43" i="11" s="1"/>
  <c r="BV44" i="11"/>
  <c r="BX44" i="11" s="1"/>
  <c r="BV42" i="11"/>
  <c r="BX42" i="11" s="1"/>
  <c r="BV45" i="11"/>
  <c r="BW45" i="11" s="1"/>
  <c r="BV47" i="11"/>
  <c r="BW47" i="11" s="1"/>
  <c r="BV46" i="11"/>
  <c r="BW46" i="11" s="1"/>
  <c r="BV48" i="11"/>
  <c r="BW48" i="11" s="1"/>
  <c r="BV49" i="11"/>
  <c r="BW49" i="11" s="1"/>
  <c r="BV50" i="11"/>
  <c r="BW50" i="11" s="1"/>
  <c r="BV51" i="11"/>
  <c r="BW51" i="11" s="1"/>
  <c r="BV59" i="11"/>
  <c r="BV52" i="11"/>
  <c r="BY52" i="11" s="1"/>
  <c r="BV53" i="11"/>
  <c r="BX53" i="11" s="1"/>
  <c r="BV54" i="11"/>
  <c r="BX54" i="11" s="1"/>
  <c r="BV55" i="11"/>
  <c r="BV56" i="11"/>
  <c r="BW56" i="11" s="1"/>
  <c r="BV57" i="11"/>
  <c r="BW57" i="11" s="1"/>
  <c r="BV58" i="11"/>
  <c r="BW58" i="11" s="1"/>
  <c r="BV61" i="11"/>
  <c r="BW61" i="11" s="1"/>
  <c r="BV60" i="11"/>
  <c r="BV62" i="11"/>
  <c r="BY62" i="11" s="1"/>
  <c r="BV63" i="11"/>
  <c r="BX63" i="11" s="1"/>
  <c r="BV64" i="11"/>
  <c r="BX64" i="11" s="1"/>
  <c r="BV65" i="11"/>
  <c r="BW65" i="11" s="1"/>
  <c r="BV66" i="11"/>
  <c r="BV67" i="11"/>
  <c r="BW67" i="11" s="1"/>
  <c r="BV68" i="11"/>
  <c r="BW68" i="11" s="1"/>
  <c r="BV69" i="11"/>
  <c r="BW69" i="11" s="1"/>
  <c r="BV70" i="11"/>
  <c r="BY70" i="11" s="1"/>
  <c r="BV71" i="11"/>
  <c r="BX71" i="11" s="1"/>
  <c r="BV72" i="11"/>
  <c r="BW72" i="11" s="1"/>
  <c r="BV73" i="11"/>
  <c r="BW73" i="11" s="1"/>
  <c r="BV75" i="11"/>
  <c r="BV74" i="11"/>
  <c r="BY74" i="11" s="1"/>
  <c r="BV76" i="11"/>
  <c r="BX76" i="11" s="1"/>
  <c r="BV77" i="11"/>
  <c r="BX77" i="11" s="1"/>
  <c r="BV78" i="11"/>
  <c r="BW78" i="11" s="1"/>
  <c r="BV79" i="11"/>
  <c r="BV80" i="11"/>
  <c r="BW80" i="11" s="1"/>
  <c r="BV81" i="11"/>
  <c r="BW81" i="11" s="1"/>
  <c r="BV82" i="11"/>
  <c r="BW82" i="11" s="1"/>
  <c r="BV83" i="11"/>
  <c r="BW83" i="11" s="1"/>
  <c r="BV84" i="11"/>
  <c r="BW84" i="11" s="1"/>
  <c r="BV85" i="11"/>
  <c r="BV86" i="11"/>
  <c r="BY86" i="11" s="1"/>
  <c r="BV87" i="11"/>
  <c r="BX87" i="11" s="1"/>
  <c r="BV88" i="11"/>
  <c r="BX88" i="11" s="1"/>
  <c r="BV89" i="11"/>
  <c r="BW89" i="11" s="1"/>
  <c r="BV90" i="11"/>
  <c r="BX90" i="11" s="1"/>
  <c r="BV91" i="11"/>
  <c r="BW91" i="11" s="1"/>
  <c r="BV92" i="11"/>
  <c r="BW92" i="11" s="1"/>
  <c r="BV95" i="11"/>
  <c r="BW95" i="11" s="1"/>
  <c r="BV96" i="11"/>
  <c r="BX96" i="11" s="1"/>
  <c r="BV93" i="11"/>
  <c r="BY93" i="11" s="1"/>
  <c r="BV94" i="11"/>
  <c r="BR5" i="11"/>
  <c r="BU5" i="11" s="1"/>
  <c r="BR6" i="11"/>
  <c r="BS6" i="11" s="1"/>
  <c r="BR7" i="11"/>
  <c r="BU7" i="11" s="1"/>
  <c r="BR8" i="11"/>
  <c r="BT8" i="11" s="1"/>
  <c r="BR9" i="11"/>
  <c r="BS9" i="11" s="1"/>
  <c r="BR10" i="11"/>
  <c r="BU10" i="11" s="1"/>
  <c r="BR11" i="11"/>
  <c r="BU11" i="11" s="1"/>
  <c r="BR12" i="11"/>
  <c r="BR13" i="11"/>
  <c r="BR14" i="11"/>
  <c r="BU14" i="11" s="1"/>
  <c r="BR15" i="11"/>
  <c r="BS15" i="11" s="1"/>
  <c r="BR16" i="11"/>
  <c r="BU16" i="11" s="1"/>
  <c r="BR19" i="11"/>
  <c r="BU19" i="11" s="1"/>
  <c r="BR20" i="11"/>
  <c r="BS20" i="11" s="1"/>
  <c r="BR21" i="11"/>
  <c r="BU21" i="11" s="1"/>
  <c r="BR22" i="11"/>
  <c r="BT22" i="11" s="1"/>
  <c r="BR23" i="11"/>
  <c r="BS23" i="11" s="1"/>
  <c r="BR24" i="11"/>
  <c r="BU24" i="11" s="1"/>
  <c r="BR25" i="11"/>
  <c r="BS25" i="11" s="1"/>
  <c r="BR39" i="11"/>
  <c r="BR35" i="11"/>
  <c r="BR27" i="11"/>
  <c r="BU27" i="11" s="1"/>
  <c r="BR28" i="11"/>
  <c r="BU28" i="11" s="1"/>
  <c r="BR36" i="11"/>
  <c r="BS36" i="11" s="1"/>
  <c r="BR29" i="11"/>
  <c r="BU29" i="11" s="1"/>
  <c r="BR26" i="11"/>
  <c r="BT26" i="11" s="1"/>
  <c r="BR31" i="11"/>
  <c r="BR32" i="11"/>
  <c r="BT32" i="11" s="1"/>
  <c r="BR33" i="11"/>
  <c r="BR30" i="11"/>
  <c r="BR34" i="11"/>
  <c r="BT34" i="11" s="1"/>
  <c r="BR17" i="11"/>
  <c r="BS17" i="11" s="1"/>
  <c r="BR18" i="11"/>
  <c r="BU18" i="11" s="1"/>
  <c r="BR37" i="11"/>
  <c r="BU37" i="11" s="1"/>
  <c r="BR38" i="11"/>
  <c r="BT38" i="11" s="1"/>
  <c r="BR97" i="11"/>
  <c r="BT97" i="11" s="1"/>
  <c r="BR40" i="11"/>
  <c r="BR41" i="11"/>
  <c r="BR43" i="11"/>
  <c r="BU43" i="11" s="1"/>
  <c r="BR44" i="11"/>
  <c r="BS44" i="11" s="1"/>
  <c r="BR42" i="11"/>
  <c r="BU42" i="11" s="1"/>
  <c r="BR45" i="11"/>
  <c r="BU45" i="11" s="1"/>
  <c r="BR47" i="11"/>
  <c r="BU47" i="11" s="1"/>
  <c r="BR46" i="11"/>
  <c r="BU46" i="11" s="1"/>
  <c r="BR48" i="11"/>
  <c r="BU48" i="11" s="1"/>
  <c r="BR49" i="11"/>
  <c r="BT49" i="11" s="1"/>
  <c r="BR50" i="11"/>
  <c r="BT50" i="11" s="1"/>
  <c r="BR51" i="11"/>
  <c r="BR59" i="11"/>
  <c r="BR52" i="11"/>
  <c r="BU52" i="11" s="1"/>
  <c r="BR53" i="11"/>
  <c r="BS53" i="11" s="1"/>
  <c r="BR54" i="11"/>
  <c r="BR55" i="11"/>
  <c r="BR56" i="11"/>
  <c r="BS56" i="11" s="1"/>
  <c r="BR57" i="11"/>
  <c r="BU57" i="11" s="1"/>
  <c r="BR58" i="11"/>
  <c r="BT58" i="11" s="1"/>
  <c r="BR61" i="11"/>
  <c r="BU61" i="11" s="1"/>
  <c r="BR60" i="11"/>
  <c r="BR62" i="11"/>
  <c r="BU62" i="11" s="1"/>
  <c r="BR63" i="11"/>
  <c r="BS63" i="11" s="1"/>
  <c r="BR64" i="11"/>
  <c r="BR65" i="11"/>
  <c r="BU65" i="11" s="1"/>
  <c r="BR66" i="11"/>
  <c r="BU66" i="11" s="1"/>
  <c r="BR67" i="11"/>
  <c r="BU67" i="11" s="1"/>
  <c r="BR68" i="11"/>
  <c r="BU68" i="11" s="1"/>
  <c r="BR69" i="11"/>
  <c r="BU69" i="11" s="1"/>
  <c r="BR70" i="11"/>
  <c r="BU70" i="11" s="1"/>
  <c r="BR71" i="11"/>
  <c r="BR72" i="11"/>
  <c r="BS72" i="11" s="1"/>
  <c r="BR73" i="11"/>
  <c r="BR75" i="11"/>
  <c r="BR74" i="11"/>
  <c r="BU74" i="11" s="1"/>
  <c r="BR76" i="11"/>
  <c r="BU76" i="11" s="1"/>
  <c r="BR77" i="11"/>
  <c r="BR78" i="11"/>
  <c r="BU78" i="11" s="1"/>
  <c r="BR79" i="11"/>
  <c r="BU79" i="11" s="1"/>
  <c r="BR80" i="11"/>
  <c r="BU80" i="11" s="1"/>
  <c r="BR81" i="11"/>
  <c r="BU81" i="11" s="1"/>
  <c r="BR82" i="11"/>
  <c r="BU82" i="11" s="1"/>
  <c r="BR83" i="11"/>
  <c r="BT83" i="11" s="1"/>
  <c r="BR84" i="11"/>
  <c r="BR85" i="11"/>
  <c r="BR86" i="11"/>
  <c r="BT86" i="11" s="1"/>
  <c r="BR87" i="11"/>
  <c r="BS87" i="11" s="1"/>
  <c r="BR88" i="11"/>
  <c r="BR89" i="11"/>
  <c r="BR90" i="11"/>
  <c r="BT90" i="11" s="1"/>
  <c r="BR91" i="11"/>
  <c r="BS91" i="11" s="1"/>
  <c r="BR92" i="11"/>
  <c r="BU92" i="11" s="1"/>
  <c r="BR95" i="11"/>
  <c r="BT95" i="11" s="1"/>
  <c r="BR96" i="11"/>
  <c r="BT96" i="11" s="1"/>
  <c r="BR93" i="11"/>
  <c r="BR94" i="11"/>
  <c r="BN5" i="11"/>
  <c r="BN6" i="11"/>
  <c r="BN7" i="11"/>
  <c r="BQ7" i="11" s="1"/>
  <c r="BN8" i="11"/>
  <c r="BQ8" i="11" s="1"/>
  <c r="BN9" i="11"/>
  <c r="BQ9" i="11" s="1"/>
  <c r="BN10" i="11"/>
  <c r="BQ10" i="11" s="1"/>
  <c r="BN11" i="11"/>
  <c r="BQ11" i="11" s="1"/>
  <c r="BN12" i="11"/>
  <c r="BO12" i="11" s="1"/>
  <c r="BN13" i="11"/>
  <c r="BQ13" i="11" s="1"/>
  <c r="BN14" i="11"/>
  <c r="BQ14" i="11" s="1"/>
  <c r="BN15" i="11"/>
  <c r="BQ15" i="11" s="1"/>
  <c r="BN16" i="11"/>
  <c r="BQ16" i="11" s="1"/>
  <c r="BN19" i="11"/>
  <c r="BQ19" i="11" s="1"/>
  <c r="BN20" i="11"/>
  <c r="BP20" i="11" s="1"/>
  <c r="BN21" i="11"/>
  <c r="BQ21" i="11" s="1"/>
  <c r="BN22" i="11"/>
  <c r="BQ22" i="11" s="1"/>
  <c r="BN23" i="11"/>
  <c r="BQ23" i="11" s="1"/>
  <c r="BN24" i="11"/>
  <c r="BQ24" i="11" s="1"/>
  <c r="BN25" i="11"/>
  <c r="BO25" i="11" s="1"/>
  <c r="BN39" i="11"/>
  <c r="BO39" i="11" s="1"/>
  <c r="BN35" i="11"/>
  <c r="BQ35" i="11" s="1"/>
  <c r="BN27" i="11"/>
  <c r="BP27" i="11" s="1"/>
  <c r="BN28" i="11"/>
  <c r="BQ28" i="11" s="1"/>
  <c r="BN36" i="11"/>
  <c r="BN29" i="11"/>
  <c r="BQ29" i="11" s="1"/>
  <c r="BN26" i="11"/>
  <c r="BO26" i="11" s="1"/>
  <c r="BN31" i="11"/>
  <c r="BN32" i="11"/>
  <c r="BO32" i="11" s="1"/>
  <c r="BN33" i="11"/>
  <c r="BO33" i="11" s="1"/>
  <c r="BN30" i="11"/>
  <c r="BQ30" i="11" s="1"/>
  <c r="BN34" i="11"/>
  <c r="BQ34" i="11" s="1"/>
  <c r="BN17" i="11"/>
  <c r="BQ17" i="11" s="1"/>
  <c r="BN18" i="11"/>
  <c r="BN37" i="11"/>
  <c r="BQ37" i="11" s="1"/>
  <c r="BN38" i="11"/>
  <c r="BN97" i="11"/>
  <c r="BQ97" i="11" s="1"/>
  <c r="BN40" i="11"/>
  <c r="BO40" i="11" s="1"/>
  <c r="BN41" i="11"/>
  <c r="BQ41" i="11" s="1"/>
  <c r="BN43" i="11"/>
  <c r="BP43" i="11" s="1"/>
  <c r="BN44" i="11"/>
  <c r="BQ44" i="11" s="1"/>
  <c r="BN42" i="11"/>
  <c r="BO42" i="11" s="1"/>
  <c r="BN45" i="11"/>
  <c r="BQ45" i="11" s="1"/>
  <c r="BN47" i="11"/>
  <c r="BQ47" i="11" s="1"/>
  <c r="BN46" i="11"/>
  <c r="BQ46" i="11" s="1"/>
  <c r="BN48" i="11"/>
  <c r="BQ48" i="11" s="1"/>
  <c r="BN49" i="11"/>
  <c r="BP49" i="11" s="1"/>
  <c r="BN50" i="11"/>
  <c r="BQ50" i="11" s="1"/>
  <c r="BN51" i="11"/>
  <c r="BO51" i="11" s="1"/>
  <c r="BN59" i="11"/>
  <c r="BQ59" i="11" s="1"/>
  <c r="BN52" i="11"/>
  <c r="BP52" i="11" s="1"/>
  <c r="BN53" i="11"/>
  <c r="BO53" i="11" s="1"/>
  <c r="BN54" i="11"/>
  <c r="BQ54" i="11" s="1"/>
  <c r="BN55" i="11"/>
  <c r="BN56" i="11"/>
  <c r="BQ56" i="11" s="1"/>
  <c r="BN57" i="11"/>
  <c r="BQ57" i="11" s="1"/>
  <c r="BN58" i="11"/>
  <c r="BN61" i="11"/>
  <c r="BQ61" i="11" s="1"/>
  <c r="BN60" i="11"/>
  <c r="BQ60" i="11" s="1"/>
  <c r="BN62" i="11"/>
  <c r="BQ62" i="11" s="1"/>
  <c r="BN63" i="11"/>
  <c r="BO63" i="11" s="1"/>
  <c r="BN64" i="11"/>
  <c r="BQ64" i="11" s="1"/>
  <c r="BN65" i="11"/>
  <c r="BQ65" i="11" s="1"/>
  <c r="BN66" i="11"/>
  <c r="BN67" i="11"/>
  <c r="BP67" i="11" s="1"/>
  <c r="BN68" i="11"/>
  <c r="BQ68" i="11" s="1"/>
  <c r="BN69" i="11"/>
  <c r="BQ69" i="11" s="1"/>
  <c r="BN70" i="11"/>
  <c r="BP70" i="11" s="1"/>
  <c r="BN71" i="11"/>
  <c r="BQ71" i="11" s="1"/>
  <c r="BN72" i="11"/>
  <c r="BQ72" i="11" s="1"/>
  <c r="BN73" i="11"/>
  <c r="BO73" i="11" s="1"/>
  <c r="BN75" i="11"/>
  <c r="BQ75" i="11" s="1"/>
  <c r="BN74" i="11"/>
  <c r="BQ74" i="11" s="1"/>
  <c r="BN76" i="11"/>
  <c r="BP76" i="11" s="1"/>
  <c r="BN77" i="11"/>
  <c r="BQ77" i="11" s="1"/>
  <c r="BN78" i="11"/>
  <c r="BQ78" i="11" s="1"/>
  <c r="BN79" i="11"/>
  <c r="BQ79" i="11" s="1"/>
  <c r="BN80" i="11"/>
  <c r="BQ80" i="11" s="1"/>
  <c r="BN81" i="11"/>
  <c r="BQ81" i="11" s="1"/>
  <c r="BN82" i="11"/>
  <c r="BQ82" i="11" s="1"/>
  <c r="BN83" i="11"/>
  <c r="BN84" i="11"/>
  <c r="BP84" i="11" s="1"/>
  <c r="BN85" i="11"/>
  <c r="BQ85" i="11" s="1"/>
  <c r="BN86" i="11"/>
  <c r="BQ86" i="11" s="1"/>
  <c r="BN87" i="11"/>
  <c r="BP87" i="11" s="1"/>
  <c r="BN88" i="11"/>
  <c r="BQ88" i="11" s="1"/>
  <c r="BN89" i="11"/>
  <c r="BP89" i="11" s="1"/>
  <c r="BN90" i="11"/>
  <c r="BN91" i="11"/>
  <c r="BP91" i="11" s="1"/>
  <c r="BN92" i="11"/>
  <c r="BN95" i="11"/>
  <c r="BN96" i="11"/>
  <c r="BN93" i="11"/>
  <c r="BO93" i="11" s="1"/>
  <c r="BN94" i="11"/>
  <c r="BO94" i="11" s="1"/>
  <c r="BJ5" i="11"/>
  <c r="BJ6" i="11"/>
  <c r="BL6" i="11" s="1"/>
  <c r="BJ7" i="11"/>
  <c r="BK7" i="11" s="1"/>
  <c r="BJ8" i="11"/>
  <c r="BL8" i="11" s="1"/>
  <c r="BJ9" i="11"/>
  <c r="BK9" i="11" s="1"/>
  <c r="BJ10" i="11"/>
  <c r="BK10" i="11" s="1"/>
  <c r="BJ11" i="11"/>
  <c r="BL11" i="11" s="1"/>
  <c r="BJ12" i="11"/>
  <c r="BJ13" i="11"/>
  <c r="BL13" i="11" s="1"/>
  <c r="BJ14" i="11"/>
  <c r="BK14" i="11" s="1"/>
  <c r="BJ15" i="11"/>
  <c r="BJ16" i="11"/>
  <c r="BJ19" i="11"/>
  <c r="BJ20" i="11"/>
  <c r="BK20" i="11" s="1"/>
  <c r="BJ21" i="11"/>
  <c r="BK21" i="11" s="1"/>
  <c r="BJ22" i="11"/>
  <c r="BK22" i="11" s="1"/>
  <c r="BJ23" i="11"/>
  <c r="BK23" i="11" s="1"/>
  <c r="BJ24" i="11"/>
  <c r="BK24" i="11" s="1"/>
  <c r="BJ25" i="11"/>
  <c r="BL25" i="11" s="1"/>
  <c r="BJ39" i="11"/>
  <c r="BL39" i="11" s="1"/>
  <c r="BJ35" i="11"/>
  <c r="BM35" i="11" s="1"/>
  <c r="BJ27" i="11"/>
  <c r="BK27" i="11" s="1"/>
  <c r="BJ28" i="11"/>
  <c r="BJ36" i="11"/>
  <c r="BM36" i="11" s="1"/>
  <c r="BJ29" i="11"/>
  <c r="BJ26" i="11"/>
  <c r="BJ31" i="11"/>
  <c r="BK31" i="11" s="1"/>
  <c r="BJ32" i="11"/>
  <c r="BK32" i="11" s="1"/>
  <c r="BJ33" i="11"/>
  <c r="BL33" i="11" s="1"/>
  <c r="BJ30" i="11"/>
  <c r="BM30" i="11" s="1"/>
  <c r="BJ34" i="11"/>
  <c r="BK34" i="11" s="1"/>
  <c r="BJ17" i="11"/>
  <c r="BK17" i="11" s="1"/>
  <c r="BJ18" i="11"/>
  <c r="BM18" i="11" s="1"/>
  <c r="BJ37" i="11"/>
  <c r="BJ38" i="11"/>
  <c r="BJ97" i="11"/>
  <c r="BK97" i="11" s="1"/>
  <c r="BJ40" i="11"/>
  <c r="BJ41" i="11"/>
  <c r="BM41" i="11" s="1"/>
  <c r="BJ43" i="11"/>
  <c r="BK43" i="11" s="1"/>
  <c r="BJ44" i="11"/>
  <c r="BJ42" i="11"/>
  <c r="BJ45" i="11"/>
  <c r="BJ47" i="11"/>
  <c r="BJ46" i="11"/>
  <c r="BM46" i="11" s="1"/>
  <c r="BJ48" i="11"/>
  <c r="BM48" i="11" s="1"/>
  <c r="BJ49" i="11"/>
  <c r="BK49" i="11" s="1"/>
  <c r="BJ50" i="11"/>
  <c r="BL50" i="11" s="1"/>
  <c r="BJ51" i="11"/>
  <c r="BL51" i="11" s="1"/>
  <c r="BJ59" i="11"/>
  <c r="BM59" i="11" s="1"/>
  <c r="BJ52" i="11"/>
  <c r="BK52" i="11" s="1"/>
  <c r="BJ53" i="11"/>
  <c r="BK53" i="11" s="1"/>
  <c r="BJ54" i="11"/>
  <c r="BJ55" i="11"/>
  <c r="BJ56" i="11"/>
  <c r="BM56" i="11" s="1"/>
  <c r="BJ57" i="11"/>
  <c r="BM57" i="11" s="1"/>
  <c r="BJ58" i="11"/>
  <c r="BJ61" i="11"/>
  <c r="BL61" i="11" s="1"/>
  <c r="BJ60" i="11"/>
  <c r="BL60" i="11" s="1"/>
  <c r="BJ62" i="11"/>
  <c r="BK62" i="11" s="1"/>
  <c r="BJ63" i="11"/>
  <c r="BJ64" i="11"/>
  <c r="BJ65" i="11"/>
  <c r="BJ66" i="11"/>
  <c r="BL66" i="11" s="1"/>
  <c r="BJ67" i="11"/>
  <c r="BJ68" i="11"/>
  <c r="BK68" i="11" s="1"/>
  <c r="BJ69" i="11"/>
  <c r="BM69" i="11" s="1"/>
  <c r="BJ70" i="11"/>
  <c r="BK70" i="11" s="1"/>
  <c r="BJ71" i="11"/>
  <c r="BL71" i="11" s="1"/>
  <c r="BJ72" i="11"/>
  <c r="BJ73" i="11"/>
  <c r="BL73" i="11" s="1"/>
  <c r="BJ75" i="11"/>
  <c r="BM75" i="11" s="1"/>
  <c r="BJ74" i="11"/>
  <c r="BJ76" i="11"/>
  <c r="BJ77" i="11"/>
  <c r="BJ78" i="11"/>
  <c r="BJ79" i="11"/>
  <c r="BM79" i="11" s="1"/>
  <c r="BJ80" i="11"/>
  <c r="BJ81" i="11"/>
  <c r="BM81" i="11" s="1"/>
  <c r="BJ82" i="11"/>
  <c r="BM82" i="11" s="1"/>
  <c r="BJ83" i="11"/>
  <c r="BL83" i="11" s="1"/>
  <c r="BJ84" i="11"/>
  <c r="BL84" i="11" s="1"/>
  <c r="BJ85" i="11"/>
  <c r="BM85" i="11" s="1"/>
  <c r="BJ86" i="11"/>
  <c r="BK86" i="11" s="1"/>
  <c r="BJ87" i="11"/>
  <c r="BK87" i="11" s="1"/>
  <c r="BJ88" i="11"/>
  <c r="BL88" i="11" s="1"/>
  <c r="BJ89" i="11"/>
  <c r="BJ90" i="11"/>
  <c r="BL90" i="11" s="1"/>
  <c r="BJ91" i="11"/>
  <c r="BM91" i="11" s="1"/>
  <c r="BJ92" i="11"/>
  <c r="BM92" i="11" s="1"/>
  <c r="BJ95" i="11"/>
  <c r="BK95" i="11" s="1"/>
  <c r="BJ96" i="11"/>
  <c r="BL96" i="11" s="1"/>
  <c r="BJ93" i="11"/>
  <c r="BL93" i="11" s="1"/>
  <c r="BJ94" i="11"/>
  <c r="BM94" i="11" s="1"/>
  <c r="BF5" i="11"/>
  <c r="BG5" i="11" s="1"/>
  <c r="BF6" i="11"/>
  <c r="BG6" i="11" s="1"/>
  <c r="BF7" i="11"/>
  <c r="BG7" i="11" s="1"/>
  <c r="BF8" i="11"/>
  <c r="BG8" i="11" s="1"/>
  <c r="BF9" i="11"/>
  <c r="BG9" i="11" s="1"/>
  <c r="BF10" i="11"/>
  <c r="BG10" i="11" s="1"/>
  <c r="BF11" i="11"/>
  <c r="BF12" i="11"/>
  <c r="BF13" i="11"/>
  <c r="BG13" i="11" s="1"/>
  <c r="BF14" i="11"/>
  <c r="BH14" i="11" s="1"/>
  <c r="BF15" i="11"/>
  <c r="BH15" i="11" s="1"/>
  <c r="BF16" i="11"/>
  <c r="BH16" i="11" s="1"/>
  <c r="BF19" i="11"/>
  <c r="BI19" i="11" s="1"/>
  <c r="BF20" i="11"/>
  <c r="BH20" i="11" s="1"/>
  <c r="BF21" i="11"/>
  <c r="BH21" i="11" s="1"/>
  <c r="BF22" i="11"/>
  <c r="BH22" i="11" s="1"/>
  <c r="BF23" i="11"/>
  <c r="BH23" i="11" s="1"/>
  <c r="BF24" i="11"/>
  <c r="BG24" i="11" s="1"/>
  <c r="BF25" i="11"/>
  <c r="BF39" i="11"/>
  <c r="BF35" i="11"/>
  <c r="BH35" i="11" s="1"/>
  <c r="BF27" i="11"/>
  <c r="BG27" i="11" s="1"/>
  <c r="BF28" i="11"/>
  <c r="BI28" i="11" s="1"/>
  <c r="BF36" i="11"/>
  <c r="BI36" i="11" s="1"/>
  <c r="BF29" i="11"/>
  <c r="BI29" i="11" s="1"/>
  <c r="BF26" i="11"/>
  <c r="BH26" i="11" s="1"/>
  <c r="BF31" i="11"/>
  <c r="BG31" i="11" s="1"/>
  <c r="BF32" i="11"/>
  <c r="BF33" i="11"/>
  <c r="BF30" i="11"/>
  <c r="BH30" i="11" s="1"/>
  <c r="BF34" i="11"/>
  <c r="BG34" i="11" s="1"/>
  <c r="BF17" i="11"/>
  <c r="BG17" i="11" s="1"/>
  <c r="BF18" i="11"/>
  <c r="BI18" i="11" s="1"/>
  <c r="BF37" i="11"/>
  <c r="BI37" i="11" s="1"/>
  <c r="BF38" i="11"/>
  <c r="BG38" i="11" s="1"/>
  <c r="BF97" i="11"/>
  <c r="BF40" i="11"/>
  <c r="BF41" i="11"/>
  <c r="BF43" i="11"/>
  <c r="BI43" i="11" s="1"/>
  <c r="BF44" i="11"/>
  <c r="BI44" i="11" s="1"/>
  <c r="BF42" i="11"/>
  <c r="BG42" i="11" s="1"/>
  <c r="BF45" i="11"/>
  <c r="BG45" i="11" s="1"/>
  <c r="BF47" i="11"/>
  <c r="BG47" i="11" s="1"/>
  <c r="BF46" i="11"/>
  <c r="BG46" i="11" s="1"/>
  <c r="BF48" i="11"/>
  <c r="BI48" i="11" s="1"/>
  <c r="BF49" i="11"/>
  <c r="BI49" i="11" s="1"/>
  <c r="BF50" i="11"/>
  <c r="BF51" i="11"/>
  <c r="BI51" i="11" s="1"/>
  <c r="BF59" i="11"/>
  <c r="BI59" i="11" s="1"/>
  <c r="BF52" i="11"/>
  <c r="BI52" i="11" s="1"/>
  <c r="BF53" i="11"/>
  <c r="BI53" i="11" s="1"/>
  <c r="BF54" i="11"/>
  <c r="BI54" i="11" s="1"/>
  <c r="BF55" i="11"/>
  <c r="BG55" i="11" s="1"/>
  <c r="BF56" i="11"/>
  <c r="BI56" i="11" s="1"/>
  <c r="BF57" i="11"/>
  <c r="BI57" i="11" s="1"/>
  <c r="BF58" i="11"/>
  <c r="BG58" i="11" s="1"/>
  <c r="BF61" i="11"/>
  <c r="BF60" i="11"/>
  <c r="BH60" i="11" s="1"/>
  <c r="BF62" i="11"/>
  <c r="BI62" i="11" s="1"/>
  <c r="BF63" i="11"/>
  <c r="BI63" i="11" s="1"/>
  <c r="BF64" i="11"/>
  <c r="BG64" i="11" s="1"/>
  <c r="BF65" i="11"/>
  <c r="BI65" i="11" s="1"/>
  <c r="BF66" i="11"/>
  <c r="BG66" i="11" s="1"/>
  <c r="BF67" i="11"/>
  <c r="BH67" i="11" s="1"/>
  <c r="BF68" i="11"/>
  <c r="BG68" i="11" s="1"/>
  <c r="BF69" i="11"/>
  <c r="BG69" i="11" s="1"/>
  <c r="BF70" i="11"/>
  <c r="BI70" i="11" s="1"/>
  <c r="BF71" i="11"/>
  <c r="BG71" i="11" s="1"/>
  <c r="BF72" i="11"/>
  <c r="BG72" i="11" s="1"/>
  <c r="BF73" i="11"/>
  <c r="BI73" i="11" s="1"/>
  <c r="BF75" i="11"/>
  <c r="BI75" i="11" s="1"/>
  <c r="BF74" i="11"/>
  <c r="BI74" i="11" s="1"/>
  <c r="BF76" i="11"/>
  <c r="BI76" i="11" s="1"/>
  <c r="BF77" i="11"/>
  <c r="BI77" i="11" s="1"/>
  <c r="BF78" i="11"/>
  <c r="BI78" i="11" s="1"/>
  <c r="BF79" i="11"/>
  <c r="BI79" i="11" s="1"/>
  <c r="BF80" i="11"/>
  <c r="BG80" i="11" s="1"/>
  <c r="BF81" i="11"/>
  <c r="BI81" i="11" s="1"/>
  <c r="BF82" i="11"/>
  <c r="BI82" i="11" s="1"/>
  <c r="BF83" i="11"/>
  <c r="BF84" i="11"/>
  <c r="BI84" i="11" s="1"/>
  <c r="BF85" i="11"/>
  <c r="BI85" i="11" s="1"/>
  <c r="BF86" i="11"/>
  <c r="BI86" i="11" s="1"/>
  <c r="BF87" i="11"/>
  <c r="BI87" i="11" s="1"/>
  <c r="BF88" i="11"/>
  <c r="BI88" i="11" s="1"/>
  <c r="BF89" i="11"/>
  <c r="BG89" i="11" s="1"/>
  <c r="BF90" i="11"/>
  <c r="BF91" i="11"/>
  <c r="BI91" i="11" s="1"/>
  <c r="BF92" i="11"/>
  <c r="BI92" i="11" s="1"/>
  <c r="BF95" i="11"/>
  <c r="BH95" i="11" s="1"/>
  <c r="BF96" i="11"/>
  <c r="BF93" i="11"/>
  <c r="BF94" i="11"/>
  <c r="BI94" i="11" s="1"/>
  <c r="BB5" i="11"/>
  <c r="BE5" i="11" s="1"/>
  <c r="BB6" i="11"/>
  <c r="BE6" i="11" s="1"/>
  <c r="BB7" i="11"/>
  <c r="BE7" i="11" s="1"/>
  <c r="BB8" i="11"/>
  <c r="BE8" i="11" s="1"/>
  <c r="BB9" i="11"/>
  <c r="BE9" i="11" s="1"/>
  <c r="BB10" i="11"/>
  <c r="BE10" i="11" s="1"/>
  <c r="BB11" i="11"/>
  <c r="BE11" i="11" s="1"/>
  <c r="BB12" i="11"/>
  <c r="BE12" i="11" s="1"/>
  <c r="BB13" i="11"/>
  <c r="BE13" i="11" s="1"/>
  <c r="BB14" i="11"/>
  <c r="BE14" i="11" s="1"/>
  <c r="BB15" i="11"/>
  <c r="BB16" i="11"/>
  <c r="BB19" i="11"/>
  <c r="BC19" i="11" s="1"/>
  <c r="BB20" i="11"/>
  <c r="BE20" i="11" s="1"/>
  <c r="BB21" i="11"/>
  <c r="BC21" i="11" s="1"/>
  <c r="BB22" i="11"/>
  <c r="BC22" i="11" s="1"/>
  <c r="BB23" i="11"/>
  <c r="BC23" i="11" s="1"/>
  <c r="BB24" i="11"/>
  <c r="BC24" i="11" s="1"/>
  <c r="BB25" i="11"/>
  <c r="BC25" i="11" s="1"/>
  <c r="BB39" i="11"/>
  <c r="BC39" i="11" s="1"/>
  <c r="BB35" i="11"/>
  <c r="BC35" i="11" s="1"/>
  <c r="BB27" i="11"/>
  <c r="BE27" i="11" s="1"/>
  <c r="BB28" i="11"/>
  <c r="BC28" i="11" s="1"/>
  <c r="BB36" i="11"/>
  <c r="BC36" i="11" s="1"/>
  <c r="BB29" i="11"/>
  <c r="BB26" i="11"/>
  <c r="BE26" i="11" s="1"/>
  <c r="BB31" i="11"/>
  <c r="BE31" i="11" s="1"/>
  <c r="BB32" i="11"/>
  <c r="BE32" i="11" s="1"/>
  <c r="BB33" i="11"/>
  <c r="BE33" i="11" s="1"/>
  <c r="BB30" i="11"/>
  <c r="BC30" i="11" s="1"/>
  <c r="BB34" i="11"/>
  <c r="BE34" i="11" s="1"/>
  <c r="BB17" i="11"/>
  <c r="BB18" i="11"/>
  <c r="BC18" i="11" s="1"/>
  <c r="BB37" i="11"/>
  <c r="BC37" i="11" s="1"/>
  <c r="BB38" i="11"/>
  <c r="BE38" i="11" s="1"/>
  <c r="BB97" i="11"/>
  <c r="BC97" i="11" s="1"/>
  <c r="BB40" i="11"/>
  <c r="BC40" i="11" s="1"/>
  <c r="BB41" i="11"/>
  <c r="BC41" i="11" s="1"/>
  <c r="BB43" i="11"/>
  <c r="BE43" i="11" s="1"/>
  <c r="BB44" i="11"/>
  <c r="BC44" i="11" s="1"/>
  <c r="BB42" i="11"/>
  <c r="BE42" i="11" s="1"/>
  <c r="BB45" i="11"/>
  <c r="BC45" i="11" s="1"/>
  <c r="BB47" i="11"/>
  <c r="BC47" i="11" s="1"/>
  <c r="BB46" i="11"/>
  <c r="BC46" i="11" s="1"/>
  <c r="BB48" i="11"/>
  <c r="BC48" i="11" s="1"/>
  <c r="BB49" i="11"/>
  <c r="BC49" i="11" s="1"/>
  <c r="BB50" i="11"/>
  <c r="BC50" i="11" s="1"/>
  <c r="BB51" i="11"/>
  <c r="BC51" i="11" s="1"/>
  <c r="BB59" i="11"/>
  <c r="BE59" i="11" s="1"/>
  <c r="BB52" i="11"/>
  <c r="BE52" i="11" s="1"/>
  <c r="BB53" i="11"/>
  <c r="BE53" i="11" s="1"/>
  <c r="BB54" i="11"/>
  <c r="BE54" i="11" s="1"/>
  <c r="BB55" i="11"/>
  <c r="BC55" i="11" s="1"/>
  <c r="BB56" i="11"/>
  <c r="BC56" i="11" s="1"/>
  <c r="BB57" i="11"/>
  <c r="BE57" i="11" s="1"/>
  <c r="BB58" i="11"/>
  <c r="BE58" i="11" s="1"/>
  <c r="BB61" i="11"/>
  <c r="BE61" i="11" s="1"/>
  <c r="BB60" i="11"/>
  <c r="BE60" i="11" s="1"/>
  <c r="BB62" i="11"/>
  <c r="BC62" i="11" s="1"/>
  <c r="BB63" i="11"/>
  <c r="BB64" i="11"/>
  <c r="BE64" i="11" s="1"/>
  <c r="BB65" i="11"/>
  <c r="BE65" i="11" s="1"/>
  <c r="BB66" i="11"/>
  <c r="BC66" i="11" s="1"/>
  <c r="BB67" i="11"/>
  <c r="BB68" i="11"/>
  <c r="BB69" i="11"/>
  <c r="BC69" i="11" s="1"/>
  <c r="BB70" i="11"/>
  <c r="BE70" i="11" s="1"/>
  <c r="BB71" i="11"/>
  <c r="BE71" i="11" s="1"/>
  <c r="BB72" i="11"/>
  <c r="BE72" i="11" s="1"/>
  <c r="BB73" i="11"/>
  <c r="BE73" i="11" s="1"/>
  <c r="BB75" i="11"/>
  <c r="BE75" i="11" s="1"/>
  <c r="BB74" i="11"/>
  <c r="BE74" i="11" s="1"/>
  <c r="BB76" i="11"/>
  <c r="BE76" i="11" s="1"/>
  <c r="BB77" i="11"/>
  <c r="BE77" i="11" s="1"/>
  <c r="BB78" i="11"/>
  <c r="BE78" i="11" s="1"/>
  <c r="BB79" i="11"/>
  <c r="BE79" i="11" s="1"/>
  <c r="BB80" i="11"/>
  <c r="BE80" i="11" s="1"/>
  <c r="BB81" i="11"/>
  <c r="BC81" i="11" s="1"/>
  <c r="BB82" i="11"/>
  <c r="BC82" i="11" s="1"/>
  <c r="BB83" i="11"/>
  <c r="BE83" i="11" s="1"/>
  <c r="BB84" i="11"/>
  <c r="BE84" i="11" s="1"/>
  <c r="BB85" i="11"/>
  <c r="BC85" i="11" s="1"/>
  <c r="BB86" i="11"/>
  <c r="BE86" i="11" s="1"/>
  <c r="BB87" i="11"/>
  <c r="BE87" i="11" s="1"/>
  <c r="BB88" i="11"/>
  <c r="BE88" i="11" s="1"/>
  <c r="BB89" i="11"/>
  <c r="BE89" i="11" s="1"/>
  <c r="BB90" i="11"/>
  <c r="BE90" i="11" s="1"/>
  <c r="BB91" i="11"/>
  <c r="BE91" i="11" s="1"/>
  <c r="BB92" i="11"/>
  <c r="BE92" i="11" s="1"/>
  <c r="BB95" i="11"/>
  <c r="BE95" i="11" s="1"/>
  <c r="BB96" i="11"/>
  <c r="BE96" i="11" s="1"/>
  <c r="BB93" i="11"/>
  <c r="BE93" i="11" s="1"/>
  <c r="BB94" i="11"/>
  <c r="BE94" i="11" s="1"/>
  <c r="A5" i="11"/>
  <c r="A6" i="11"/>
  <c r="A7" i="11"/>
  <c r="A8" i="11"/>
  <c r="A9" i="11"/>
  <c r="A10" i="11"/>
  <c r="A11" i="11"/>
  <c r="A12" i="11"/>
  <c r="A13" i="11"/>
  <c r="A14" i="11"/>
  <c r="A15" i="11"/>
  <c r="A16" i="11"/>
  <c r="A19" i="11"/>
  <c r="A20" i="11"/>
  <c r="A21" i="11"/>
  <c r="A22" i="11"/>
  <c r="A23" i="11"/>
  <c r="A24" i="11"/>
  <c r="A25" i="11"/>
  <c r="A39" i="11"/>
  <c r="A35" i="11"/>
  <c r="A27" i="11"/>
  <c r="A28" i="11"/>
  <c r="A36" i="11"/>
  <c r="A29" i="11"/>
  <c r="A26" i="11"/>
  <c r="A31" i="11"/>
  <c r="A32" i="11"/>
  <c r="A33" i="11"/>
  <c r="A30" i="11"/>
  <c r="A34" i="11"/>
  <c r="A17" i="11"/>
  <c r="A18" i="11"/>
  <c r="A37" i="11"/>
  <c r="A38" i="11"/>
  <c r="A97" i="11"/>
  <c r="A40" i="11"/>
  <c r="A41" i="11"/>
  <c r="A43" i="11"/>
  <c r="A44" i="11"/>
  <c r="A42" i="11"/>
  <c r="A45" i="11"/>
  <c r="A47" i="11"/>
  <c r="A46" i="11"/>
  <c r="A48" i="11"/>
  <c r="A49" i="11"/>
  <c r="A50" i="11"/>
  <c r="A51" i="11"/>
  <c r="A59" i="11"/>
  <c r="A52" i="11"/>
  <c r="A53" i="11"/>
  <c r="A54" i="11"/>
  <c r="A55" i="11"/>
  <c r="A56" i="11"/>
  <c r="A57" i="11"/>
  <c r="A58" i="11"/>
  <c r="A61" i="11"/>
  <c r="A60" i="11"/>
  <c r="A62" i="11"/>
  <c r="A63" i="11"/>
  <c r="A64" i="11"/>
  <c r="A65" i="11"/>
  <c r="A66" i="11"/>
  <c r="A67" i="11"/>
  <c r="A68" i="11"/>
  <c r="A69" i="11"/>
  <c r="A70" i="11"/>
  <c r="A71" i="11"/>
  <c r="A72" i="11"/>
  <c r="A73" i="11"/>
  <c r="A75" i="11"/>
  <c r="A74" i="11"/>
  <c r="A76" i="11"/>
  <c r="A77" i="11"/>
  <c r="A78" i="11"/>
  <c r="A79" i="11"/>
  <c r="A80" i="11"/>
  <c r="A81" i="11"/>
  <c r="A82" i="11"/>
  <c r="A83" i="11"/>
  <c r="A84" i="11"/>
  <c r="A85" i="11"/>
  <c r="A86" i="11"/>
  <c r="A87" i="11"/>
  <c r="A88" i="11"/>
  <c r="A89" i="11"/>
  <c r="A90" i="11"/>
  <c r="A91" i="11"/>
  <c r="A92" i="11"/>
  <c r="A95" i="11"/>
  <c r="A96" i="11"/>
  <c r="A93" i="11"/>
  <c r="A94" i="11"/>
  <c r="D90" i="11"/>
  <c r="D89" i="11"/>
  <c r="D88" i="11"/>
  <c r="D87" i="11"/>
  <c r="D86" i="11"/>
  <c r="D85" i="11"/>
  <c r="D84" i="11"/>
  <c r="D81" i="11"/>
  <c r="D80" i="11"/>
  <c r="D74" i="11"/>
  <c r="D75" i="11"/>
  <c r="D73" i="11"/>
  <c r="D69" i="11"/>
  <c r="D67" i="11"/>
  <c r="D66" i="11"/>
  <c r="D65" i="11"/>
  <c r="D64" i="11"/>
  <c r="D63" i="11"/>
  <c r="D62" i="11"/>
  <c r="D60" i="11"/>
  <c r="D61" i="11"/>
  <c r="O58" i="11"/>
  <c r="D58" i="11"/>
  <c r="D57" i="11"/>
  <c r="D56" i="11"/>
  <c r="D55" i="11"/>
  <c r="D54" i="11"/>
  <c r="D51" i="11"/>
  <c r="D50" i="11"/>
  <c r="D46" i="11"/>
  <c r="D47" i="11"/>
  <c r="D42" i="11"/>
  <c r="D44" i="11"/>
  <c r="D43" i="11"/>
  <c r="D41" i="11"/>
  <c r="D40" i="11"/>
  <c r="D37" i="11"/>
  <c r="D18" i="11"/>
  <c r="D17" i="11"/>
  <c r="D34" i="11"/>
  <c r="D30" i="11"/>
  <c r="D31" i="11"/>
  <c r="D26" i="11"/>
  <c r="D29" i="11"/>
  <c r="D36" i="11"/>
  <c r="D27" i="11"/>
  <c r="D35" i="11"/>
  <c r="D39" i="11"/>
  <c r="D25" i="11"/>
  <c r="D24" i="11"/>
  <c r="D23" i="11"/>
  <c r="D22" i="11"/>
  <c r="D21" i="11"/>
  <c r="D20" i="11"/>
  <c r="D19" i="11"/>
  <c r="D16" i="11"/>
  <c r="D15" i="11"/>
  <c r="D14" i="11"/>
  <c r="D13" i="11"/>
  <c r="D12" i="11"/>
  <c r="D11" i="11"/>
  <c r="D10" i="11"/>
  <c r="D9" i="11"/>
  <c r="D8" i="11"/>
  <c r="D7" i="11"/>
  <c r="D6" i="11"/>
  <c r="D5" i="11"/>
  <c r="CE59" i="11" l="1"/>
  <c r="CF28" i="11"/>
  <c r="CF11" i="11"/>
  <c r="CE53" i="11"/>
  <c r="CG87" i="11"/>
  <c r="CG53" i="11"/>
  <c r="CG50" i="11"/>
  <c r="CE31" i="11"/>
  <c r="CG41" i="11"/>
  <c r="CF91" i="11"/>
  <c r="CF76" i="11"/>
  <c r="CG28" i="11"/>
  <c r="CF62" i="11"/>
  <c r="CF16" i="11"/>
  <c r="CG91" i="11"/>
  <c r="CG55" i="11"/>
  <c r="CE11" i="11"/>
  <c r="CG96" i="11"/>
  <c r="CG35" i="11"/>
  <c r="CE85" i="11"/>
  <c r="CF85" i="11"/>
  <c r="CE77" i="11"/>
  <c r="CE74" i="11"/>
  <c r="CF74" i="11"/>
  <c r="CG26" i="11"/>
  <c r="CE71" i="11"/>
  <c r="CG75" i="11"/>
  <c r="CG25" i="11"/>
  <c r="CE70" i="11"/>
  <c r="CG21" i="11"/>
  <c r="CE61" i="11"/>
  <c r="CF41" i="11"/>
  <c r="CG54" i="11"/>
  <c r="CF67" i="11"/>
  <c r="CF23" i="11"/>
  <c r="CG79" i="11"/>
  <c r="CE21" i="11"/>
  <c r="CG78" i="11"/>
  <c r="CE18" i="11"/>
  <c r="CF56" i="11"/>
  <c r="CG76" i="11"/>
  <c r="CG43" i="11"/>
  <c r="CG23" i="11"/>
  <c r="CF55" i="11"/>
  <c r="CG22" i="11"/>
  <c r="CE7" i="11"/>
  <c r="CE50" i="11"/>
  <c r="CF96" i="11"/>
  <c r="CF43" i="11"/>
  <c r="CG95" i="11"/>
  <c r="CG71" i="11"/>
  <c r="CG34" i="11"/>
  <c r="CG18" i="11"/>
  <c r="CE46" i="11"/>
  <c r="CG93" i="11"/>
  <c r="CG65" i="11"/>
  <c r="CG13" i="11"/>
  <c r="CC96" i="11"/>
  <c r="CF35" i="11"/>
  <c r="CG92" i="11"/>
  <c r="CG62" i="11"/>
  <c r="CC85" i="11"/>
  <c r="CE88" i="11"/>
  <c r="CF87" i="11"/>
  <c r="CG56" i="11"/>
  <c r="CC34" i="11"/>
  <c r="CE33" i="11"/>
  <c r="CF31" i="11"/>
  <c r="CE45" i="11"/>
  <c r="CE67" i="11"/>
  <c r="CF93" i="11"/>
  <c r="CF65" i="11"/>
  <c r="CF13" i="11"/>
  <c r="CG86" i="11"/>
  <c r="CG64" i="11"/>
  <c r="CG42" i="11"/>
  <c r="CG12" i="11"/>
  <c r="CE66" i="11"/>
  <c r="CE38" i="11"/>
  <c r="CE26" i="11"/>
  <c r="CE24" i="11"/>
  <c r="CF60" i="11"/>
  <c r="CF10" i="11"/>
  <c r="CG83" i="11"/>
  <c r="CG61" i="11"/>
  <c r="CG38" i="11"/>
  <c r="CG8" i="11"/>
  <c r="CE83" i="11"/>
  <c r="CE82" i="11"/>
  <c r="CE16" i="11"/>
  <c r="CF84" i="11"/>
  <c r="CF52" i="11"/>
  <c r="CF27" i="11"/>
  <c r="CE79" i="11"/>
  <c r="CE32" i="11"/>
  <c r="CE14" i="11"/>
  <c r="CF46" i="11"/>
  <c r="CE49" i="11"/>
  <c r="CE29" i="11"/>
  <c r="CE8" i="11"/>
  <c r="CE94" i="11"/>
  <c r="CF73" i="11"/>
  <c r="CF40" i="11"/>
  <c r="CF20" i="11"/>
  <c r="CG89" i="11"/>
  <c r="CG63" i="11"/>
  <c r="CG44" i="11"/>
  <c r="CG30" i="11"/>
  <c r="CG15" i="11"/>
  <c r="CC62" i="11"/>
  <c r="CE80" i="11"/>
  <c r="CE68" i="11"/>
  <c r="CE57" i="11"/>
  <c r="CE47" i="11"/>
  <c r="CE36" i="11"/>
  <c r="CE17" i="11"/>
  <c r="CE5" i="11"/>
  <c r="CF82" i="11"/>
  <c r="CF70" i="11"/>
  <c r="CF59" i="11"/>
  <c r="CF49" i="11"/>
  <c r="CF32" i="11"/>
  <c r="CF7" i="11"/>
  <c r="CG90" i="11"/>
  <c r="CG72" i="11"/>
  <c r="CG51" i="11"/>
  <c r="CG39" i="11"/>
  <c r="CG19" i="11"/>
  <c r="CG9" i="11"/>
  <c r="CF97" i="11"/>
  <c r="CF81" i="11"/>
  <c r="CF69" i="11"/>
  <c r="CF58" i="11"/>
  <c r="CF48" i="11"/>
  <c r="CF37" i="11"/>
  <c r="CF6" i="11"/>
  <c r="CC41" i="11"/>
  <c r="CE95" i="11"/>
  <c r="CE89" i="11"/>
  <c r="CE78" i="11"/>
  <c r="CE63" i="11"/>
  <c r="CE44" i="11"/>
  <c r="CE34" i="11"/>
  <c r="CE30" i="11"/>
  <c r="CE25" i="11"/>
  <c r="CE15" i="11"/>
  <c r="CF80" i="11"/>
  <c r="CF68" i="11"/>
  <c r="CF57" i="11"/>
  <c r="CF47" i="11"/>
  <c r="CF36" i="11"/>
  <c r="CF17" i="11"/>
  <c r="CF5" i="11"/>
  <c r="CG7" i="11"/>
  <c r="CG97" i="11"/>
  <c r="CG81" i="11"/>
  <c r="CG69" i="11"/>
  <c r="CG58" i="11"/>
  <c r="CG48" i="11"/>
  <c r="CG37" i="11"/>
  <c r="CG6" i="11"/>
  <c r="CC32" i="11"/>
  <c r="CE92" i="11"/>
  <c r="CE86" i="11"/>
  <c r="CE75" i="11"/>
  <c r="CE64" i="11"/>
  <c r="CE54" i="11"/>
  <c r="CE42" i="11"/>
  <c r="CE22" i="11"/>
  <c r="CE12" i="11"/>
  <c r="CF94" i="11"/>
  <c r="CF88" i="11"/>
  <c r="CF77" i="11"/>
  <c r="CF66" i="11"/>
  <c r="CF45" i="11"/>
  <c r="CF33" i="11"/>
  <c r="CF29" i="11"/>
  <c r="CF24" i="11"/>
  <c r="CF14" i="11"/>
  <c r="CC25" i="11"/>
  <c r="CE84" i="11"/>
  <c r="CE73" i="11"/>
  <c r="CE60" i="11"/>
  <c r="CE52" i="11"/>
  <c r="CE40" i="11"/>
  <c r="CE27" i="11"/>
  <c r="CE20" i="11"/>
  <c r="CE10" i="11"/>
  <c r="CC11" i="11"/>
  <c r="CE90" i="11"/>
  <c r="CE72" i="11"/>
  <c r="CE51" i="11"/>
  <c r="CE39" i="11"/>
  <c r="CE19" i="11"/>
  <c r="CE9" i="11"/>
  <c r="CC70" i="11"/>
  <c r="CE6" i="11"/>
  <c r="CC84" i="11"/>
  <c r="CC77" i="11"/>
  <c r="CC69" i="11"/>
  <c r="CC60" i="11"/>
  <c r="CC48" i="11"/>
  <c r="CC40" i="11"/>
  <c r="CC33" i="11"/>
  <c r="CC27" i="11"/>
  <c r="CC94" i="11"/>
  <c r="CC76" i="11"/>
  <c r="CC68" i="11"/>
  <c r="CC55" i="11"/>
  <c r="CC47" i="11"/>
  <c r="CC39" i="11"/>
  <c r="CC23" i="11"/>
  <c r="CC17" i="11"/>
  <c r="CC9" i="11"/>
  <c r="CC93" i="11"/>
  <c r="CC75" i="11"/>
  <c r="CC67" i="11"/>
  <c r="CC61" i="11"/>
  <c r="CC54" i="11"/>
  <c r="CC46" i="11"/>
  <c r="CC31" i="11"/>
  <c r="CC22" i="11"/>
  <c r="CC16" i="11"/>
  <c r="CC8" i="11"/>
  <c r="CC92" i="11"/>
  <c r="CC89" i="11"/>
  <c r="CC82" i="11"/>
  <c r="CC74" i="11"/>
  <c r="CC63" i="11"/>
  <c r="CC59" i="11"/>
  <c r="CC53" i="11"/>
  <c r="CC44" i="11"/>
  <c r="CC30" i="11"/>
  <c r="CC21" i="11"/>
  <c r="CC15" i="11"/>
  <c r="CC7" i="11"/>
  <c r="CC91" i="11"/>
  <c r="CC88" i="11"/>
  <c r="CC81" i="11"/>
  <c r="CC73" i="11"/>
  <c r="CC66" i="11"/>
  <c r="CC52" i="11"/>
  <c r="CC45" i="11"/>
  <c r="CC37" i="11"/>
  <c r="CC29" i="11"/>
  <c r="CC20" i="11"/>
  <c r="CC14" i="11"/>
  <c r="CC6" i="11"/>
  <c r="CC97" i="11"/>
  <c r="CC90" i="11"/>
  <c r="CC87" i="11"/>
  <c r="CC80" i="11"/>
  <c r="CC72" i="11"/>
  <c r="CC65" i="11"/>
  <c r="CC57" i="11"/>
  <c r="CC51" i="11"/>
  <c r="CC43" i="11"/>
  <c r="CC36" i="11"/>
  <c r="CC28" i="11"/>
  <c r="CC19" i="11"/>
  <c r="CC13" i="11"/>
  <c r="CC5" i="11"/>
  <c r="CC86" i="11"/>
  <c r="CC79" i="11"/>
  <c r="CC71" i="11"/>
  <c r="CC64" i="11"/>
  <c r="CC56" i="11"/>
  <c r="CC50" i="11"/>
  <c r="CC42" i="11"/>
  <c r="CC35" i="11"/>
  <c r="CC18" i="11"/>
  <c r="CC12" i="11"/>
  <c r="AP86" i="11"/>
  <c r="BA86" i="11" s="1"/>
  <c r="AP71" i="11"/>
  <c r="BA71" i="11" s="1"/>
  <c r="AP64" i="11"/>
  <c r="BA64" i="11" s="1"/>
  <c r="AP50" i="11"/>
  <c r="BA50" i="11" s="1"/>
  <c r="AP35" i="11"/>
  <c r="BA35" i="11" s="1"/>
  <c r="AP18" i="11"/>
  <c r="AP85" i="11"/>
  <c r="BA85" i="11" s="1"/>
  <c r="AP78" i="11"/>
  <c r="BA78" i="11" s="1"/>
  <c r="AP70" i="11"/>
  <c r="BA70" i="11" s="1"/>
  <c r="AP62" i="11"/>
  <c r="BA62" i="11" s="1"/>
  <c r="AP49" i="11"/>
  <c r="BA49" i="11" s="1"/>
  <c r="AP41" i="11"/>
  <c r="BA41" i="11" s="1"/>
  <c r="AP11" i="11"/>
  <c r="AP84" i="11"/>
  <c r="BA84" i="11" s="1"/>
  <c r="AP77" i="11"/>
  <c r="BA77" i="11" s="1"/>
  <c r="AP69" i="11"/>
  <c r="BA69" i="11" s="1"/>
  <c r="AP60" i="11"/>
  <c r="BA60" i="11" s="1"/>
  <c r="AP48" i="11"/>
  <c r="BA48" i="11" s="1"/>
  <c r="AP27" i="11"/>
  <c r="AP10" i="11"/>
  <c r="AP76" i="11"/>
  <c r="BA76" i="11" s="1"/>
  <c r="AP17" i="11"/>
  <c r="AP83" i="11"/>
  <c r="BA83" i="11" s="1"/>
  <c r="AP54" i="11"/>
  <c r="BA54" i="11" s="1"/>
  <c r="AP31" i="11"/>
  <c r="BA31" i="11" s="1"/>
  <c r="AP8" i="11"/>
  <c r="BA8" i="11" s="1"/>
  <c r="AP92" i="11"/>
  <c r="BA92" i="11" s="1"/>
  <c r="AP89" i="11"/>
  <c r="BA89" i="11" s="1"/>
  <c r="AP82" i="11"/>
  <c r="BA82" i="11" s="1"/>
  <c r="AP74" i="11"/>
  <c r="AP59" i="11"/>
  <c r="BA59" i="11" s="1"/>
  <c r="AP53" i="11"/>
  <c r="BA53" i="11" s="1"/>
  <c r="AP44" i="11"/>
  <c r="BA44" i="11" s="1"/>
  <c r="AP30" i="11"/>
  <c r="AP91" i="11"/>
  <c r="BA91" i="11" s="1"/>
  <c r="AP88" i="11"/>
  <c r="BA88" i="11" s="1"/>
  <c r="AP73" i="11"/>
  <c r="BA73" i="11" s="1"/>
  <c r="AP58" i="11"/>
  <c r="BA58" i="11" s="1"/>
  <c r="AP52" i="11"/>
  <c r="BA52" i="11" s="1"/>
  <c r="AP14" i="11"/>
  <c r="AP90" i="11"/>
  <c r="BA90" i="11" s="1"/>
  <c r="AP87" i="11"/>
  <c r="BA87" i="11" s="1"/>
  <c r="AP72" i="11"/>
  <c r="BA72" i="11" s="1"/>
  <c r="AP65" i="11"/>
  <c r="BA65" i="11" s="1"/>
  <c r="AP57" i="11"/>
  <c r="BA57" i="11" s="1"/>
  <c r="AP51" i="11"/>
  <c r="BA51" i="11" s="1"/>
  <c r="AP36" i="11"/>
  <c r="BA36" i="11" s="1"/>
  <c r="AP13" i="11"/>
  <c r="AK70" i="11"/>
  <c r="AV70" i="11" s="1"/>
  <c r="AH76" i="11"/>
  <c r="AS76" i="11" s="1"/>
  <c r="AL53" i="11"/>
  <c r="AW53" i="11" s="1"/>
  <c r="AE46" i="11"/>
  <c r="AF46" i="11" s="1"/>
  <c r="AQ46" i="11" s="1"/>
  <c r="AE26" i="11"/>
  <c r="AI86" i="11"/>
  <c r="AT86" i="11" s="1"/>
  <c r="AH74" i="11"/>
  <c r="AH62" i="11"/>
  <c r="AS62" i="11" s="1"/>
  <c r="AK52" i="11"/>
  <c r="AV52" i="11" s="1"/>
  <c r="AN41" i="11"/>
  <c r="AY41" i="11" s="1"/>
  <c r="AF30" i="11"/>
  <c r="AL35" i="11"/>
  <c r="AW35" i="11" s="1"/>
  <c r="AF18" i="11"/>
  <c r="AE68" i="11"/>
  <c r="AF68" i="11" s="1"/>
  <c r="AQ68" i="11" s="1"/>
  <c r="AF8" i="11"/>
  <c r="AQ8" i="11" s="1"/>
  <c r="AE63" i="11"/>
  <c r="AG91" i="11"/>
  <c r="AR91" i="11" s="1"/>
  <c r="AE81" i="11"/>
  <c r="AF81" i="11" s="1"/>
  <c r="AQ81" i="11" s="1"/>
  <c r="AE56" i="11"/>
  <c r="AO56" i="11" s="1"/>
  <c r="AZ56" i="11" s="1"/>
  <c r="AF91" i="11"/>
  <c r="AQ91" i="11" s="1"/>
  <c r="AF85" i="11"/>
  <c r="AQ85" i="11" s="1"/>
  <c r="AH85" i="11"/>
  <c r="AS85" i="11" s="1"/>
  <c r="AO18" i="11"/>
  <c r="AN18" i="11"/>
  <c r="AM18" i="11"/>
  <c r="AL18" i="11"/>
  <c r="AK18" i="11"/>
  <c r="AJ18" i="11"/>
  <c r="AI18" i="11"/>
  <c r="AO36" i="11"/>
  <c r="AZ36" i="11" s="1"/>
  <c r="AN36" i="11"/>
  <c r="AY36" i="11" s="1"/>
  <c r="AM36" i="11"/>
  <c r="AX36" i="11" s="1"/>
  <c r="AL36" i="11"/>
  <c r="AW36" i="11" s="1"/>
  <c r="AK36" i="11"/>
  <c r="AV36" i="11" s="1"/>
  <c r="AJ36" i="11"/>
  <c r="AU36" i="11" s="1"/>
  <c r="AI36" i="11"/>
  <c r="AT36" i="11" s="1"/>
  <c r="AE43" i="11"/>
  <c r="AK43" i="11" s="1"/>
  <c r="AV43" i="11" s="1"/>
  <c r="AE34" i="11"/>
  <c r="AG74" i="11"/>
  <c r="AG62" i="11"/>
  <c r="AR62" i="11" s="1"/>
  <c r="AH83" i="11"/>
  <c r="AS83" i="11" s="1"/>
  <c r="AH36" i="11"/>
  <c r="AS36" i="11" s="1"/>
  <c r="AI52" i="11"/>
  <c r="AT52" i="11" s="1"/>
  <c r="AK62" i="11"/>
  <c r="AV62" i="11" s="1"/>
  <c r="AO89" i="11"/>
  <c r="AZ89" i="11" s="1"/>
  <c r="AN89" i="11"/>
  <c r="AY89" i="11" s="1"/>
  <c r="AM89" i="11"/>
  <c r="AX89" i="11" s="1"/>
  <c r="AL89" i="11"/>
  <c r="AW89" i="11" s="1"/>
  <c r="AK89" i="11"/>
  <c r="AV89" i="11" s="1"/>
  <c r="AJ89" i="11"/>
  <c r="AU89" i="11" s="1"/>
  <c r="AI89" i="11"/>
  <c r="AT89" i="11" s="1"/>
  <c r="AH89" i="11"/>
  <c r="AS89" i="11" s="1"/>
  <c r="AG89" i="11"/>
  <c r="AR89" i="11" s="1"/>
  <c r="AO78" i="11"/>
  <c r="AZ78" i="11" s="1"/>
  <c r="AN78" i="11"/>
  <c r="AY78" i="11" s="1"/>
  <c r="AM78" i="11"/>
  <c r="AX78" i="11" s="1"/>
  <c r="AL78" i="11"/>
  <c r="AW78" i="11" s="1"/>
  <c r="AK78" i="11"/>
  <c r="AV78" i="11" s="1"/>
  <c r="AJ78" i="11"/>
  <c r="AU78" i="11" s="1"/>
  <c r="AI78" i="11"/>
  <c r="AT78" i="11" s="1"/>
  <c r="AH78" i="11"/>
  <c r="AS78" i="11" s="1"/>
  <c r="AG78" i="11"/>
  <c r="AR78" i="11" s="1"/>
  <c r="AO72" i="11"/>
  <c r="AZ72" i="11" s="1"/>
  <c r="AN72" i="11"/>
  <c r="AY72" i="11" s="1"/>
  <c r="AM72" i="11"/>
  <c r="AX72" i="11" s="1"/>
  <c r="AL72" i="11"/>
  <c r="AW72" i="11" s="1"/>
  <c r="AK72" i="11"/>
  <c r="AV72" i="11" s="1"/>
  <c r="AJ72" i="11"/>
  <c r="AU72" i="11" s="1"/>
  <c r="AI72" i="11"/>
  <c r="AT72" i="11" s="1"/>
  <c r="AH72" i="11"/>
  <c r="AS72" i="11" s="1"/>
  <c r="AG72" i="11"/>
  <c r="AR72" i="11" s="1"/>
  <c r="AO65" i="11"/>
  <c r="AZ65" i="11" s="1"/>
  <c r="AN65" i="11"/>
  <c r="AY65" i="11" s="1"/>
  <c r="AM65" i="11"/>
  <c r="AX65" i="11" s="1"/>
  <c r="AL65" i="11"/>
  <c r="AW65" i="11" s="1"/>
  <c r="AK65" i="11"/>
  <c r="AV65" i="11" s="1"/>
  <c r="AJ65" i="11"/>
  <c r="AU65" i="11" s="1"/>
  <c r="AI65" i="11"/>
  <c r="AT65" i="11" s="1"/>
  <c r="AH65" i="11"/>
  <c r="AS65" i="11" s="1"/>
  <c r="AG65" i="11"/>
  <c r="AR65" i="11" s="1"/>
  <c r="AG60" i="11"/>
  <c r="AR60" i="11" s="1"/>
  <c r="AH35" i="11"/>
  <c r="AS35" i="11" s="1"/>
  <c r="AI50" i="11"/>
  <c r="AT50" i="11" s="1"/>
  <c r="AJ60" i="11"/>
  <c r="AU60" i="11" s="1"/>
  <c r="AL41" i="11"/>
  <c r="AW41" i="11" s="1"/>
  <c r="AN88" i="11"/>
  <c r="AY88" i="11" s="1"/>
  <c r="AL88" i="11"/>
  <c r="AW88" i="11" s="1"/>
  <c r="AK88" i="11"/>
  <c r="AV88" i="11" s="1"/>
  <c r="AJ88" i="11"/>
  <c r="AU88" i="11" s="1"/>
  <c r="AI88" i="11"/>
  <c r="AT88" i="11" s="1"/>
  <c r="AO88" i="11"/>
  <c r="AZ88" i="11" s="1"/>
  <c r="AH88" i="11"/>
  <c r="AS88" i="11" s="1"/>
  <c r="AG88" i="11"/>
  <c r="AR88" i="11" s="1"/>
  <c r="AO77" i="11"/>
  <c r="AZ77" i="11" s="1"/>
  <c r="AN77" i="11"/>
  <c r="AY77" i="11" s="1"/>
  <c r="AM77" i="11"/>
  <c r="AX77" i="11" s="1"/>
  <c r="AL77" i="11"/>
  <c r="AW77" i="11" s="1"/>
  <c r="AK77" i="11"/>
  <c r="AV77" i="11" s="1"/>
  <c r="AJ77" i="11"/>
  <c r="AU77" i="11" s="1"/>
  <c r="AI77" i="11"/>
  <c r="AT77" i="11" s="1"/>
  <c r="AH77" i="11"/>
  <c r="AS77" i="11" s="1"/>
  <c r="AG77" i="11"/>
  <c r="AR77" i="11" s="1"/>
  <c r="AO71" i="11"/>
  <c r="AZ71" i="11" s="1"/>
  <c r="AN71" i="11"/>
  <c r="AY71" i="11" s="1"/>
  <c r="AM71" i="11"/>
  <c r="AX71" i="11" s="1"/>
  <c r="AL71" i="11"/>
  <c r="AW71" i="11" s="1"/>
  <c r="AK71" i="11"/>
  <c r="AV71" i="11" s="1"/>
  <c r="AJ71" i="11"/>
  <c r="AU71" i="11" s="1"/>
  <c r="AI71" i="11"/>
  <c r="AT71" i="11" s="1"/>
  <c r="AH71" i="11"/>
  <c r="AS71" i="11" s="1"/>
  <c r="AG71" i="11"/>
  <c r="AR71" i="11" s="1"/>
  <c r="AO64" i="11"/>
  <c r="AZ64" i="11" s="1"/>
  <c r="AN64" i="11"/>
  <c r="AY64" i="11" s="1"/>
  <c r="AM64" i="11"/>
  <c r="AX64" i="11" s="1"/>
  <c r="AL64" i="11"/>
  <c r="AW64" i="11" s="1"/>
  <c r="AK64" i="11"/>
  <c r="AV64" i="11" s="1"/>
  <c r="AJ64" i="11"/>
  <c r="AU64" i="11" s="1"/>
  <c r="AI64" i="11"/>
  <c r="AT64" i="11" s="1"/>
  <c r="AH64" i="11"/>
  <c r="AS64" i="11" s="1"/>
  <c r="AG64" i="11"/>
  <c r="AR64" i="11" s="1"/>
  <c r="AO54" i="11"/>
  <c r="AZ54" i="11" s="1"/>
  <c r="AN54" i="11"/>
  <c r="AY54" i="11" s="1"/>
  <c r="AM54" i="11"/>
  <c r="AX54" i="11" s="1"/>
  <c r="AL54" i="11"/>
  <c r="AW54" i="11" s="1"/>
  <c r="AK54" i="11"/>
  <c r="AV54" i="11" s="1"/>
  <c r="AJ54" i="11"/>
  <c r="AU54" i="11" s="1"/>
  <c r="AI54" i="11"/>
  <c r="AT54" i="11" s="1"/>
  <c r="AH54" i="11"/>
  <c r="AS54" i="11" s="1"/>
  <c r="AG54" i="11"/>
  <c r="AR54" i="11" s="1"/>
  <c r="AE40" i="11"/>
  <c r="AH40" i="11" s="1"/>
  <c r="AS40" i="11" s="1"/>
  <c r="AE33" i="11"/>
  <c r="AE39" i="11"/>
  <c r="AH39" i="11" s="1"/>
  <c r="AS39" i="11" s="1"/>
  <c r="AE7" i="11"/>
  <c r="AF89" i="11"/>
  <c r="AQ89" i="11" s="1"/>
  <c r="AF78" i="11"/>
  <c r="AQ78" i="11" s="1"/>
  <c r="AF72" i="11"/>
  <c r="AQ72" i="11" s="1"/>
  <c r="AF65" i="11"/>
  <c r="AQ65" i="11" s="1"/>
  <c r="AF35" i="11"/>
  <c r="AQ35" i="11" s="1"/>
  <c r="AG90" i="11"/>
  <c r="AR90" i="11" s="1"/>
  <c r="AG73" i="11"/>
  <c r="AR73" i="11" s="1"/>
  <c r="AH60" i="11"/>
  <c r="AS60" i="11" s="1"/>
  <c r="AH18" i="11"/>
  <c r="AJ59" i="11"/>
  <c r="AU59" i="11" s="1"/>
  <c r="AL30" i="11"/>
  <c r="AK87" i="11"/>
  <c r="AV87" i="11" s="1"/>
  <c r="AJ87" i="11"/>
  <c r="AU87" i="11" s="1"/>
  <c r="AI87" i="11"/>
  <c r="AT87" i="11" s="1"/>
  <c r="AO87" i="11"/>
  <c r="AZ87" i="11" s="1"/>
  <c r="AG87" i="11"/>
  <c r="AR87" i="11" s="1"/>
  <c r="AN87" i="11"/>
  <c r="AY87" i="11" s="1"/>
  <c r="AM87" i="11"/>
  <c r="AX87" i="11" s="1"/>
  <c r="AK76" i="11"/>
  <c r="AV76" i="11" s="1"/>
  <c r="AM76" i="11"/>
  <c r="AX76" i="11" s="1"/>
  <c r="AJ76" i="11"/>
  <c r="AU76" i="11" s="1"/>
  <c r="AO76" i="11"/>
  <c r="AZ76" i="11" s="1"/>
  <c r="AI76" i="11"/>
  <c r="AT76" i="11" s="1"/>
  <c r="AN76" i="11"/>
  <c r="AY76" i="11" s="1"/>
  <c r="AG76" i="11"/>
  <c r="AR76" i="11" s="1"/>
  <c r="AO53" i="11"/>
  <c r="AZ53" i="11" s="1"/>
  <c r="AK53" i="11"/>
  <c r="AV53" i="11" s="1"/>
  <c r="AM53" i="11"/>
  <c r="AX53" i="11" s="1"/>
  <c r="AJ53" i="11"/>
  <c r="AU53" i="11" s="1"/>
  <c r="AN53" i="11"/>
  <c r="AY53" i="11" s="1"/>
  <c r="AI53" i="11"/>
  <c r="AT53" i="11" s="1"/>
  <c r="AG53" i="11"/>
  <c r="AR53" i="11" s="1"/>
  <c r="AO44" i="11"/>
  <c r="AZ44" i="11" s="1"/>
  <c r="AN44" i="11"/>
  <c r="AY44" i="11" s="1"/>
  <c r="AM44" i="11"/>
  <c r="AX44" i="11" s="1"/>
  <c r="AL44" i="11"/>
  <c r="AW44" i="11" s="1"/>
  <c r="AK44" i="11"/>
  <c r="AV44" i="11" s="1"/>
  <c r="AJ44" i="11"/>
  <c r="AU44" i="11" s="1"/>
  <c r="AI44" i="11"/>
  <c r="AT44" i="11" s="1"/>
  <c r="AH44" i="11"/>
  <c r="AS44" i="11" s="1"/>
  <c r="AG44" i="11"/>
  <c r="AR44" i="11" s="1"/>
  <c r="AO17" i="11"/>
  <c r="AN17" i="11"/>
  <c r="AM17" i="11"/>
  <c r="AL17" i="11"/>
  <c r="AK17" i="11"/>
  <c r="AJ17" i="11"/>
  <c r="AI17" i="11"/>
  <c r="AH17" i="11"/>
  <c r="AG17" i="11"/>
  <c r="AE94" i="11"/>
  <c r="AF94" i="11" s="1"/>
  <c r="AQ94" i="11" s="1"/>
  <c r="AE75" i="11"/>
  <c r="AE97" i="11"/>
  <c r="AF97" i="11" s="1"/>
  <c r="AQ97" i="11" s="1"/>
  <c r="AE32" i="11"/>
  <c r="AF32" i="11" s="1"/>
  <c r="AQ32" i="11" s="1"/>
  <c r="AE25" i="11"/>
  <c r="AE6" i="11"/>
  <c r="AF88" i="11"/>
  <c r="AQ88" i="11" s="1"/>
  <c r="AF77" i="11"/>
  <c r="AQ77" i="11" s="1"/>
  <c r="AF71" i="11"/>
  <c r="AQ71" i="11" s="1"/>
  <c r="AF64" i="11"/>
  <c r="AQ64" i="11" s="1"/>
  <c r="AF54" i="11"/>
  <c r="AQ54" i="11" s="1"/>
  <c r="AH91" i="11"/>
  <c r="AS91" i="11" s="1"/>
  <c r="AH58" i="11"/>
  <c r="AS58" i="11" s="1"/>
  <c r="AH30" i="11"/>
  <c r="AI82" i="11"/>
  <c r="AT82" i="11" s="1"/>
  <c r="AO86" i="11"/>
  <c r="AZ86" i="11" s="1"/>
  <c r="AJ86" i="11"/>
  <c r="AU86" i="11" s="1"/>
  <c r="AN86" i="11"/>
  <c r="AY86" i="11" s="1"/>
  <c r="AM86" i="11"/>
  <c r="AX86" i="11" s="1"/>
  <c r="AL86" i="11"/>
  <c r="AW86" i="11" s="1"/>
  <c r="AO74" i="11"/>
  <c r="AM74" i="11"/>
  <c r="AJ74" i="11"/>
  <c r="AN74" i="11"/>
  <c r="AL74" i="11"/>
  <c r="AO70" i="11"/>
  <c r="AZ70" i="11" s="1"/>
  <c r="AJ70" i="11"/>
  <c r="AU70" i="11" s="1"/>
  <c r="AM70" i="11"/>
  <c r="AX70" i="11" s="1"/>
  <c r="AN70" i="11"/>
  <c r="AY70" i="11" s="1"/>
  <c r="AL70" i="11"/>
  <c r="AW70" i="11" s="1"/>
  <c r="AO62" i="11"/>
  <c r="AZ62" i="11" s="1"/>
  <c r="AJ62" i="11"/>
  <c r="AU62" i="11" s="1"/>
  <c r="AN62" i="11"/>
  <c r="AY62" i="11" s="1"/>
  <c r="AM62" i="11"/>
  <c r="AX62" i="11" s="1"/>
  <c r="AL62" i="11"/>
  <c r="AW62" i="11" s="1"/>
  <c r="AO52" i="11"/>
  <c r="AZ52" i="11" s="1"/>
  <c r="AM52" i="11"/>
  <c r="AX52" i="11" s="1"/>
  <c r="AJ52" i="11"/>
  <c r="AU52" i="11" s="1"/>
  <c r="AN52" i="11"/>
  <c r="AY52" i="11" s="1"/>
  <c r="AL52" i="11"/>
  <c r="AW52" i="11" s="1"/>
  <c r="AO31" i="11"/>
  <c r="AZ31" i="11" s="1"/>
  <c r="AN31" i="11"/>
  <c r="AY31" i="11" s="1"/>
  <c r="AM31" i="11"/>
  <c r="AX31" i="11" s="1"/>
  <c r="AL31" i="11"/>
  <c r="AW31" i="11" s="1"/>
  <c r="AK31" i="11"/>
  <c r="AV31" i="11" s="1"/>
  <c r="AJ31" i="11"/>
  <c r="AU31" i="11" s="1"/>
  <c r="AI31" i="11"/>
  <c r="AT31" i="11" s="1"/>
  <c r="AH31" i="11"/>
  <c r="AS31" i="11" s="1"/>
  <c r="AG31" i="11"/>
  <c r="AR31" i="11" s="1"/>
  <c r="AO27" i="11"/>
  <c r="AN27" i="11"/>
  <c r="AM27" i="11"/>
  <c r="AL27" i="11"/>
  <c r="AK27" i="11"/>
  <c r="AJ27" i="11"/>
  <c r="AI27" i="11"/>
  <c r="AH27" i="11"/>
  <c r="AG27" i="11"/>
  <c r="AM14" i="11"/>
  <c r="AO14" i="11"/>
  <c r="AN14" i="11"/>
  <c r="AG14" i="11"/>
  <c r="AL14" i="11"/>
  <c r="AK14" i="11"/>
  <c r="AJ14" i="11"/>
  <c r="AI14" i="11"/>
  <c r="AE93" i="11"/>
  <c r="AO93" i="11" s="1"/>
  <c r="AZ93" i="11" s="1"/>
  <c r="AE38" i="11"/>
  <c r="AI38" i="11" s="1"/>
  <c r="AT38" i="11" s="1"/>
  <c r="AE24" i="11"/>
  <c r="AE5" i="11"/>
  <c r="AP5" i="11" s="1"/>
  <c r="AF87" i="11"/>
  <c r="AQ87" i="11" s="1"/>
  <c r="AF76" i="11"/>
  <c r="AQ76" i="11" s="1"/>
  <c r="AF53" i="11"/>
  <c r="AQ53" i="11" s="1"/>
  <c r="AF41" i="11"/>
  <c r="AQ41" i="11" s="1"/>
  <c r="AG18" i="11"/>
  <c r="AG36" i="11"/>
  <c r="AR36" i="11" s="1"/>
  <c r="AH14" i="11"/>
  <c r="AI74" i="11"/>
  <c r="AO85" i="11"/>
  <c r="AZ85" i="11" s="1"/>
  <c r="AI85" i="11"/>
  <c r="AT85" i="11" s="1"/>
  <c r="AN85" i="11"/>
  <c r="AY85" i="11" s="1"/>
  <c r="AM85" i="11"/>
  <c r="AX85" i="11" s="1"/>
  <c r="AL85" i="11"/>
  <c r="AW85" i="11" s="1"/>
  <c r="AK85" i="11"/>
  <c r="AV85" i="11" s="1"/>
  <c r="AO60" i="11"/>
  <c r="AZ60" i="11" s="1"/>
  <c r="AI60" i="11"/>
  <c r="AT60" i="11" s="1"/>
  <c r="AN60" i="11"/>
  <c r="AY60" i="11" s="1"/>
  <c r="AM60" i="11"/>
  <c r="AX60" i="11" s="1"/>
  <c r="AL60" i="11"/>
  <c r="AW60" i="11" s="1"/>
  <c r="AK60" i="11"/>
  <c r="AV60" i="11" s="1"/>
  <c r="AO59" i="11"/>
  <c r="AZ59" i="11" s="1"/>
  <c r="AN59" i="11"/>
  <c r="AY59" i="11" s="1"/>
  <c r="AI59" i="11"/>
  <c r="AT59" i="11" s="1"/>
  <c r="AL59" i="11"/>
  <c r="AW59" i="11" s="1"/>
  <c r="AK59" i="11"/>
  <c r="AV59" i="11" s="1"/>
  <c r="AO41" i="11"/>
  <c r="AZ41" i="11" s="1"/>
  <c r="AK41" i="11"/>
  <c r="AV41" i="11" s="1"/>
  <c r="AJ41" i="11"/>
  <c r="AU41" i="11" s="1"/>
  <c r="AI41" i="11"/>
  <c r="AT41" i="11" s="1"/>
  <c r="AM41" i="11"/>
  <c r="AX41" i="11" s="1"/>
  <c r="AG41" i="11"/>
  <c r="AR41" i="11" s="1"/>
  <c r="AO30" i="11"/>
  <c r="AM30" i="11"/>
  <c r="AK30" i="11"/>
  <c r="AJ30" i="11"/>
  <c r="AI30" i="11"/>
  <c r="AG30" i="11"/>
  <c r="AN30" i="11"/>
  <c r="AO35" i="11"/>
  <c r="AZ35" i="11" s="1"/>
  <c r="AM35" i="11"/>
  <c r="AX35" i="11" s="1"/>
  <c r="AK35" i="11"/>
  <c r="AV35" i="11" s="1"/>
  <c r="AJ35" i="11"/>
  <c r="AU35" i="11" s="1"/>
  <c r="AN35" i="11"/>
  <c r="AY35" i="11" s="1"/>
  <c r="AI35" i="11"/>
  <c r="AT35" i="11" s="1"/>
  <c r="AG35" i="11"/>
  <c r="AR35" i="11" s="1"/>
  <c r="AO13" i="11"/>
  <c r="AN13" i="11"/>
  <c r="AM13" i="11"/>
  <c r="AL13" i="11"/>
  <c r="AK13" i="11"/>
  <c r="AJ13" i="11"/>
  <c r="AI13" i="11"/>
  <c r="AH13" i="11"/>
  <c r="AE96" i="11"/>
  <c r="AK96" i="11" s="1"/>
  <c r="AV96" i="11" s="1"/>
  <c r="AE61" i="11"/>
  <c r="AI61" i="11" s="1"/>
  <c r="AT61" i="11" s="1"/>
  <c r="AE23" i="11"/>
  <c r="AF86" i="11"/>
  <c r="AQ86" i="11" s="1"/>
  <c r="AF74" i="11"/>
  <c r="AF70" i="11"/>
  <c r="AQ70" i="11" s="1"/>
  <c r="AF62" i="11"/>
  <c r="AQ62" i="11" s="1"/>
  <c r="AF52" i="11"/>
  <c r="AQ52" i="11" s="1"/>
  <c r="AH53" i="11"/>
  <c r="AS53" i="11" s="1"/>
  <c r="AO84" i="11"/>
  <c r="AZ84" i="11" s="1"/>
  <c r="AI84" i="11"/>
  <c r="AT84" i="11" s="1"/>
  <c r="AH84" i="11"/>
  <c r="AS84" i="11" s="1"/>
  <c r="AN84" i="11"/>
  <c r="AY84" i="11" s="1"/>
  <c r="AM84" i="11"/>
  <c r="AX84" i="11" s="1"/>
  <c r="AL84" i="11"/>
  <c r="AW84" i="11" s="1"/>
  <c r="AK84" i="11"/>
  <c r="AV84" i="11" s="1"/>
  <c r="AJ84" i="11"/>
  <c r="AU84" i="11" s="1"/>
  <c r="AO73" i="11"/>
  <c r="AZ73" i="11" s="1"/>
  <c r="AN73" i="11"/>
  <c r="AY73" i="11" s="1"/>
  <c r="AI73" i="11"/>
  <c r="AT73" i="11" s="1"/>
  <c r="AH73" i="11"/>
  <c r="AS73" i="11" s="1"/>
  <c r="AL73" i="11"/>
  <c r="AW73" i="11" s="1"/>
  <c r="AK73" i="11"/>
  <c r="AV73" i="11" s="1"/>
  <c r="AM73" i="11"/>
  <c r="AX73" i="11" s="1"/>
  <c r="AJ73" i="11"/>
  <c r="AU73" i="11" s="1"/>
  <c r="AO51" i="11"/>
  <c r="AZ51" i="11" s="1"/>
  <c r="AN51" i="11"/>
  <c r="AY51" i="11" s="1"/>
  <c r="AI51" i="11"/>
  <c r="AT51" i="11" s="1"/>
  <c r="AH51" i="11"/>
  <c r="AS51" i="11" s="1"/>
  <c r="AL51" i="11"/>
  <c r="AW51" i="11" s="1"/>
  <c r="AK51" i="11"/>
  <c r="AV51" i="11" s="1"/>
  <c r="AM51" i="11"/>
  <c r="AX51" i="11" s="1"/>
  <c r="AJ51" i="11"/>
  <c r="AU51" i="11" s="1"/>
  <c r="AE95" i="11"/>
  <c r="AF95" i="11" s="1"/>
  <c r="AQ95" i="11" s="1"/>
  <c r="AE21" i="11"/>
  <c r="AF60" i="11"/>
  <c r="AQ60" i="11" s="1"/>
  <c r="AF59" i="11"/>
  <c r="AQ59" i="11" s="1"/>
  <c r="AH52" i="11"/>
  <c r="AS52" i="11" s="1"/>
  <c r="AN90" i="11"/>
  <c r="AY90" i="11" s="1"/>
  <c r="AH90" i="11"/>
  <c r="AS90" i="11" s="1"/>
  <c r="AO90" i="11"/>
  <c r="AZ90" i="11" s="1"/>
  <c r="AM90" i="11"/>
  <c r="AX90" i="11" s="1"/>
  <c r="AL90" i="11"/>
  <c r="AW90" i="11" s="1"/>
  <c r="AK90" i="11"/>
  <c r="AV90" i="11" s="1"/>
  <c r="AJ90" i="11"/>
  <c r="AU90" i="11" s="1"/>
  <c r="AN50" i="11"/>
  <c r="AY50" i="11" s="1"/>
  <c r="AH50" i="11"/>
  <c r="AS50" i="11" s="1"/>
  <c r="AL50" i="11"/>
  <c r="AW50" i="11" s="1"/>
  <c r="AK50" i="11"/>
  <c r="AV50" i="11" s="1"/>
  <c r="AM50" i="11"/>
  <c r="AX50" i="11" s="1"/>
  <c r="AJ50" i="11"/>
  <c r="AU50" i="11" s="1"/>
  <c r="AO50" i="11"/>
  <c r="AZ50" i="11" s="1"/>
  <c r="AO11" i="11"/>
  <c r="AN11" i="11"/>
  <c r="AM11" i="11"/>
  <c r="AL11" i="11"/>
  <c r="AK11" i="11"/>
  <c r="AJ11" i="11"/>
  <c r="AI11" i="11"/>
  <c r="AH11" i="11"/>
  <c r="AE37" i="11"/>
  <c r="AO37" i="11" s="1"/>
  <c r="AZ37" i="11" s="1"/>
  <c r="AE29" i="11"/>
  <c r="AI29" i="11" s="1"/>
  <c r="AT29" i="11" s="1"/>
  <c r="AE19" i="11"/>
  <c r="AF19" i="11" s="1"/>
  <c r="AQ19" i="11" s="1"/>
  <c r="AF84" i="11"/>
  <c r="AQ84" i="11" s="1"/>
  <c r="AF73" i="11"/>
  <c r="AQ73" i="11" s="1"/>
  <c r="AF51" i="11"/>
  <c r="AQ51" i="11" s="1"/>
  <c r="AG85" i="11"/>
  <c r="AR85" i="11" s="1"/>
  <c r="AG59" i="11"/>
  <c r="AR59" i="11" s="1"/>
  <c r="AH59" i="11"/>
  <c r="AS59" i="11" s="1"/>
  <c r="AI70" i="11"/>
  <c r="AT70" i="11" s="1"/>
  <c r="AM88" i="11"/>
  <c r="AX88" i="11" s="1"/>
  <c r="AO83" i="11"/>
  <c r="AZ83" i="11" s="1"/>
  <c r="AG83" i="11"/>
  <c r="AR83" i="11" s="1"/>
  <c r="AM83" i="11"/>
  <c r="AX83" i="11" s="1"/>
  <c r="AN83" i="11"/>
  <c r="AY83" i="11" s="1"/>
  <c r="AL83" i="11"/>
  <c r="AW83" i="11" s="1"/>
  <c r="AK83" i="11"/>
  <c r="AV83" i="11" s="1"/>
  <c r="AJ83" i="11"/>
  <c r="AU83" i="11" s="1"/>
  <c r="AI83" i="11"/>
  <c r="AT83" i="11" s="1"/>
  <c r="AM58" i="11"/>
  <c r="AX58" i="11" s="1"/>
  <c r="AO58" i="11"/>
  <c r="AZ58" i="11" s="1"/>
  <c r="AG58" i="11"/>
  <c r="AR58" i="11" s="1"/>
  <c r="AN58" i="11"/>
  <c r="AY58" i="11" s="1"/>
  <c r="AL58" i="11"/>
  <c r="AW58" i="11" s="1"/>
  <c r="AK58" i="11"/>
  <c r="AV58" i="11" s="1"/>
  <c r="AJ58" i="11"/>
  <c r="AU58" i="11" s="1"/>
  <c r="AI58" i="11"/>
  <c r="AT58" i="11" s="1"/>
  <c r="AM49" i="11"/>
  <c r="AX49" i="11" s="1"/>
  <c r="AO49" i="11"/>
  <c r="AZ49" i="11" s="1"/>
  <c r="AN49" i="11"/>
  <c r="AY49" i="11" s="1"/>
  <c r="AG49" i="11"/>
  <c r="AR49" i="11" s="1"/>
  <c r="AL49" i="11"/>
  <c r="AW49" i="11" s="1"/>
  <c r="AK49" i="11"/>
  <c r="AV49" i="11" s="1"/>
  <c r="AJ49" i="11"/>
  <c r="AU49" i="11" s="1"/>
  <c r="AI49" i="11"/>
  <c r="AT49" i="11" s="1"/>
  <c r="AO10" i="11"/>
  <c r="AN10" i="11"/>
  <c r="AM10" i="11"/>
  <c r="AL10" i="11"/>
  <c r="AK10" i="11"/>
  <c r="AJ10" i="11"/>
  <c r="AI10" i="11"/>
  <c r="AH10" i="11"/>
  <c r="AG10" i="11"/>
  <c r="AF10" i="11"/>
  <c r="AF90" i="11"/>
  <c r="AQ90" i="11" s="1"/>
  <c r="AF50" i="11"/>
  <c r="AQ50" i="11" s="1"/>
  <c r="AF13" i="11"/>
  <c r="AG84" i="11"/>
  <c r="AR84" i="11" s="1"/>
  <c r="AG51" i="11"/>
  <c r="AR51" i="11" s="1"/>
  <c r="AH70" i="11"/>
  <c r="AS70" i="11" s="1"/>
  <c r="AH49" i="11"/>
  <c r="AS49" i="11" s="1"/>
  <c r="AL87" i="11"/>
  <c r="AW87" i="11" s="1"/>
  <c r="AO92" i="11"/>
  <c r="AZ92" i="11" s="1"/>
  <c r="AN92" i="11"/>
  <c r="AY92" i="11" s="1"/>
  <c r="AG92" i="11"/>
  <c r="AR92" i="11" s="1"/>
  <c r="AM92" i="11"/>
  <c r="AX92" i="11" s="1"/>
  <c r="AL92" i="11"/>
  <c r="AW92" i="11" s="1"/>
  <c r="AK92" i="11"/>
  <c r="AV92" i="11" s="1"/>
  <c r="AJ92" i="11"/>
  <c r="AU92" i="11" s="1"/>
  <c r="AH92" i="11"/>
  <c r="AS92" i="11" s="1"/>
  <c r="AO82" i="11"/>
  <c r="AZ82" i="11" s="1"/>
  <c r="AN82" i="11"/>
  <c r="AY82" i="11" s="1"/>
  <c r="AG82" i="11"/>
  <c r="AR82" i="11" s="1"/>
  <c r="AM82" i="11"/>
  <c r="AX82" i="11" s="1"/>
  <c r="AL82" i="11"/>
  <c r="AW82" i="11" s="1"/>
  <c r="AK82" i="11"/>
  <c r="AV82" i="11" s="1"/>
  <c r="AJ82" i="11"/>
  <c r="AU82" i="11" s="1"/>
  <c r="AH82" i="11"/>
  <c r="AS82" i="11" s="1"/>
  <c r="AO69" i="11"/>
  <c r="AZ69" i="11" s="1"/>
  <c r="AN69" i="11"/>
  <c r="AY69" i="11" s="1"/>
  <c r="AM69" i="11"/>
  <c r="AX69" i="11" s="1"/>
  <c r="AG69" i="11"/>
  <c r="AR69" i="11" s="1"/>
  <c r="AL69" i="11"/>
  <c r="AW69" i="11" s="1"/>
  <c r="AK69" i="11"/>
  <c r="AV69" i="11" s="1"/>
  <c r="AJ69" i="11"/>
  <c r="AU69" i="11" s="1"/>
  <c r="AH69" i="11"/>
  <c r="AS69" i="11" s="1"/>
  <c r="AO57" i="11"/>
  <c r="AZ57" i="11" s="1"/>
  <c r="AN57" i="11"/>
  <c r="AY57" i="11" s="1"/>
  <c r="AG57" i="11"/>
  <c r="AR57" i="11" s="1"/>
  <c r="AM57" i="11"/>
  <c r="AX57" i="11" s="1"/>
  <c r="AL57" i="11"/>
  <c r="AW57" i="11" s="1"/>
  <c r="AK57" i="11"/>
  <c r="AV57" i="11" s="1"/>
  <c r="AJ57" i="11"/>
  <c r="AU57" i="11" s="1"/>
  <c r="AI57" i="11"/>
  <c r="AT57" i="11" s="1"/>
  <c r="AH57" i="11"/>
  <c r="AS57" i="11" s="1"/>
  <c r="AO48" i="11"/>
  <c r="AZ48" i="11" s="1"/>
  <c r="AN48" i="11"/>
  <c r="AY48" i="11" s="1"/>
  <c r="AG48" i="11"/>
  <c r="AR48" i="11" s="1"/>
  <c r="AL48" i="11"/>
  <c r="AW48" i="11" s="1"/>
  <c r="AK48" i="11"/>
  <c r="AV48" i="11" s="1"/>
  <c r="AJ48" i="11"/>
  <c r="AU48" i="11" s="1"/>
  <c r="AM48" i="11"/>
  <c r="AX48" i="11" s="1"/>
  <c r="AI48" i="11"/>
  <c r="AT48" i="11" s="1"/>
  <c r="AH48" i="11"/>
  <c r="AS48" i="11" s="1"/>
  <c r="AE80" i="11"/>
  <c r="AO80" i="11" s="1"/>
  <c r="AZ80" i="11" s="1"/>
  <c r="AE67" i="11"/>
  <c r="AI67" i="11" s="1"/>
  <c r="AT67" i="11" s="1"/>
  <c r="AE28" i="11"/>
  <c r="AF28" i="11" s="1"/>
  <c r="AQ28" i="11" s="1"/>
  <c r="AF83" i="11"/>
  <c r="AQ83" i="11" s="1"/>
  <c r="AF58" i="11"/>
  <c r="AQ58" i="11" s="1"/>
  <c r="AF49" i="11"/>
  <c r="AQ49" i="11" s="1"/>
  <c r="AG50" i="11"/>
  <c r="AR50" i="11" s="1"/>
  <c r="AG13" i="11"/>
  <c r="AH87" i="11"/>
  <c r="AS87" i="11" s="1"/>
  <c r="AI92" i="11"/>
  <c r="AT92" i="11" s="1"/>
  <c r="AI69" i="11"/>
  <c r="AT69" i="11" s="1"/>
  <c r="AK86" i="11"/>
  <c r="AV86" i="11" s="1"/>
  <c r="AL76" i="11"/>
  <c r="AW76" i="11" s="1"/>
  <c r="AO91" i="11"/>
  <c r="AZ91" i="11" s="1"/>
  <c r="AM91" i="11"/>
  <c r="AX91" i="11" s="1"/>
  <c r="AL91" i="11"/>
  <c r="AW91" i="11" s="1"/>
  <c r="AK91" i="11"/>
  <c r="AV91" i="11" s="1"/>
  <c r="AJ91" i="11"/>
  <c r="AU91" i="11" s="1"/>
  <c r="AN91" i="11"/>
  <c r="AY91" i="11" s="1"/>
  <c r="AI91" i="11"/>
  <c r="AT91" i="11" s="1"/>
  <c r="AN46" i="11"/>
  <c r="AY46" i="11" s="1"/>
  <c r="AO8" i="11"/>
  <c r="AZ8" i="11" s="1"/>
  <c r="AN8" i="11"/>
  <c r="AY8" i="11" s="1"/>
  <c r="AM8" i="11"/>
  <c r="AX8" i="11" s="1"/>
  <c r="AL8" i="11"/>
  <c r="AW8" i="11" s="1"/>
  <c r="AK8" i="11"/>
  <c r="AV8" i="11" s="1"/>
  <c r="AJ8" i="11"/>
  <c r="AU8" i="11" s="1"/>
  <c r="AI8" i="11"/>
  <c r="AT8" i="11" s="1"/>
  <c r="AH8" i="11"/>
  <c r="AS8" i="11" s="1"/>
  <c r="AG8" i="11"/>
  <c r="AR8" i="11" s="1"/>
  <c r="AE79" i="11"/>
  <c r="AE66" i="11"/>
  <c r="AI66" i="11" s="1"/>
  <c r="AT66" i="11" s="1"/>
  <c r="AE55" i="11"/>
  <c r="AF55" i="11" s="1"/>
  <c r="AQ55" i="11" s="1"/>
  <c r="AE45" i="11"/>
  <c r="AG45" i="11" s="1"/>
  <c r="AR45" i="11" s="1"/>
  <c r="AE12" i="11"/>
  <c r="AF92" i="11"/>
  <c r="AQ92" i="11" s="1"/>
  <c r="AF82" i="11"/>
  <c r="AQ82" i="11" s="1"/>
  <c r="AF69" i="11"/>
  <c r="AQ69" i="11" s="1"/>
  <c r="AF57" i="11"/>
  <c r="AQ57" i="11" s="1"/>
  <c r="AF48" i="11"/>
  <c r="AQ48" i="11" s="1"/>
  <c r="AF36" i="11"/>
  <c r="AQ36" i="11" s="1"/>
  <c r="AF11" i="11"/>
  <c r="AG11" i="11"/>
  <c r="AH86" i="11"/>
  <c r="AS86" i="11" s="1"/>
  <c r="AH41" i="11"/>
  <c r="AS41" i="11" s="1"/>
  <c r="AI62" i="11"/>
  <c r="AT62" i="11" s="1"/>
  <c r="AJ85" i="11"/>
  <c r="AU85" i="11" s="1"/>
  <c r="AK74" i="11"/>
  <c r="AM59" i="11"/>
  <c r="AX59" i="11" s="1"/>
  <c r="AE9" i="11"/>
  <c r="AF9" i="11" s="1"/>
  <c r="AQ9" i="11" s="1"/>
  <c r="AE47" i="11"/>
  <c r="AI47" i="11" s="1"/>
  <c r="AT47" i="11" s="1"/>
  <c r="AE42" i="11"/>
  <c r="AE15" i="11"/>
  <c r="AJ15" i="11" s="1"/>
  <c r="AU15" i="11" s="1"/>
  <c r="AE22" i="11"/>
  <c r="AP22" i="11" s="1"/>
  <c r="AE20" i="11"/>
  <c r="AE16" i="11"/>
  <c r="BX52" i="11"/>
  <c r="BU17" i="11"/>
  <c r="BG35" i="11"/>
  <c r="BI35" i="11" s="1"/>
  <c r="BC6" i="11"/>
  <c r="BX43" i="11"/>
  <c r="BG86" i="11"/>
  <c r="BG23" i="11"/>
  <c r="BI23" i="11" s="1"/>
  <c r="BH79" i="11"/>
  <c r="BO68" i="11"/>
  <c r="BK13" i="11"/>
  <c r="BM13" i="11" s="1"/>
  <c r="BC86" i="11"/>
  <c r="BO29" i="11"/>
  <c r="BS27" i="11"/>
  <c r="BT74" i="11"/>
  <c r="BW42" i="11"/>
  <c r="BG85" i="11"/>
  <c r="BH43" i="11"/>
  <c r="BK11" i="11"/>
  <c r="BM11" i="11" s="1"/>
  <c r="BS24" i="11"/>
  <c r="BX34" i="11"/>
  <c r="BG75" i="11"/>
  <c r="BH29" i="11"/>
  <c r="BK6" i="11"/>
  <c r="BM6" i="11" s="1"/>
  <c r="BO22" i="11"/>
  <c r="BS14" i="11"/>
  <c r="BX27" i="11"/>
  <c r="BH27" i="11"/>
  <c r="BI27" i="11" s="1"/>
  <c r="BL56" i="11"/>
  <c r="BO21" i="11"/>
  <c r="BS10" i="11"/>
  <c r="BX14" i="11"/>
  <c r="BH24" i="11"/>
  <c r="BI24" i="11" s="1"/>
  <c r="BK55" i="11"/>
  <c r="BL36" i="11"/>
  <c r="BY33" i="11"/>
  <c r="BG59" i="11"/>
  <c r="BH13" i="11"/>
  <c r="BI13" i="11" s="1"/>
  <c r="BK59" i="11"/>
  <c r="BL35" i="11"/>
  <c r="BP28" i="11"/>
  <c r="BT43" i="11"/>
  <c r="BY39" i="11"/>
  <c r="CA91" i="11"/>
  <c r="BG41" i="11"/>
  <c r="BP7" i="11"/>
  <c r="BT16" i="11"/>
  <c r="BY12" i="11"/>
  <c r="BG30" i="11"/>
  <c r="BI30" i="11" s="1"/>
  <c r="BL9" i="11"/>
  <c r="BM9" i="11" s="1"/>
  <c r="BP5" i="11"/>
  <c r="BQ5" i="11" s="1"/>
  <c r="BS74" i="11"/>
  <c r="BT15" i="11"/>
  <c r="CA8" i="11"/>
  <c r="BG36" i="11"/>
  <c r="BS50" i="11"/>
  <c r="BU58" i="11"/>
  <c r="BW54" i="11"/>
  <c r="BK26" i="11"/>
  <c r="BS49" i="11"/>
  <c r="BC20" i="11"/>
  <c r="BS43" i="11"/>
  <c r="CB6" i="11"/>
  <c r="BT82" i="11"/>
  <c r="BC43" i="11"/>
  <c r="BC5" i="11"/>
  <c r="BG95" i="11"/>
  <c r="BG52" i="11"/>
  <c r="BG20" i="11"/>
  <c r="BI20" i="11" s="1"/>
  <c r="BH41" i="11"/>
  <c r="BH10" i="11"/>
  <c r="BI10" i="11" s="1"/>
  <c r="BK94" i="11"/>
  <c r="BL55" i="11"/>
  <c r="BP86" i="11"/>
  <c r="BP44" i="11"/>
  <c r="BS83" i="11"/>
  <c r="BU83" i="11" s="1"/>
  <c r="BT81" i="11"/>
  <c r="BT46" i="11"/>
  <c r="BU56" i="11"/>
  <c r="BP59" i="11"/>
  <c r="BT48" i="11"/>
  <c r="BC83" i="11"/>
  <c r="BC65" i="11"/>
  <c r="BG92" i="11"/>
  <c r="BG14" i="11"/>
  <c r="BI14" i="11" s="1"/>
  <c r="BH9" i="11"/>
  <c r="BI9" i="11" s="1"/>
  <c r="BL91" i="11"/>
  <c r="BO67" i="11"/>
  <c r="BQ67" i="11" s="1"/>
  <c r="BO37" i="11"/>
  <c r="BP80" i="11"/>
  <c r="BP41" i="11"/>
  <c r="BT7" i="11"/>
  <c r="BC79" i="11"/>
  <c r="BC38" i="11"/>
  <c r="BG70" i="11"/>
  <c r="BG49" i="11"/>
  <c r="BH72" i="11"/>
  <c r="BH18" i="11"/>
  <c r="BK36" i="11"/>
  <c r="BL41" i="11"/>
  <c r="BO88" i="11"/>
  <c r="BO64" i="11"/>
  <c r="BO16" i="11"/>
  <c r="BP78" i="11"/>
  <c r="BS97" i="11"/>
  <c r="BS11" i="11"/>
  <c r="BU34" i="11"/>
  <c r="BX31" i="11"/>
  <c r="CA81" i="11"/>
  <c r="CB79" i="11"/>
  <c r="BC78" i="11"/>
  <c r="BC60" i="11"/>
  <c r="BC27" i="11"/>
  <c r="BG48" i="11"/>
  <c r="BH69" i="11"/>
  <c r="BK85" i="11"/>
  <c r="BK41" i="11"/>
  <c r="BL97" i="11"/>
  <c r="BM97" i="11" s="1"/>
  <c r="BL23" i="11"/>
  <c r="BM23" i="11" s="1"/>
  <c r="BO84" i="11"/>
  <c r="BQ84" i="11" s="1"/>
  <c r="BP74" i="11"/>
  <c r="BP37" i="11"/>
  <c r="BQ87" i="11"/>
  <c r="BS38" i="11"/>
  <c r="BU96" i="11"/>
  <c r="BC74" i="11"/>
  <c r="BC58" i="11"/>
  <c r="BK75" i="11"/>
  <c r="BK35" i="11"/>
  <c r="BL81" i="11"/>
  <c r="BL18" i="11"/>
  <c r="BL22" i="11"/>
  <c r="BM22" i="11" s="1"/>
  <c r="BO81" i="11"/>
  <c r="BO56" i="11"/>
  <c r="BO8" i="11"/>
  <c r="BP72" i="11"/>
  <c r="BQ63" i="11"/>
  <c r="BS70" i="11"/>
  <c r="BS34" i="11"/>
  <c r="BT70" i="11"/>
  <c r="BU95" i="11"/>
  <c r="BU22" i="11"/>
  <c r="BW96" i="11"/>
  <c r="BW16" i="11"/>
  <c r="CA68" i="11"/>
  <c r="CB66" i="11"/>
  <c r="BC94" i="11"/>
  <c r="BC75" i="11"/>
  <c r="BC34" i="11"/>
  <c r="BG43" i="11"/>
  <c r="BH64" i="11"/>
  <c r="BI64" i="11" s="1"/>
  <c r="BK18" i="11"/>
  <c r="BK25" i="11"/>
  <c r="BM25" i="11" s="1"/>
  <c r="BL30" i="11"/>
  <c r="BL20" i="11"/>
  <c r="BM20" i="11" s="1"/>
  <c r="BO80" i="11"/>
  <c r="BO7" i="11"/>
  <c r="BP30" i="11"/>
  <c r="BQ53" i="11"/>
  <c r="BS96" i="11"/>
  <c r="BS32" i="11"/>
  <c r="BU32" i="11" s="1"/>
  <c r="BT92" i="11"/>
  <c r="BT69" i="11"/>
  <c r="BU87" i="11"/>
  <c r="BU15" i="11"/>
  <c r="BY84" i="11"/>
  <c r="CA56" i="11"/>
  <c r="CB55" i="11"/>
  <c r="BH91" i="11"/>
  <c r="BK30" i="11"/>
  <c r="BL32" i="11"/>
  <c r="BO77" i="11"/>
  <c r="BO54" i="11"/>
  <c r="BS95" i="11"/>
  <c r="BT91" i="11"/>
  <c r="BT68" i="11"/>
  <c r="BU86" i="11"/>
  <c r="BW90" i="11"/>
  <c r="BY73" i="11"/>
  <c r="CA46" i="11"/>
  <c r="BC52" i="11"/>
  <c r="BG62" i="11"/>
  <c r="BH53" i="11"/>
  <c r="BK66" i="11"/>
  <c r="BM66" i="11" s="1"/>
  <c r="BL68" i="11"/>
  <c r="BM68" i="11" s="1"/>
  <c r="BP65" i="11"/>
  <c r="BS62" i="11"/>
  <c r="BS31" i="11"/>
  <c r="BT62" i="11"/>
  <c r="BT31" i="11"/>
  <c r="BW88" i="11"/>
  <c r="BX86" i="11"/>
  <c r="CB18" i="11"/>
  <c r="BC72" i="11"/>
  <c r="BC59" i="11"/>
  <c r="BC14" i="11"/>
  <c r="BG83" i="11"/>
  <c r="BG60" i="11"/>
  <c r="BI60" i="11" s="1"/>
  <c r="BH52" i="11"/>
  <c r="BO91" i="11"/>
  <c r="BO46" i="11"/>
  <c r="BP63" i="11"/>
  <c r="BP29" i="11"/>
  <c r="BS90" i="11"/>
  <c r="BS61" i="11"/>
  <c r="BT57" i="11"/>
  <c r="BW77" i="11"/>
  <c r="BX74" i="11"/>
  <c r="BC70" i="11"/>
  <c r="BC13" i="11"/>
  <c r="BG82" i="11"/>
  <c r="BG18" i="11"/>
  <c r="BH83" i="11"/>
  <c r="BH47" i="11"/>
  <c r="BI47" i="11" s="1"/>
  <c r="BK60" i="11"/>
  <c r="BM60" i="11" s="1"/>
  <c r="BO47" i="11"/>
  <c r="BP61" i="11"/>
  <c r="BS58" i="11"/>
  <c r="BT56" i="11"/>
  <c r="BT29" i="11"/>
  <c r="BW71" i="11"/>
  <c r="BX70" i="11"/>
  <c r="BY51" i="11"/>
  <c r="CA26" i="11"/>
  <c r="CB36" i="11"/>
  <c r="BC89" i="11"/>
  <c r="BC31" i="11"/>
  <c r="BC10" i="11"/>
  <c r="BG74" i="11"/>
  <c r="BG57" i="11"/>
  <c r="BH82" i="11"/>
  <c r="BK56" i="11"/>
  <c r="BO71" i="11"/>
  <c r="BP53" i="11"/>
  <c r="BS86" i="11"/>
  <c r="BS52" i="11"/>
  <c r="BT52" i="11"/>
  <c r="BT24" i="11"/>
  <c r="BU63" i="11"/>
  <c r="BW64" i="11"/>
  <c r="BX62" i="11"/>
  <c r="BY40" i="11"/>
  <c r="CA22" i="11"/>
  <c r="CB20" i="11"/>
  <c r="BM80" i="11"/>
  <c r="BK80" i="11"/>
  <c r="BL80" i="11"/>
  <c r="BK67" i="11"/>
  <c r="BL67" i="11"/>
  <c r="BM47" i="11"/>
  <c r="BK47" i="11"/>
  <c r="BL47" i="11"/>
  <c r="BK37" i="11"/>
  <c r="BL37" i="11"/>
  <c r="BM29" i="11"/>
  <c r="BK29" i="11"/>
  <c r="BL29" i="11"/>
  <c r="BH90" i="11"/>
  <c r="BH61" i="11"/>
  <c r="BI50" i="11"/>
  <c r="BH50" i="11"/>
  <c r="BH97" i="11"/>
  <c r="BH32" i="11"/>
  <c r="BI25" i="11"/>
  <c r="BH25" i="11"/>
  <c r="BH11" i="11"/>
  <c r="BH78" i="11"/>
  <c r="BH71" i="11"/>
  <c r="BH63" i="11"/>
  <c r="BH33" i="11"/>
  <c r="BH8" i="11"/>
  <c r="BI8" i="11" s="1"/>
  <c r="BC93" i="11"/>
  <c r="BC84" i="11"/>
  <c r="BC73" i="11"/>
  <c r="BC33" i="11"/>
  <c r="BC12" i="11"/>
  <c r="BI58" i="11"/>
  <c r="BG91" i="11"/>
  <c r="BG81" i="11"/>
  <c r="BG56" i="11"/>
  <c r="BG26" i="11"/>
  <c r="BI26" i="11" s="1"/>
  <c r="BG22" i="11"/>
  <c r="BI22" i="11" s="1"/>
  <c r="BH89" i="11"/>
  <c r="BI89" i="11" s="1"/>
  <c r="BH77" i="11"/>
  <c r="BH62" i="11"/>
  <c r="BH59" i="11"/>
  <c r="BH40" i="11"/>
  <c r="BH7" i="11"/>
  <c r="BI7" i="11" s="1"/>
  <c r="BK89" i="11"/>
  <c r="BL89" i="11"/>
  <c r="BK78" i="11"/>
  <c r="BL78" i="11"/>
  <c r="BM78" i="11"/>
  <c r="BM72" i="11"/>
  <c r="BK72" i="11"/>
  <c r="BL72" i="11"/>
  <c r="BK65" i="11"/>
  <c r="BL65" i="11"/>
  <c r="BM45" i="11"/>
  <c r="BK45" i="11"/>
  <c r="BL45" i="11"/>
  <c r="BK28" i="11"/>
  <c r="BL28" i="11"/>
  <c r="BM28" i="11"/>
  <c r="BM19" i="11"/>
  <c r="BK19" i="11"/>
  <c r="BL19" i="11"/>
  <c r="BK5" i="11"/>
  <c r="BL5" i="11"/>
  <c r="BI95" i="11"/>
  <c r="BC96" i="11"/>
  <c r="BC90" i="11"/>
  <c r="BC61" i="11"/>
  <c r="BC32" i="11"/>
  <c r="BC11" i="11"/>
  <c r="BI69" i="11"/>
  <c r="BG67" i="11"/>
  <c r="BI67" i="11" s="1"/>
  <c r="BG37" i="11"/>
  <c r="BG29" i="11"/>
  <c r="BG21" i="11"/>
  <c r="BI21" i="11" s="1"/>
  <c r="BH88" i="11"/>
  <c r="BH76" i="11"/>
  <c r="BH70" i="11"/>
  <c r="BH51" i="11"/>
  <c r="BH38" i="11"/>
  <c r="BI38" i="11" s="1"/>
  <c r="BH6" i="11"/>
  <c r="BI6" i="11" s="1"/>
  <c r="BM88" i="11"/>
  <c r="BK88" i="11"/>
  <c r="BK77" i="11"/>
  <c r="BM77" i="11"/>
  <c r="BM71" i="11"/>
  <c r="BK71" i="11"/>
  <c r="BK64" i="11"/>
  <c r="BL64" i="11"/>
  <c r="BM54" i="11"/>
  <c r="BK54" i="11"/>
  <c r="BL54" i="11"/>
  <c r="BM42" i="11"/>
  <c r="BK42" i="11"/>
  <c r="BL42" i="11"/>
  <c r="BM16" i="11"/>
  <c r="BK16" i="11"/>
  <c r="BL16" i="11"/>
  <c r="BK8" i="11"/>
  <c r="BM8" i="11" s="1"/>
  <c r="BL59" i="11"/>
  <c r="BQ96" i="11"/>
  <c r="BO96" i="11"/>
  <c r="BP96" i="11"/>
  <c r="BO90" i="11"/>
  <c r="BP90" i="11"/>
  <c r="BC95" i="11"/>
  <c r="BG79" i="11"/>
  <c r="BH87" i="11"/>
  <c r="BH74" i="11"/>
  <c r="BH49" i="11"/>
  <c r="BH5" i="11"/>
  <c r="BI5" i="11" s="1"/>
  <c r="BM87" i="11"/>
  <c r="BL87" i="11"/>
  <c r="BM76" i="11"/>
  <c r="BL76" i="11"/>
  <c r="BM63" i="11"/>
  <c r="BL63" i="11"/>
  <c r="BM53" i="11"/>
  <c r="BL53" i="11"/>
  <c r="BM44" i="11"/>
  <c r="BL44" i="11"/>
  <c r="BL17" i="11"/>
  <c r="BM17" i="11" s="1"/>
  <c r="BL15" i="11"/>
  <c r="BO95" i="11"/>
  <c r="BP95" i="11"/>
  <c r="BO83" i="11"/>
  <c r="BP83" i="11"/>
  <c r="BQ58" i="11"/>
  <c r="BO58" i="11"/>
  <c r="BP58" i="11"/>
  <c r="BQ49" i="11"/>
  <c r="BO49" i="11"/>
  <c r="BQ38" i="11"/>
  <c r="BP38" i="11"/>
  <c r="BO38" i="11"/>
  <c r="BC92" i="11"/>
  <c r="BC57" i="11"/>
  <c r="BC9" i="11"/>
  <c r="BG78" i="11"/>
  <c r="BG65" i="11"/>
  <c r="BG28" i="11"/>
  <c r="BG19" i="11"/>
  <c r="BH86" i="11"/>
  <c r="BH75" i="11"/>
  <c r="BH58" i="11"/>
  <c r="BH48" i="11"/>
  <c r="BH36" i="11"/>
  <c r="BH19" i="11"/>
  <c r="BM86" i="11"/>
  <c r="BL86" i="11"/>
  <c r="BM74" i="11"/>
  <c r="BL74" i="11"/>
  <c r="BM70" i="11"/>
  <c r="BL70" i="11"/>
  <c r="BM62" i="11"/>
  <c r="BL62" i="11"/>
  <c r="BM52" i="11"/>
  <c r="BL52" i="11"/>
  <c r="BM43" i="11"/>
  <c r="BL43" i="11"/>
  <c r="BL34" i="11"/>
  <c r="BM34" i="11" s="1"/>
  <c r="BL31" i="11"/>
  <c r="BM31" i="11" s="1"/>
  <c r="BM27" i="11"/>
  <c r="BL27" i="11"/>
  <c r="BK83" i="11"/>
  <c r="BM83" i="11" s="1"/>
  <c r="BL94" i="11"/>
  <c r="BL85" i="11"/>
  <c r="BO92" i="11"/>
  <c r="BP92" i="11"/>
  <c r="BQ92" i="11"/>
  <c r="BC91" i="11"/>
  <c r="BC68" i="11"/>
  <c r="BC26" i="11"/>
  <c r="BC8" i="11"/>
  <c r="BG88" i="11"/>
  <c r="BG77" i="11"/>
  <c r="BG54" i="11"/>
  <c r="BG16" i="11"/>
  <c r="BI16" i="11" s="1"/>
  <c r="BH85" i="11"/>
  <c r="BH73" i="11"/>
  <c r="BH57" i="11"/>
  <c r="BH46" i="11"/>
  <c r="BI46" i="11" s="1"/>
  <c r="BH37" i="11"/>
  <c r="BH28" i="11"/>
  <c r="BK91" i="11"/>
  <c r="BK81" i="11"/>
  <c r="BK46" i="11"/>
  <c r="BL46" i="11"/>
  <c r="BE69" i="11"/>
  <c r="BC80" i="11"/>
  <c r="BC67" i="11"/>
  <c r="BC29" i="11"/>
  <c r="BC7" i="11"/>
  <c r="BI72" i="11"/>
  <c r="BG87" i="11"/>
  <c r="BG76" i="11"/>
  <c r="BG63" i="11"/>
  <c r="BG53" i="11"/>
  <c r="BG44" i="11"/>
  <c r="BG15" i="11"/>
  <c r="BI15" i="11" s="1"/>
  <c r="BH94" i="11"/>
  <c r="BH84" i="11"/>
  <c r="BH56" i="11"/>
  <c r="BK93" i="11"/>
  <c r="BM93" i="11" s="1"/>
  <c r="BM84" i="11"/>
  <c r="BK84" i="11"/>
  <c r="BM73" i="11"/>
  <c r="BK73" i="11"/>
  <c r="BM51" i="11"/>
  <c r="BK51" i="11"/>
  <c r="BK40" i="11"/>
  <c r="BM33" i="11"/>
  <c r="BK33" i="11"/>
  <c r="BM39" i="11"/>
  <c r="BK39" i="11"/>
  <c r="BK12" i="11"/>
  <c r="BK79" i="11"/>
  <c r="BL12" i="11"/>
  <c r="BI71" i="11"/>
  <c r="BH93" i="11"/>
  <c r="BH68" i="11"/>
  <c r="BI68" i="11" s="1"/>
  <c r="BK96" i="11"/>
  <c r="BM96" i="11" s="1"/>
  <c r="BK90" i="11"/>
  <c r="BM90" i="11" s="1"/>
  <c r="BK61" i="11"/>
  <c r="BM61" i="11" s="1"/>
  <c r="BK50" i="11"/>
  <c r="BM50" i="11"/>
  <c r="BK76" i="11"/>
  <c r="BK63" i="11"/>
  <c r="BK44" i="11"/>
  <c r="BO79" i="11"/>
  <c r="BP79" i="11"/>
  <c r="BO66" i="11"/>
  <c r="BQ66" i="11"/>
  <c r="BP66" i="11"/>
  <c r="BQ55" i="11"/>
  <c r="BO55" i="11"/>
  <c r="BP55" i="11"/>
  <c r="BO18" i="11"/>
  <c r="BQ18" i="11"/>
  <c r="BP18" i="11"/>
  <c r="BQ36" i="11"/>
  <c r="BO36" i="11"/>
  <c r="BP36" i="11"/>
  <c r="BO20" i="11"/>
  <c r="BQ20" i="11"/>
  <c r="BP6" i="11"/>
  <c r="BQ6" i="11" s="1"/>
  <c r="BO6" i="11"/>
  <c r="BG94" i="11"/>
  <c r="BH96" i="11"/>
  <c r="BH55" i="11"/>
  <c r="BI55" i="11" s="1"/>
  <c r="BH45" i="11"/>
  <c r="BI45" i="11" s="1"/>
  <c r="BL95" i="11"/>
  <c r="BM95" i="11" s="1"/>
  <c r="BL58" i="11"/>
  <c r="BM58" i="11"/>
  <c r="BL49" i="11"/>
  <c r="BM49" i="11"/>
  <c r="BL38" i="11"/>
  <c r="BL24" i="11"/>
  <c r="BM24" i="11" s="1"/>
  <c r="BL10" i="11"/>
  <c r="BM10" i="11" s="1"/>
  <c r="BK74" i="11"/>
  <c r="BL79" i="11"/>
  <c r="BL40" i="11"/>
  <c r="BM65" i="11"/>
  <c r="BC88" i="11"/>
  <c r="BC77" i="11"/>
  <c r="BC71" i="11"/>
  <c r="BC64" i="11"/>
  <c r="BC54" i="11"/>
  <c r="BC42" i="11"/>
  <c r="BC16" i="11"/>
  <c r="BG93" i="11"/>
  <c r="BG84" i="11"/>
  <c r="BG73" i="11"/>
  <c r="BG51" i="11"/>
  <c r="BG40" i="11"/>
  <c r="BG33" i="11"/>
  <c r="BG39" i="11"/>
  <c r="BG12" i="11"/>
  <c r="BH81" i="11"/>
  <c r="BH66" i="11"/>
  <c r="BI66" i="11" s="1"/>
  <c r="BH42" i="11"/>
  <c r="BI42" i="11" s="1"/>
  <c r="BH17" i="11"/>
  <c r="BI17" i="11" s="1"/>
  <c r="BH31" i="11"/>
  <c r="BI31" i="11" s="1"/>
  <c r="BH12" i="11"/>
  <c r="BK15" i="11"/>
  <c r="BL77" i="11"/>
  <c r="BL26" i="11"/>
  <c r="BE44" i="11"/>
  <c r="BC87" i="11"/>
  <c r="BC76" i="11"/>
  <c r="BC63" i="11"/>
  <c r="BC53" i="11"/>
  <c r="BC17" i="11"/>
  <c r="BC15" i="11"/>
  <c r="BG96" i="11"/>
  <c r="BG90" i="11"/>
  <c r="BG61" i="11"/>
  <c r="BG50" i="11"/>
  <c r="BG97" i="11"/>
  <c r="BG32" i="11"/>
  <c r="BG25" i="11"/>
  <c r="BG11" i="11"/>
  <c r="BH92" i="11"/>
  <c r="BH80" i="11"/>
  <c r="BI80" i="11" s="1"/>
  <c r="BH65" i="11"/>
  <c r="BH54" i="11"/>
  <c r="BH44" i="11"/>
  <c r="BH34" i="11"/>
  <c r="BI34" i="11" s="1"/>
  <c r="BH39" i="11"/>
  <c r="BK58" i="11"/>
  <c r="BK38" i="11"/>
  <c r="BL75" i="11"/>
  <c r="BK92" i="11"/>
  <c r="BK82" i="11"/>
  <c r="BK69" i="11"/>
  <c r="BK57" i="11"/>
  <c r="BK48" i="11"/>
  <c r="BL21" i="11"/>
  <c r="BM21" i="11" s="1"/>
  <c r="BL7" i="11"/>
  <c r="BM7" i="11" s="1"/>
  <c r="BO87" i="11"/>
  <c r="BO76" i="11"/>
  <c r="BQ76" i="11" s="1"/>
  <c r="BO44" i="11"/>
  <c r="BO17" i="11"/>
  <c r="BO15" i="11"/>
  <c r="BP94" i="11"/>
  <c r="BQ94" i="11" s="1"/>
  <c r="BP85" i="11"/>
  <c r="BP75" i="11"/>
  <c r="BP48" i="11"/>
  <c r="BP19" i="11"/>
  <c r="BQ52" i="11"/>
  <c r="BO86" i="11"/>
  <c r="BO74" i="11"/>
  <c r="BO70" i="11"/>
  <c r="BQ70" i="11" s="1"/>
  <c r="BO62" i="11"/>
  <c r="BO52" i="11"/>
  <c r="BO43" i="11"/>
  <c r="BO34" i="11"/>
  <c r="BO31" i="11"/>
  <c r="BO27" i="11"/>
  <c r="BQ27" i="11" s="1"/>
  <c r="BO14" i="11"/>
  <c r="BP93" i="11"/>
  <c r="BQ93" i="11" s="1"/>
  <c r="BP57" i="11"/>
  <c r="BP46" i="11"/>
  <c r="BP16" i="11"/>
  <c r="BQ91" i="11"/>
  <c r="BW79" i="11"/>
  <c r="BX79" i="11"/>
  <c r="BY79" i="11"/>
  <c r="BW66" i="11"/>
  <c r="BX66" i="11"/>
  <c r="BY66" i="11"/>
  <c r="BW55" i="11"/>
  <c r="BX55" i="11"/>
  <c r="BY55" i="11"/>
  <c r="BW18" i="11"/>
  <c r="BX18" i="11"/>
  <c r="BY18" i="11"/>
  <c r="BW36" i="11"/>
  <c r="BX36" i="11"/>
  <c r="BY36" i="11"/>
  <c r="BW20" i="11"/>
  <c r="BX20" i="11"/>
  <c r="BY20" i="11"/>
  <c r="BW6" i="11"/>
  <c r="BX6" i="11"/>
  <c r="BY6" i="11"/>
  <c r="BO85" i="11"/>
  <c r="BO75" i="11"/>
  <c r="BO60" i="11"/>
  <c r="BO59" i="11"/>
  <c r="BO41" i="11"/>
  <c r="BO30" i="11"/>
  <c r="BO35" i="11"/>
  <c r="BO13" i="11"/>
  <c r="BP69" i="11"/>
  <c r="BP56" i="11"/>
  <c r="BP47" i="11"/>
  <c r="BP15" i="11"/>
  <c r="BP68" i="11"/>
  <c r="BP14" i="11"/>
  <c r="BQ43" i="11"/>
  <c r="BU88" i="11"/>
  <c r="BS88" i="11"/>
  <c r="BT88" i="11"/>
  <c r="BU77" i="11"/>
  <c r="BS77" i="11"/>
  <c r="BT77" i="11"/>
  <c r="BU71" i="11"/>
  <c r="BS71" i="11"/>
  <c r="BT71" i="11"/>
  <c r="BU64" i="11"/>
  <c r="BS64" i="11"/>
  <c r="BT64" i="11"/>
  <c r="BU54" i="11"/>
  <c r="BS54" i="11"/>
  <c r="BT54" i="11"/>
  <c r="BO61" i="11"/>
  <c r="BO50" i="11"/>
  <c r="BO97" i="11"/>
  <c r="BO11" i="11"/>
  <c r="BP82" i="11"/>
  <c r="BP45" i="11"/>
  <c r="BP13" i="11"/>
  <c r="BM32" i="11"/>
  <c r="BL14" i="11"/>
  <c r="BM14" i="11" s="1"/>
  <c r="BP73" i="11"/>
  <c r="BQ73" i="11" s="1"/>
  <c r="BP51" i="11"/>
  <c r="BQ51" i="11"/>
  <c r="BP40" i="11"/>
  <c r="BQ40" i="11"/>
  <c r="BP33" i="11"/>
  <c r="BQ33" i="11"/>
  <c r="BP39" i="11"/>
  <c r="BQ39" i="11"/>
  <c r="BP12" i="11"/>
  <c r="BQ12" i="11"/>
  <c r="BO24" i="11"/>
  <c r="BO10" i="11"/>
  <c r="BP81" i="11"/>
  <c r="BP42" i="11"/>
  <c r="BQ42" i="11" s="1"/>
  <c r="BP17" i="11"/>
  <c r="BP31" i="11"/>
  <c r="BP35" i="11"/>
  <c r="BP11" i="11"/>
  <c r="BO82" i="11"/>
  <c r="BO69" i="11"/>
  <c r="BO57" i="11"/>
  <c r="BO48" i="11"/>
  <c r="BO23" i="11"/>
  <c r="BO9" i="11"/>
  <c r="BP54" i="11"/>
  <c r="BP34" i="11"/>
  <c r="BP25" i="11"/>
  <c r="BQ25" i="11" s="1"/>
  <c r="BP10" i="11"/>
  <c r="BU94" i="11"/>
  <c r="BS94" i="11"/>
  <c r="BT94" i="11"/>
  <c r="BS85" i="11"/>
  <c r="BT85" i="11"/>
  <c r="BU85" i="11"/>
  <c r="BU75" i="11"/>
  <c r="BS75" i="11"/>
  <c r="BT75" i="11"/>
  <c r="BU60" i="11"/>
  <c r="BS60" i="11"/>
  <c r="BT60" i="11"/>
  <c r="BU59" i="11"/>
  <c r="BS59" i="11"/>
  <c r="BT59" i="11"/>
  <c r="BU41" i="11"/>
  <c r="BS41" i="11"/>
  <c r="BT41" i="11"/>
  <c r="BU30" i="11"/>
  <c r="BS30" i="11"/>
  <c r="BT30" i="11"/>
  <c r="BU35" i="11"/>
  <c r="BS35" i="11"/>
  <c r="BT35" i="11"/>
  <c r="BU13" i="11"/>
  <c r="BS13" i="11"/>
  <c r="BT13" i="11"/>
  <c r="BP64" i="11"/>
  <c r="BP24" i="11"/>
  <c r="BP9" i="11"/>
  <c r="BU93" i="11"/>
  <c r="BS93" i="11"/>
  <c r="BT93" i="11"/>
  <c r="BS84" i="11"/>
  <c r="BT84" i="11"/>
  <c r="BS73" i="11"/>
  <c r="BT73" i="11"/>
  <c r="BU51" i="11"/>
  <c r="BS51" i="11"/>
  <c r="BT51" i="11"/>
  <c r="BU40" i="11"/>
  <c r="BS40" i="11"/>
  <c r="BT40" i="11"/>
  <c r="BU33" i="11"/>
  <c r="BS33" i="11"/>
  <c r="BT33" i="11"/>
  <c r="BU39" i="11"/>
  <c r="BS39" i="11"/>
  <c r="BT39" i="11"/>
  <c r="BU12" i="11"/>
  <c r="BS12" i="11"/>
  <c r="BT12" i="11"/>
  <c r="BP71" i="11"/>
  <c r="BP32" i="11"/>
  <c r="BQ32" i="11" s="1"/>
  <c r="BP23" i="11"/>
  <c r="BP8" i="11"/>
  <c r="BP88" i="11"/>
  <c r="BP77" i="11"/>
  <c r="BP62" i="11"/>
  <c r="BP97" i="11"/>
  <c r="BP22" i="11"/>
  <c r="BL92" i="11"/>
  <c r="BL82" i="11"/>
  <c r="BL69" i="11"/>
  <c r="BL57" i="11"/>
  <c r="BL48" i="11"/>
  <c r="BO89" i="11"/>
  <c r="BQ89" i="11" s="1"/>
  <c r="BO78" i="11"/>
  <c r="BO72" i="11"/>
  <c r="BO65" i="11"/>
  <c r="BO45" i="11"/>
  <c r="BO28" i="11"/>
  <c r="BO19" i="11"/>
  <c r="BO5" i="11"/>
  <c r="BP60" i="11"/>
  <c r="BP50" i="11"/>
  <c r="BP26" i="11"/>
  <c r="BQ26" i="11" s="1"/>
  <c r="BP21" i="11"/>
  <c r="BS92" i="11"/>
  <c r="BS82" i="11"/>
  <c r="BS69" i="11"/>
  <c r="BS57" i="11"/>
  <c r="BS48" i="11"/>
  <c r="BT80" i="11"/>
  <c r="BT67" i="11"/>
  <c r="BT47" i="11"/>
  <c r="BT37" i="11"/>
  <c r="BT28" i="11"/>
  <c r="BT14" i="11"/>
  <c r="BU91" i="11"/>
  <c r="BU53" i="11"/>
  <c r="BS81" i="11"/>
  <c r="BS68" i="11"/>
  <c r="BS46" i="11"/>
  <c r="BS26" i="11"/>
  <c r="BU26" i="11" s="1"/>
  <c r="BS22" i="11"/>
  <c r="BS8" i="11"/>
  <c r="BU8" i="11" s="1"/>
  <c r="BT79" i="11"/>
  <c r="BT66" i="11"/>
  <c r="BT55" i="11"/>
  <c r="BT18" i="11"/>
  <c r="BU72" i="11"/>
  <c r="BU23" i="11"/>
  <c r="BT23" i="11"/>
  <c r="BU9" i="11"/>
  <c r="BT9" i="11"/>
  <c r="BS80" i="11"/>
  <c r="BS67" i="11"/>
  <c r="BS47" i="11"/>
  <c r="BS37" i="11"/>
  <c r="BS29" i="11"/>
  <c r="BS21" i="11"/>
  <c r="BS7" i="11"/>
  <c r="BT89" i="11"/>
  <c r="BT78" i="11"/>
  <c r="BT72" i="11"/>
  <c r="BT65" i="11"/>
  <c r="BT45" i="11"/>
  <c r="BU50" i="11"/>
  <c r="BS79" i="11"/>
  <c r="BS66" i="11"/>
  <c r="BS55" i="11"/>
  <c r="BS18" i="11"/>
  <c r="BT42" i="11"/>
  <c r="BT27" i="11"/>
  <c r="BT11" i="11"/>
  <c r="BU49" i="11"/>
  <c r="BY94" i="11"/>
  <c r="BW94" i="11"/>
  <c r="BX94" i="11"/>
  <c r="BY85" i="11"/>
  <c r="BW85" i="11"/>
  <c r="BX85" i="11"/>
  <c r="BY75" i="11"/>
  <c r="BW75" i="11"/>
  <c r="BX75" i="11"/>
  <c r="BY60" i="11"/>
  <c r="BW60" i="11"/>
  <c r="BX60" i="11"/>
  <c r="BY59" i="11"/>
  <c r="BW59" i="11"/>
  <c r="BX59" i="11"/>
  <c r="BY41" i="11"/>
  <c r="BW41" i="11"/>
  <c r="BX41" i="11"/>
  <c r="BY30" i="11"/>
  <c r="BW30" i="11"/>
  <c r="BX30" i="11"/>
  <c r="BY35" i="11"/>
  <c r="BW35" i="11"/>
  <c r="BX35" i="11"/>
  <c r="BY13" i="11"/>
  <c r="BW13" i="11"/>
  <c r="BX13" i="11"/>
  <c r="BS89" i="11"/>
  <c r="BS78" i="11"/>
  <c r="BS65" i="11"/>
  <c r="BS45" i="11"/>
  <c r="BS28" i="11"/>
  <c r="BS19" i="11"/>
  <c r="BS5" i="11"/>
  <c r="BT87" i="11"/>
  <c r="BT76" i="11"/>
  <c r="BT63" i="11"/>
  <c r="BT53" i="11"/>
  <c r="BT44" i="11"/>
  <c r="BT17" i="11"/>
  <c r="BT10" i="11"/>
  <c r="BW93" i="11"/>
  <c r="BX93" i="11"/>
  <c r="BT36" i="11"/>
  <c r="BU36" i="11"/>
  <c r="BT20" i="11"/>
  <c r="BU20" i="11"/>
  <c r="BT6" i="11"/>
  <c r="BU6" i="11"/>
  <c r="BS42" i="11"/>
  <c r="BS16" i="11"/>
  <c r="BU44" i="11"/>
  <c r="CA95" i="11"/>
  <c r="CB95" i="11"/>
  <c r="CA83" i="11"/>
  <c r="CB83" i="11"/>
  <c r="CA58" i="11"/>
  <c r="CB58" i="11"/>
  <c r="CA49" i="11"/>
  <c r="CB49" i="11"/>
  <c r="CA38" i="11"/>
  <c r="CB38" i="11"/>
  <c r="CA24" i="11"/>
  <c r="CB24" i="11"/>
  <c r="CA10" i="11"/>
  <c r="CB10" i="11"/>
  <c r="BS76" i="11"/>
  <c r="BT25" i="11"/>
  <c r="BU25" i="11" s="1"/>
  <c r="BT5" i="11"/>
  <c r="BU90" i="11"/>
  <c r="BU97" i="11"/>
  <c r="BT61" i="11"/>
  <c r="BT21" i="11"/>
  <c r="BU38" i="11"/>
  <c r="BT19" i="11"/>
  <c r="BW87" i="11"/>
  <c r="BW76" i="11"/>
  <c r="BY76" i="11" s="1"/>
  <c r="BW63" i="11"/>
  <c r="BW53" i="11"/>
  <c r="BW44" i="11"/>
  <c r="BW17" i="11"/>
  <c r="BW15" i="11"/>
  <c r="BY96" i="11"/>
  <c r="BY90" i="11"/>
  <c r="BY61" i="11"/>
  <c r="BY50" i="11"/>
  <c r="BY97" i="11"/>
  <c r="BY32" i="11"/>
  <c r="BY25" i="11"/>
  <c r="BY11" i="11"/>
  <c r="CA80" i="11"/>
  <c r="CA67" i="11"/>
  <c r="CA47" i="11"/>
  <c r="CA37" i="11"/>
  <c r="CA29" i="11"/>
  <c r="CA21" i="11"/>
  <c r="CA7" i="11"/>
  <c r="CB89" i="11"/>
  <c r="CB78" i="11"/>
  <c r="CB72" i="11"/>
  <c r="CB65" i="11"/>
  <c r="CB45" i="11"/>
  <c r="CB28" i="11"/>
  <c r="CB19" i="11"/>
  <c r="CB5" i="11"/>
  <c r="BW86" i="11"/>
  <c r="BW74" i="11"/>
  <c r="BW70" i="11"/>
  <c r="BW62" i="11"/>
  <c r="BW52" i="11"/>
  <c r="BW43" i="11"/>
  <c r="BW34" i="11"/>
  <c r="BW31" i="11"/>
  <c r="BW27" i="11"/>
  <c r="BW14" i="11"/>
  <c r="BX84" i="11"/>
  <c r="BX73" i="11"/>
  <c r="BX51" i="11"/>
  <c r="BX40" i="11"/>
  <c r="BX33" i="11"/>
  <c r="BX39" i="11"/>
  <c r="BX12" i="11"/>
  <c r="BY95" i="11"/>
  <c r="BY83" i="11"/>
  <c r="BY58" i="11"/>
  <c r="BY49" i="11"/>
  <c r="BY38" i="11"/>
  <c r="BY24" i="11"/>
  <c r="BY10" i="11"/>
  <c r="CA79" i="11"/>
  <c r="CA66" i="11"/>
  <c r="CA55" i="11"/>
  <c r="CA18" i="11"/>
  <c r="CA36" i="11"/>
  <c r="CA20" i="11"/>
  <c r="CA6" i="11"/>
  <c r="CB88" i="11"/>
  <c r="CB77" i="11"/>
  <c r="CB71" i="11"/>
  <c r="CB64" i="11"/>
  <c r="CB54" i="11"/>
  <c r="CB42" i="11"/>
  <c r="CB16" i="11"/>
  <c r="BX61" i="11"/>
  <c r="BX50" i="11"/>
  <c r="BX97" i="11"/>
  <c r="BX32" i="11"/>
  <c r="BX25" i="11"/>
  <c r="BX11" i="11"/>
  <c r="BY92" i="11"/>
  <c r="BY82" i="11"/>
  <c r="BY69" i="11"/>
  <c r="BY57" i="11"/>
  <c r="BY48" i="11"/>
  <c r="BY23" i="11"/>
  <c r="BY9" i="11"/>
  <c r="CA89" i="11"/>
  <c r="CA78" i="11"/>
  <c r="CA72" i="11"/>
  <c r="CA65" i="11"/>
  <c r="CA45" i="11"/>
  <c r="CA28" i="11"/>
  <c r="CA19" i="11"/>
  <c r="CA5" i="11"/>
  <c r="CB87" i="11"/>
  <c r="CB76" i="11"/>
  <c r="CB63" i="11"/>
  <c r="CB53" i="11"/>
  <c r="CB44" i="11"/>
  <c r="CB17" i="11"/>
  <c r="CB15" i="11"/>
  <c r="BX95" i="11"/>
  <c r="BX83" i="11"/>
  <c r="BX58" i="11"/>
  <c r="BX49" i="11"/>
  <c r="BX38" i="11"/>
  <c r="BX24" i="11"/>
  <c r="BX10" i="11"/>
  <c r="BY91" i="11"/>
  <c r="BY81" i="11"/>
  <c r="BY68" i="11"/>
  <c r="BY56" i="11"/>
  <c r="BY46" i="11"/>
  <c r="BY26" i="11"/>
  <c r="BY22" i="11"/>
  <c r="BY8" i="11"/>
  <c r="CB86" i="11"/>
  <c r="CB74" i="11"/>
  <c r="CB70" i="11"/>
  <c r="CB62" i="11"/>
  <c r="CB52" i="11"/>
  <c r="CB43" i="11"/>
  <c r="CB34" i="11"/>
  <c r="CB31" i="11"/>
  <c r="CB27" i="11"/>
  <c r="CB14" i="11"/>
  <c r="BX92" i="11"/>
  <c r="BX82" i="11"/>
  <c r="BX69" i="11"/>
  <c r="BX57" i="11"/>
  <c r="BX48" i="11"/>
  <c r="BX23" i="11"/>
  <c r="BX9" i="11"/>
  <c r="BY80" i="11"/>
  <c r="BY67" i="11"/>
  <c r="BY47" i="11"/>
  <c r="BY37" i="11"/>
  <c r="BY29" i="11"/>
  <c r="BY21" i="11"/>
  <c r="BY7" i="11"/>
  <c r="CB94" i="11"/>
  <c r="CB85" i="11"/>
  <c r="CB75" i="11"/>
  <c r="CB60" i="11"/>
  <c r="CB59" i="11"/>
  <c r="CB41" i="11"/>
  <c r="CB30" i="11"/>
  <c r="CB35" i="11"/>
  <c r="CB13" i="11"/>
  <c r="BX91" i="11"/>
  <c r="BX81" i="11"/>
  <c r="BX68" i="11"/>
  <c r="BX56" i="11"/>
  <c r="BX46" i="11"/>
  <c r="BX26" i="11"/>
  <c r="BX22" i="11"/>
  <c r="BX8" i="11"/>
  <c r="CB93" i="11"/>
  <c r="CB84" i="11"/>
  <c r="CB73" i="11"/>
  <c r="CB51" i="11"/>
  <c r="CB40" i="11"/>
  <c r="CB33" i="11"/>
  <c r="CB39" i="11"/>
  <c r="CB12" i="11"/>
  <c r="BX80" i="11"/>
  <c r="BX67" i="11"/>
  <c r="BX47" i="11"/>
  <c r="BX37" i="11"/>
  <c r="BX29" i="11"/>
  <c r="BX21" i="11"/>
  <c r="BX7" i="11"/>
  <c r="BY89" i="11"/>
  <c r="BY78" i="11"/>
  <c r="BY72" i="11"/>
  <c r="BY65" i="11"/>
  <c r="BY45" i="11"/>
  <c r="BY28" i="11"/>
  <c r="BY19" i="11"/>
  <c r="BY5" i="11"/>
  <c r="CB96" i="11"/>
  <c r="CB90" i="11"/>
  <c r="CB61" i="11"/>
  <c r="CB50" i="11"/>
  <c r="CB97" i="11"/>
  <c r="CB32" i="11"/>
  <c r="CB25" i="11"/>
  <c r="CB11" i="11"/>
  <c r="BY88" i="11"/>
  <c r="BY77" i="11"/>
  <c r="BY71" i="11"/>
  <c r="BY64" i="11"/>
  <c r="BY54" i="11"/>
  <c r="BY42" i="11"/>
  <c r="BY16" i="11"/>
  <c r="BX89" i="11"/>
  <c r="BX78" i="11"/>
  <c r="BX72" i="11"/>
  <c r="BX65" i="11"/>
  <c r="BX45" i="11"/>
  <c r="BX28" i="11"/>
  <c r="BX19" i="11"/>
  <c r="BX5" i="11"/>
  <c r="BY87" i="11"/>
  <c r="BY63" i="11"/>
  <c r="BY53" i="11"/>
  <c r="BY44" i="11"/>
  <c r="BY17" i="11"/>
  <c r="BY15" i="11"/>
  <c r="CB92" i="11"/>
  <c r="CB82" i="11"/>
  <c r="CB69" i="11"/>
  <c r="CB57" i="11"/>
  <c r="CB48" i="11"/>
  <c r="CB23" i="11"/>
  <c r="CB9" i="11"/>
  <c r="BD39" i="11"/>
  <c r="BE39" i="11" s="1"/>
  <c r="BD25" i="11"/>
  <c r="BE25" i="11" s="1"/>
  <c r="BD12" i="11"/>
  <c r="BD15" i="11"/>
  <c r="BD61" i="11"/>
  <c r="BD93" i="11"/>
  <c r="BD51" i="11"/>
  <c r="BE51" i="11" s="1"/>
  <c r="BD11" i="11"/>
  <c r="BD96" i="11"/>
  <c r="BD50" i="11"/>
  <c r="BE50" i="11" s="1"/>
  <c r="BD7" i="11"/>
  <c r="BD40" i="11"/>
  <c r="BE40" i="11" s="1"/>
  <c r="BD90" i="11"/>
  <c r="BD97" i="11"/>
  <c r="BE97" i="11" s="1"/>
  <c r="BD84" i="11"/>
  <c r="BD33" i="11"/>
  <c r="BD32" i="11"/>
  <c r="BD73" i="11"/>
  <c r="BD79" i="11"/>
  <c r="BD66" i="11"/>
  <c r="BE66" i="11" s="1"/>
  <c r="BD55" i="11"/>
  <c r="BE55" i="11" s="1"/>
  <c r="BD18" i="11"/>
  <c r="BE18" i="11" s="1"/>
  <c r="BD36" i="11"/>
  <c r="BE36" i="11" s="1"/>
  <c r="BD20" i="11"/>
  <c r="BD6" i="11"/>
  <c r="BD89" i="11"/>
  <c r="BD78" i="11"/>
  <c r="BD72" i="11"/>
  <c r="BD65" i="11"/>
  <c r="BD45" i="11"/>
  <c r="BE45" i="11" s="1"/>
  <c r="BD28" i="11"/>
  <c r="BE28" i="11" s="1"/>
  <c r="BD19" i="11"/>
  <c r="BE19" i="11" s="1"/>
  <c r="BD5" i="11"/>
  <c r="BD88" i="11"/>
  <c r="BD77" i="11"/>
  <c r="BD71" i="11"/>
  <c r="BD64" i="11"/>
  <c r="BD54" i="11"/>
  <c r="BD42" i="11"/>
  <c r="BD16" i="11"/>
  <c r="BD87" i="11"/>
  <c r="BD76" i="11"/>
  <c r="BD63" i="11"/>
  <c r="BD53" i="11"/>
  <c r="BD44" i="11"/>
  <c r="BD17" i="11"/>
  <c r="BD86" i="11"/>
  <c r="BD74" i="11"/>
  <c r="BD70" i="11"/>
  <c r="BD62" i="11"/>
  <c r="BE62" i="11" s="1"/>
  <c r="BD52" i="11"/>
  <c r="BD43" i="11"/>
  <c r="BD34" i="11"/>
  <c r="BD31" i="11"/>
  <c r="BD27" i="11"/>
  <c r="BD14" i="11"/>
  <c r="BD94" i="11"/>
  <c r="BD85" i="11"/>
  <c r="BE85" i="11" s="1"/>
  <c r="BD75" i="11"/>
  <c r="BD60" i="11"/>
  <c r="BD59" i="11"/>
  <c r="BD41" i="11"/>
  <c r="BE41" i="11" s="1"/>
  <c r="BD30" i="11"/>
  <c r="BE30" i="11" s="1"/>
  <c r="BD35" i="11"/>
  <c r="BE35" i="11" s="1"/>
  <c r="BD13" i="11"/>
  <c r="BD95" i="11"/>
  <c r="BD83" i="11"/>
  <c r="BD58" i="11"/>
  <c r="BD49" i="11"/>
  <c r="BE49" i="11" s="1"/>
  <c r="BD38" i="11"/>
  <c r="BD24" i="11"/>
  <c r="BE24" i="11" s="1"/>
  <c r="BD10" i="11"/>
  <c r="BD92" i="11"/>
  <c r="BD82" i="11"/>
  <c r="BE82" i="11" s="1"/>
  <c r="BD69" i="11"/>
  <c r="BD57" i="11"/>
  <c r="BD48" i="11"/>
  <c r="BE48" i="11" s="1"/>
  <c r="BD23" i="11"/>
  <c r="BE23" i="11" s="1"/>
  <c r="BD9" i="11"/>
  <c r="BD91" i="11"/>
  <c r="BD81" i="11"/>
  <c r="BE81" i="11" s="1"/>
  <c r="BD68" i="11"/>
  <c r="BD56" i="11"/>
  <c r="BE56" i="11" s="1"/>
  <c r="BD46" i="11"/>
  <c r="BE46" i="11" s="1"/>
  <c r="BD26" i="11"/>
  <c r="BD22" i="11"/>
  <c r="BE22" i="11" s="1"/>
  <c r="BD8" i="11"/>
  <c r="BD80" i="11"/>
  <c r="BD67" i="11"/>
  <c r="BD47" i="11"/>
  <c r="BE47" i="11" s="1"/>
  <c r="BD37" i="11"/>
  <c r="BE37" i="11" s="1"/>
  <c r="BD29" i="11"/>
  <c r="BD21" i="11"/>
  <c r="BE21" i="11" s="1"/>
  <c r="AZ74" i="11" l="1"/>
  <c r="AQ74" i="11"/>
  <c r="AT74" i="11"/>
  <c r="AS74" i="11"/>
  <c r="AW74" i="11"/>
  <c r="BA74" i="11"/>
  <c r="AY74" i="11"/>
  <c r="AR74" i="11"/>
  <c r="AU74" i="11"/>
  <c r="AV74" i="11"/>
  <c r="AX74" i="11"/>
  <c r="AF33" i="11"/>
  <c r="BU55" i="11"/>
  <c r="AH34" i="11"/>
  <c r="AT30" i="11"/>
  <c r="AU30" i="11"/>
  <c r="AW30" i="11"/>
  <c r="AQ30" i="11"/>
  <c r="AV30" i="11"/>
  <c r="BA30" i="11"/>
  <c r="AX30" i="11"/>
  <c r="AZ30" i="11"/>
  <c r="AS30" i="11"/>
  <c r="AY30" i="11"/>
  <c r="AR30" i="11"/>
  <c r="AZ27" i="11"/>
  <c r="AF26" i="11"/>
  <c r="BA27" i="11"/>
  <c r="AR27" i="11"/>
  <c r="AI39" i="11"/>
  <c r="AT39" i="11" s="1"/>
  <c r="AS27" i="11"/>
  <c r="AT27" i="11"/>
  <c r="AU27" i="11"/>
  <c r="AV27" i="11"/>
  <c r="AW27" i="11"/>
  <c r="AX27" i="11"/>
  <c r="AY27" i="11"/>
  <c r="AO75" i="11"/>
  <c r="AL63" i="11"/>
  <c r="AO21" i="11"/>
  <c r="AF24" i="11"/>
  <c r="AI20" i="11"/>
  <c r="BA22" i="11"/>
  <c r="AI23" i="11"/>
  <c r="AG25" i="11"/>
  <c r="AW18" i="11"/>
  <c r="AV18" i="11"/>
  <c r="AX18" i="11"/>
  <c r="AY18" i="11"/>
  <c r="AZ18" i="11"/>
  <c r="AQ18" i="11"/>
  <c r="AU18" i="11"/>
  <c r="AS18" i="11"/>
  <c r="BA18" i="11"/>
  <c r="AR18" i="11"/>
  <c r="AT18" i="11"/>
  <c r="AG68" i="11"/>
  <c r="AR68" i="11" s="1"/>
  <c r="AI68" i="11"/>
  <c r="AT68" i="11" s="1"/>
  <c r="AN68" i="11"/>
  <c r="AY68" i="11" s="1"/>
  <c r="AJ68" i="11"/>
  <c r="AU68" i="11" s="1"/>
  <c r="AK68" i="11"/>
  <c r="AV68" i="11" s="1"/>
  <c r="AL68" i="11"/>
  <c r="AW68" i="11" s="1"/>
  <c r="AM68" i="11"/>
  <c r="AX68" i="11" s="1"/>
  <c r="AO68" i="11"/>
  <c r="AZ68" i="11" s="1"/>
  <c r="AX17" i="11"/>
  <c r="AW17" i="11"/>
  <c r="AY17" i="11"/>
  <c r="AZ17" i="11"/>
  <c r="BA17" i="11"/>
  <c r="AR17" i="11"/>
  <c r="AS17" i="11"/>
  <c r="AJ16" i="11"/>
  <c r="AT17" i="11"/>
  <c r="AU17" i="11"/>
  <c r="AV17" i="11"/>
  <c r="AR13" i="11"/>
  <c r="AQ10" i="11"/>
  <c r="AR10" i="11"/>
  <c r="AS11" i="11"/>
  <c r="AS14" i="11"/>
  <c r="AS10" i="11"/>
  <c r="AT11" i="11"/>
  <c r="AT14" i="11"/>
  <c r="AT10" i="11"/>
  <c r="AU11" i="11"/>
  <c r="AS13" i="11"/>
  <c r="AU14" i="11"/>
  <c r="AU10" i="11"/>
  <c r="AV11" i="11"/>
  <c r="AT13" i="11"/>
  <c r="AV14" i="11"/>
  <c r="BA11" i="11"/>
  <c r="AV10" i="11"/>
  <c r="AW11" i="11"/>
  <c r="AU13" i="11"/>
  <c r="AW14" i="11"/>
  <c r="AW10" i="11"/>
  <c r="AX11" i="11"/>
  <c r="AV13" i="11"/>
  <c r="AR14" i="11"/>
  <c r="BA14" i="11"/>
  <c r="AR11" i="11"/>
  <c r="AX10" i="11"/>
  <c r="AY11" i="11"/>
  <c r="AW13" i="11"/>
  <c r="AY14" i="11"/>
  <c r="BA10" i="11"/>
  <c r="AQ13" i="11"/>
  <c r="AY10" i="11"/>
  <c r="AZ11" i="11"/>
  <c r="AX13" i="11"/>
  <c r="AZ14" i="11"/>
  <c r="AZ10" i="11"/>
  <c r="AY13" i="11"/>
  <c r="AX14" i="11"/>
  <c r="BA13" i="11"/>
  <c r="AQ11" i="11"/>
  <c r="AZ13" i="11"/>
  <c r="AI56" i="11"/>
  <c r="AT56" i="11" s="1"/>
  <c r="AJ39" i="11"/>
  <c r="AU39" i="11" s="1"/>
  <c r="BM55" i="11"/>
  <c r="AJ56" i="11"/>
  <c r="AU56" i="11" s="1"/>
  <c r="AK56" i="11"/>
  <c r="AV56" i="11" s="1"/>
  <c r="AL56" i="11"/>
  <c r="AW56" i="11" s="1"/>
  <c r="AM56" i="11"/>
  <c r="AX56" i="11" s="1"/>
  <c r="AN56" i="11"/>
  <c r="AY56" i="11" s="1"/>
  <c r="AH7" i="11"/>
  <c r="AI6" i="11"/>
  <c r="BA5" i="11"/>
  <c r="CC26" i="11"/>
  <c r="AP6" i="11"/>
  <c r="AO46" i="11"/>
  <c r="AZ46" i="11" s="1"/>
  <c r="AI46" i="11"/>
  <c r="AT46" i="11" s="1"/>
  <c r="AJ46" i="11"/>
  <c r="AU46" i="11" s="1"/>
  <c r="AG46" i="11"/>
  <c r="AR46" i="11" s="1"/>
  <c r="AK46" i="11"/>
  <c r="AV46" i="11" s="1"/>
  <c r="AL46" i="11"/>
  <c r="AW46" i="11" s="1"/>
  <c r="AM46" i="11"/>
  <c r="AX46" i="11" s="1"/>
  <c r="AP23" i="11"/>
  <c r="AP25" i="11"/>
  <c r="AH12" i="11"/>
  <c r="AP12" i="11"/>
  <c r="AP28" i="11"/>
  <c r="BA28" i="11" s="1"/>
  <c r="AP24" i="11"/>
  <c r="AP29" i="11"/>
  <c r="BA29" i="11" s="1"/>
  <c r="AP9" i="11"/>
  <c r="BA9" i="11" s="1"/>
  <c r="AP34" i="11"/>
  <c r="AN42" i="11"/>
  <c r="AY42" i="11" s="1"/>
  <c r="AP42" i="11"/>
  <c r="BA42" i="11" s="1"/>
  <c r="AP32" i="11"/>
  <c r="BA32" i="11" s="1"/>
  <c r="AP19" i="11"/>
  <c r="BA19" i="11" s="1"/>
  <c r="AP97" i="11"/>
  <c r="BA97" i="11" s="1"/>
  <c r="AP40" i="11"/>
  <c r="BA40" i="11" s="1"/>
  <c r="AP37" i="11"/>
  <c r="BA37" i="11" s="1"/>
  <c r="AP47" i="11"/>
  <c r="BA47" i="11" s="1"/>
  <c r="AH79" i="11"/>
  <c r="AS79" i="11" s="1"/>
  <c r="AP79" i="11"/>
  <c r="BA79" i="11" s="1"/>
  <c r="AP46" i="11"/>
  <c r="BA46" i="11" s="1"/>
  <c r="AP93" i="11"/>
  <c r="BA93" i="11" s="1"/>
  <c r="AP43" i="11"/>
  <c r="BA43" i="11" s="1"/>
  <c r="AP63" i="11"/>
  <c r="AP80" i="11"/>
  <c r="BA80" i="11" s="1"/>
  <c r="AP38" i="11"/>
  <c r="BA38" i="11" s="1"/>
  <c r="AP61" i="11"/>
  <c r="BA61" i="11" s="1"/>
  <c r="AF56" i="11"/>
  <c r="AQ56" i="11" s="1"/>
  <c r="AP56" i="11"/>
  <c r="BA56" i="11" s="1"/>
  <c r="AP68" i="11"/>
  <c r="BA68" i="11" s="1"/>
  <c r="AP33" i="11"/>
  <c r="AP55" i="11"/>
  <c r="BA55" i="11" s="1"/>
  <c r="AP26" i="11"/>
  <c r="AP66" i="11"/>
  <c r="BA66" i="11" s="1"/>
  <c r="AP67" i="11"/>
  <c r="BA67" i="11" s="1"/>
  <c r="AP81" i="11"/>
  <c r="BA81" i="11" s="1"/>
  <c r="AP94" i="11"/>
  <c r="BA94" i="11" s="1"/>
  <c r="AP7" i="11"/>
  <c r="AP16" i="11"/>
  <c r="AP75" i="11"/>
  <c r="AP21" i="11"/>
  <c r="AP96" i="11"/>
  <c r="BA96" i="11" s="1"/>
  <c r="AP45" i="11"/>
  <c r="BA45" i="11" s="1"/>
  <c r="AP15" i="11"/>
  <c r="BA15" i="11" s="1"/>
  <c r="AP39" i="11"/>
  <c r="BA39" i="11" s="1"/>
  <c r="AP20" i="11"/>
  <c r="AP95" i="11"/>
  <c r="BA95" i="11" s="1"/>
  <c r="AK19" i="11"/>
  <c r="AV19" i="11" s="1"/>
  <c r="AJ94" i="11"/>
  <c r="AU94" i="11" s="1"/>
  <c r="BQ90" i="11"/>
  <c r="BU89" i="11"/>
  <c r="BM64" i="11"/>
  <c r="BE16" i="11"/>
  <c r="BM37" i="11"/>
  <c r="AK26" i="11"/>
  <c r="BI41" i="11"/>
  <c r="BM26" i="11"/>
  <c r="AI26" i="11"/>
  <c r="AJ26" i="11"/>
  <c r="AL26" i="11"/>
  <c r="AN26" i="11"/>
  <c r="BU31" i="11"/>
  <c r="AG26" i="11"/>
  <c r="AO26" i="11"/>
  <c r="AM26" i="11"/>
  <c r="BE68" i="11"/>
  <c r="AO81" i="11"/>
  <c r="AZ81" i="11" s="1"/>
  <c r="AL40" i="11"/>
  <c r="AW40" i="11" s="1"/>
  <c r="AN40" i="11"/>
  <c r="AY40" i="11" s="1"/>
  <c r="BE15" i="11"/>
  <c r="AF21" i="11"/>
  <c r="AI21" i="11"/>
  <c r="AL21" i="11"/>
  <c r="AH25" i="11"/>
  <c r="AM32" i="11"/>
  <c r="AX32" i="11" s="1"/>
  <c r="AO32" i="11"/>
  <c r="AZ32" i="11" s="1"/>
  <c r="AK32" i="11"/>
  <c r="AV32" i="11" s="1"/>
  <c r="AL32" i="11"/>
  <c r="AW32" i="11" s="1"/>
  <c r="BE29" i="11"/>
  <c r="AL97" i="11"/>
  <c r="AW97" i="11" s="1"/>
  <c r="AM97" i="11"/>
  <c r="AX97" i="11" s="1"/>
  <c r="AI97" i="11"/>
  <c r="AT97" i="11" s="1"/>
  <c r="AK97" i="11"/>
  <c r="AV97" i="11" s="1"/>
  <c r="AN97" i="11"/>
  <c r="AY97" i="11" s="1"/>
  <c r="AO97" i="11"/>
  <c r="AZ97" i="11" s="1"/>
  <c r="AI81" i="11"/>
  <c r="AT81" i="11" s="1"/>
  <c r="AJ81" i="11"/>
  <c r="AU81" i="11" s="1"/>
  <c r="AG81" i="11"/>
  <c r="AR81" i="11" s="1"/>
  <c r="AK81" i="11"/>
  <c r="AV81" i="11" s="1"/>
  <c r="AN81" i="11"/>
  <c r="AY81" i="11" s="1"/>
  <c r="AL81" i="11"/>
  <c r="AW81" i="11" s="1"/>
  <c r="AM81" i="11"/>
  <c r="AX81" i="11" s="1"/>
  <c r="AO23" i="11"/>
  <c r="BE17" i="11"/>
  <c r="AL39" i="11"/>
  <c r="AW39" i="11" s="1"/>
  <c r="AM21" i="11"/>
  <c r="AL23" i="11"/>
  <c r="AO39" i="11"/>
  <c r="AZ39" i="11" s="1"/>
  <c r="AJ34" i="11"/>
  <c r="AN21" i="11"/>
  <c r="AH23" i="11"/>
  <c r="AN43" i="11"/>
  <c r="AY43" i="11" s="1"/>
  <c r="AO38" i="11"/>
  <c r="AZ38" i="11" s="1"/>
  <c r="AM23" i="11"/>
  <c r="AL34" i="11"/>
  <c r="AO34" i="11"/>
  <c r="AI34" i="11"/>
  <c r="AJ43" i="11"/>
  <c r="AU43" i="11" s="1"/>
  <c r="AG34" i="11"/>
  <c r="AL94" i="11"/>
  <c r="AW94" i="11" s="1"/>
  <c r="AJ38" i="11"/>
  <c r="AU38" i="11" s="1"/>
  <c r="AL38" i="11"/>
  <c r="AW38" i="11" s="1"/>
  <c r="AM38" i="11"/>
  <c r="AX38" i="11" s="1"/>
  <c r="AH38" i="11"/>
  <c r="AS38" i="11" s="1"/>
  <c r="BE63" i="11"/>
  <c r="AM19" i="11"/>
  <c r="AX19" i="11" s="1"/>
  <c r="AN39" i="11"/>
  <c r="AY39" i="11" s="1"/>
  <c r="AG56" i="11"/>
  <c r="AR56" i="11" s="1"/>
  <c r="AG43" i="11"/>
  <c r="AR43" i="11" s="1"/>
  <c r="AJ24" i="11"/>
  <c r="AM25" i="11"/>
  <c r="AM61" i="11"/>
  <c r="AX61" i="11" s="1"/>
  <c r="AN25" i="11"/>
  <c r="AH21" i="11"/>
  <c r="AG32" i="11"/>
  <c r="AR32" i="11" s="1"/>
  <c r="AO25" i="11"/>
  <c r="AK21" i="11"/>
  <c r="AK23" i="11"/>
  <c r="AJ19" i="11"/>
  <c r="AU19" i="11" s="1"/>
  <c r="AN23" i="11"/>
  <c r="AN32" i="11"/>
  <c r="AY32" i="11" s="1"/>
  <c r="AG39" i="11"/>
  <c r="AR39" i="11" s="1"/>
  <c r="AM34" i="11"/>
  <c r="AI75" i="11"/>
  <c r="AK25" i="11"/>
  <c r="AL25" i="11"/>
  <c r="AH32" i="11"/>
  <c r="AS32" i="11" s="1"/>
  <c r="AM75" i="11"/>
  <c r="AF37" i="11"/>
  <c r="AQ37" i="11" s="1"/>
  <c r="AN6" i="11"/>
  <c r="AJ61" i="11"/>
  <c r="AU61" i="11" s="1"/>
  <c r="AH68" i="11"/>
  <c r="AS68" i="11" s="1"/>
  <c r="AM96" i="11"/>
  <c r="AX96" i="11" s="1"/>
  <c r="AL93" i="11"/>
  <c r="AW93" i="11" s="1"/>
  <c r="AM67" i="11"/>
  <c r="AX67" i="11" s="1"/>
  <c r="AM93" i="11"/>
  <c r="AX93" i="11" s="1"/>
  <c r="BM40" i="11"/>
  <c r="AN61" i="11"/>
  <c r="AY61" i="11" s="1"/>
  <c r="AN94" i="11"/>
  <c r="AY94" i="11" s="1"/>
  <c r="AM40" i="11"/>
  <c r="AX40" i="11" s="1"/>
  <c r="AM63" i="11"/>
  <c r="AJ40" i="11"/>
  <c r="AU40" i="11" s="1"/>
  <c r="AO40" i="11"/>
  <c r="AZ40" i="11" s="1"/>
  <c r="AF23" i="11"/>
  <c r="AL75" i="11"/>
  <c r="AK40" i="11"/>
  <c r="AV40" i="11" s="1"/>
  <c r="AI96" i="11"/>
  <c r="AT96" i="11" s="1"/>
  <c r="AI95" i="11"/>
  <c r="AT95" i="11" s="1"/>
  <c r="AF96" i="11"/>
  <c r="AQ96" i="11" s="1"/>
  <c r="AJ95" i="11"/>
  <c r="AU95" i="11" s="1"/>
  <c r="AG9" i="11"/>
  <c r="AR9" i="11" s="1"/>
  <c r="AH20" i="11"/>
  <c r="AL24" i="11"/>
  <c r="AH96" i="11"/>
  <c r="AS96" i="11" s="1"/>
  <c r="AL33" i="11"/>
  <c r="AN75" i="11"/>
  <c r="AM24" i="11"/>
  <c r="AM33" i="11"/>
  <c r="AH24" i="11"/>
  <c r="AN33" i="11"/>
  <c r="AK33" i="11"/>
  <c r="AN24" i="11"/>
  <c r="AJ33" i="11"/>
  <c r="AJ97" i="11"/>
  <c r="AU97" i="11" s="1"/>
  <c r="AO24" i="11"/>
  <c r="AO33" i="11"/>
  <c r="AJ32" i="11"/>
  <c r="AU32" i="11" s="1"/>
  <c r="AG33" i="11"/>
  <c r="AI33" i="11"/>
  <c r="AH16" i="11"/>
  <c r="AH33" i="11"/>
  <c r="AJ96" i="11"/>
  <c r="AU96" i="11" s="1"/>
  <c r="AH19" i="11"/>
  <c r="AS19" i="11" s="1"/>
  <c r="AG19" i="11"/>
  <c r="AR19" i="11" s="1"/>
  <c r="AO19" i="11"/>
  <c r="AZ19" i="11" s="1"/>
  <c r="AF29" i="11"/>
  <c r="AQ29" i="11" s="1"/>
  <c r="AK24" i="11"/>
  <c r="AK38" i="11"/>
  <c r="AV38" i="11" s="1"/>
  <c r="AF93" i="11"/>
  <c r="AQ93" i="11" s="1"/>
  <c r="AF63" i="11"/>
  <c r="AO63" i="11"/>
  <c r="AL19" i="11"/>
  <c r="AW19" i="11" s="1"/>
  <c r="AJ23" i="11"/>
  <c r="AI24" i="11"/>
  <c r="AN38" i="11"/>
  <c r="AY38" i="11" s="1"/>
  <c r="AM95" i="11"/>
  <c r="AX95" i="11" s="1"/>
  <c r="AI25" i="11"/>
  <c r="AI32" i="11"/>
  <c r="AT32" i="11" s="1"/>
  <c r="AM39" i="11"/>
  <c r="AX39" i="11" s="1"/>
  <c r="AH93" i="11"/>
  <c r="AS93" i="11" s="1"/>
  <c r="AK34" i="11"/>
  <c r="AO95" i="11"/>
  <c r="AZ95" i="11" s="1"/>
  <c r="AI93" i="11"/>
  <c r="AT93" i="11" s="1"/>
  <c r="AI63" i="11"/>
  <c r="AH81" i="11"/>
  <c r="AS81" i="11" s="1"/>
  <c r="AJ9" i="11"/>
  <c r="AU9" i="11" s="1"/>
  <c r="AH43" i="11"/>
  <c r="AS43" i="11" s="1"/>
  <c r="AG63" i="11"/>
  <c r="AF61" i="11"/>
  <c r="AQ61" i="11" s="1"/>
  <c r="AI43" i="11"/>
  <c r="AT43" i="11" s="1"/>
  <c r="AG61" i="11"/>
  <c r="AR61" i="11" s="1"/>
  <c r="AN63" i="11"/>
  <c r="AK61" i="11"/>
  <c r="AV61" i="11" s="1"/>
  <c r="AH6" i="11"/>
  <c r="AL43" i="11"/>
  <c r="AW43" i="11" s="1"/>
  <c r="AJ63" i="11"/>
  <c r="AH46" i="11"/>
  <c r="AS46" i="11" s="1"/>
  <c r="AL61" i="11"/>
  <c r="AW61" i="11" s="1"/>
  <c r="AM43" i="11"/>
  <c r="AX43" i="11" s="1"/>
  <c r="AK63" i="11"/>
  <c r="AH56" i="11"/>
  <c r="AS56" i="11" s="1"/>
  <c r="AH63" i="11"/>
  <c r="AK20" i="11"/>
  <c r="AO15" i="11"/>
  <c r="AZ15" i="11" s="1"/>
  <c r="AH61" i="11"/>
  <c r="AS61" i="11" s="1"/>
  <c r="AL6" i="11"/>
  <c r="AK75" i="11"/>
  <c r="AO43" i="11"/>
  <c r="AZ43" i="11" s="1"/>
  <c r="AH47" i="11"/>
  <c r="AS47" i="11" s="1"/>
  <c r="AG5" i="11"/>
  <c r="AO16" i="11"/>
  <c r="AN9" i="11"/>
  <c r="AY9" i="11" s="1"/>
  <c r="AH26" i="11"/>
  <c r="AF20" i="11"/>
  <c r="AF15" i="11"/>
  <c r="AQ15" i="11" s="1"/>
  <c r="AL96" i="11"/>
  <c r="AW96" i="11" s="1"/>
  <c r="AL12" i="11"/>
  <c r="AK94" i="11"/>
  <c r="AV94" i="11" s="1"/>
  <c r="AI5" i="11"/>
  <c r="AL28" i="11"/>
  <c r="AW28" i="11" s="1"/>
  <c r="AK45" i="11"/>
  <c r="AV45" i="11" s="1"/>
  <c r="AJ6" i="11"/>
  <c r="AJ55" i="11"/>
  <c r="AU55" i="11" s="1"/>
  <c r="AN66" i="11"/>
  <c r="AY66" i="11" s="1"/>
  <c r="AJ79" i="11"/>
  <c r="AU79" i="11" s="1"/>
  <c r="AI7" i="11"/>
  <c r="AJ29" i="11"/>
  <c r="AU29" i="11" s="1"/>
  <c r="AJ67" i="11"/>
  <c r="AU67" i="11" s="1"/>
  <c r="AK39" i="11"/>
  <c r="AV39" i="11" s="1"/>
  <c r="AM20" i="11"/>
  <c r="AM12" i="11"/>
  <c r="AH94" i="11"/>
  <c r="AS94" i="11" s="1"/>
  <c r="AJ5" i="11"/>
  <c r="AN28" i="11"/>
  <c r="AY28" i="11" s="1"/>
  <c r="AL45" i="11"/>
  <c r="AW45" i="11" s="1"/>
  <c r="AK6" i="11"/>
  <c r="AK55" i="11"/>
  <c r="AV55" i="11" s="1"/>
  <c r="AO66" i="11"/>
  <c r="AZ66" i="11" s="1"/>
  <c r="AK79" i="11"/>
  <c r="AV79" i="11" s="1"/>
  <c r="AJ7" i="11"/>
  <c r="AK29" i="11"/>
  <c r="AV29" i="11" s="1"/>
  <c r="AK67" i="11"/>
  <c r="AV67" i="11" s="1"/>
  <c r="AF38" i="11"/>
  <c r="AQ38" i="11" s="1"/>
  <c r="BI83" i="11"/>
  <c r="AN12" i="11"/>
  <c r="AM5" i="11"/>
  <c r="AO28" i="11"/>
  <c r="AZ28" i="11" s="1"/>
  <c r="AN45" i="11"/>
  <c r="AY45" i="11" s="1"/>
  <c r="AF67" i="11"/>
  <c r="AQ67" i="11" s="1"/>
  <c r="AM6" i="11"/>
  <c r="AL55" i="11"/>
  <c r="AW55" i="11" s="1"/>
  <c r="AL79" i="11"/>
  <c r="AW79" i="11" s="1"/>
  <c r="AK7" i="11"/>
  <c r="AL29" i="11"/>
  <c r="AW29" i="11" s="1"/>
  <c r="AL67" i="11"/>
  <c r="AW67" i="11" s="1"/>
  <c r="AG80" i="11"/>
  <c r="AR80" i="11" s="1"/>
  <c r="AJ20" i="11"/>
  <c r="AF12" i="11"/>
  <c r="AN95" i="11"/>
  <c r="AY95" i="11" s="1"/>
  <c r="AN96" i="11"/>
  <c r="AY96" i="11" s="1"/>
  <c r="AO12" i="11"/>
  <c r="AJ93" i="11"/>
  <c r="AU93" i="11" s="1"/>
  <c r="AM94" i="11"/>
  <c r="AX94" i="11" s="1"/>
  <c r="AI40" i="11"/>
  <c r="AT40" i="11" s="1"/>
  <c r="AG97" i="11"/>
  <c r="AR97" i="11" s="1"/>
  <c r="AO5" i="11"/>
  <c r="AO45" i="11"/>
  <c r="AZ45" i="11" s="1"/>
  <c r="AH97" i="11"/>
  <c r="AS97" i="11" s="1"/>
  <c r="AO6" i="11"/>
  <c r="AM55" i="11"/>
  <c r="AX55" i="11" s="1"/>
  <c r="AM79" i="11"/>
  <c r="AX79" i="11" s="1"/>
  <c r="AL7" i="11"/>
  <c r="AG29" i="11"/>
  <c r="AR29" i="11" s="1"/>
  <c r="AH37" i="11"/>
  <c r="AS37" i="11" s="1"/>
  <c r="AN67" i="11"/>
  <c r="AY67" i="11" s="1"/>
  <c r="AH80" i="11"/>
  <c r="AS80" i="11" s="1"/>
  <c r="AG95" i="11"/>
  <c r="AR95" i="11" s="1"/>
  <c r="AF40" i="11"/>
  <c r="AQ40" i="11" s="1"/>
  <c r="AG20" i="11"/>
  <c r="AK95" i="11"/>
  <c r="AV95" i="11" s="1"/>
  <c r="AK93" i="11"/>
  <c r="AV93" i="11" s="1"/>
  <c r="AI94" i="11"/>
  <c r="AT94" i="11" s="1"/>
  <c r="AF39" i="11"/>
  <c r="AQ39" i="11" s="1"/>
  <c r="AI19" i="11"/>
  <c r="AT19" i="11" s="1"/>
  <c r="AF80" i="11"/>
  <c r="AQ80" i="11" s="1"/>
  <c r="AN55" i="11"/>
  <c r="AY55" i="11" s="1"/>
  <c r="AN79" i="11"/>
  <c r="AY79" i="11" s="1"/>
  <c r="AM7" i="11"/>
  <c r="AN29" i="11"/>
  <c r="AY29" i="11" s="1"/>
  <c r="AI37" i="11"/>
  <c r="AT37" i="11" s="1"/>
  <c r="AO67" i="11"/>
  <c r="AZ67" i="11" s="1"/>
  <c r="AI80" i="11"/>
  <c r="AT80" i="11" s="1"/>
  <c r="AJ25" i="11"/>
  <c r="AG93" i="11"/>
  <c r="AR93" i="11" s="1"/>
  <c r="AN16" i="11"/>
  <c r="AN20" i="11"/>
  <c r="AI9" i="11"/>
  <c r="AT9" i="11" s="1"/>
  <c r="AL95" i="11"/>
  <c r="AW95" i="11" s="1"/>
  <c r="AK5" i="11"/>
  <c r="AN93" i="11"/>
  <c r="AY93" i="11" s="1"/>
  <c r="AO94" i="11"/>
  <c r="AZ94" i="11" s="1"/>
  <c r="AF25" i="11"/>
  <c r="AN34" i="11"/>
  <c r="AF75" i="11"/>
  <c r="AJ75" i="11"/>
  <c r="AG75" i="11"/>
  <c r="AN19" i="11"/>
  <c r="AY19" i="11" s="1"/>
  <c r="AO55" i="11"/>
  <c r="AZ55" i="11" s="1"/>
  <c r="AO79" i="11"/>
  <c r="AZ79" i="11" s="1"/>
  <c r="AN7" i="11"/>
  <c r="AO29" i="11"/>
  <c r="AZ29" i="11" s="1"/>
  <c r="AJ37" i="11"/>
  <c r="AU37" i="11" s="1"/>
  <c r="AJ80" i="11"/>
  <c r="AU80" i="11" s="1"/>
  <c r="AH75" i="11"/>
  <c r="AG28" i="11"/>
  <c r="AR28" i="11" s="1"/>
  <c r="AM66" i="11"/>
  <c r="AX66" i="11" s="1"/>
  <c r="AO7" i="11"/>
  <c r="AK37" i="11"/>
  <c r="AV37" i="11" s="1"/>
  <c r="AK80" i="11"/>
  <c r="AV80" i="11" s="1"/>
  <c r="AG23" i="11"/>
  <c r="AF5" i="11"/>
  <c r="AM28" i="11"/>
  <c r="AX28" i="11" s="1"/>
  <c r="AG40" i="11"/>
  <c r="AR40" i="11" s="1"/>
  <c r="AH66" i="11"/>
  <c r="AS66" i="11" s="1"/>
  <c r="AG21" i="11"/>
  <c r="AL37" i="11"/>
  <c r="AW37" i="11" s="1"/>
  <c r="AL80" i="11"/>
  <c r="AW80" i="11" s="1"/>
  <c r="AG12" i="11"/>
  <c r="AG55" i="11"/>
  <c r="AR55" i="11" s="1"/>
  <c r="AH95" i="11"/>
  <c r="AS95" i="11" s="1"/>
  <c r="AF45" i="11"/>
  <c r="AQ45" i="11" s="1"/>
  <c r="AH28" i="11"/>
  <c r="AS28" i="11" s="1"/>
  <c r="AH45" i="11"/>
  <c r="AS45" i="11" s="1"/>
  <c r="AJ21" i="11"/>
  <c r="AG37" i="11"/>
  <c r="AR37" i="11" s="1"/>
  <c r="AM80" i="11"/>
  <c r="AX80" i="11" s="1"/>
  <c r="AO61" i="11"/>
  <c r="AZ61" i="11" s="1"/>
  <c r="AG94" i="11"/>
  <c r="AR94" i="11" s="1"/>
  <c r="AO20" i="11"/>
  <c r="AF66" i="11"/>
  <c r="AQ66" i="11" s="1"/>
  <c r="AG66" i="11"/>
  <c r="AR66" i="11" s="1"/>
  <c r="AI12" i="11"/>
  <c r="AL5" i="11"/>
  <c r="AI28" i="11"/>
  <c r="AT28" i="11" s="1"/>
  <c r="AI45" i="11"/>
  <c r="AT45" i="11" s="1"/>
  <c r="AF6" i="11"/>
  <c r="AJ66" i="11"/>
  <c r="AU66" i="11" s="1"/>
  <c r="AH29" i="11"/>
  <c r="AS29" i="11" s="1"/>
  <c r="AM37" i="11"/>
  <c r="AX37" i="11" s="1"/>
  <c r="AG67" i="11"/>
  <c r="AR67" i="11" s="1"/>
  <c r="AN80" i="11"/>
  <c r="AY80" i="11" s="1"/>
  <c r="AF34" i="11"/>
  <c r="AL20" i="11"/>
  <c r="AL9" i="11"/>
  <c r="AW9" i="11" s="1"/>
  <c r="AO96" i="11"/>
  <c r="AZ96" i="11" s="1"/>
  <c r="AJ12" i="11"/>
  <c r="AG38" i="11"/>
  <c r="AR38" i="11" s="1"/>
  <c r="AN5" i="11"/>
  <c r="AJ28" i="11"/>
  <c r="AU28" i="11" s="1"/>
  <c r="AM45" i="11"/>
  <c r="AX45" i="11" s="1"/>
  <c r="AG6" i="11"/>
  <c r="AH55" i="11"/>
  <c r="AS55" i="11" s="1"/>
  <c r="AK66" i="11"/>
  <c r="AV66" i="11" s="1"/>
  <c r="AG7" i="11"/>
  <c r="AM29" i="11"/>
  <c r="AX29" i="11" s="1"/>
  <c r="AN37" i="11"/>
  <c r="AY37" i="11" s="1"/>
  <c r="AH67" i="11"/>
  <c r="AS67" i="11" s="1"/>
  <c r="AG24" i="11"/>
  <c r="AG96" i="11"/>
  <c r="AR96" i="11" s="1"/>
  <c r="AF43" i="11"/>
  <c r="AQ43" i="11" s="1"/>
  <c r="AM15" i="11"/>
  <c r="AX15" i="11" s="1"/>
  <c r="AO9" i="11"/>
  <c r="AZ9" i="11" s="1"/>
  <c r="AF79" i="11"/>
  <c r="AQ79" i="11" s="1"/>
  <c r="AG79" i="11"/>
  <c r="AR79" i="11" s="1"/>
  <c r="AK12" i="11"/>
  <c r="AH5" i="11"/>
  <c r="AK28" i="11"/>
  <c r="AV28" i="11" s="1"/>
  <c r="AJ45" i="11"/>
  <c r="AU45" i="11" s="1"/>
  <c r="AF7" i="11"/>
  <c r="AI55" i="11"/>
  <c r="AT55" i="11" s="1"/>
  <c r="AL66" i="11"/>
  <c r="AW66" i="11" s="1"/>
  <c r="AI79" i="11"/>
  <c r="AT79" i="11" s="1"/>
  <c r="AH9" i="11"/>
  <c r="AS9" i="11" s="1"/>
  <c r="AM9" i="11"/>
  <c r="AX9" i="11" s="1"/>
  <c r="AK9" i="11"/>
  <c r="AV9" i="11" s="1"/>
  <c r="AM42" i="11"/>
  <c r="AX42" i="11" s="1"/>
  <c r="AG42" i="11"/>
  <c r="AR42" i="11" s="1"/>
  <c r="AO42" i="11"/>
  <c r="AZ42" i="11" s="1"/>
  <c r="AL42" i="11"/>
  <c r="AW42" i="11" s="1"/>
  <c r="AI42" i="11"/>
  <c r="AT42" i="11" s="1"/>
  <c r="AF42" i="11"/>
  <c r="AQ42" i="11" s="1"/>
  <c r="AO47" i="11"/>
  <c r="AZ47" i="11" s="1"/>
  <c r="AK47" i="11"/>
  <c r="AV47" i="11" s="1"/>
  <c r="AF47" i="11"/>
  <c r="AQ47" i="11" s="1"/>
  <c r="AM47" i="11"/>
  <c r="AX47" i="11" s="1"/>
  <c r="AG47" i="11"/>
  <c r="AR47" i="11" s="1"/>
  <c r="AN47" i="11"/>
  <c r="AY47" i="11" s="1"/>
  <c r="AJ47" i="11"/>
  <c r="AU47" i="11" s="1"/>
  <c r="AL47" i="11"/>
  <c r="AW47" i="11" s="1"/>
  <c r="AK42" i="11"/>
  <c r="AV42" i="11" s="1"/>
  <c r="AH42" i="11"/>
  <c r="AS42" i="11" s="1"/>
  <c r="AJ42" i="11"/>
  <c r="AU42" i="11" s="1"/>
  <c r="AN15" i="11"/>
  <c r="AY15" i="11" s="1"/>
  <c r="AG15" i="11"/>
  <c r="AR15" i="11" s="1"/>
  <c r="AI15" i="11"/>
  <c r="AT15" i="11" s="1"/>
  <c r="AK15" i="11"/>
  <c r="AV15" i="11" s="1"/>
  <c r="AH15" i="11"/>
  <c r="AS15" i="11" s="1"/>
  <c r="AL15" i="11"/>
  <c r="AW15" i="11" s="1"/>
  <c r="AN22" i="11"/>
  <c r="AL22" i="11"/>
  <c r="AJ22" i="11"/>
  <c r="AH22" i="11"/>
  <c r="AF22" i="11"/>
  <c r="AO22" i="11"/>
  <c r="AM22" i="11"/>
  <c r="AK22" i="11"/>
  <c r="AI22" i="11"/>
  <c r="AG22" i="11"/>
  <c r="AI16" i="11"/>
  <c r="AK16" i="11"/>
  <c r="AL16" i="11"/>
  <c r="AF16" i="11"/>
  <c r="AM16" i="11"/>
  <c r="AG16" i="11"/>
  <c r="BM67" i="11"/>
  <c r="BQ95" i="11"/>
  <c r="BU84" i="11"/>
  <c r="BE67" i="11"/>
  <c r="BI12" i="11"/>
  <c r="BI39" i="11"/>
  <c r="BM15" i="11"/>
  <c r="BI11" i="11"/>
  <c r="BQ83" i="11"/>
  <c r="BI93" i="11"/>
  <c r="BQ31" i="11"/>
  <c r="BI96" i="11"/>
  <c r="BM38" i="11"/>
  <c r="BI61" i="11"/>
  <c r="BI40" i="11"/>
  <c r="BM5" i="11"/>
  <c r="BI90" i="11"/>
  <c r="BM12" i="11"/>
  <c r="BI32" i="11"/>
  <c r="BI97" i="11"/>
  <c r="BU73" i="11"/>
  <c r="BM89" i="11"/>
  <c r="BI33" i="11"/>
  <c r="AX2" i="10" a="1"/>
  <c r="AX2" i="10" s="1"/>
  <c r="M2" i="10" s="1" a="1"/>
  <c r="M2" i="10" s="1"/>
  <c r="AU33" i="11" l="1"/>
  <c r="AQ34" i="11"/>
  <c r="AV33" i="11"/>
  <c r="AU34" i="11"/>
  <c r="AY33" i="11"/>
  <c r="AS33" i="11"/>
  <c r="AX34" i="11"/>
  <c r="AR34" i="11"/>
  <c r="AS34" i="11"/>
  <c r="AX33" i="11"/>
  <c r="AT33" i="11"/>
  <c r="AT34" i="11"/>
  <c r="AZ34" i="11"/>
  <c r="AV34" i="11"/>
  <c r="AW33" i="11"/>
  <c r="AW34" i="11"/>
  <c r="AQ33" i="11"/>
  <c r="AR33" i="11"/>
  <c r="AY34" i="11"/>
  <c r="AZ33" i="11"/>
  <c r="BA34" i="11"/>
  <c r="BA33" i="11"/>
  <c r="AZ26" i="11"/>
  <c r="AR26" i="11"/>
  <c r="AY26" i="11"/>
  <c r="AW26" i="11"/>
  <c r="AU26" i="11"/>
  <c r="AT26" i="11"/>
  <c r="BA26" i="11"/>
  <c r="AV26" i="11"/>
  <c r="AQ26" i="11"/>
  <c r="AS26" i="11"/>
  <c r="AX26" i="11"/>
  <c r="AS75" i="11"/>
  <c r="AR75" i="11"/>
  <c r="AU75" i="11"/>
  <c r="AX75" i="11"/>
  <c r="AQ75" i="11"/>
  <c r="AV75" i="11"/>
  <c r="AT75" i="11"/>
  <c r="AW75" i="11"/>
  <c r="BA75" i="11"/>
  <c r="AY75" i="11"/>
  <c r="AZ75" i="11"/>
  <c r="AS63" i="11"/>
  <c r="AR63" i="11"/>
  <c r="AV63" i="11"/>
  <c r="AX63" i="11"/>
  <c r="BA63" i="11"/>
  <c r="AU63" i="11"/>
  <c r="AT63" i="11"/>
  <c r="AZ63" i="11"/>
  <c r="AQ63" i="11"/>
  <c r="AY63" i="11"/>
  <c r="AW63" i="11"/>
  <c r="AR20" i="11"/>
  <c r="AS24" i="11"/>
  <c r="AX25" i="11"/>
  <c r="AS25" i="11"/>
  <c r="AW22" i="11"/>
  <c r="AR21" i="11"/>
  <c r="AU24" i="11"/>
  <c r="AW23" i="11"/>
  <c r="AW21" i="11"/>
  <c r="AR22" i="11"/>
  <c r="AX24" i="11"/>
  <c r="AX21" i="11"/>
  <c r="AT21" i="11"/>
  <c r="AS22" i="11"/>
  <c r="AW20" i="11"/>
  <c r="AV20" i="11"/>
  <c r="AT22" i="11"/>
  <c r="AU20" i="11"/>
  <c r="AQ20" i="11"/>
  <c r="AQ23" i="11"/>
  <c r="AY23" i="11"/>
  <c r="AQ21" i="11"/>
  <c r="BA24" i="11"/>
  <c r="AT20" i="11"/>
  <c r="AQ24" i="11"/>
  <c r="AU22" i="11"/>
  <c r="AV24" i="11"/>
  <c r="AR25" i="11"/>
  <c r="AV22" i="11"/>
  <c r="AX23" i="11"/>
  <c r="AZ23" i="11"/>
  <c r="BA20" i="11"/>
  <c r="AT23" i="11"/>
  <c r="AZ21" i="11"/>
  <c r="AU21" i="11"/>
  <c r="AX22" i="11"/>
  <c r="AX20" i="11"/>
  <c r="AT25" i="11"/>
  <c r="AV23" i="11"/>
  <c r="AZ22" i="11"/>
  <c r="AZ20" i="11"/>
  <c r="AZ24" i="11"/>
  <c r="AW24" i="11"/>
  <c r="AV21" i="11"/>
  <c r="AY22" i="11"/>
  <c r="AY20" i="11"/>
  <c r="AQ22" i="11"/>
  <c r="AR24" i="11"/>
  <c r="AR23" i="11"/>
  <c r="AU25" i="11"/>
  <c r="AS20" i="11"/>
  <c r="AZ25" i="11"/>
  <c r="BA25" i="11"/>
  <c r="AT24" i="11"/>
  <c r="BA23" i="11"/>
  <c r="AU23" i="11"/>
  <c r="AY24" i="11"/>
  <c r="AW25" i="11"/>
  <c r="AS21" i="11"/>
  <c r="AS23" i="11"/>
  <c r="AQ25" i="11"/>
  <c r="AV25" i="11"/>
  <c r="AY25" i="11"/>
  <c r="AY21" i="11"/>
  <c r="BA21" i="11"/>
  <c r="AU16" i="11"/>
  <c r="AS16" i="11"/>
  <c r="AR16" i="11"/>
  <c r="AY16" i="11"/>
  <c r="AZ16" i="11"/>
  <c r="AX16" i="11"/>
  <c r="AQ16" i="11"/>
  <c r="AW16" i="11"/>
  <c r="AV16" i="11"/>
  <c r="AT16" i="11"/>
  <c r="BA16" i="11"/>
  <c r="AV12" i="11"/>
  <c r="AX12" i="11"/>
  <c r="AU12" i="11"/>
  <c r="AZ12" i="11"/>
  <c r="AY12" i="11"/>
  <c r="AR12" i="11"/>
  <c r="BA12" i="11"/>
  <c r="AQ12" i="11"/>
  <c r="AS12" i="11"/>
  <c r="AT12" i="11"/>
  <c r="AW12" i="11"/>
  <c r="AZ6" i="11"/>
  <c r="AZ7" i="11"/>
  <c r="AW6" i="11"/>
  <c r="AR6" i="11"/>
  <c r="AV7" i="11"/>
  <c r="AU6" i="11"/>
  <c r="AQ7" i="11"/>
  <c r="AQ5" i="11"/>
  <c r="AS6" i="11"/>
  <c r="AW5" i="11"/>
  <c r="AV6" i="11"/>
  <c r="BA7" i="11"/>
  <c r="AY7" i="11"/>
  <c r="AZ5" i="11"/>
  <c r="AX6" i="11"/>
  <c r="AS7" i="11"/>
  <c r="AS5" i="11"/>
  <c r="AY5" i="11"/>
  <c r="AT5" i="11"/>
  <c r="BA6" i="11"/>
  <c r="AT6" i="11"/>
  <c r="AR5" i="11"/>
  <c r="AY6" i="11"/>
  <c r="AV5" i="11"/>
  <c r="AW7" i="11"/>
  <c r="AU5" i="11"/>
  <c r="AT7" i="11"/>
  <c r="AR7" i="11"/>
  <c r="AX5" i="11"/>
  <c r="AQ6" i="11"/>
  <c r="AX7" i="11"/>
  <c r="AU7" i="11"/>
  <c r="S2" i="10" a="1"/>
  <c r="S2" i="10" s="1"/>
  <c r="Y2" i="10" a="1"/>
  <c r="Y2" i="10" s="1"/>
  <c r="X2" i="10" a="1"/>
  <c r="X2" i="10" s="1"/>
  <c r="W2" i="10" a="1"/>
  <c r="W2" i="10" s="1"/>
  <c r="V2" i="10" a="1"/>
  <c r="V2" i="10" s="1"/>
  <c r="U2" i="10" a="1"/>
  <c r="U2" i="10" s="1"/>
  <c r="T2" i="10" a="1"/>
  <c r="T2" i="10" s="1"/>
  <c r="R2" i="10" a="1"/>
  <c r="R2" i="10" s="1"/>
  <c r="Q2" i="10" a="1"/>
  <c r="Q2" i="10" s="1"/>
  <c r="P2" i="10" a="1"/>
  <c r="P2" i="10" s="1"/>
  <c r="O2" i="10" a="1"/>
  <c r="O2" i="10" s="1"/>
  <c r="L2" i="10" a="1"/>
  <c r="L2" i="10" s="1"/>
  <c r="AY2" i="11" l="1"/>
  <c r="AS2" i="11"/>
  <c r="AZ2" i="11"/>
  <c r="AP2" i="11"/>
  <c r="AX2" i="11"/>
  <c r="AR2" i="11"/>
  <c r="AU2" i="11"/>
  <c r="AQ2" i="11"/>
  <c r="AT2" i="11"/>
  <c r="AW2" i="11"/>
  <c r="AV2" i="11"/>
  <c r="E2" i="1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<sst xmlns="http://schemas.openxmlformats.org/spreadsheetml/2006/main" count="6349" uniqueCount="4122">
  <si>
    <t>Adres</t>
  </si>
  <si>
    <t>Plaats</t>
  </si>
  <si>
    <t>Aantal</t>
  </si>
  <si>
    <t>Fabrikaat</t>
  </si>
  <si>
    <t>Type</t>
  </si>
  <si>
    <t>Bouwjaar</t>
  </si>
  <si>
    <t>PPO code 1</t>
  </si>
  <si>
    <t>Frequentie 1</t>
  </si>
  <si>
    <t>Prijs 1</t>
  </si>
  <si>
    <t>PPO code 2</t>
  </si>
  <si>
    <t>Frequentie 2</t>
  </si>
  <si>
    <t>Prijs 2</t>
  </si>
  <si>
    <t>PPO code 3</t>
  </si>
  <si>
    <t>Frequentie 3</t>
  </si>
  <si>
    <t>Prijs 3</t>
  </si>
  <si>
    <t>PPO code 4</t>
  </si>
  <si>
    <t>Frequentie 4</t>
  </si>
  <si>
    <t>Prijs 4</t>
  </si>
  <si>
    <t>Totaal 1</t>
  </si>
  <si>
    <t>Totaal 2</t>
  </si>
  <si>
    <t>Totaal 3</t>
  </si>
  <si>
    <t>Totaal 4</t>
  </si>
  <si>
    <t>Totaal</t>
  </si>
  <si>
    <t>Automatische deur</t>
  </si>
  <si>
    <t>-</t>
  </si>
  <si>
    <t>Tourniquet</t>
  </si>
  <si>
    <t>Overheaddeur (rol/sectionale) algemeen</t>
  </si>
  <si>
    <t>Rolluik</t>
  </si>
  <si>
    <t>Opstellings/stookruimte</t>
  </si>
  <si>
    <t>Atmosferische gasketels</t>
  </si>
  <si>
    <t>Warmwaterketels &lt; 110 C</t>
  </si>
  <si>
    <t>Ventilatorbranders</t>
  </si>
  <si>
    <t>RVS</t>
  </si>
  <si>
    <t>TSA algemeen</t>
  </si>
  <si>
    <t>TSA's bodemopslag warmte</t>
  </si>
  <si>
    <t>Bodemopslag warmte</t>
  </si>
  <si>
    <t>Terrein</t>
  </si>
  <si>
    <t>Leidingen HWA binnen</t>
  </si>
  <si>
    <t>Leidingen afvoer fecalien</t>
  </si>
  <si>
    <t>Scheidingsinstallaties afvalwater</t>
  </si>
  <si>
    <t>Afvoerpompen afvalwater</t>
  </si>
  <si>
    <t>Leidingen drinkwaterinstallatie</t>
  </si>
  <si>
    <t>Drukverhogingsinstallaties drinkwater</t>
  </si>
  <si>
    <t>Leidingen warm tapwater</t>
  </si>
  <si>
    <t>Pompen warmtapwaterinstallatie</t>
  </si>
  <si>
    <t>Voorraadboilers direct verwarmd</t>
  </si>
  <si>
    <t>Voorraadboilers elektrisch</t>
  </si>
  <si>
    <t>Elektrische boiler</t>
  </si>
  <si>
    <t>Voorraadboilers indirect verwarmd</t>
  </si>
  <si>
    <t>Doorstroomapparaten</t>
  </si>
  <si>
    <t>Bedrijfswater</t>
  </si>
  <si>
    <t>Leidingen brandstofinstallatie gas</t>
  </si>
  <si>
    <t>gasleiding</t>
  </si>
  <si>
    <t>Persluchtinstallaties</t>
  </si>
  <si>
    <t>Splitsysteem</t>
  </si>
  <si>
    <t>Dry Coolers</t>
  </si>
  <si>
    <t>Leidingen gekoeld water</t>
  </si>
  <si>
    <t>staal</t>
  </si>
  <si>
    <t>Ontgasser</t>
  </si>
  <si>
    <t>Verdeler/verzamelaar gekoeld water</t>
  </si>
  <si>
    <t>Buffervat gekoeld water</t>
  </si>
  <si>
    <t>Buffervat CV</t>
  </si>
  <si>
    <t>Circ.pomp GKW</t>
  </si>
  <si>
    <t>Expansievoorzieningen koudedistributie</t>
  </si>
  <si>
    <t>Regelkleppen+stelmotoren koudedistributie</t>
  </si>
  <si>
    <t>Leidingen cv-installatie</t>
  </si>
  <si>
    <t>Verdeler/verzamelaar cv-installatie</t>
  </si>
  <si>
    <t>Expansievoorziening CV-installatie</t>
  </si>
  <si>
    <t>Circulatiepompen warmtedistributie</t>
  </si>
  <si>
    <t>Regelkleppen en stelmotoren warmte</t>
  </si>
  <si>
    <t>Radiatoren</t>
  </si>
  <si>
    <t>Stralingspanelen</t>
  </si>
  <si>
    <t>Vloerverwarming verdeler</t>
  </si>
  <si>
    <t>Vloerverwarming</t>
  </si>
  <si>
    <t>Ventilatorconvectoren</t>
  </si>
  <si>
    <t>Luchtverwarmers indirect verwarmd</t>
  </si>
  <si>
    <t>Lokale afzuiging</t>
  </si>
  <si>
    <t>Centrale afzuiging</t>
  </si>
  <si>
    <t>Luchtkanalen centrale afzuiginstallaties</t>
  </si>
  <si>
    <t>LBK wtw</t>
  </si>
  <si>
    <t>Fancoil unit</t>
  </si>
  <si>
    <t>Naverwarmers</t>
  </si>
  <si>
    <t>Nakoelers</t>
  </si>
  <si>
    <t>VAV-boxen</t>
  </si>
  <si>
    <t>Luchtbehandelingskasten</t>
  </si>
  <si>
    <t>Luchtbehandelingkast</t>
  </si>
  <si>
    <t>Bevochtigingen</t>
  </si>
  <si>
    <t>Autonome onderstations</t>
  </si>
  <si>
    <t>Naregelkringen compleet</t>
  </si>
  <si>
    <t>Frequentieregelaar</t>
  </si>
  <si>
    <t>Regelkasten klimaat centraal</t>
  </si>
  <si>
    <t>Bekabeling incl. opnemers</t>
  </si>
  <si>
    <t>Radiator regeling</t>
  </si>
  <si>
    <t>Noodstroomaggregaat</t>
  </si>
  <si>
    <t>Brandstoftank noodstroomaggregaat</t>
  </si>
  <si>
    <t>Nobreak-installaties</t>
  </si>
  <si>
    <t>Photo-Voltage-cellen</t>
  </si>
  <si>
    <t>Aarding</t>
  </si>
  <si>
    <t>Bliksemafleiding</t>
  </si>
  <si>
    <t>Kabelgoten/ladderbanen</t>
  </si>
  <si>
    <t>Transformatoren</t>
  </si>
  <si>
    <t>(Hoofd)verdeelinrichtingen</t>
  </si>
  <si>
    <t>Elektrische verwarmingen</t>
  </si>
  <si>
    <t>Krachtgroepenkasten</t>
  </si>
  <si>
    <t>Lichtinstallaties infra+schakelmateriaal</t>
  </si>
  <si>
    <t>Verlichtingsarmaturen</t>
  </si>
  <si>
    <t>LED</t>
  </si>
  <si>
    <t>Noodverlichtingsarmaturen</t>
  </si>
  <si>
    <t>Intercominstallaties</t>
  </si>
  <si>
    <t>CCTV cameras</t>
  </si>
  <si>
    <t>CCTV buitencameras</t>
  </si>
  <si>
    <t>CCTV-monitoren</t>
  </si>
  <si>
    <t>Brandmeldinstallaties</t>
  </si>
  <si>
    <t>Kleefmagneten</t>
  </si>
  <si>
    <t>Firescreen, 9673GS1 FSC05</t>
  </si>
  <si>
    <t>Handblusmiddelen</t>
  </si>
  <si>
    <t>Brandslanghaspel</t>
  </si>
  <si>
    <t>Leidingen sprinklerinstallatie</t>
  </si>
  <si>
    <t>Pompen spinklerinstallatie</t>
  </si>
  <si>
    <t>SprinklerMeldcentrale</t>
  </si>
  <si>
    <t>Brandkleppen</t>
  </si>
  <si>
    <t>Brandklep</t>
  </si>
  <si>
    <t>Inbraaksignaleringsinstallaties</t>
  </si>
  <si>
    <t>Toegangscontroleinstallaties</t>
  </si>
  <si>
    <t>Geintegreede toegangscentrale beveiliging</t>
  </si>
  <si>
    <t>Zonwering</t>
  </si>
  <si>
    <t>Overspanning- beveiligingen</t>
  </si>
  <si>
    <t>Gasdetectie</t>
  </si>
  <si>
    <t>Wateroverlastmelders</t>
  </si>
  <si>
    <t>Signalering invalidetoiletten</t>
  </si>
  <si>
    <t>Toiletten</t>
  </si>
  <si>
    <t>Urinoirs</t>
  </si>
  <si>
    <t>Wastafels</t>
  </si>
  <si>
    <t>Douches</t>
  </si>
  <si>
    <t>Therm. mengkraan</t>
  </si>
  <si>
    <t>Valbeveiliging</t>
  </si>
  <si>
    <t>Terrein beveiliging</t>
  </si>
  <si>
    <t>Laadpaal</t>
  </si>
  <si>
    <t>Armaturen buitenverlichting</t>
  </si>
  <si>
    <t>Object</t>
  </si>
  <si>
    <t>Oppervlak (m2 BVO)</t>
  </si>
  <si>
    <t>Locatie</t>
  </si>
  <si>
    <t>Omschrijving</t>
  </si>
  <si>
    <t>VOORBEELD</t>
  </si>
  <si>
    <t xml:space="preserve">Bouwkundige tekeningen </t>
  </si>
  <si>
    <t>ja/nee</t>
  </si>
  <si>
    <t>W (revisie)tekeningen</t>
  </si>
  <si>
    <t>E (revisie)tekeningen</t>
  </si>
  <si>
    <t>NL-SfB</t>
  </si>
  <si>
    <t>Opmerkingen</t>
  </si>
  <si>
    <t>Zonweringbesturing</t>
  </si>
  <si>
    <t>Toegang automatische draaideur</t>
  </si>
  <si>
    <t>31.31.10</t>
  </si>
  <si>
    <t>Toegang automatische schuifdeur</t>
  </si>
  <si>
    <t>31.32.10</t>
  </si>
  <si>
    <t>Toegang kantel- overheaddeur</t>
  </si>
  <si>
    <t>Toegang tourniquet deur</t>
  </si>
  <si>
    <t>Toegang hek</t>
  </si>
  <si>
    <t>Toegang slagboom</t>
  </si>
  <si>
    <t>Rook-/ventilatieluik</t>
  </si>
  <si>
    <t>Verwarming gaskachel</t>
  </si>
  <si>
    <t>51.11.10</t>
  </si>
  <si>
    <t>Verwarming gevelkachel</t>
  </si>
  <si>
    <t>51.11.20</t>
  </si>
  <si>
    <t>Verwarming CV ketel olie</t>
  </si>
  <si>
    <t>51.22.10</t>
  </si>
  <si>
    <t>Verdeler/verzamelaar CV groepen in technische ruimte</t>
  </si>
  <si>
    <t>Expansievat in leidingnet CV installatie</t>
  </si>
  <si>
    <t>Verdeler/verzamelaar vloerverwarming</t>
  </si>
  <si>
    <t>Verwarming, convector</t>
  </si>
  <si>
    <t>Verwarming, Radiatoren</t>
  </si>
  <si>
    <t>Gasboiler</t>
  </si>
  <si>
    <t>Gasgeiser</t>
  </si>
  <si>
    <t>Indirect gestookte boiler</t>
  </si>
  <si>
    <t>Tegen Stroom Apparaat (warmtewisselaar)</t>
  </si>
  <si>
    <t>Warmte krachtkoppeling (WKK)</t>
  </si>
  <si>
    <t>Warmteopwekking met warmtepomp en aardwarmte</t>
  </si>
  <si>
    <t>Verwarming elektrische radiator (olie)</t>
  </si>
  <si>
    <t>Verwarming elektrisch lint</t>
  </si>
  <si>
    <t>Verwarming elektrische Ventilatiekachel</t>
  </si>
  <si>
    <t>Binnenriolering</t>
  </si>
  <si>
    <t>Legionella preventie algemeen</t>
  </si>
  <si>
    <t>Hydrofoorinstallatie (drukverhoging)</t>
  </si>
  <si>
    <t>Water onthardingsinstallatie</t>
  </si>
  <si>
    <t>Mobiele bevochtiger</t>
  </si>
  <si>
    <t>Elektrische bevochtiger</t>
  </si>
  <si>
    <t xml:space="preserve">Persluchtcompressor </t>
  </si>
  <si>
    <t>Koeling vensterbank unit</t>
  </si>
  <si>
    <t>Koeling computair (staande koelunit ) aangesloten op gekoeldwaterleidingen</t>
  </si>
  <si>
    <t>Plafond koelconvector, aangesloten op gekoeld waterleidingnet</t>
  </si>
  <si>
    <t>Mobiele koelunit</t>
  </si>
  <si>
    <t>55.12.10</t>
  </si>
  <si>
    <t>55.12.11</t>
  </si>
  <si>
    <t xml:space="preserve">Koelcel       </t>
  </si>
  <si>
    <t>55.21.13</t>
  </si>
  <si>
    <t>Condensor</t>
  </si>
  <si>
    <t>55.21.40</t>
  </si>
  <si>
    <t>Koeltoren</t>
  </si>
  <si>
    <t>55.21.80</t>
  </si>
  <si>
    <t>Dry cooler</t>
  </si>
  <si>
    <t>Leidingnet gekoeld water</t>
  </si>
  <si>
    <t>Expansievat in leidingnet gekoeld water</t>
  </si>
  <si>
    <t xml:space="preserve">Afzuigventilator (dak) </t>
  </si>
  <si>
    <t>Afzuigventilator ( kanaal of boxventilator)</t>
  </si>
  <si>
    <t>Afzuigventilator (muur)</t>
  </si>
  <si>
    <t>Luchtbehandeling, luchtverhitter op cv installatie aangesloten</t>
  </si>
  <si>
    <t>Luchtbehandeling luchtgordijn</t>
  </si>
  <si>
    <t xml:space="preserve">Luchtbehandeling, luchtverhitter, aangesloten op gasleiding </t>
  </si>
  <si>
    <t>Regeling (thermostaat, WRT)</t>
  </si>
  <si>
    <t>Regeling stadsverwarming</t>
  </si>
  <si>
    <t>58.20.70</t>
  </si>
  <si>
    <t/>
  </si>
  <si>
    <t>10 relais lichtsturing</t>
  </si>
  <si>
    <t>Deurbelinstallatie</t>
  </si>
  <si>
    <t>Bliksemafleiding installatie conform NEN1014</t>
  </si>
  <si>
    <t>Centraal bedienpaneel (tbv verlichting ed.)</t>
  </si>
  <si>
    <t>Verlichting armatuur TL</t>
  </si>
  <si>
    <t>Verlichting armatuur Downlighters</t>
  </si>
  <si>
    <t>Overige verlichtingarmaturen (spots ed.)</t>
  </si>
  <si>
    <t>Noodverlichtingsinstallatie (algemene informatie)</t>
  </si>
  <si>
    <t>63.20.00</t>
  </si>
  <si>
    <t xml:space="preserve">Armatuurbewaking noodverlichtingsinstallatie </t>
  </si>
  <si>
    <t>63.20.10</t>
  </si>
  <si>
    <t>Noodverlichtingsarmaturen decentraal (met accu)</t>
  </si>
  <si>
    <t>63.24.10</t>
  </si>
  <si>
    <t>Vluchtwegpictogrammen decentraal (met accu)</t>
  </si>
  <si>
    <t>63.24.20</t>
  </si>
  <si>
    <t>Noodverlichtingsinstallatie centrale eenheid (centraal opgestelde accu's)</t>
  </si>
  <si>
    <t>63.54.00</t>
  </si>
  <si>
    <t>Noodverlichtingsarmatuur centraal (zonder accu)</t>
  </si>
  <si>
    <t>63.54.10</t>
  </si>
  <si>
    <t>Pictogramarmatuur centraal (zonder accu)</t>
  </si>
  <si>
    <t>63.54.20</t>
  </si>
  <si>
    <t>Verlichting reclame</t>
  </si>
  <si>
    <t>Brandblustoestel draagbaar</t>
  </si>
  <si>
    <t>Droge blusleiding</t>
  </si>
  <si>
    <t>Gasblusinstallatie</t>
  </si>
  <si>
    <t>Inbraakinstallatie</t>
  </si>
  <si>
    <t>Toegangscontrole</t>
  </si>
  <si>
    <t>Signalering individuele waterdetectie</t>
  </si>
  <si>
    <t>Signalering individuele gasdetectie</t>
  </si>
  <si>
    <t>Beletsignalering (MIVA installaties)</t>
  </si>
  <si>
    <t>Lift goederen</t>
  </si>
  <si>
    <t>66.10.10</t>
  </si>
  <si>
    <t>Lift personen</t>
  </si>
  <si>
    <t>66.10.20</t>
  </si>
  <si>
    <t>66.10.30</t>
  </si>
  <si>
    <t>Hefplateau invaliden</t>
  </si>
  <si>
    <t>66.14.10</t>
  </si>
  <si>
    <t>Hefplateau goederenheffer</t>
  </si>
  <si>
    <t>Gevelladder</t>
  </si>
  <si>
    <t>Gevelwasinstallatie</t>
  </si>
  <si>
    <t>Au bain marie</t>
  </si>
  <si>
    <t>Vaatwasmachine</t>
  </si>
  <si>
    <t>Koelvitrine</t>
  </si>
  <si>
    <t>Koffieautomaat</t>
  </si>
  <si>
    <t>Grootkeukenoven/steamer</t>
  </si>
  <si>
    <t>Staande mixer</t>
  </si>
  <si>
    <t>Ramen en deuren</t>
  </si>
  <si>
    <t>Verwarming</t>
  </si>
  <si>
    <t>Afvoeren</t>
  </si>
  <si>
    <t>Water</t>
  </si>
  <si>
    <t>Gassen</t>
  </si>
  <si>
    <t>Koeling</t>
  </si>
  <si>
    <t>Luchtbehandeling</t>
  </si>
  <si>
    <t>Meet- en regelinstallaties</t>
  </si>
  <si>
    <t>Werktuigkundige brandveiligheid</t>
  </si>
  <si>
    <t>Centrale elektrotechnische voorzieningen</t>
  </si>
  <si>
    <t>Verlichting</t>
  </si>
  <si>
    <t>Communicatie</t>
  </si>
  <si>
    <t>Beveiliging</t>
  </si>
  <si>
    <t>Transport</t>
  </si>
  <si>
    <t>Keukenvoorzieningen</t>
  </si>
  <si>
    <t>Sanitaire voorzieningen</t>
  </si>
  <si>
    <t>Vaste onderhoudsvoorzieningen</t>
  </si>
  <si>
    <t>65.31.00</t>
  </si>
  <si>
    <t>32.42.00</t>
  </si>
  <si>
    <t>31.35.00</t>
  </si>
  <si>
    <t>31.34.00</t>
  </si>
  <si>
    <t>52.21.10</t>
  </si>
  <si>
    <t>Waterpomp fecaliën</t>
  </si>
  <si>
    <t>Waterpomp regenwater</t>
  </si>
  <si>
    <t>52.16.10</t>
  </si>
  <si>
    <t>Waterpomp afvalwater</t>
  </si>
  <si>
    <t>52.36.10</t>
  </si>
  <si>
    <t>52.26.20</t>
  </si>
  <si>
    <t>53.60.00</t>
  </si>
  <si>
    <t>53.16.00</t>
  </si>
  <si>
    <t>53.50.10</t>
  </si>
  <si>
    <t>57.70.30</t>
  </si>
  <si>
    <t>57.70.31</t>
  </si>
  <si>
    <t>57.70.40</t>
  </si>
  <si>
    <t>57.70.50</t>
  </si>
  <si>
    <t>54.23.00</t>
  </si>
  <si>
    <t>Gasinstallatie butaan</t>
  </si>
  <si>
    <t>Gasinstallatie propaan</t>
  </si>
  <si>
    <t>Gasinstallatie LPG</t>
  </si>
  <si>
    <t>Gasinstallatie aardgas</t>
  </si>
  <si>
    <t>54.11.00</t>
  </si>
  <si>
    <t>54.12.00</t>
  </si>
  <si>
    <t>54.13.00</t>
  </si>
  <si>
    <t>54.14.00</t>
  </si>
  <si>
    <t>Koelmiddel</t>
  </si>
  <si>
    <t>GWP</t>
  </si>
  <si>
    <t>R 134a</t>
  </si>
  <si>
    <t>R 404A</t>
  </si>
  <si>
    <t>R 407C</t>
  </si>
  <si>
    <t>R 410A</t>
  </si>
  <si>
    <t>R 417A</t>
  </si>
  <si>
    <t>R 422A</t>
  </si>
  <si>
    <t>R 422D</t>
  </si>
  <si>
    <t>R 437A</t>
  </si>
  <si>
    <t>R 507</t>
  </si>
  <si>
    <t>R 508B</t>
  </si>
  <si>
    <t>5 ton CO2-eq. in kg:</t>
  </si>
  <si>
    <t>50 ton CO2-eq. in kg:</t>
  </si>
  <si>
    <t>500 ton CO2-eq. in kg</t>
  </si>
  <si>
    <t>Koeling computair (staande koelunit ) 5-50 ton CO2 equivalent</t>
  </si>
  <si>
    <t>Koeling computair (staande koelunit ) 50-500 ton CO2 equivalent</t>
  </si>
  <si>
    <t>Koeling computair (staande koelunit ) &gt; 500 ton CO2 equivalent</t>
  </si>
  <si>
    <t>55.13.10</t>
  </si>
  <si>
    <t>55.13.11</t>
  </si>
  <si>
    <t>55.13.12</t>
  </si>
  <si>
    <t>55.13.13</t>
  </si>
  <si>
    <t>55.14.00</t>
  </si>
  <si>
    <t>55.12.12</t>
  </si>
  <si>
    <t>Koelunit (splitsysteem, koelen) 5-50 ton CO2 equivalent</t>
  </si>
  <si>
    <t>Koelunit (splitsysteem, koelen)  50-500 ton CO2 equivalent</t>
  </si>
  <si>
    <t>Koelunit (splitsysteem, koelen) &gt; 500 ton CO2 equivalent</t>
  </si>
  <si>
    <t>Koelunits (splitsysteem, koelen en verwarmen) 5-50 ton CO2 equivalent</t>
  </si>
  <si>
    <t>Koelunits (splitsysteem, koelen en verwarmen) 50-500 ton CO2 equivalent</t>
  </si>
  <si>
    <t>Koelunits (splitsysteem, koelen en verwarmen) &gt; 500 ton CO2 equivalent</t>
  </si>
  <si>
    <t>55.12.20</t>
  </si>
  <si>
    <t>55.12.21</t>
  </si>
  <si>
    <t>55.12.22</t>
  </si>
  <si>
    <t>Koelmachine (compressor) 50-500 ton CO2</t>
  </si>
  <si>
    <t>Koelmachine (compressor) &gt; 500 ton CO2</t>
  </si>
  <si>
    <t>Koelmachine (schroef/scroll) 5-50 ton CO2</t>
  </si>
  <si>
    <t>Koelmachine (schroef/scroll) 50-500 ton CO2</t>
  </si>
  <si>
    <t>Koelmachine (schroef/scroll) &gt; 500 ton CO2</t>
  </si>
  <si>
    <t>Koelmachine (compressor) 5-50 ton CO2</t>
  </si>
  <si>
    <t>Koelmiddelconversietabel</t>
  </si>
  <si>
    <t>55.21.30</t>
  </si>
  <si>
    <t>55.21.31</t>
  </si>
  <si>
    <t>55.21.32</t>
  </si>
  <si>
    <t>55.21.41</t>
  </si>
  <si>
    <t>55.21.42</t>
  </si>
  <si>
    <t>55.20.10</t>
  </si>
  <si>
    <t>55.31.10</t>
  </si>
  <si>
    <t>55.31.50</t>
  </si>
  <si>
    <t>56.21.10</t>
  </si>
  <si>
    <t>Verwarming Luchtverwarmer indirect verwarmd</t>
  </si>
  <si>
    <t>Verwarming Luchtverwarmer direct verwarmd</t>
  </si>
  <si>
    <t>56.87.10</t>
  </si>
  <si>
    <t>56.87.20</t>
  </si>
  <si>
    <t>56.21.30</t>
  </si>
  <si>
    <t>Verwarming CV ketel met ventilatorbrander</t>
  </si>
  <si>
    <t>56.31.20</t>
  </si>
  <si>
    <t>56.31.50</t>
  </si>
  <si>
    <t>56.84.00</t>
  </si>
  <si>
    <t>56.81.20</t>
  </si>
  <si>
    <t>56.81.10</t>
  </si>
  <si>
    <t>Rookgasafvoer ketel gas</t>
  </si>
  <si>
    <t>Rookgasafvoeren ketel olie 20-100 kW</t>
  </si>
  <si>
    <t>Rookgasafvoeren ketel olie &gt;100 kW</t>
  </si>
  <si>
    <t>56.24.10</t>
  </si>
  <si>
    <t>56.24.20</t>
  </si>
  <si>
    <t>56.24.30</t>
  </si>
  <si>
    <t>53.21.10</t>
  </si>
  <si>
    <t>53.21.20</t>
  </si>
  <si>
    <t>53.21.30</t>
  </si>
  <si>
    <t>53.22.00</t>
  </si>
  <si>
    <t>Tegen Stroom Apparaat (warmtewisselaar) voor bodemopslag</t>
  </si>
  <si>
    <t>56.51.10</t>
  </si>
  <si>
    <t>56.51.20</t>
  </si>
  <si>
    <t>56.23.00</t>
  </si>
  <si>
    <t>56.29.20</t>
  </si>
  <si>
    <t>56.85.00</t>
  </si>
  <si>
    <t>56.85.10</t>
  </si>
  <si>
    <t>56.85.20</t>
  </si>
  <si>
    <t>56.84.10</t>
  </si>
  <si>
    <t>57.41.40</t>
  </si>
  <si>
    <t>59.31.10</t>
  </si>
  <si>
    <t>57.50.00</t>
  </si>
  <si>
    <t>57.51.00</t>
  </si>
  <si>
    <t>Luchtbehandelingkast met warmteterugwinning</t>
  </si>
  <si>
    <t>Stoombevochtiging lokaal</t>
  </si>
  <si>
    <t>Stoombevochtiging in luchtbehandelingssysteem</t>
  </si>
  <si>
    <t>Stoomketel ten behoeve van bevochtiging</t>
  </si>
  <si>
    <t>Stoomketel ten behoeve van verwarming</t>
  </si>
  <si>
    <t>57.70.32</t>
  </si>
  <si>
    <t>56.22.00</t>
  </si>
  <si>
    <t>58.20.10</t>
  </si>
  <si>
    <t>Regelkast klimaatbeheersing (CV en luchtbehandeling)</t>
  </si>
  <si>
    <t>58.12.30</t>
  </si>
  <si>
    <t>Noodstroomaggregaat (NSA)</t>
  </si>
  <si>
    <t>61.13.00</t>
  </si>
  <si>
    <t>61.13.10</t>
  </si>
  <si>
    <t>61.14.00</t>
  </si>
  <si>
    <t>Noodstroom; No-Breaksysteem (accu batterijen c.q. UPS)</t>
  </si>
  <si>
    <t>61.21.10</t>
  </si>
  <si>
    <t>61.52.00</t>
  </si>
  <si>
    <t>(Hoofd)verdeelinrichting (groepenkast)</t>
  </si>
  <si>
    <t>Veiligheidsaarding</t>
  </si>
  <si>
    <t>Overspanningsbeveiliging</t>
  </si>
  <si>
    <t>61.21.20</t>
  </si>
  <si>
    <t>61.25.00</t>
  </si>
  <si>
    <t>63.10.00</t>
  </si>
  <si>
    <t>63.21.00</t>
  </si>
  <si>
    <t>63.31.00</t>
  </si>
  <si>
    <t>Noodverlichtingarmaturen</t>
  </si>
  <si>
    <t>63.22.00</t>
  </si>
  <si>
    <t>Vluchtwegsignalering armaturen</t>
  </si>
  <si>
    <t>63.42.00</t>
  </si>
  <si>
    <t>Centrale vluchtwegsignalering</t>
  </si>
  <si>
    <t>63.41.00</t>
  </si>
  <si>
    <t>64.22.00</t>
  </si>
  <si>
    <t>Intercominstallatie</t>
  </si>
  <si>
    <t>CCTV Camera</t>
  </si>
  <si>
    <t>CCTV Monitor</t>
  </si>
  <si>
    <t>64.31.20</t>
  </si>
  <si>
    <t>64.31.10</t>
  </si>
  <si>
    <t>65.22.30</t>
  </si>
  <si>
    <t>65.11.10</t>
  </si>
  <si>
    <t>Brandmeldinstallatie melders</t>
  </si>
  <si>
    <t>Brandmeldinstallatie centrale</t>
  </si>
  <si>
    <t>65.11.11</t>
  </si>
  <si>
    <t>Ontruiminginstallatie centrale</t>
  </si>
  <si>
    <t>Ontruiminginstallatie detectors</t>
  </si>
  <si>
    <t>65.11.30</t>
  </si>
  <si>
    <t>65.11.31</t>
  </si>
  <si>
    <t>65.12.10</t>
  </si>
  <si>
    <t>Kleefmagneten (deurmagneten)</t>
  </si>
  <si>
    <t>59.24.00</t>
  </si>
  <si>
    <t>59.25.00</t>
  </si>
  <si>
    <t>Sprinklerinstallatie pomp</t>
  </si>
  <si>
    <t>Sprinklerinstallatie leidingen</t>
  </si>
  <si>
    <t>Sprinklerinstallatie meldcentrale</t>
  </si>
  <si>
    <t>59.21.30</t>
  </si>
  <si>
    <t>59.21.20</t>
  </si>
  <si>
    <t>59.21.10</t>
  </si>
  <si>
    <t>59.23.00</t>
  </si>
  <si>
    <t>59.10.00</t>
  </si>
  <si>
    <t>65.21.10</t>
  </si>
  <si>
    <t>65.22.10</t>
  </si>
  <si>
    <t>65.34.20</t>
  </si>
  <si>
    <t>65.34.10</t>
  </si>
  <si>
    <t>65.44.00</t>
  </si>
  <si>
    <t>Tractielift goederen</t>
  </si>
  <si>
    <t>Tractielift personen</t>
  </si>
  <si>
    <t>Tractielift personen/goederen</t>
  </si>
  <si>
    <t>Lift personen/goederen</t>
  </si>
  <si>
    <t>66.11.10</t>
  </si>
  <si>
    <t>66.11.20</t>
  </si>
  <si>
    <t>66.11.30</t>
  </si>
  <si>
    <t>66.14.00</t>
  </si>
  <si>
    <t>73.12.20</t>
  </si>
  <si>
    <t>73.12.50</t>
  </si>
  <si>
    <t>73.12.10</t>
  </si>
  <si>
    <t>73.12.60</t>
  </si>
  <si>
    <t>73.12.30</t>
  </si>
  <si>
    <t>73.12.70</t>
  </si>
  <si>
    <t>75.13.20</t>
  </si>
  <si>
    <t>75.13.30</t>
  </si>
  <si>
    <t>90.63.00</t>
  </si>
  <si>
    <t>90.63.10</t>
  </si>
  <si>
    <t>Lichtmast</t>
  </si>
  <si>
    <t>Armaturen buitenverlichting/gevelverlichting</t>
  </si>
  <si>
    <t>90.34.20</t>
  </si>
  <si>
    <t>90.34.30</t>
  </si>
  <si>
    <t>Element type</t>
  </si>
  <si>
    <t>Controller ID</t>
  </si>
  <si>
    <t>Contractor ID</t>
  </si>
  <si>
    <t>TopDesk ID</t>
  </si>
  <si>
    <t>Hoofdelement</t>
  </si>
  <si>
    <t>Groep</t>
  </si>
  <si>
    <t>NLSfB</t>
  </si>
  <si>
    <t>Start Conditie</t>
  </si>
  <si>
    <t>Minimale Conditie</t>
  </si>
  <si>
    <t>KPI Data 1</t>
  </si>
  <si>
    <t>KPI Data 2</t>
  </si>
  <si>
    <t>KPI Data 3</t>
  </si>
  <si>
    <t>KPI Data 4</t>
  </si>
  <si>
    <t>Kenmerk 4</t>
  </si>
  <si>
    <t>Kenmerk 5</t>
  </si>
  <si>
    <t>Kenmerk 6</t>
  </si>
  <si>
    <t>Kenmerk 7</t>
  </si>
  <si>
    <t>Fabricaat</t>
  </si>
  <si>
    <t>Asset Adres</t>
  </si>
  <si>
    <t>elektrische aandrijving</t>
  </si>
  <si>
    <t>hydraulische aandrijving</t>
  </si>
  <si>
    <t>enkele deur</t>
  </si>
  <si>
    <t>dubbele deur</t>
  </si>
  <si>
    <t>elektrische bediening</t>
  </si>
  <si>
    <t>handmatige bediening</t>
  </si>
  <si>
    <t>mechanische bediening</t>
  </si>
  <si>
    <t>kunststof</t>
  </si>
  <si>
    <t>beheersplan aanwezig</t>
  </si>
  <si>
    <t>beheersplan niet aanwezig</t>
  </si>
  <si>
    <t>230 V</t>
  </si>
  <si>
    <t>400 V</t>
  </si>
  <si>
    <t>inductie</t>
  </si>
  <si>
    <t>ventilator</t>
  </si>
  <si>
    <t>STEK logboek aanwezig</t>
  </si>
  <si>
    <t>STEK logboek niet aanwezig</t>
  </si>
  <si>
    <t>satelliet unit</t>
  </si>
  <si>
    <t>plafond unit</t>
  </si>
  <si>
    <t>vloer unit</t>
  </si>
  <si>
    <t>geïsoleerd</t>
  </si>
  <si>
    <t>niet geïsoleerd</t>
  </si>
  <si>
    <t>voorziening warmtapwater</t>
  </si>
  <si>
    <t>geen voorziening warmtapwater</t>
  </si>
  <si>
    <t>open toestel</t>
  </si>
  <si>
    <t>gesloten toestel</t>
  </si>
  <si>
    <t>monobronsysteem</t>
  </si>
  <si>
    <t>separate bronnen</t>
  </si>
  <si>
    <t>automatische ontluchting</t>
  </si>
  <si>
    <t>geen automatische ontluchting</t>
  </si>
  <si>
    <t>voorzien van omkasting</t>
  </si>
  <si>
    <t>in put</t>
  </si>
  <si>
    <t>CV-water</t>
  </si>
  <si>
    <t>elektrisch</t>
  </si>
  <si>
    <t>naregeling per vertrek</t>
  </si>
  <si>
    <t>naregeling per groep</t>
  </si>
  <si>
    <t>t.b.v. algemeen</t>
  </si>
  <si>
    <t>t.b.v. rokersruimte</t>
  </si>
  <si>
    <t>t.b.v. vitaal proces</t>
  </si>
  <si>
    <t>servo gestuurde luchtklep</t>
  </si>
  <si>
    <t>geen servo gestuurde luchtklep</t>
  </si>
  <si>
    <t>voorzien van koeling</t>
  </si>
  <si>
    <t>niet voorzien van koeling</t>
  </si>
  <si>
    <t>voorzien van bevochtiging</t>
  </si>
  <si>
    <t>niet voorzien van bevochtiging</t>
  </si>
  <si>
    <t>aan/uit thermostaat</t>
  </si>
  <si>
    <t>klokthermostaat</t>
  </si>
  <si>
    <t>weersafhankelijke regeling</t>
  </si>
  <si>
    <t>separate regelkast CV/LBK</t>
  </si>
  <si>
    <t>gecombineerde regelkast CV/LBK</t>
  </si>
  <si>
    <t>sprinkler logboek aanwezig</t>
  </si>
  <si>
    <t>sprinkler logboek niet aanwezig</t>
  </si>
  <si>
    <t>vrijhangend</t>
  </si>
  <si>
    <t>opbouwkast</t>
  </si>
  <si>
    <t>inbouwkast</t>
  </si>
  <si>
    <t>schuim</t>
  </si>
  <si>
    <t>poeder</t>
  </si>
  <si>
    <t>koolzuur</t>
  </si>
  <si>
    <t>Automatische omschakelinrichting</t>
  </si>
  <si>
    <t>Handmatige omschakelinrichting</t>
  </si>
  <si>
    <t>loodaccu</t>
  </si>
  <si>
    <t>Ni-Ca batterij</t>
  </si>
  <si>
    <t>aardelektrode aanwezig</t>
  </si>
  <si>
    <t>aardelektrode niet aanwezig</t>
  </si>
  <si>
    <t>Inom  63-250A</t>
  </si>
  <si>
    <t>Inom  &gt; 250A</t>
  </si>
  <si>
    <t>overspanningsbeveiliging aanwezig</t>
  </si>
  <si>
    <t>iP type 1</t>
  </si>
  <si>
    <t>iP type 2</t>
  </si>
  <si>
    <t>iP type 3</t>
  </si>
  <si>
    <t>TL</t>
  </si>
  <si>
    <t>neon</t>
  </si>
  <si>
    <t>centrale noodverlichting</t>
  </si>
  <si>
    <t>decentrale noodverlichting</t>
  </si>
  <si>
    <t>logboek aanwezig</t>
  </si>
  <si>
    <t>logboek niet aanwezig</t>
  </si>
  <si>
    <t>centraal systeem</t>
  </si>
  <si>
    <t>decentraal systeem</t>
  </si>
  <si>
    <t>elektra tekeningen aanwezig</t>
  </si>
  <si>
    <t>geen elektra tekeningen aanwezig</t>
  </si>
  <si>
    <t>intercom audio</t>
  </si>
  <si>
    <t>intercom audio en video</t>
  </si>
  <si>
    <t>monitor zwart/wit</t>
  </si>
  <si>
    <t>monitor kleur</t>
  </si>
  <si>
    <t>koppeling DECT</t>
  </si>
  <si>
    <t>geen koppeling DECT</t>
  </si>
  <si>
    <t>bellentableau aanwezig</t>
  </si>
  <si>
    <t>geen bellentableau aanwezig</t>
  </si>
  <si>
    <t>niet gecertificeerd</t>
  </si>
  <si>
    <t>gecertificeerd</t>
  </si>
  <si>
    <t>keuringsrapport aanwezig</t>
  </si>
  <si>
    <t>keuringsrapport niet aanwezig</t>
  </si>
  <si>
    <t>doormelding</t>
  </si>
  <si>
    <t>geen doormelding</t>
  </si>
  <si>
    <t>stand alone systeem</t>
  </si>
  <si>
    <t>pc gestuurd systeem</t>
  </si>
  <si>
    <t>doormelding naar telefoon</t>
  </si>
  <si>
    <t>geen doormelding naar telefoon</t>
  </si>
  <si>
    <t>koppeling met alarminstallatie</t>
  </si>
  <si>
    <t>geen koppeling met alarminstallatie</t>
  </si>
  <si>
    <t>automatische sturing op zonlicht</t>
  </si>
  <si>
    <t>geen automatische sturing op zonlicht</t>
  </si>
  <si>
    <t>automatische sturing op windsterkte</t>
  </si>
  <si>
    <t>geen automatische sturing op windsterkte</t>
  </si>
  <si>
    <t>doormelding naar centrale bedienpost</t>
  </si>
  <si>
    <t>geen doormelding naar centrale bedienpost</t>
  </si>
  <si>
    <t>niet-hydraulische aandrijving</t>
  </si>
  <si>
    <t>lift-certificaat aanwezig</t>
  </si>
  <si>
    <t>lift-certificaat niet aanwezig</t>
  </si>
  <si>
    <t>lichtmast &lt; 1.2m</t>
  </si>
  <si>
    <t>lichtmast &gt; 1.2m &lt; 3m</t>
  </si>
  <si>
    <t>lichtmast &gt; 3m</t>
  </si>
  <si>
    <t>gevelarmatuur</t>
  </si>
  <si>
    <t>halogeen</t>
  </si>
  <si>
    <t>PL</t>
  </si>
  <si>
    <t>overige lichtbronnen</t>
  </si>
  <si>
    <t>rolhek</t>
  </si>
  <si>
    <t>schuifhek</t>
  </si>
  <si>
    <t>draaihek</t>
  </si>
  <si>
    <t>elektrisch/mechanische aandrijving</t>
  </si>
  <si>
    <t>elektrisch/hydraulische aandrijving</t>
  </si>
  <si>
    <t>hydraulische bediening</t>
  </si>
  <si>
    <t>handmatige aansturing</t>
  </si>
  <si>
    <t>externe aansturing</t>
  </si>
  <si>
    <t>aansturing met pas</t>
  </si>
  <si>
    <t>aansturing met afstandsbediening</t>
  </si>
  <si>
    <t>intercom aanwezig</t>
  </si>
  <si>
    <t>geen intercom aanwezig</t>
  </si>
  <si>
    <t>voorbeeld</t>
  </si>
  <si>
    <t>Voorbeeld</t>
  </si>
  <si>
    <t>voorbeeld m2</t>
  </si>
  <si>
    <t>Oude code</t>
  </si>
  <si>
    <t>Oude omschrijving</t>
  </si>
  <si>
    <t>Format:</t>
  </si>
  <si>
    <t>XX.aa.bb</t>
  </si>
  <si>
    <t>XX; a, a; b, b</t>
  </si>
  <si>
    <t>0-</t>
  </si>
  <si>
    <t>PROJECT TOTAAL</t>
  </si>
  <si>
    <t>0-.0</t>
  </si>
  <si>
    <t>indirecte projectvoorzieningen</t>
  </si>
  <si>
    <t>0-.1</t>
  </si>
  <si>
    <t>werkterreininrichtingen</t>
  </si>
  <si>
    <t>0-.10</t>
  </si>
  <si>
    <t>indirecte projectvoorzieningen; werkterreininrichting, algemeen (verzamelniveau)</t>
  </si>
  <si>
    <t>0-.11</t>
  </si>
  <si>
    <t>indirecte projectvoorzieningen; werkterreininrichting, bijkomende werken algemeen</t>
  </si>
  <si>
    <t>0-.12</t>
  </si>
  <si>
    <t>indirecte projectvoorzieningen; werkterreininrichting, personen/materiaalvoorzieningen</t>
  </si>
  <si>
    <t>0-.13</t>
  </si>
  <si>
    <t>indirecte projectvoorzieningen; werkterreininrichting, energievoorzieningen</t>
  </si>
  <si>
    <t>0-.14</t>
  </si>
  <si>
    <t>indirecte projectvoorzieningen; werkterreininrichting, beveiligingsvoorzieningen</t>
  </si>
  <si>
    <t>0-.15</t>
  </si>
  <si>
    <t>indirecte projectvoorzieningen; werkterreininrichting, doorwerkvoorzieningen</t>
  </si>
  <si>
    <t>0-.16</t>
  </si>
  <si>
    <t>indirecte projectvoorzieningen; werkterreininrichting, voorzieningen belendende percelen</t>
  </si>
  <si>
    <t>0-.17</t>
  </si>
  <si>
    <t>indirecte projectvoorzieningen; werkterreininrichting, onderhoudsvoorzieningen</t>
  </si>
  <si>
    <t>0-.2</t>
  </si>
  <si>
    <t>materieelvoorzieningen</t>
  </si>
  <si>
    <t>0-.20</t>
  </si>
  <si>
    <t>indirecte projectvoorzieningen; materieelvoorzieningen, algemeen (verzamelniveau)</t>
  </si>
  <si>
    <t>0-.21</t>
  </si>
  <si>
    <t>indirecte projectvoorzieningen; materieelvoorzieningen, transport</t>
  </si>
  <si>
    <t>0-.22</t>
  </si>
  <si>
    <t>indirecte projectvoorzieningen; materieelvoorzieningen, gereedschappen (algemeen)</t>
  </si>
  <si>
    <t>0-.3</t>
  </si>
  <si>
    <t>risicodekking</t>
  </si>
  <si>
    <t>0-.30</t>
  </si>
  <si>
    <t>indirecte projectvoorzieningen; risicodekking, algemeen (verzamelniveau)</t>
  </si>
  <si>
    <t>0-.31</t>
  </si>
  <si>
    <t>indirecte projectvoorzieningen; risicodekking, verzekeringen</t>
  </si>
  <si>
    <t>0-.32</t>
  </si>
  <si>
    <t>indirecte projectvoorzieningen; risicodekking, waarborgen</t>
  </si>
  <si>
    <t>0-.33</t>
  </si>
  <si>
    <t>indirecte projectvoorzieningen; risicodekking, prijsstijgingen</t>
  </si>
  <si>
    <t>0-.4</t>
  </si>
  <si>
    <t>projectorganisatie</t>
  </si>
  <si>
    <t>0-.40</t>
  </si>
  <si>
    <t>indirecte projectvoorzieningen; projectorganisatie, algemeen (verzamelniveau)</t>
  </si>
  <si>
    <t>0-.41</t>
  </si>
  <si>
    <t>indirecte projectvoorzieningen; projectorganisatie, administratie</t>
  </si>
  <si>
    <t>0-.42</t>
  </si>
  <si>
    <t>indirecte projectvoorzieningen; projectorganisatie, uitvoering</t>
  </si>
  <si>
    <t>0-.43</t>
  </si>
  <si>
    <t>indirecte projectvoorzieningen; projectorganisatie, documentatie</t>
  </si>
  <si>
    <t>0-.5</t>
  </si>
  <si>
    <t>bedrijfsorganisatie</t>
  </si>
  <si>
    <t>0-.50</t>
  </si>
  <si>
    <t>indirecte projectvoorzieningen; bedrijfsorganisatie, algemeen (verzamelniveau)</t>
  </si>
  <si>
    <t>0-.51</t>
  </si>
  <si>
    <t>indirecte projectvoorzieningen; bedrijfsorganisatie, bestuur en directie</t>
  </si>
  <si>
    <t>0-.52</t>
  </si>
  <si>
    <t>indirecte projectvoorzieningen; bedrijfsorganisatie, winstregelingen</t>
  </si>
  <si>
    <t>1-</t>
  </si>
  <si>
    <t>FUNDERINGEN</t>
  </si>
  <si>
    <t>10</t>
  </si>
  <si>
    <t>-gereserveerd-</t>
  </si>
  <si>
    <t>11</t>
  </si>
  <si>
    <t>Bodemvoorzieningen</t>
  </si>
  <si>
    <t>11.0</t>
  </si>
  <si>
    <t>bodemvoorzieningen; algemeen</t>
  </si>
  <si>
    <t>11.1</t>
  </si>
  <si>
    <t>bodemvoorzieningen; grond</t>
  </si>
  <si>
    <t>11.10</t>
  </si>
  <si>
    <t>bodemvoorzieningen; grond, algemeen (verzamelniveau)</t>
  </si>
  <si>
    <t>11.11</t>
  </si>
  <si>
    <t>bodemvoorzieningen; grond, ontgravingen</t>
  </si>
  <si>
    <t>11.12</t>
  </si>
  <si>
    <t>bodemvoorzieningen; grond, aanvullingen</t>
  </si>
  <si>
    <t>11.13</t>
  </si>
  <si>
    <t>bodemvoorzieningen; grond, sloop- en rooiwerkzaamheden</t>
  </si>
  <si>
    <t>11.15</t>
  </si>
  <si>
    <t>bodemvoorzieningen; grond, damwanden</t>
  </si>
  <si>
    <t>11.2</t>
  </si>
  <si>
    <t>bodemvoorzieningen; water</t>
  </si>
  <si>
    <t>11.20</t>
  </si>
  <si>
    <t>bodemvoorzieningen; water, algemeen (verzamelniveau)</t>
  </si>
  <si>
    <t>11.24</t>
  </si>
  <si>
    <t>bodemvoorzieningen; water, bemalingen</t>
  </si>
  <si>
    <t>11.25</t>
  </si>
  <si>
    <t>bodemvoorzieningen; water, damwanden</t>
  </si>
  <si>
    <t>12</t>
  </si>
  <si>
    <t>13</t>
  </si>
  <si>
    <t>Vloeren op grondslag</t>
  </si>
  <si>
    <t>13.0</t>
  </si>
  <si>
    <t>vloeren op grondslag; algemeen</t>
  </si>
  <si>
    <t>13.1</t>
  </si>
  <si>
    <t>vloeren op grondslag; niet constructief</t>
  </si>
  <si>
    <t>13.10</t>
  </si>
  <si>
    <t>vloeren op grondslag; niet constructief, algemeen (verzamelniveau)</t>
  </si>
  <si>
    <t>13.11</t>
  </si>
  <si>
    <t>vloeren op grondslag; niet constructief, bodemafsluitingen</t>
  </si>
  <si>
    <t>13.12</t>
  </si>
  <si>
    <t>vloeren op grondslag; niet constructief, vloeren als gebouwonderdeel</t>
  </si>
  <si>
    <t>13.13</t>
  </si>
  <si>
    <t>vloeren op grondslag; niet constructief, vloeren als bestrating</t>
  </si>
  <si>
    <t>13.2</t>
  </si>
  <si>
    <t>vloeren op grondslag; constructief</t>
  </si>
  <si>
    <t>13.20</t>
  </si>
  <si>
    <t>vloeren op grondslag; constructief, algemeen (verzamelniveau)</t>
  </si>
  <si>
    <t>13.21</t>
  </si>
  <si>
    <t>vloeren op grondslag; constructief, bodemafsluitingen</t>
  </si>
  <si>
    <t>13.22</t>
  </si>
  <si>
    <t>vloeren op grondslag; constructief, vloeren als gebouwonderdeel</t>
  </si>
  <si>
    <t>13.25</t>
  </si>
  <si>
    <t>vloeren op grondslag; constructief, grondverbeteringen</t>
  </si>
  <si>
    <t>14</t>
  </si>
  <si>
    <t>15</t>
  </si>
  <si>
    <t>16</t>
  </si>
  <si>
    <t>Funderingsconstructies</t>
  </si>
  <si>
    <t>16.0</t>
  </si>
  <si>
    <t>funderingsconstructies; algemeen</t>
  </si>
  <si>
    <t>16.1</t>
  </si>
  <si>
    <t>funderingsconstructies; voeten en balken</t>
  </si>
  <si>
    <t>16.10</t>
  </si>
  <si>
    <t>funderingsconstructies; voeten en balken, algemeen (verzamelniveau)</t>
  </si>
  <si>
    <t>16.11</t>
  </si>
  <si>
    <t>funderingsconstructies; voeten en balken, fundatie voeten</t>
  </si>
  <si>
    <t>16.12</t>
  </si>
  <si>
    <t>funderingsconstructies; voeten en balken, fundatie balken</t>
  </si>
  <si>
    <t>16.13</t>
  </si>
  <si>
    <t>funderingsconstructies; voeten en balken, fundatie poeren</t>
  </si>
  <si>
    <t>16.14</t>
  </si>
  <si>
    <t>funderingsconstructies; voeten en balken, gevelwanden (-200)</t>
  </si>
  <si>
    <t>16.15</t>
  </si>
  <si>
    <t>funderingsconstructies; voeten en balken, grondverbeteringen</t>
  </si>
  <si>
    <t>16.2</t>
  </si>
  <si>
    <t>funderingsconstructies; keerwanden</t>
  </si>
  <si>
    <t>16.20</t>
  </si>
  <si>
    <t>funderingsconstructies; keerwanden, algemeen (verzamelniveau)</t>
  </si>
  <si>
    <t>16.21</t>
  </si>
  <si>
    <t>funderingsconstructies; keerwanden, grondkerende wanden</t>
  </si>
  <si>
    <t>16.22</t>
  </si>
  <si>
    <t>funderingsconstructies; keerwanden, waterkerende wanden</t>
  </si>
  <si>
    <t>16.23</t>
  </si>
  <si>
    <t>funderingsconstructies; keerwanden, gevelwanden (-200)</t>
  </si>
  <si>
    <t>16.25</t>
  </si>
  <si>
    <t>funderingsconstructies; keerwanden, grondverbeteringen</t>
  </si>
  <si>
    <t>17</t>
  </si>
  <si>
    <t>Paalfunderingen</t>
  </si>
  <si>
    <t>17.0</t>
  </si>
  <si>
    <t>paalfunderingen; algemeen</t>
  </si>
  <si>
    <t>17.1</t>
  </si>
  <si>
    <t>paalfunderingen; niet geheid</t>
  </si>
  <si>
    <t>17.10</t>
  </si>
  <si>
    <t>paalfunderingen; niet geheid, algemeen (verzamelniveau)</t>
  </si>
  <si>
    <t>17.11</t>
  </si>
  <si>
    <t>paalfunderingen; niet geheid, dragende palen; geboord</t>
  </si>
  <si>
    <t>17.12</t>
  </si>
  <si>
    <t>paalfunderingen; niet geheid, dragende palen; geschroefd</t>
  </si>
  <si>
    <t>17.13</t>
  </si>
  <si>
    <t>paalfunderingen; niet geheid, trekverankeringen</t>
  </si>
  <si>
    <t>17.14</t>
  </si>
  <si>
    <t>paalfunderingen; niet geheid, pijler-putringfunderingen</t>
  </si>
  <si>
    <t>17.15</t>
  </si>
  <si>
    <t>paalfunderingen; niet geheid, bodeminjecties</t>
  </si>
  <si>
    <t>17.2</t>
  </si>
  <si>
    <t>paalfunderingen; geheid</t>
  </si>
  <si>
    <t>17.20</t>
  </si>
  <si>
    <t>paalfunderingen; geheid, algemeen (verzamelniveau)</t>
  </si>
  <si>
    <t>17.21</t>
  </si>
  <si>
    <t>paalfunderingen; geheid, dragende palen</t>
  </si>
  <si>
    <t>17.22</t>
  </si>
  <si>
    <t>paalfunderingen; geheid, palen; ingeheide bekisting</t>
  </si>
  <si>
    <t>17.23</t>
  </si>
  <si>
    <t>paalfunderingen; geheid, trekverankeringen</t>
  </si>
  <si>
    <t>17.25</t>
  </si>
  <si>
    <t>paalfunderingen; geheid, damwandenfunderingen</t>
  </si>
  <si>
    <t>18</t>
  </si>
  <si>
    <t>19</t>
  </si>
  <si>
    <t>2-</t>
  </si>
  <si>
    <t>RUWBOUW</t>
  </si>
  <si>
    <t>20</t>
  </si>
  <si>
    <t>21</t>
  </si>
  <si>
    <t>Buitenwanden</t>
  </si>
  <si>
    <t>21.0</t>
  </si>
  <si>
    <t>buitenwanden; algemeen</t>
  </si>
  <si>
    <t>21.1</t>
  </si>
  <si>
    <t>buitenwanden; niet constructief</t>
  </si>
  <si>
    <t>21.10</t>
  </si>
  <si>
    <t>buitenwanden; niet constructief, algemeen (verzamelniveau)</t>
  </si>
  <si>
    <t>21.11</t>
  </si>
  <si>
    <t>buitenwanden; niet constructief, massieve wanden</t>
  </si>
  <si>
    <t>21.12</t>
  </si>
  <si>
    <t>buitenwanden; niet constructief, spouwwanden</t>
  </si>
  <si>
    <t>21.13</t>
  </si>
  <si>
    <t>buitenwanden; niet constructief, systeemwanden</t>
  </si>
  <si>
    <t>21.14</t>
  </si>
  <si>
    <t>buitenwanden; niet constructief, vlieswanden</t>
  </si>
  <si>
    <t>21.15</t>
  </si>
  <si>
    <t>buitenwanden; niet constructief, borstweringen</t>
  </si>
  <si>
    <t>21.16</t>
  </si>
  <si>
    <t>buitenwanden; niet constructief, boeiboorden</t>
  </si>
  <si>
    <t>21.2</t>
  </si>
  <si>
    <t>buitenwanden; constructief</t>
  </si>
  <si>
    <t>21.20</t>
  </si>
  <si>
    <t>buitenwanden; constructief, algemeen (verzamelniveau)</t>
  </si>
  <si>
    <t>21.21</t>
  </si>
  <si>
    <t>buitenwanden; constructief, massieve wanden</t>
  </si>
  <si>
    <t>21.22</t>
  </si>
  <si>
    <t>buitenwanden; constructief, spouwwanden</t>
  </si>
  <si>
    <t>21.23</t>
  </si>
  <si>
    <t>buitenwanden; constructief, systeemwanden</t>
  </si>
  <si>
    <t>21.25</t>
  </si>
  <si>
    <t>buitenwanden; constructief, borstweringen</t>
  </si>
  <si>
    <t>22</t>
  </si>
  <si>
    <t>Binnenwanden</t>
  </si>
  <si>
    <t>22.0</t>
  </si>
  <si>
    <t>binnenwanden; algemeen</t>
  </si>
  <si>
    <t>22.1</t>
  </si>
  <si>
    <t>binnenwanden; niet constructief</t>
  </si>
  <si>
    <t>22.10</t>
  </si>
  <si>
    <t>binnenwanden; niet constructief, algemeen (verzamelniveau)</t>
  </si>
  <si>
    <t>22.11</t>
  </si>
  <si>
    <t>binnenwanden; niet constructief, massieve wanden</t>
  </si>
  <si>
    <t>22.12</t>
  </si>
  <si>
    <t>binnenwanden; niet constructief, spouwwanden</t>
  </si>
  <si>
    <t>22.13</t>
  </si>
  <si>
    <t>binnenwanden; niet constructief, systeemwanden; vast</t>
  </si>
  <si>
    <t>22.14</t>
  </si>
  <si>
    <t>binnenwanden; niet constructief, systeemwanden; verplaatsbaar</t>
  </si>
  <si>
    <t>22.2</t>
  </si>
  <si>
    <t>binnenwanden; constructief</t>
  </si>
  <si>
    <t>22.20</t>
  </si>
  <si>
    <t>binnenwanden; constructief, algemeen (verzamelniveau)</t>
  </si>
  <si>
    <t>22.21</t>
  </si>
  <si>
    <t>binnenwanden; constructief, massieve wanden</t>
  </si>
  <si>
    <t>22.22</t>
  </si>
  <si>
    <t>binnenwanden; constructief, spouwwanden</t>
  </si>
  <si>
    <t>22.23</t>
  </si>
  <si>
    <t>binnenwanden; constructief, systeemwanden; vast</t>
  </si>
  <si>
    <t>23</t>
  </si>
  <si>
    <t>Vloeren</t>
  </si>
  <si>
    <t>23.0</t>
  </si>
  <si>
    <t>vloeren; algemeen</t>
  </si>
  <si>
    <t>23.1</t>
  </si>
  <si>
    <t>vloeren; niet constructief</t>
  </si>
  <si>
    <t>23.10</t>
  </si>
  <si>
    <t>vloeren; niet constructief, algemeen (verzamelniveau)</t>
  </si>
  <si>
    <t>23.11</t>
  </si>
  <si>
    <t>vloeren; niet constructief, vrijdragende vloeren</t>
  </si>
  <si>
    <t>23.12</t>
  </si>
  <si>
    <t>vloeren; niet constructief, balkons</t>
  </si>
  <si>
    <t>23.13</t>
  </si>
  <si>
    <t>vloeren; niet constructief, galerijen</t>
  </si>
  <si>
    <t>23.14</t>
  </si>
  <si>
    <t>vloeren; niet constructief, bordessen</t>
  </si>
  <si>
    <t>23.15</t>
  </si>
  <si>
    <t>vloeren; niet constructief, vloeren t.b.v. technische voorzieningen</t>
  </si>
  <si>
    <t>23.2</t>
  </si>
  <si>
    <t>vloeren; constructief</t>
  </si>
  <si>
    <t>23.20</t>
  </si>
  <si>
    <t>vloeren; constructief, algemeen (verzamelniveau)</t>
  </si>
  <si>
    <t>23.21</t>
  </si>
  <si>
    <t>vloeren; constructief, vrijdragende vloeren</t>
  </si>
  <si>
    <t>23.22</t>
  </si>
  <si>
    <t>vloeren; constructief, balkons</t>
  </si>
  <si>
    <t>23.23</t>
  </si>
  <si>
    <t>vloeren; constructief, galerijen</t>
  </si>
  <si>
    <t>23.24</t>
  </si>
  <si>
    <t>vloeren; constructief, bordessen</t>
  </si>
  <si>
    <t>23.25</t>
  </si>
  <si>
    <t>vloeren; constructief, vloeren t.b.v. technische voorzieningen</t>
  </si>
  <si>
    <t>24</t>
  </si>
  <si>
    <t>Trappen en hellingen</t>
  </si>
  <si>
    <t>24.0</t>
  </si>
  <si>
    <t>trappen en hellingen; algemeen</t>
  </si>
  <si>
    <t>24.1</t>
  </si>
  <si>
    <t>trappen en hellingen; trappen</t>
  </si>
  <si>
    <t>24.10</t>
  </si>
  <si>
    <t>trappen en hellingen; trappen, algemeen (verzamelniveau)</t>
  </si>
  <si>
    <t>24.11</t>
  </si>
  <si>
    <t>trappen en hellingen; trappen, rechte steektrappen</t>
  </si>
  <si>
    <t>24.12</t>
  </si>
  <si>
    <t>trappen en hellingen; trappen, niet-rechte steektrappen</t>
  </si>
  <si>
    <t>24.13</t>
  </si>
  <si>
    <t>trappen en hellingen; trappen, spiltrappen</t>
  </si>
  <si>
    <t>Vlizotrap</t>
  </si>
  <si>
    <t>24.14.00</t>
  </si>
  <si>
    <t>trappen en hellingen; trappen, vlizotrap</t>
  </si>
  <si>
    <t>bouwdelen</t>
  </si>
  <si>
    <t>24.15</t>
  </si>
  <si>
    <t>trappen en hellingen; trappen, bordessen</t>
  </si>
  <si>
    <t>24.2</t>
  </si>
  <si>
    <t>trappen en hellingen; hellingen</t>
  </si>
  <si>
    <t>24.20</t>
  </si>
  <si>
    <t>trappen en hellingen; hellingen, algemeen (verzamelniveau)</t>
  </si>
  <si>
    <t>24.21</t>
  </si>
  <si>
    <t>trappen en hellingen; hellingen, beloopbare hellingen</t>
  </si>
  <si>
    <t>24.22</t>
  </si>
  <si>
    <t>trappen en hellingen; hellingen, berijdbare hellingen</t>
  </si>
  <si>
    <t>24.25</t>
  </si>
  <si>
    <t>trappen en hellingen; hellingen, bordessen</t>
  </si>
  <si>
    <t>24.3</t>
  </si>
  <si>
    <t>trappen en hellingen; ladders en klimijzers</t>
  </si>
  <si>
    <t>24.30</t>
  </si>
  <si>
    <t>trappen en hellingen; ladders en klimijzers, algemeen (verzamelniveau)</t>
  </si>
  <si>
    <t>24.31</t>
  </si>
  <si>
    <t>trappen en hellingen; ladders en klimijzers, ladders</t>
  </si>
  <si>
    <t>24.32</t>
  </si>
  <si>
    <t>trappen en hellingen; ladders en klimijzers, klimijzers</t>
  </si>
  <si>
    <t>24.35</t>
  </si>
  <si>
    <t>trappen en hellingen; ladders en klimijzers, bordessen</t>
  </si>
  <si>
    <t>25</t>
  </si>
  <si>
    <t>26</t>
  </si>
  <si>
    <t>27</t>
  </si>
  <si>
    <t>Daken</t>
  </si>
  <si>
    <t>27.0</t>
  </si>
  <si>
    <t>daken; algemeen</t>
  </si>
  <si>
    <t>27.1</t>
  </si>
  <si>
    <t>daken; niet constructief</t>
  </si>
  <si>
    <t>27.10</t>
  </si>
  <si>
    <t>daken; niet constructief, algemeen (verzamelniveau)</t>
  </si>
  <si>
    <t>27.11</t>
  </si>
  <si>
    <t>daken; niet constructief, vlakke daken</t>
  </si>
  <si>
    <t>27.12</t>
  </si>
  <si>
    <t>daken; niet constructief, hellende daken</t>
  </si>
  <si>
    <t>27.13</t>
  </si>
  <si>
    <t>daken; niet constructief, luifels</t>
  </si>
  <si>
    <t>27.14</t>
  </si>
  <si>
    <t>daken; niet constructief, overkappingen</t>
  </si>
  <si>
    <t>27.16</t>
  </si>
  <si>
    <t>daken; niet constructief, gootconstructies</t>
  </si>
  <si>
    <t>27.2</t>
  </si>
  <si>
    <t>daken; constructief</t>
  </si>
  <si>
    <t>27.20</t>
  </si>
  <si>
    <t>daken; constructief, algemeen (verzamelniveau)</t>
  </si>
  <si>
    <t>27.21</t>
  </si>
  <si>
    <t>daken; constructief, vlakke daken</t>
  </si>
  <si>
    <t>27.22</t>
  </si>
  <si>
    <t>daken; constructief, hellende daken</t>
  </si>
  <si>
    <t>27.23</t>
  </si>
  <si>
    <t>daken; constructief, luifels</t>
  </si>
  <si>
    <t>27.24</t>
  </si>
  <si>
    <t>daken; constructief, overkappingen</t>
  </si>
  <si>
    <t>27.26</t>
  </si>
  <si>
    <t>daken; constructief, gootconstructies</t>
  </si>
  <si>
    <t>28</t>
  </si>
  <si>
    <t>Hoofddraagconstructies</t>
  </si>
  <si>
    <t>28.0</t>
  </si>
  <si>
    <t>hoofddraagconstructies; algemeen</t>
  </si>
  <si>
    <t>28.1</t>
  </si>
  <si>
    <t>hoofddraagconstructies; kolommen en liggers</t>
  </si>
  <si>
    <t>28.10</t>
  </si>
  <si>
    <t>hoofddraagconstructies; kolommen en liggers, algemeen (verzamelniveau)</t>
  </si>
  <si>
    <t>28.11</t>
  </si>
  <si>
    <t>hoofddraagconstructies; kolommen en liggers, kolom-/liggerconstructies</t>
  </si>
  <si>
    <t>28.12</t>
  </si>
  <si>
    <t>hoofddraagconstructies; kolommen en liggers, spanten</t>
  </si>
  <si>
    <t>28.2</t>
  </si>
  <si>
    <t>hoofddraagconstructies; wanden en vloeren</t>
  </si>
  <si>
    <t>28.20</t>
  </si>
  <si>
    <t>hoofddraagconstructies; wanden en vloeren, algemeen (verzamelniveau)</t>
  </si>
  <si>
    <t>28.21</t>
  </si>
  <si>
    <t>hoofddraagconstructies; wanden en vloeren, wand-/vloerconstructies</t>
  </si>
  <si>
    <t>28.3</t>
  </si>
  <si>
    <t>hoofddraagconstructies; ruimte-eenheden</t>
  </si>
  <si>
    <t>28.30</t>
  </si>
  <si>
    <t>hoofddraagconstructies; ruimte-eenheden, algemeen (verzamelniveau)</t>
  </si>
  <si>
    <t>28.31</t>
  </si>
  <si>
    <t>hoofddraagconstructies; ruimte-eenheden, doosconstructies</t>
  </si>
  <si>
    <t>29</t>
  </si>
  <si>
    <t>3-</t>
  </si>
  <si>
    <t>AFBOUW</t>
  </si>
  <si>
    <t>30</t>
  </si>
  <si>
    <t>31</t>
  </si>
  <si>
    <t>Buitenwandopeningen</t>
  </si>
  <si>
    <t>31.0</t>
  </si>
  <si>
    <t>buitenwandopeningen; algemeen</t>
  </si>
  <si>
    <t>31.1</t>
  </si>
  <si>
    <t>buitenwandopeningen; niet gevuld</t>
  </si>
  <si>
    <t>31.10</t>
  </si>
  <si>
    <t>buitenwandopeningen; niet gevuld, algemeen (verzamelniveau)</t>
  </si>
  <si>
    <t>31.11</t>
  </si>
  <si>
    <t>buitenwandopeningen; niet gevuld, daglichtopeningen</t>
  </si>
  <si>
    <t>31.12</t>
  </si>
  <si>
    <t>buitenwandopeningen; niet gevuld, buitenluchtopeningen</t>
  </si>
  <si>
    <t>31.2</t>
  </si>
  <si>
    <t>buitenwandopeningen; gevuld met ramen</t>
  </si>
  <si>
    <t>31.20</t>
  </si>
  <si>
    <t>buitenwandopeningen; gevuld met ramen, algemeen (verzamelniveau)</t>
  </si>
  <si>
    <t>31.21</t>
  </si>
  <si>
    <t>buitenwandopeningen; gevuld met ramen, gesloten ramen</t>
  </si>
  <si>
    <t>31.22</t>
  </si>
  <si>
    <t>buitenwandopeningen; gevuld met ramen, ramen draaiend aan één kant</t>
  </si>
  <si>
    <t>31.23</t>
  </si>
  <si>
    <t>buitenwandopeningen; gevuld met ramen, schuiframen</t>
  </si>
  <si>
    <t>31.24.00</t>
  </si>
  <si>
    <t>buitenwandopeningen; gevuld met ramen, ramen draaiend op verticale of horizontale as</t>
  </si>
  <si>
    <t>31.25</t>
  </si>
  <si>
    <t>buitenwandopeningen; gevuld met ramen, combinatieramen</t>
  </si>
  <si>
    <t>31.3</t>
  </si>
  <si>
    <t>buitenwandopeningen; gevuld met deuren</t>
  </si>
  <si>
    <t>toegang</t>
  </si>
  <si>
    <t>31.30</t>
  </si>
  <si>
    <t>buitenwandopeningen; gevuld met deuren, algemeen (verzamelniveau)</t>
  </si>
  <si>
    <t>31.31</t>
  </si>
  <si>
    <t>buitenwandopeningen; gevuld met deuren, draaideuren</t>
  </si>
  <si>
    <t>buitenwandopeningen; gevuld met deuren, draaideuren; automatisch</t>
  </si>
  <si>
    <t>31.32</t>
  </si>
  <si>
    <t>buitenwandopeningen; gevuld met deuren, schuifdeuren</t>
  </si>
  <si>
    <t>buitenwandopeningen; gevuld met deuren, schuifdeuren; automatisch</t>
  </si>
  <si>
    <t>31.33</t>
  </si>
  <si>
    <t>buitenwandopeningen; gevuld met deuren, tuimeldeuren</t>
  </si>
  <si>
    <t>buitenwandopeningen; gevuld met deuren, tourniquets</t>
  </si>
  <si>
    <t>buitenwandopeningen; gevuld met deuren, overheaddeur (rol/sectionale)</t>
  </si>
  <si>
    <t>31.4</t>
  </si>
  <si>
    <t>buitenwandopeningen; gevuld met puien</t>
  </si>
  <si>
    <t>31.40</t>
  </si>
  <si>
    <t>buitenwandopeningen; gevuld met puien, algemeen (verzamelniveau)</t>
  </si>
  <si>
    <t>31.41</t>
  </si>
  <si>
    <t>buitenwandopeningen; gevuld met puien, gesloten puien</t>
  </si>
  <si>
    <t>rolluik</t>
  </si>
  <si>
    <t>31.42.00</t>
  </si>
  <si>
    <t>buitenwandopeningen; gevuld met rolluik</t>
  </si>
  <si>
    <t>32</t>
  </si>
  <si>
    <t>Binnenwandopeningen</t>
  </si>
  <si>
    <t>32.0</t>
  </si>
  <si>
    <t>binnenwandopeningen; algemeen</t>
  </si>
  <si>
    <t>32.1</t>
  </si>
  <si>
    <t>binnenwandopeningen; niet gevuld</t>
  </si>
  <si>
    <t>32.10</t>
  </si>
  <si>
    <t>binnenwandopeningen; niet gevuld, algemeen (verzamelniveau)</t>
  </si>
  <si>
    <t>32.11</t>
  </si>
  <si>
    <t>binnenwandopeningen; niet gevuld, openingen als doorgang</t>
  </si>
  <si>
    <t>32.12</t>
  </si>
  <si>
    <t>binnenwandopeningen; niet gevuld, openingen als doorzicht</t>
  </si>
  <si>
    <t>32.2</t>
  </si>
  <si>
    <t>binnenwandopeningen; gevuld met ramen</t>
  </si>
  <si>
    <t>32.20</t>
  </si>
  <si>
    <t>binnenwandopeningen; gevuld met ramen, algemeen (verzamelniveau)</t>
  </si>
  <si>
    <t>32.21</t>
  </si>
  <si>
    <t>binnenwandopeningen; gevuld met ramen, gesloten ramen</t>
  </si>
  <si>
    <t>32.22</t>
  </si>
  <si>
    <t>binnenwandopeningen; gevuld met ramen, ramen draaiend aan één kant</t>
  </si>
  <si>
    <t>32.23</t>
  </si>
  <si>
    <t>binnenwandopeningen; gevuld met ramen, schuiframen</t>
  </si>
  <si>
    <t>32.24.00</t>
  </si>
  <si>
    <t>binnenwandopeningen; gevuld met ramen, ramen draaiend op verticale of horizontale as</t>
  </si>
  <si>
    <t>32.25</t>
  </si>
  <si>
    <t>binnenwandopeningen; gevuld met ramen, combinatieramen</t>
  </si>
  <si>
    <t>32.3</t>
  </si>
  <si>
    <t>binnenwandopeningen; gevuld met deuren</t>
  </si>
  <si>
    <t>32.30</t>
  </si>
  <si>
    <t>binnenwandopeningen; gevuld met deuren, algemeen (verzamelniveau)</t>
  </si>
  <si>
    <t>32.31</t>
  </si>
  <si>
    <t>binnenwandopeningen; gevuld met deuren, draaideuren</t>
  </si>
  <si>
    <t>32.31.10</t>
  </si>
  <si>
    <t>binnenwandopeningen; gevuld met deuren, draaideuren; automatisch</t>
  </si>
  <si>
    <t>Schuifdeur</t>
  </si>
  <si>
    <t>32.32.00</t>
  </si>
  <si>
    <t>binnenwandopeningen; gevuld met deuren, schuifdeuren</t>
  </si>
  <si>
    <t>32.32.10</t>
  </si>
  <si>
    <t>binnenwandopeningen; gevuld met deuren, schuifdeuren; automatisch</t>
  </si>
  <si>
    <t>32.33</t>
  </si>
  <si>
    <t>binnenwandopeningen; gevuld met deuren, tuimeldeuren</t>
  </si>
  <si>
    <t>32.34</t>
  </si>
  <si>
    <t>binnenwandopeningen; gevuld met deuren, tourniquets</t>
  </si>
  <si>
    <t>32.4</t>
  </si>
  <si>
    <t>binnenwandopeningen; gevuld met puien</t>
  </si>
  <si>
    <t>32.40</t>
  </si>
  <si>
    <t>binnenwandopeningen; gevuld met puien, algemeen (verzamelniveau)</t>
  </si>
  <si>
    <t>32.41</t>
  </si>
  <si>
    <t>binnenwandopeningen; gevuld met puien, gesloten puien</t>
  </si>
  <si>
    <t>binnenwandopeningen; gevuld met rolluik</t>
  </si>
  <si>
    <t>33</t>
  </si>
  <si>
    <t>Vloeropeningen</t>
  </si>
  <si>
    <t>33.0</t>
  </si>
  <si>
    <t>vloeropeningen; algemeen</t>
  </si>
  <si>
    <t>33.1</t>
  </si>
  <si>
    <t>vloeropeningen; niet gevuld</t>
  </si>
  <si>
    <t>33.10</t>
  </si>
  <si>
    <t>vloeropeningen; niet gevuld, algemeen (verzamelniveau)</t>
  </si>
  <si>
    <t>33.11</t>
  </si>
  <si>
    <t>vloeropeningen; niet gevuld, openingen als doorgang</t>
  </si>
  <si>
    <t>33.12</t>
  </si>
  <si>
    <t>vloeropeningen; niet gevuld, openingen als doorzicht</t>
  </si>
  <si>
    <t>33.2</t>
  </si>
  <si>
    <t>vloeropeningen; gevuld</t>
  </si>
  <si>
    <t>33.20</t>
  </si>
  <si>
    <t>vloeropeningen; gevuld, algemeen (verzamelniveau)</t>
  </si>
  <si>
    <t>33.21</t>
  </si>
  <si>
    <t>vloeropeningen; gevuld, beloopbare vullingen</t>
  </si>
  <si>
    <t>33.22</t>
  </si>
  <si>
    <t>vloeropeningen; gevuld, niet-beloopbare vullingen</t>
  </si>
  <si>
    <t>34</t>
  </si>
  <si>
    <t>Balustrades en leuningen</t>
  </si>
  <si>
    <t>34.0</t>
  </si>
  <si>
    <t>balustrades en leuningen; algemeen</t>
  </si>
  <si>
    <t>34.1</t>
  </si>
  <si>
    <t>balustrades en leuningen; balustrades</t>
  </si>
  <si>
    <t>34.10</t>
  </si>
  <si>
    <t>balustrades en leuningen; balustrades, algemeen (verzamelniveau)</t>
  </si>
  <si>
    <t>34.11</t>
  </si>
  <si>
    <t>balustrades en leuningen; balustrades, binnenbalustrades</t>
  </si>
  <si>
    <t>34.12</t>
  </si>
  <si>
    <t>balustrades en leuningen; balustrades, buitenbalustrades</t>
  </si>
  <si>
    <t>34.2</t>
  </si>
  <si>
    <t>balustrades en leuningen; leuningen</t>
  </si>
  <si>
    <t>34.20</t>
  </si>
  <si>
    <t>balustrades en leuningen; leuningen, algemeen (verzamelniveau)</t>
  </si>
  <si>
    <t>34.21</t>
  </si>
  <si>
    <t>balustrades en leuningen; leuningen, binnenleuningen</t>
  </si>
  <si>
    <t>34.22</t>
  </si>
  <si>
    <t>balustrades en leuningen; leuningen, buitenleuningen</t>
  </si>
  <si>
    <t>35</t>
  </si>
  <si>
    <t>36</t>
  </si>
  <si>
    <t>37</t>
  </si>
  <si>
    <t>Dakopeningen</t>
  </si>
  <si>
    <t>37.0</t>
  </si>
  <si>
    <t>dakopeningen; algemeen</t>
  </si>
  <si>
    <t>37.1</t>
  </si>
  <si>
    <t>dakopeningen; niet gevuld</t>
  </si>
  <si>
    <t>37.10</t>
  </si>
  <si>
    <t>dakopeningen; niet gevuld, algemeen (verzamelniveau)</t>
  </si>
  <si>
    <t>37.11</t>
  </si>
  <si>
    <t>dakopeningen; niet gevuld, daglichtopeningen</t>
  </si>
  <si>
    <t>37.12</t>
  </si>
  <si>
    <t>dakopeningen; niet gevuld, buitenluchtopeningen</t>
  </si>
  <si>
    <t>37.2</t>
  </si>
  <si>
    <t>dakopeningen; gevuld</t>
  </si>
  <si>
    <t>37.20</t>
  </si>
  <si>
    <t>dakopeningen; gevuld, algemeen (verzamelniveau)</t>
  </si>
  <si>
    <t>37.21</t>
  </si>
  <si>
    <t>dakopeningen; gevuld, gesloten ramen</t>
  </si>
  <si>
    <t>37.22</t>
  </si>
  <si>
    <t>dakopeningen; gevuld, ramen draaiend aan één kant</t>
  </si>
  <si>
    <t>37.23</t>
  </si>
  <si>
    <t>dakopeningen; gevuld, schuiframen</t>
  </si>
  <si>
    <t>37.24.00</t>
  </si>
  <si>
    <t>dakopeningen; gevuld, ramen draaiend op een as</t>
  </si>
  <si>
    <t>37.25</t>
  </si>
  <si>
    <t>dakopeningen; gevuld, combinatieramen</t>
  </si>
  <si>
    <t>38</t>
  </si>
  <si>
    <t>Inbouwpakketten</t>
  </si>
  <si>
    <t>38.0</t>
  </si>
  <si>
    <t>inbouwpakketten; algemeen</t>
  </si>
  <si>
    <t>38.1</t>
  </si>
  <si>
    <t>inbouwpakketten</t>
  </si>
  <si>
    <t>38.10</t>
  </si>
  <si>
    <t>inbouwpakketten; algemeen (verzamelniveau)</t>
  </si>
  <si>
    <t>38.11</t>
  </si>
  <si>
    <t>inbouwpakketten; inbouwpakketten met te openen delen</t>
  </si>
  <si>
    <t>38.12</t>
  </si>
  <si>
    <t>inbouwpakketten; inbouwpakketten met gesloten delen</t>
  </si>
  <si>
    <t>39</t>
  </si>
  <si>
    <t>4-</t>
  </si>
  <si>
    <t>AFWERKINGEN</t>
  </si>
  <si>
    <t>40</t>
  </si>
  <si>
    <t>41</t>
  </si>
  <si>
    <t>Buitenwandafwerkingen</t>
  </si>
  <si>
    <t>41.0</t>
  </si>
  <si>
    <t>buitenwandafwerkingen; algemeen</t>
  </si>
  <si>
    <t>41.1</t>
  </si>
  <si>
    <t>buitenwandafwerkingen</t>
  </si>
  <si>
    <t>41.10</t>
  </si>
  <si>
    <t>buitenwandafwerkingen; algemeen (verzamelniveau)</t>
  </si>
  <si>
    <t>41.11</t>
  </si>
  <si>
    <t>buitenwandafwerkingen; afwerklagen</t>
  </si>
  <si>
    <t>41.12</t>
  </si>
  <si>
    <t>buitenwandafwerkingen; bekledingen</t>
  </si>
  <si>
    <t>41.13</t>
  </si>
  <si>
    <t>buitenwandafwerkingen; voorzetwanden</t>
  </si>
  <si>
    <t>42</t>
  </si>
  <si>
    <t>Binnenwandafwerkingen</t>
  </si>
  <si>
    <t>42.0</t>
  </si>
  <si>
    <t>binnenwandafwerkingen; algemeen</t>
  </si>
  <si>
    <t>42.1</t>
  </si>
  <si>
    <t>binnenwandafwerkingen</t>
  </si>
  <si>
    <t>42.10</t>
  </si>
  <si>
    <t>binnenwandafwerkingen; algemeen (verzamelniveau)</t>
  </si>
  <si>
    <t>42.11</t>
  </si>
  <si>
    <t>binnenwandafwerkingen; afwerklagen</t>
  </si>
  <si>
    <t>42.12</t>
  </si>
  <si>
    <t>binnenwandafwerkingen; bekledingen</t>
  </si>
  <si>
    <t>43</t>
  </si>
  <si>
    <t>Vloerafwerkingen</t>
  </si>
  <si>
    <t>43.0</t>
  </si>
  <si>
    <t>vloerafwerkingen; algemeen</t>
  </si>
  <si>
    <t>43.1</t>
  </si>
  <si>
    <t>vloerafwerkingen; verhoogd</t>
  </si>
  <si>
    <t>43.10</t>
  </si>
  <si>
    <t>vloerafwerkingen; verhoogd, algemeen (verzamelniveau)</t>
  </si>
  <si>
    <t>43.11</t>
  </si>
  <si>
    <t>vloerafwerkingen; verhoogd, podiums</t>
  </si>
  <si>
    <t>43.12</t>
  </si>
  <si>
    <t>vloerafwerkingen; verhoogd, installatievloeren</t>
  </si>
  <si>
    <t>43.2</t>
  </si>
  <si>
    <t>vloerafwerkingen; niet verhoogd</t>
  </si>
  <si>
    <t>43.20</t>
  </si>
  <si>
    <t>vloerafwerkingen; niet verhoogd, algemeen (verzamelniveau)</t>
  </si>
  <si>
    <t>43.21</t>
  </si>
  <si>
    <t>vloerafwerkingen; niet verhoogd, afwerklagen</t>
  </si>
  <si>
    <t>43.22</t>
  </si>
  <si>
    <t>vloerafwerkingen; niet verhoogd, bekledingen</t>
  </si>
  <si>
    <t>43.23</t>
  </si>
  <si>
    <t>vloerafwerkingen; niet verhoogd, systeemvloerafwerkingen</t>
  </si>
  <si>
    <t>44</t>
  </si>
  <si>
    <t>Trap- en hellingafwerkingen</t>
  </si>
  <si>
    <t>44.0</t>
  </si>
  <si>
    <t>trap- en hellingafwerkingen; algemeen</t>
  </si>
  <si>
    <t>44.1</t>
  </si>
  <si>
    <t>trap- en hellingafwerkingen; trapafwerkingen</t>
  </si>
  <si>
    <t>44.10</t>
  </si>
  <si>
    <t>trap- en hellingafwerkingen; trapafwerkingen, algemeen (verzamelniveau)</t>
  </si>
  <si>
    <t>44.11</t>
  </si>
  <si>
    <t>trap- en hellingafwerkingen; trapafwerkingen, afwerklagen</t>
  </si>
  <si>
    <t>44.12</t>
  </si>
  <si>
    <t>trap- en hellingafwerkingen; trapafwerkingen, bekledingen</t>
  </si>
  <si>
    <t>44.13</t>
  </si>
  <si>
    <t>trap- en hellingafwerkingen; trapafwerkingen, systeemafwerkingen</t>
  </si>
  <si>
    <t>44.2</t>
  </si>
  <si>
    <t>trap- en hellingafwerkingen; hellingafwerkingen</t>
  </si>
  <si>
    <t>44.20</t>
  </si>
  <si>
    <t>trap- en hellingafwerkingen; hellingafwerkingen, algemeen (verzamelniveau)</t>
  </si>
  <si>
    <t>44.21</t>
  </si>
  <si>
    <t>trap- en hellingafwerkingen; hellingafwerkingen, afwerklagen</t>
  </si>
  <si>
    <t>44.22</t>
  </si>
  <si>
    <t>trap- en hellingafwerkingen; hellingafwerkingen, bekledingen</t>
  </si>
  <si>
    <t>44.23</t>
  </si>
  <si>
    <t>trap- en hellingafwerkingen; hellingafwerkingen, systeemafwerkingen</t>
  </si>
  <si>
    <t>45</t>
  </si>
  <si>
    <t>Plafondafwerkingen</t>
  </si>
  <si>
    <t>45.0</t>
  </si>
  <si>
    <t>plafondafwerkingen; algemeen</t>
  </si>
  <si>
    <t>45.1</t>
  </si>
  <si>
    <t>plafondafwerkingen; verlaagd</t>
  </si>
  <si>
    <t>45.10</t>
  </si>
  <si>
    <t>plafondafwerkingen; verlaagd, algemeen (verzamelniveau)</t>
  </si>
  <si>
    <t>45.11</t>
  </si>
  <si>
    <t>plafondafwerkingen; verlaagd, verlaagde plafonds</t>
  </si>
  <si>
    <t>45.12</t>
  </si>
  <si>
    <t>plafondafwerkingen; verlaagd, systeemplafonds</t>
  </si>
  <si>
    <t>45.14</t>
  </si>
  <si>
    <t>plafondafwerkingen; verlaagd, koofconstructies</t>
  </si>
  <si>
    <t>45.15</t>
  </si>
  <si>
    <t>plafondafwerkingen; verlaagd, gordijnplanken</t>
  </si>
  <si>
    <t>45.2</t>
  </si>
  <si>
    <t>plafondafwerkingen; niet verlaagd</t>
  </si>
  <si>
    <t>45.20</t>
  </si>
  <si>
    <t>plafondafwerkingen; niet verlaagd, algemeen (verzamelniveau)</t>
  </si>
  <si>
    <t>45.21</t>
  </si>
  <si>
    <t>plafondafwerkingen; niet verlaagd, afwerkingen</t>
  </si>
  <si>
    <t>45.22</t>
  </si>
  <si>
    <t>plafondafwerkingen; niet verlaagd, bekledingen</t>
  </si>
  <si>
    <t>45.23</t>
  </si>
  <si>
    <t>plafondafwerkingen; niet verlaagd, systeemafwerkingen</t>
  </si>
  <si>
    <t>45.24</t>
  </si>
  <si>
    <t>plafondafwerkingen; niet verlaagd, koofconstructies</t>
  </si>
  <si>
    <t>45.25</t>
  </si>
  <si>
    <t>plafondafwerkingen; niet verlaagd, gordijnplanken</t>
  </si>
  <si>
    <t>46</t>
  </si>
  <si>
    <t>47</t>
  </si>
  <si>
    <t>Dakafwerkingen</t>
  </si>
  <si>
    <t>47.0</t>
  </si>
  <si>
    <t>dakafwerkingen; algemeen</t>
  </si>
  <si>
    <t>47.1</t>
  </si>
  <si>
    <t>dakafwerkingen; afwerkingen</t>
  </si>
  <si>
    <t>47.10</t>
  </si>
  <si>
    <t>dakafwerkingen; afwerkingen, algemeen (verzamelniveau)</t>
  </si>
  <si>
    <t>47.11</t>
  </si>
  <si>
    <t>dakafwerkingen; afwerkingen, vlakke dakafwerkingen</t>
  </si>
  <si>
    <t>47.12</t>
  </si>
  <si>
    <t>dakafwerkingen; afwerkingen, hellende dakafwerkingen</t>
  </si>
  <si>
    <t>47.13</t>
  </si>
  <si>
    <t>dakafwerkingen; afwerkingen, luifelafwerkingen</t>
  </si>
  <si>
    <t>47.14</t>
  </si>
  <si>
    <t>dakafwerkingen; afwerkingen, overkappingsafwerkingen</t>
  </si>
  <si>
    <t>47.15</t>
  </si>
  <si>
    <t>dakafwerkingen; afwerkingen, beloopbare dakafwerkingen</t>
  </si>
  <si>
    <t>47.16</t>
  </si>
  <si>
    <t>dakafwerkingen; afwerkingen, berijdbare dakafwerkingen</t>
  </si>
  <si>
    <t>47.2</t>
  </si>
  <si>
    <t>dakafwerkingen; bekledingen</t>
  </si>
  <si>
    <t>47.20</t>
  </si>
  <si>
    <t>dakafwerkingen; bekledingen, algemeen (verzamelniveau)</t>
  </si>
  <si>
    <t>47.21</t>
  </si>
  <si>
    <t>dakafwerkingen; bekledingen, vlakke dak bekledingen</t>
  </si>
  <si>
    <t>47.22</t>
  </si>
  <si>
    <t>dakafwerkingen; bekledingen, hellende dak bekledingen</t>
  </si>
  <si>
    <t>47.23</t>
  </si>
  <si>
    <t>dakafwerkingen; bekledingen, luifel bekledingen</t>
  </si>
  <si>
    <t>47.24</t>
  </si>
  <si>
    <t>dakafwerkingen; bekledingen, overkapping bekledingen</t>
  </si>
  <si>
    <t>47.25</t>
  </si>
  <si>
    <t>dakafwerkingen; bekledingen, beloopbare dak bekledingen</t>
  </si>
  <si>
    <t>47.26</t>
  </si>
  <si>
    <t>dakafwerkingen; bekledingen, berijdbare dak  bekledingen</t>
  </si>
  <si>
    <t>48</t>
  </si>
  <si>
    <t>Afwerkingpakketten</t>
  </si>
  <si>
    <t>48.0</t>
  </si>
  <si>
    <t>afwerkingspakketten; algemeen</t>
  </si>
  <si>
    <t>48.1</t>
  </si>
  <si>
    <t>afwerkingspakketten</t>
  </si>
  <si>
    <t>48.10</t>
  </si>
  <si>
    <t>afwerkingspakketten; algemeen (verzamelniveau)</t>
  </si>
  <si>
    <t>48.11</t>
  </si>
  <si>
    <t>afwerkingspakketten; naadloze afwerkingen</t>
  </si>
  <si>
    <t>48.12</t>
  </si>
  <si>
    <t>afwerkingspakketten; overige afwerkingen</t>
  </si>
  <si>
    <t>49</t>
  </si>
  <si>
    <t>5-</t>
  </si>
  <si>
    <t>INSTALLATIES WERKTUIGBOUWKUNDIG</t>
  </si>
  <si>
    <t>50</t>
  </si>
  <si>
    <t>52</t>
  </si>
  <si>
    <t>water</t>
  </si>
  <si>
    <t>52.0</t>
  </si>
  <si>
    <t>afvoeren; algemeen</t>
  </si>
  <si>
    <t>52.1</t>
  </si>
  <si>
    <t>afvoeren; regenwater</t>
  </si>
  <si>
    <t>52.10</t>
  </si>
  <si>
    <t>afvoeren; regenwater, algemeen (verzamelniveau)</t>
  </si>
  <si>
    <t>52.11</t>
  </si>
  <si>
    <t>afvoeren; regenwater, afvoerinstallatie, in het gebouw</t>
  </si>
  <si>
    <t>52.11.10</t>
  </si>
  <si>
    <t>afvoeren; regenwater, afvoerinstallatie, in het gebouw; leidingen hemelwater</t>
  </si>
  <si>
    <t>52.12</t>
  </si>
  <si>
    <t>afvoeren; regenwater, afvoerinstallatie, buiten het gebouw</t>
  </si>
  <si>
    <t>52.16</t>
  </si>
  <si>
    <t>afvoeren; regenwater, pompsysteem, afscheiders, bezinkputten</t>
  </si>
  <si>
    <t>Pompinstallaties+put+appendages</t>
  </si>
  <si>
    <t>afvoeren; regenwater, pompsysteem, afscheiders, bezinkputten; pompinstallaties + put + appendages</t>
  </si>
  <si>
    <t>52.19</t>
  </si>
  <si>
    <t xml:space="preserve">afvoeren; regenwater, berging, infiltratie </t>
  </si>
  <si>
    <t>52.2</t>
  </si>
  <si>
    <t>afvoeren; fecaliën</t>
  </si>
  <si>
    <t>52.20</t>
  </si>
  <si>
    <t>afvoeren; fecaliën, algemeen (verzamelniveau)</t>
  </si>
  <si>
    <t>52.21</t>
  </si>
  <si>
    <t>afvoeren; fecaliën, standaardsysteem</t>
  </si>
  <si>
    <t>afvoeren; fecaliën, standaardsysteem; leidingen afvoer</t>
  </si>
  <si>
    <t>52.22</t>
  </si>
  <si>
    <t>afvoeren; fecaliën, vacuümsysteem</t>
  </si>
  <si>
    <t>52.23</t>
  </si>
  <si>
    <t>afvoeren; fecaliën, overdruksysteem</t>
  </si>
  <si>
    <t>52.24</t>
  </si>
  <si>
    <t>afvoeren; fecaliën, gescheiden (urine)</t>
  </si>
  <si>
    <t>52.26</t>
  </si>
  <si>
    <t>afvoeren; fecaliën, pompsysteem, afscheiders, bezinkputten</t>
  </si>
  <si>
    <t xml:space="preserve"> Facalienvermaler (Pomp)  </t>
  </si>
  <si>
    <t>52.26.10</t>
  </si>
  <si>
    <t>afvoeren; fecaliën, pompsysteem, afscheiders, bezinkputten; vermaler</t>
  </si>
  <si>
    <t>afvoeren; fecaliën, pompsysteem, afscheiders, bezinkputten; pomp</t>
  </si>
  <si>
    <t>52.3</t>
  </si>
  <si>
    <t>afvoeren; afvalwater</t>
  </si>
  <si>
    <t>52.30</t>
  </si>
  <si>
    <t>afvoeren; afvalwater, algemeen (verzamelniveau)</t>
  </si>
  <si>
    <t>52.30.10</t>
  </si>
  <si>
    <t>afvoeren; afvalwater, algemeen; scheidingsinstallaties</t>
  </si>
  <si>
    <t>52.31</t>
  </si>
  <si>
    <t>afvoeren; afvalwater, huishoudelijk afval</t>
  </si>
  <si>
    <t>52.32</t>
  </si>
  <si>
    <t>afvoeren; afvalwater, bedrijfsafval</t>
  </si>
  <si>
    <t>52.36</t>
  </si>
  <si>
    <t>afvoeren; afvalwater, pompsysteem, afscheiders, bezinkputten</t>
  </si>
  <si>
    <t>niveauregeling</t>
  </si>
  <si>
    <t>52.36.20</t>
  </si>
  <si>
    <t>afvoeren; afvalwater, pompsysteem, afscheiders, bezinkputten; niveauregeling</t>
  </si>
  <si>
    <t>52.4</t>
  </si>
  <si>
    <t>afvoeren; gecombineerd</t>
  </si>
  <si>
    <t>52.40</t>
  </si>
  <si>
    <t>afvoeren; gecombineerd, algemeen (verzamelniveau)</t>
  </si>
  <si>
    <t>52.41</t>
  </si>
  <si>
    <t>afvoeren; gecombineerd, geïntegreerd systeem</t>
  </si>
  <si>
    <t>gecombineerd pompsysteem</t>
  </si>
  <si>
    <t>52.46.00</t>
  </si>
  <si>
    <t>afvoeren; gecombineerd, pompsysteem, afscheiders, bezinkputten</t>
  </si>
  <si>
    <t>52.5</t>
  </si>
  <si>
    <t>afvoeren; vuilwaterafvoer speciaal</t>
  </si>
  <si>
    <t>52.50</t>
  </si>
  <si>
    <t>afvoeren; vuilwaterafvoer speciaal, algemeen (verzamelniveau)</t>
  </si>
  <si>
    <t>52.51</t>
  </si>
  <si>
    <t>afvoeren; vuilwaterafvoer speciaal, chemisch verontreinigd afvalwater</t>
  </si>
  <si>
    <t>52.52</t>
  </si>
  <si>
    <t>afvoeren; vuilwaterafvoer speciaal, biologisch besmet afvalwater</t>
  </si>
  <si>
    <t>52.53</t>
  </si>
  <si>
    <t>afvoeren; vuilwaterafvoer speciaal, radioactief besmet afvalwater</t>
  </si>
  <si>
    <t>52.56</t>
  </si>
  <si>
    <t>afvoeren; vuilwaterafvoer speciaal, pompsysteem</t>
  </si>
  <si>
    <t>52.6</t>
  </si>
  <si>
    <t>afvoeren; vaste stoffen</t>
  </si>
  <si>
    <t>52.60</t>
  </si>
  <si>
    <t>afvoeren; vaste stoffen, algemeen (verzamelniveau)</t>
  </si>
  <si>
    <t>52.61</t>
  </si>
  <si>
    <t>afvoeren; vaste stoffen, stortkokers</t>
  </si>
  <si>
    <t>52.62</t>
  </si>
  <si>
    <t>afvoeren; vaste stoffen, vacuümsysteem</t>
  </si>
  <si>
    <t>52.63</t>
  </si>
  <si>
    <t>afvoeren; vaste stoffen, persluchtsysteem</t>
  </si>
  <si>
    <t>52.64</t>
  </si>
  <si>
    <t>afvoeren; vaste stoffen, verdichtingsysteem</t>
  </si>
  <si>
    <t>52.65</t>
  </si>
  <si>
    <t>afvoeren; vaste stoffen, verbrandingsysteem</t>
  </si>
  <si>
    <t>52.9</t>
  </si>
  <si>
    <t>vaste gebouwgebonden voorzieningen behorend bij afvoeren</t>
  </si>
  <si>
    <t>52.90</t>
  </si>
  <si>
    <t>vaste gebouwgebonden voorzieningen behorend bij afvoeren, algemeen (verzamelniveau)</t>
  </si>
  <si>
    <t>53</t>
  </si>
  <si>
    <t>53.0</t>
  </si>
  <si>
    <t>water; algemeen</t>
  </si>
  <si>
    <t>53.1</t>
  </si>
  <si>
    <t>water; drinkwater</t>
  </si>
  <si>
    <t>53.10</t>
  </si>
  <si>
    <t>water; drinkwater, algemeen (verzamelniveau)</t>
  </si>
  <si>
    <t>53.10.10</t>
  </si>
  <si>
    <t>water; drinkwater, algemeen; leidingen</t>
  </si>
  <si>
    <t>53.11</t>
  </si>
  <si>
    <t>water; drinkwater, netaansluiting</t>
  </si>
  <si>
    <t>53.12</t>
  </si>
  <si>
    <t>water; drinkwater, bronaansluiting</t>
  </si>
  <si>
    <t>53.13</t>
  </si>
  <si>
    <t>water; drinkwater, reinwaterkelderaansluiting / ringleiding</t>
  </si>
  <si>
    <t>water; drinkwater, drukverhogingsinstallatie</t>
  </si>
  <si>
    <t>53.19</t>
  </si>
  <si>
    <t>water; drinkwater, voorraadvaten</t>
  </si>
  <si>
    <t>53.2</t>
  </si>
  <si>
    <t>water; verwarmd tapwater</t>
  </si>
  <si>
    <t>verwarming</t>
  </si>
  <si>
    <t>53.20</t>
  </si>
  <si>
    <t>water; verwarmd tapwater, algemeen (verzamelniveau)</t>
  </si>
  <si>
    <t>53.20.10</t>
  </si>
  <si>
    <t>water; verwarmd tapwater, algemeen; leidingen</t>
  </si>
  <si>
    <t>53.20.20</t>
  </si>
  <si>
    <t>water; verwarmd tapwater, algemeen; pompen</t>
  </si>
  <si>
    <t>53.21</t>
  </si>
  <si>
    <t>water; verwarmd tapwater, met voorraad</t>
  </si>
  <si>
    <t>water; verwarmd tapwater, met voorraad; voorraadboiler direct verwarmd</t>
  </si>
  <si>
    <t>water; verwarmd tapwater, met voorraad; voorraadboiler indirect verwarmd</t>
  </si>
  <si>
    <t>water; verwarmd tapwater, met voorraad; voorraadboiler elektrisch</t>
  </si>
  <si>
    <t>geiser</t>
  </si>
  <si>
    <t>water; verwarmd tapwater, geiser</t>
  </si>
  <si>
    <t>53.23.00</t>
  </si>
  <si>
    <t>water; verwarmd tapwater, doorstroom</t>
  </si>
  <si>
    <t>53.3</t>
  </si>
  <si>
    <t>water; bedrijfswater</t>
  </si>
  <si>
    <t>53.30</t>
  </si>
  <si>
    <t>water; bedrijfswater, algemeen (verzamelniveau)</t>
  </si>
  <si>
    <t>53.30.10</t>
  </si>
  <si>
    <t>water; bedrijfswater, algemeen; leidingen</t>
  </si>
  <si>
    <t>keerkleppen</t>
  </si>
  <si>
    <t>53.30.11</t>
  </si>
  <si>
    <t>water; bedrijfswater, algemeen; keerkleppen</t>
  </si>
  <si>
    <t>53.31</t>
  </si>
  <si>
    <t>water; bedrijfswater, onthard-watersysteem</t>
  </si>
  <si>
    <t>53.32</t>
  </si>
  <si>
    <t>water; bedrijfswater, demi-watersysteem</t>
  </si>
  <si>
    <t>53.33</t>
  </si>
  <si>
    <t>water; bedrijfswater, gedistilleerd-watersysteem</t>
  </si>
  <si>
    <t>53.34.00</t>
  </si>
  <si>
    <t>water; bedrijfswater, zwembad-watersysteem</t>
  </si>
  <si>
    <t>53.36</t>
  </si>
  <si>
    <t xml:space="preserve">water; bedrijfswater; drukverhogingsinstallatie </t>
  </si>
  <si>
    <t>53.37.00</t>
  </si>
  <si>
    <t>water; bedrijfswater, onderbrekingsinstallatie (breektank)</t>
  </si>
  <si>
    <t>53.39</t>
  </si>
  <si>
    <t>water; bedrijfswater, voorraadvaten</t>
  </si>
  <si>
    <t>53.4</t>
  </si>
  <si>
    <t>water; gebruiksstoom en condens</t>
  </si>
  <si>
    <t>53.40</t>
  </si>
  <si>
    <t>water; gebruiksstoom en condens, algemeen (verzamelniveau)</t>
  </si>
  <si>
    <t>53.41</t>
  </si>
  <si>
    <t>water; gebruiksstoom en condens, lage-druk stoomsysteem</t>
  </si>
  <si>
    <t>53.42</t>
  </si>
  <si>
    <t>water; gebruiksstoom en condens, hoge-druk stoomsysteem</t>
  </si>
  <si>
    <t>53.5</t>
  </si>
  <si>
    <t>water; waterbehandeling</t>
  </si>
  <si>
    <t>53.50</t>
  </si>
  <si>
    <t>water; waterbehandeling, algemeen (verzamelniveau)</t>
  </si>
  <si>
    <t>Waterontharders pekel simplex</t>
  </si>
  <si>
    <t>water; waterbehandeling, algemeen; waterontharder pekel simplex</t>
  </si>
  <si>
    <t>Waterontharders pekel duplex</t>
  </si>
  <si>
    <t>53.50.20</t>
  </si>
  <si>
    <t>water; waterbehandeling, algemeen; waterontharder pekel duplex</t>
  </si>
  <si>
    <t>filtratiesysteem</t>
  </si>
  <si>
    <t>53.51.00</t>
  </si>
  <si>
    <t>water; waterbehandeling, filtratiesysteem</t>
  </si>
  <si>
    <t>53.52</t>
  </si>
  <si>
    <t>water; waterbehandeling, absorptiesysteem</t>
  </si>
  <si>
    <t>53.53.00</t>
  </si>
  <si>
    <t>water; waterbehandeling, ontgassingsysteem</t>
  </si>
  <si>
    <t>53.54</t>
  </si>
  <si>
    <t>water; waterbehandeling, destillatiesysteem</t>
  </si>
  <si>
    <t>legionella</t>
  </si>
  <si>
    <t>53.6</t>
  </si>
  <si>
    <t>water; legionellapreventie</t>
  </si>
  <si>
    <t>water; legionellapreventie, algemeen (verzamelniveau)</t>
  </si>
  <si>
    <t>53.9</t>
  </si>
  <si>
    <t>vaste gebouwgebonden voorzieningen behorend bij water</t>
  </si>
  <si>
    <t>53.90</t>
  </si>
  <si>
    <t>vaste gebouwgebonden voorzieningen behorend bij water, algemeen (verzamelniveau)</t>
  </si>
  <si>
    <t>gas</t>
  </si>
  <si>
    <t>54.0</t>
  </si>
  <si>
    <t>gassen; algemeen</t>
  </si>
  <si>
    <t>54.00.10</t>
  </si>
  <si>
    <t>gassen; algemeen; leidingen</t>
  </si>
  <si>
    <t>54.1</t>
  </si>
  <si>
    <t>gassen, brandstof</t>
  </si>
  <si>
    <t>54.10.00</t>
  </si>
  <si>
    <t>gassen; brandstof, algemeen (verzamelniveau)</t>
  </si>
  <si>
    <t>54.10.10</t>
  </si>
  <si>
    <t>gassen; brandstof, algemeen; leidingen</t>
  </si>
  <si>
    <t>gassen; brandstof, aardgasvoorziening / menggasvoorziening</t>
  </si>
  <si>
    <t>gassen; brandstof, butaanvoorziening</t>
  </si>
  <si>
    <t>gassen; brandstof, propaanvoorziening</t>
  </si>
  <si>
    <t>gassen; brandstof, LPG-voorziening</t>
  </si>
  <si>
    <t>54.15.00</t>
  </si>
  <si>
    <t>gassen; brandstof, biogasvoorziening</t>
  </si>
  <si>
    <t>54.16.00</t>
  </si>
  <si>
    <t>gassen; brandstof, waterstofvoorziening</t>
  </si>
  <si>
    <t>54.2</t>
  </si>
  <si>
    <t>gassen; perslucht</t>
  </si>
  <si>
    <t>54.20.00</t>
  </si>
  <si>
    <t>gassen; perslucht, algemeen (verzamelniveau)</t>
  </si>
  <si>
    <t>54.21</t>
  </si>
  <si>
    <t>gassen; perslucht, persluchtvoorziening</t>
  </si>
  <si>
    <t>gassen; perslucht, compressor</t>
  </si>
  <si>
    <t>54.24</t>
  </si>
  <si>
    <t>gassen; perslucht, buffertank</t>
  </si>
  <si>
    <t>54.3</t>
  </si>
  <si>
    <t>gassen; medisch</t>
  </si>
  <si>
    <t>54.30</t>
  </si>
  <si>
    <t>gassen; medisch, algemeen (verzamelniveau)</t>
  </si>
  <si>
    <t>54.31</t>
  </si>
  <si>
    <t>gassen; medisch, zuurstofvoorziening</t>
  </si>
  <si>
    <t>54.32</t>
  </si>
  <si>
    <t>gassen; medisch, carbogeenvoorziening</t>
  </si>
  <si>
    <t>54.33</t>
  </si>
  <si>
    <t>gassen; medisch, lachgasvoorziening</t>
  </si>
  <si>
    <t>54.34</t>
  </si>
  <si>
    <t>gassen; medisch, koolzuurvoorziening</t>
  </si>
  <si>
    <t>54.35</t>
  </si>
  <si>
    <t>gassen; medisch, medische luchtvoorziening</t>
  </si>
  <si>
    <t>54.4</t>
  </si>
  <si>
    <t>gassen; technisch</t>
  </si>
  <si>
    <t>54.40</t>
  </si>
  <si>
    <t>gassen; technisch, algemeen (verzamelniveau)</t>
  </si>
  <si>
    <t>54.41</t>
  </si>
  <si>
    <t>gassen; technisch, stikstofvoorziening</t>
  </si>
  <si>
    <t>54.42</t>
  </si>
  <si>
    <t>gassen; technisch, waterstofvoorziening</t>
  </si>
  <si>
    <t>54.43</t>
  </si>
  <si>
    <t>gassen; technisch, argonvoorziening</t>
  </si>
  <si>
    <t>54.44</t>
  </si>
  <si>
    <t>gassen; technisch, heliumvoorziening</t>
  </si>
  <si>
    <t>54.45</t>
  </si>
  <si>
    <t>gassen; technisch, acetyleenvoorziening</t>
  </si>
  <si>
    <t>54.46</t>
  </si>
  <si>
    <t>gassen; technisch, propaanvoorziening</t>
  </si>
  <si>
    <t>54.47</t>
  </si>
  <si>
    <t>gassen; technisch, koolzuurvoorziening</t>
  </si>
  <si>
    <t>54.48</t>
  </si>
  <si>
    <t>gassen; technisch, zuurstofvoorziening</t>
  </si>
  <si>
    <t>54.49</t>
  </si>
  <si>
    <t>gassen; technisch, methaanvoorziening</t>
  </si>
  <si>
    <t>54.5</t>
  </si>
  <si>
    <t>gassen, bijzonder</t>
  </si>
  <si>
    <t>54.50</t>
  </si>
  <si>
    <t>gassen; bijzonder, algemeen (verzamelniveau)</t>
  </si>
  <si>
    <t>54.51</t>
  </si>
  <si>
    <t>gassen; bijzonder, voorziening; zuivere gassen</t>
  </si>
  <si>
    <t>54.52</t>
  </si>
  <si>
    <t>gassen; bijzonder, voorziening; menggassen</t>
  </si>
  <si>
    <t>54.6</t>
  </si>
  <si>
    <t>gassen; vacuüm</t>
  </si>
  <si>
    <t>54.60</t>
  </si>
  <si>
    <t>gassen; vacuüm, algemeen (verzamelniveau)</t>
  </si>
  <si>
    <t>54.61</t>
  </si>
  <si>
    <t>gassen; vacuüm, vacuümvoorziening</t>
  </si>
  <si>
    <t>gassen; vacuüm, pompsysteem</t>
  </si>
  <si>
    <t>54.9</t>
  </si>
  <si>
    <t>vaste gebouwgebonden voorzieningen behorend bij gassen</t>
  </si>
  <si>
    <t>54.90.00</t>
  </si>
  <si>
    <t>vaste gebouwgebonden voorzieningen behorend bij gassen, algemeen (verzamelniveau)</t>
  </si>
  <si>
    <t>koeling</t>
  </si>
  <si>
    <t>55.0</t>
  </si>
  <si>
    <t>koeling; algemeen</t>
  </si>
  <si>
    <t>55.1</t>
  </si>
  <si>
    <t>koeling; opwekking lokaal</t>
  </si>
  <si>
    <t>55.10</t>
  </si>
  <si>
    <t>koeling; lokaal, algemeen (verzamelniveau)</t>
  </si>
  <si>
    <t>55.11.00</t>
  </si>
  <si>
    <t>koeling; lokaal, raamkoelers/splitsystemen</t>
  </si>
  <si>
    <t>55.12.00</t>
  </si>
  <si>
    <t>koeling; lokaal, splitsysteem; algemeen</t>
  </si>
  <si>
    <t>Splitkoelsysteem 5-50 ton CO2</t>
  </si>
  <si>
    <t>koeling; lokaal, splitsysteem; koelen 5-50 ton CO2</t>
  </si>
  <si>
    <t>Splitkoelsysteem 50-500 ton CO2</t>
  </si>
  <si>
    <t>koeling; lokaal, splitsysteem; koelen 50-500 ton CO2</t>
  </si>
  <si>
    <t>Splitkoelsysteem &gt; 500 ton CO2</t>
  </si>
  <si>
    <t>koeling; lokaal, splitsysteem; koelen &gt; 500 ton CO2</t>
  </si>
  <si>
    <t>Splitverwarm/-koelsysteem 5-50 ton CO2</t>
  </si>
  <si>
    <t>koeling; lokaal, splitsysteem; verwarmen/koelen 5-50 ton CO2</t>
  </si>
  <si>
    <t>Splitverwarm/-koelsysteem 50-500 ton CO2</t>
  </si>
  <si>
    <t>koeling; lokaal, splitsysteem; verwarmen/koelen 50-500 ton CO2</t>
  </si>
  <si>
    <t>Splitverwarm/-koelsysteem &gt; 500 ton CO2</t>
  </si>
  <si>
    <t>koeling; lokaal, splitsysteem; verwarmen/koelen &gt; 500 ton CO2</t>
  </si>
  <si>
    <t>Computair / Koudeopwekking; lokaal; compactsystemen</t>
  </si>
  <si>
    <t>55.13</t>
  </si>
  <si>
    <t>koeling; lokaal, compactsystemen (packaged)</t>
  </si>
  <si>
    <t>Computair 5-50 ton CO2</t>
  </si>
  <si>
    <t>Computair 50-500 ton CO2</t>
  </si>
  <si>
    <t>Computair &gt; 500 ton CO2</t>
  </si>
  <si>
    <t>Computair GKW</t>
  </si>
  <si>
    <t>koeling; lokaal, mobiele unit</t>
  </si>
  <si>
    <t>55.2</t>
  </si>
  <si>
    <t>koeling; opwekking centraal</t>
  </si>
  <si>
    <t>55.20</t>
  </si>
  <si>
    <t>koeling; opwekking centraal, algemeen (verzamelniveau)</t>
  </si>
  <si>
    <t>koeling; opwekking centraal, algemeen; dry coolers</t>
  </si>
  <si>
    <t>55.21</t>
  </si>
  <si>
    <t>koeling; opwekking centraal, warmtepompsystemen</t>
  </si>
  <si>
    <t>Koudwateraggregaten 5-50 ton CO2</t>
  </si>
  <si>
    <t>55.21.10</t>
  </si>
  <si>
    <t>koeling; opwekking centraal, warmtepompsystemen; koudwateraggregaten incl. appendages 5-50 ton CO2</t>
  </si>
  <si>
    <t>Koudwateraggregaten 50-500 ton CO2</t>
  </si>
  <si>
    <t>55.21.11</t>
  </si>
  <si>
    <t>koeling; opwekking centraal, warmtepompsystemen; koudwateraggregaten incl. appendages 50-500 ton CO2</t>
  </si>
  <si>
    <t>Koudwateraggregaten &gt; 500 ton CO2</t>
  </si>
  <si>
    <t>55.21.12</t>
  </si>
  <si>
    <t>koeling; opwekking centraal, warmtepompsystemen; koudwateraggregaten incl. appendages &gt; 500 ton CO2</t>
  </si>
  <si>
    <t>Direct expansie koelaggregaten DX-installaties</t>
  </si>
  <si>
    <t>55.21.20</t>
  </si>
  <si>
    <t>koeling; opwekking centraal, warmtepompsystemen; koelaggregaten directe expansie DX-installatie</t>
  </si>
  <si>
    <t>Koelsysteem 5-50 ton CO2</t>
  </si>
  <si>
    <t>koeling; opwekking centraal, warmtepompsystemen; compressor koelmachine 5-50 ton CO2</t>
  </si>
  <si>
    <t>Koelsysteem 50-500 ton CO2</t>
  </si>
  <si>
    <t>koeling; opwekking centraal, warmtepompsystemen; compressor koelmachine 50-500 ton CO2</t>
  </si>
  <si>
    <t>Koelsysteem &gt; 500 ton CO2</t>
  </si>
  <si>
    <t>koeling; opwekking centraal, warmtepompsystemen; compressor koelmachine &gt; 500 ton CO2</t>
  </si>
  <si>
    <t>Schroef/scroll 5-50 ton CO2</t>
  </si>
  <si>
    <t>koeling; opwekking centraal, warmtepompsystemen; schroef/scroll koelmachine 5-50 ton CO2</t>
  </si>
  <si>
    <t>Schroef/scroll 50-500 ton CO2</t>
  </si>
  <si>
    <t>koeling; opwekking centraal, warmtepompsystemen; schroef/scroll koelmachine 50-500 ton CO2</t>
  </si>
  <si>
    <t>Schroef/scroll &gt; 500 ton CO2</t>
  </si>
  <si>
    <t>koeling; opwekking centraal, warmtepompsystemen; schroef/scroll koelmachine &gt; 500 ton CO2</t>
  </si>
  <si>
    <t>55.22</t>
  </si>
  <si>
    <t>koeling; opwekking centraal, absorptiesystemen</t>
  </si>
  <si>
    <t>55.23</t>
  </si>
  <si>
    <t>koeling; opwekking centraal, grondwatersystemen (incl. tegenstroomapparaat)</t>
  </si>
  <si>
    <t>55.24</t>
  </si>
  <si>
    <t>koeling; opwekking centraal, oppervlaktewatersystemen (incl. tegenstroomapparaat)</t>
  </si>
  <si>
    <t>55.26</t>
  </si>
  <si>
    <t>koeling; opwekking centraal, vrije-koeling</t>
  </si>
  <si>
    <t>55.27</t>
  </si>
  <si>
    <t>koeling; opwekking centraal, warmte koude opslag (WKO compleet incl. tegenstroomapparaat)</t>
  </si>
  <si>
    <t>55.28</t>
  </si>
  <si>
    <t>koeling; opwekking centraal, koudenet</t>
  </si>
  <si>
    <t>55.3</t>
  </si>
  <si>
    <t>koeling; distributie hoofdverdeling (t/m verdeler/verzamelaar)</t>
  </si>
  <si>
    <t>55.30</t>
  </si>
  <si>
    <t>koeling; distributie hoofdverdeling, algemeen (verzamelniveau)</t>
  </si>
  <si>
    <t>55.31</t>
  </si>
  <si>
    <t>koeling; distributie hoofdverdeling, distributiesystemen</t>
  </si>
  <si>
    <t>koeling; distributie hoofdverdeling, distributiesystemen; leidingen</t>
  </si>
  <si>
    <t>55.31.20</t>
  </si>
  <si>
    <t>koeling; distributie hoofdverdeling, distributiesystemen; verdeler/verzamelaar</t>
  </si>
  <si>
    <t>55.31.30</t>
  </si>
  <si>
    <t>koeling; distributie hoofdverdeling, distributiesystemen; buffervat</t>
  </si>
  <si>
    <t>55.31.40</t>
  </si>
  <si>
    <t>koeling; distributie hoofdverdeling, distributiesystemen; circulatiepomp</t>
  </si>
  <si>
    <t>koeling; distributie hoofdverdeling, distributiesystemen; expansievoorziening</t>
  </si>
  <si>
    <t>55.31.60</t>
  </si>
  <si>
    <t>koeling; distributie hoofdverdeling, distributiesystemen; regelkleppen/stelmotoren</t>
  </si>
  <si>
    <t>55.4</t>
  </si>
  <si>
    <t>koeling; distributie (vanaf verdeler/verzamelaar)</t>
  </si>
  <si>
    <t>55.40</t>
  </si>
  <si>
    <t>koeling; distributie, algemeen (verzamelniveau)</t>
  </si>
  <si>
    <t>55.41</t>
  </si>
  <si>
    <t>koeling; distributie, distributiesystemen</t>
  </si>
  <si>
    <t>55.5</t>
  </si>
  <si>
    <t>koeling, opslag</t>
  </si>
  <si>
    <t>55.50</t>
  </si>
  <si>
    <t>koeling; opslag, algemeen (verzamelniveau)</t>
  </si>
  <si>
    <t>55.8</t>
  </si>
  <si>
    <t>koeling; afgifte</t>
  </si>
  <si>
    <t>55.80</t>
  </si>
  <si>
    <t>koeling; afgifte, algemeen (verzamelniveau)</t>
  </si>
  <si>
    <t>55.81.00</t>
  </si>
  <si>
    <t>koeling; afgifte, fancoil /inductie units, nakoelers</t>
  </si>
  <si>
    <t>55.83</t>
  </si>
  <si>
    <t>koeling; afgifte, koel(klimaat)plafonds</t>
  </si>
  <si>
    <t>55.84</t>
  </si>
  <si>
    <t>koeling; afgifte, vloerkoeling/wandkoeling</t>
  </si>
  <si>
    <t>55.9</t>
  </si>
  <si>
    <t>vaste gebouwgebonden voorzieningen behorend bij koeling</t>
  </si>
  <si>
    <t>55.90</t>
  </si>
  <si>
    <t>vaste gebouwgebonden voorzieningen behorend bij koeling, algemeen (verzamelniveau)</t>
  </si>
  <si>
    <t>56.0</t>
  </si>
  <si>
    <t>verwarming; algemeen</t>
  </si>
  <si>
    <t>56.00.10</t>
  </si>
  <si>
    <t>verwarming; algemeen; opstellings/stookruimte</t>
  </si>
  <si>
    <t>56.1</t>
  </si>
  <si>
    <t>verwarming; opwekking lokaal</t>
  </si>
  <si>
    <t>56.10</t>
  </si>
  <si>
    <t>verwarming; opwekking lokaal, algemeen (verzamelniveau)</t>
  </si>
  <si>
    <t>56.11.00</t>
  </si>
  <si>
    <t>verwarming; opwekking lokaal, direct gestookte toestellen</t>
  </si>
  <si>
    <t>56.2</t>
  </si>
  <si>
    <t>verwarming; opwekking centraal</t>
  </si>
  <si>
    <t>56.20</t>
  </si>
  <si>
    <t>verwarming; opwekking centraal, algemeen (verzamelniveau)</t>
  </si>
  <si>
    <t>56.21.00</t>
  </si>
  <si>
    <t>verwarming; opwekking centraal, verwarmingstoestellen (ketels, HR, VR, biomassa)</t>
  </si>
  <si>
    <t>verwarming; opwekking centraal, verwarmingstoestellen; atmosferische gasketel</t>
  </si>
  <si>
    <t>56.21.20</t>
  </si>
  <si>
    <t>verwarming; opwekking centraal, verwarmingstoestellen; warmwaterketel &lt; 110 C</t>
  </si>
  <si>
    <t>verwarming; opwekking centraal, verwarmingstoestellen; ventilatorbrander</t>
  </si>
  <si>
    <t>verwarming; opwekking centraal, stoomketels en toebehoren (ontgassers, etc.)</t>
  </si>
  <si>
    <t xml:space="preserve">verwarming; opwekking centraal, warmtekrachtkoppeling (WKK) en toebehoren </t>
  </si>
  <si>
    <t>56.24.00</t>
  </si>
  <si>
    <t>verwarming; opwekking centraal, rookgasafvoer</t>
  </si>
  <si>
    <t>Rookgasafvoeren ketel gas</t>
  </si>
  <si>
    <t>verwarming; opwekking centraal, rookgasafvoer; ketel gas</t>
  </si>
  <si>
    <t>verwarming; opwekking centraal, rookgasafvoer; ketel olie 20-100 kW</t>
  </si>
  <si>
    <t>verwarming; opwekking centraal, rookgasafvoer; ketel olie &gt; 100 kW</t>
  </si>
  <si>
    <t>56.25.00</t>
  </si>
  <si>
    <t>verwarming; opwekking centraal, zonnecollectoren</t>
  </si>
  <si>
    <t>56.26</t>
  </si>
  <si>
    <t>verwarming; opwekking centraal, electrolyser, brandstofcel</t>
  </si>
  <si>
    <t>56.27</t>
  </si>
  <si>
    <t>verwarming; opwekking centraal, aardwarmte (geothermie)</t>
  </si>
  <si>
    <t>56.28</t>
  </si>
  <si>
    <t>verwarming; opwekking centraal, warmtenet</t>
  </si>
  <si>
    <t>56.29</t>
  </si>
  <si>
    <t>verwarming; opwekking centraal, warmtepompen</t>
  </si>
  <si>
    <t>Verwarming/koeling 5-50 ton CO2</t>
  </si>
  <si>
    <t>56.29.10</t>
  </si>
  <si>
    <t>verwarming; opwekking centraal, warmtepompen; verwarmer 5-50 ton CO2</t>
  </si>
  <si>
    <t>Verwarming/koeling 50-500 ton CO2</t>
  </si>
  <si>
    <t>56.29.11</t>
  </si>
  <si>
    <t>verwarming; opwekking centraal, warmtepompen; verwarmer 50-500 ton CO2</t>
  </si>
  <si>
    <t>Verwarming/koeling &gt; 500 ton CO2</t>
  </si>
  <si>
    <t>56.29.12</t>
  </si>
  <si>
    <t>verwarming; opwekking centraal, warmtepompen; verwarmer &gt; 500 ton CO2</t>
  </si>
  <si>
    <t>Verwarming/koeling met WKO bronnen</t>
  </si>
  <si>
    <t>verwarming; opwekking centraal, warmtepompen; WKO bronnen</t>
  </si>
  <si>
    <t>56.3</t>
  </si>
  <si>
    <t>verwarming; distributie hoofdverdeling (t/m verdeler/verzamelaar)</t>
  </si>
  <si>
    <t>56.30</t>
  </si>
  <si>
    <t>verwarming; distributie hoofdverdeling , algemeen (verzamelniveau)</t>
  </si>
  <si>
    <t>56.31</t>
  </si>
  <si>
    <t>verwarming; distributie hoofdverdeling, distributiesystemen</t>
  </si>
  <si>
    <t>56.31.10</t>
  </si>
  <si>
    <t>verwarming; distributie hoofdverdeling, distributiesystemen; leidingen</t>
  </si>
  <si>
    <t>verwarming; distributie hoofdverdeling, distributiesystemen; verdeler/verzamelaar</t>
  </si>
  <si>
    <t>56.31.30</t>
  </si>
  <si>
    <t>verwarming; distributie hoofdverdeling, distributiesystemen; buffervat</t>
  </si>
  <si>
    <t>56.31.40</t>
  </si>
  <si>
    <t>verwarming; distributie hoofdverdeling, distributiesystemen; circulatiepomp</t>
  </si>
  <si>
    <t>verwarming; distributie hoofdverdeling, distributiesystemen; expansievoorziening</t>
  </si>
  <si>
    <t>56.31.60</t>
  </si>
  <si>
    <t>verwarming; distributie hoofdverdeling, distributiesystemen; regelkleppen/stelmotoren</t>
  </si>
  <si>
    <t>CV appendages</t>
  </si>
  <si>
    <t>56.31.70</t>
  </si>
  <si>
    <t>verwarming; distributie hoofdverdeling, distributiesystemen; appendages</t>
  </si>
  <si>
    <t>56.32</t>
  </si>
  <si>
    <t>verwarming; distributie hoofdverdeling, luchtverwarming</t>
  </si>
  <si>
    <t>56.4</t>
  </si>
  <si>
    <t>verwarming; distributie (vanaf verdeler/verzamelaar)</t>
  </si>
  <si>
    <t>56.40</t>
  </si>
  <si>
    <t>verwarming; distributie, algemeen (verzamelniveau)</t>
  </si>
  <si>
    <t>56.41</t>
  </si>
  <si>
    <t>verwarming; distributie, distributiesystemen</t>
  </si>
  <si>
    <t>56.5</t>
  </si>
  <si>
    <t>verwarming; opslag</t>
  </si>
  <si>
    <t>56.50</t>
  </si>
  <si>
    <t>verwarming; opslag, algemeen (verzamelniveau)</t>
  </si>
  <si>
    <t>56.51</t>
  </si>
  <si>
    <t>verwarming; tegenstroomapparaat, algemeen</t>
  </si>
  <si>
    <t>verwarming; tegenstroomapparaat, algemeen; tegenstroomapparaat</t>
  </si>
  <si>
    <t>verwarming; tegenstroomapparaat, algemeen; tegenstroomapparaat bodemopslag warmte</t>
  </si>
  <si>
    <t>56.51.30</t>
  </si>
  <si>
    <t>verwarming; tegenstroomapparaat, algemeen; bron bodemopslag warmte</t>
  </si>
  <si>
    <t>56.8</t>
  </si>
  <si>
    <t>verwarming; afgifte</t>
  </si>
  <si>
    <t>56.80</t>
  </si>
  <si>
    <t>verwarming; afgifte, algemeen (verzamelniveau)</t>
  </si>
  <si>
    <t>56.81</t>
  </si>
  <si>
    <t>verwarming; afgifte, radiator/convectorsystemen</t>
  </si>
  <si>
    <t>verwarming; afgifte, radiator/convectorsystemen; radiatoren</t>
  </si>
  <si>
    <t>verwarming; afgifte, radiator/convectorsystemen; ventilatorconvectoren</t>
  </si>
  <si>
    <t>56.83.00</t>
  </si>
  <si>
    <t>verwarming; afgifte, warmte(klimaat)plafonds</t>
  </si>
  <si>
    <t>verwarming; afgifte, vloerverwarming/wandverwarming, algemeen (verzamelniveau)</t>
  </si>
  <si>
    <t>verwarming; afgifte, vloerverwarming/wandverwarming; verdeler</t>
  </si>
  <si>
    <t>verwarming; afgifte, elektrische verwarming</t>
  </si>
  <si>
    <t>verwarming; afgifte, elektrische verwarming; elektrisch lint</t>
  </si>
  <si>
    <t>verwarming; afgifte, elektrische verwarming; ventilatiekachel</t>
  </si>
  <si>
    <t>56.86.00</t>
  </si>
  <si>
    <t>verwarming; afgifte, stralingspanelen</t>
  </si>
  <si>
    <t>56.87</t>
  </si>
  <si>
    <t>verwarming; afgifte, lucht</t>
  </si>
  <si>
    <t>luchtbehandeling</t>
  </si>
  <si>
    <t>verwarming; afgifte, lucht; verwarmer indirect verwarmd</t>
  </si>
  <si>
    <t>Luchtverwarmers direct verwarmd (Luchtgordijn)</t>
  </si>
  <si>
    <t>verwarming; afgifte, lucht; verwarmer direct verwarmd</t>
  </si>
  <si>
    <t>Luchtverwarmers aangesloten op gasleiding</t>
  </si>
  <si>
    <t>56.9</t>
  </si>
  <si>
    <t>vaste gebouwgebonden voorzieningen behorend bij verwarming</t>
  </si>
  <si>
    <t>56.90</t>
  </si>
  <si>
    <t>vaste gebouwgebonden voorzieningen behorend bij verwarming, algemeen (verzamelniveau)</t>
  </si>
  <si>
    <t>57</t>
  </si>
  <si>
    <t>57.0</t>
  </si>
  <si>
    <t>luchtbehandeling; algemeen</t>
  </si>
  <si>
    <t>57.1</t>
  </si>
  <si>
    <t>luchtbehandeling; natuurlijk</t>
  </si>
  <si>
    <t>57.10</t>
  </si>
  <si>
    <t>luchtbehandeling; natuurlijk, algemeen (verzamelniveau)</t>
  </si>
  <si>
    <t>57.11</t>
  </si>
  <si>
    <t>luchtbehandeling; natuurlijk, voorzieningen; regelbaar</t>
  </si>
  <si>
    <t>57.12</t>
  </si>
  <si>
    <t>luchtbehandeling; natuurlijk, voorzieningen; niet regelbaar</t>
  </si>
  <si>
    <t>57.2</t>
  </si>
  <si>
    <t>luchtbehandeling; mechanisch lokaal</t>
  </si>
  <si>
    <t>57.20</t>
  </si>
  <si>
    <t>luchtbehandeling; mechanisch lokaal, algemeen (verzamelniveau)</t>
  </si>
  <si>
    <t>Parkeergarage ventilatie</t>
  </si>
  <si>
    <t>57.21.00</t>
  </si>
  <si>
    <t>luchtbehandeling; mechanisch lokaal, ventilatie-installatie</t>
  </si>
  <si>
    <t>57.22.00</t>
  </si>
  <si>
    <t>luchtbehandeling; mechanisch lokaal, afzuiginstallatie</t>
  </si>
  <si>
    <t>Woonhuisventilatiebox</t>
  </si>
  <si>
    <t>57.23.00</t>
  </si>
  <si>
    <t>luchtbehandeling; mechanisch lokaal, warmteterugwinning</t>
  </si>
  <si>
    <t>57.3</t>
  </si>
  <si>
    <t>luchtbehandeling; mechanisch centraal</t>
  </si>
  <si>
    <t>57.30</t>
  </si>
  <si>
    <t>luchtbehandeling; mechanisch centraal, algemeen (verzamelniveau)</t>
  </si>
  <si>
    <t>57.31</t>
  </si>
  <si>
    <t>luchtbehandeling; mechanisch centraal, ventilatie-installatie</t>
  </si>
  <si>
    <t>57.32.00</t>
  </si>
  <si>
    <t>luchtbehandeling; mechanisch centraal, afzuiginstallatie</t>
  </si>
  <si>
    <t>57.32.10</t>
  </si>
  <si>
    <t>luchtbehandeling; mechanisch centraal, afzuiginstallatie; luchtkanalen</t>
  </si>
  <si>
    <t>57.32.20</t>
  </si>
  <si>
    <t>luchtbehandeling; mechanisch centraal, afzuiginstallatie; regelkleppen/stelmotoren</t>
  </si>
  <si>
    <t>57.4</t>
  </si>
  <si>
    <t>luchtbehandeling; distributie</t>
  </si>
  <si>
    <t>57.40</t>
  </si>
  <si>
    <t>luchtbehandeling; distributie, algemeen (verzamelniveau)</t>
  </si>
  <si>
    <t>57.41</t>
  </si>
  <si>
    <t>luchtbehandeling; distributie, kanalen</t>
  </si>
  <si>
    <t>Luchtkanalen lokale ventilatie</t>
  </si>
  <si>
    <t>57.41.10</t>
  </si>
  <si>
    <t>luchtbehandeling; distributie, kanalen; lokale ventilatie</t>
  </si>
  <si>
    <t>Ventilatoren lokale ventilatie</t>
  </si>
  <si>
    <t>57.41.20</t>
  </si>
  <si>
    <t>luchtbehandeling; distributie, kanalen; lokale ventilatoren</t>
  </si>
  <si>
    <t>Luchtkanalen centraleluchtbehandelinginstallaties</t>
  </si>
  <si>
    <t>57.41.30</t>
  </si>
  <si>
    <t>luchtbehandeling; distributie, kanalen; centrale ventilatie</t>
  </si>
  <si>
    <t>Ventilatoren centrale ventilatie</t>
  </si>
  <si>
    <t>luchtbehandeling; distributie, kanalen; centrale ventilatoren</t>
  </si>
  <si>
    <t>57.42</t>
  </si>
  <si>
    <t>luchtbehandeling; distributie, separate afzuigsystemen</t>
  </si>
  <si>
    <t>57.5</t>
  </si>
  <si>
    <t>luchtbehandeling; luchtbehandelingskast</t>
  </si>
  <si>
    <t>luchtbehandeling; luchtbehandelingskast, algemeen (verzamelniveau)</t>
  </si>
  <si>
    <t>Regelkleppen en stelmotoren LBK</t>
  </si>
  <si>
    <t>57.50.10</t>
  </si>
  <si>
    <t>luchtbehandeling; luchtbehandelingskast, algemeen; regelkleppen/stelmotoren</t>
  </si>
  <si>
    <t>luchtbehandeling; luchtbehandelingskast, warmteterugwinning</t>
  </si>
  <si>
    <t>57.6</t>
  </si>
  <si>
    <t>luchtbehandeling; nabehandeling, algemeen (verzamelniveau)</t>
  </si>
  <si>
    <t>57.60.10</t>
  </si>
  <si>
    <t>luchtbehandeling; nabehandeling, algemeen; fancoil unit</t>
  </si>
  <si>
    <t>57.60.20</t>
  </si>
  <si>
    <t>luchtbehandeling; nabehandeling, algemeen; naverwarmer</t>
  </si>
  <si>
    <t>Change-over batterij</t>
  </si>
  <si>
    <t>57.60.30</t>
  </si>
  <si>
    <t>luchtbehandeling; nabehandeling, algemeen; change-over batterij</t>
  </si>
  <si>
    <t>57.60.40</t>
  </si>
  <si>
    <t>luchtbehandeling; nabehandeling, algemeen; nakoeler</t>
  </si>
  <si>
    <t>57.60.50</t>
  </si>
  <si>
    <t>luchtbehandeling; nabehandeling, algemeen; VAV-box</t>
  </si>
  <si>
    <t>COV-boxen</t>
  </si>
  <si>
    <t>57.60.60</t>
  </si>
  <si>
    <t>luchtbehandeling; nabehandeling, algemeen; COV-box</t>
  </si>
  <si>
    <t>Circulatiepompen t.b.v. koelen/verwarmen</t>
  </si>
  <si>
    <t>57.60.70</t>
  </si>
  <si>
    <t>luchtbehandeling; nabehandeling, algemene; circulatiepomp t.b.v. koelen/verwarmen</t>
  </si>
  <si>
    <t>57.70.00</t>
  </si>
  <si>
    <t>luchtbehandeling; bevochtiging</t>
  </si>
  <si>
    <t>57.70.10</t>
  </si>
  <si>
    <t>luchtbehandeling; bevochtiging; hybride/adiabatisch</t>
  </si>
  <si>
    <t>57.70.20</t>
  </si>
  <si>
    <t>luchtbehandeling; bevochtiging; gasgestookt</t>
  </si>
  <si>
    <t>luchtbehandeling; bevochtiging; stoombevochtiger</t>
  </si>
  <si>
    <t>luchtbehandeling; bevochtiging; stoombevochtiger lokaal</t>
  </si>
  <si>
    <t>luchtbehandeling; bevochtiging; stoomketel t.b.v. bevochtiging</t>
  </si>
  <si>
    <t>luchtbehandeling; bevochtiging; mobiele bevochtiger</t>
  </si>
  <si>
    <t>luchtbehandeling; bevochtiging; elektrische bevochtiger</t>
  </si>
  <si>
    <t>57.8</t>
  </si>
  <si>
    <t>luchtbehandeling; afgifte</t>
  </si>
  <si>
    <t>57.80</t>
  </si>
  <si>
    <t>luchtbehandeling; afgifte, algemeen (verzamelniveau)</t>
  </si>
  <si>
    <t>57.81</t>
  </si>
  <si>
    <t>luchtbehandeling; afgifte, appendages</t>
  </si>
  <si>
    <t>Wandrooster</t>
  </si>
  <si>
    <t>57.82.00</t>
  </si>
  <si>
    <t>luchtbehandeling; afgifte, roosters</t>
  </si>
  <si>
    <t>57.9</t>
  </si>
  <si>
    <t>vaste gebouwgebonden voorzieningen behorend bij luchtbehandeling</t>
  </si>
  <si>
    <t>57.90</t>
  </si>
  <si>
    <t>vaste gebouwgebonden voorzieningen behorend bij luchtbehandeling, algemeen (verzamelniveau)</t>
  </si>
  <si>
    <t>regeltechniek</t>
  </si>
  <si>
    <t>58.0</t>
  </si>
  <si>
    <t>meet- en regelinstallaties; algemeen</t>
  </si>
  <si>
    <t>58.1</t>
  </si>
  <si>
    <t>meet- en regelinstallaties; verdeling lokaal inclusief regelapparatuur</t>
  </si>
  <si>
    <t>58.10</t>
  </si>
  <si>
    <t>meet- en regelinstallaties; verdeling lokaal inclusief regelapparatuur, algemeen (verzamelniveau)</t>
  </si>
  <si>
    <t>58.11</t>
  </si>
  <si>
    <t>meet- en regelinstallaties; verdeling lokaal inclusief regelapparatuur, specifieke regeling</t>
  </si>
  <si>
    <t>58.12</t>
  </si>
  <si>
    <t>meet- en regelinstallaties; verdeling lokaal inclusief regelapparatuur, naregeling</t>
  </si>
  <si>
    <t>58.12.10</t>
  </si>
  <si>
    <t>meet- en regelinstallaties; verdeling lokaal inclusief regelapparatuur, naregeling; compleet</t>
  </si>
  <si>
    <t>58.12.20</t>
  </si>
  <si>
    <t>meet- en regelinstallaties; verdeling lokaal inclusief regelapparatuur, naregeling; frequentieregelaar</t>
  </si>
  <si>
    <t>elektra/verlichting</t>
  </si>
  <si>
    <t>meet- en regelinstallaties; verdeling lokaal inclusief regelapparatuur, naregeling; autonome onderstations</t>
  </si>
  <si>
    <t>58.2</t>
  </si>
  <si>
    <t>meet- en regelinstallaties; verdeling centraal Gebouw Beheer Systeem (GBS)</t>
  </si>
  <si>
    <t>gebouwbeheersysteem</t>
  </si>
  <si>
    <t>58.20.00</t>
  </si>
  <si>
    <t>meet- en regelinstallaties; verdeling centraal Gebouw Beheer Systeem (GBS), algemeen (verzamelniveau)</t>
  </si>
  <si>
    <t>meet- en regelinstallaties; verdeling centraal Gebouw Beheer Systeem (GBS), algemeen; regelkasten klimaat centraal</t>
  </si>
  <si>
    <t>58.20.20</t>
  </si>
  <si>
    <t>meet- en regelinstallaties; verdeling centraal Gebouw Beheer Systeem (GBS), algemeen; bekabeling incl. opnemers</t>
  </si>
  <si>
    <t>58.20.30</t>
  </si>
  <si>
    <t>meet- en regelinstallaties; verdeling centraal Gebouw Beheer Systeem (GBS), algemeen; radiator regeling</t>
  </si>
  <si>
    <t>GBS, PC</t>
  </si>
  <si>
    <t>58.21.00</t>
  </si>
  <si>
    <t>meet- en regelinstallaties; verdeling centraal Gebouw Beheer Systeem (GBS), hardware</t>
  </si>
  <si>
    <t>GBS, software</t>
  </si>
  <si>
    <t>58.22.00</t>
  </si>
  <si>
    <t>meet- en regelinstallaties; verdeling centraal Gebouw Beheer Systeem (GBS), software</t>
  </si>
  <si>
    <t>58.6</t>
  </si>
  <si>
    <t>meet- en regelinstallaties; distributie centraal</t>
  </si>
  <si>
    <t>58.60</t>
  </si>
  <si>
    <t>meet- en regelinstallaties; distributie centraal, algemeen (verzamelniveau)</t>
  </si>
  <si>
    <t>58.61</t>
  </si>
  <si>
    <t>meet- en regelinstallaties; distributie centraal, regelkasten voedingen / krachtstroom</t>
  </si>
  <si>
    <t>58.62</t>
  </si>
  <si>
    <t>meet- en regelinstallaties; distributie centraal, regelkasten zwakstroom (DDC)</t>
  </si>
  <si>
    <t>58.66</t>
  </si>
  <si>
    <t>meet- en regelinstallaties; distributie centraal, bekabeling, voedingsleidingen</t>
  </si>
  <si>
    <t>58.67</t>
  </si>
  <si>
    <t>meet- en regelinstallaties; distributie centraal, bekabeling, signaalleidingen</t>
  </si>
  <si>
    <t>58.8</t>
  </si>
  <si>
    <t>meet- en regelinstallaties; meting en sturing</t>
  </si>
  <si>
    <t>58.80</t>
  </si>
  <si>
    <t>meet- en regelinstallaties; meting en sturing, veldapparatuur, algemeen (verzamelniveau)</t>
  </si>
  <si>
    <t>58.81</t>
  </si>
  <si>
    <t>meet- en regelinstallaties; meting en sturing, veldapparatuur, centrale gebouwinstallaties</t>
  </si>
  <si>
    <t>Daglichtregeling</t>
  </si>
  <si>
    <t>58.81.10</t>
  </si>
  <si>
    <t>meet- en regelinstallaties; meting en sturing, veldapparatuur, centrale gebouwinstallaties; daglichtregeling</t>
  </si>
  <si>
    <t>58.82</t>
  </si>
  <si>
    <t>meet- en regelinstallaties; meting en sturing, veldapparatuur, naregelingen</t>
  </si>
  <si>
    <t>58.9</t>
  </si>
  <si>
    <t>vaste gebouwgebonden voorzieningen behorend bij regeling werktuigkundige installaties</t>
  </si>
  <si>
    <t>58.90</t>
  </si>
  <si>
    <t>vaste gebouwgebonden voorzieningen behorend bij regeling werktuigkundige installaties, algemeen (verzamelniveau)</t>
  </si>
  <si>
    <t>59.0</t>
  </si>
  <si>
    <t>brandveiligheid; algemeen</t>
  </si>
  <si>
    <t>brandveiligheid</t>
  </si>
  <si>
    <t>59.1</t>
  </si>
  <si>
    <t>brandveiligheid; gasblusinstallatie</t>
  </si>
  <si>
    <t>brandveiligheid; gasblusinstallatie; algemeen (verzamelniveau)</t>
  </si>
  <si>
    <t>59.11</t>
  </si>
  <si>
    <t>brandveiligheid; gasblusinstallatie; inergen</t>
  </si>
  <si>
    <t>59.12</t>
  </si>
  <si>
    <t>brandveiligheid; gasblusinstallatie; chemisch</t>
  </si>
  <si>
    <t>59.13</t>
  </si>
  <si>
    <t>brandveiligheid; gasblusinstallatie; zuurstofreductie</t>
  </si>
  <si>
    <t>59.2</t>
  </si>
  <si>
    <t>brandveiligheid; waterblusinstallatie</t>
  </si>
  <si>
    <t>59.20</t>
  </si>
  <si>
    <t>brandveiligheid; waterblusinstallatie, algemeen (verzamelniveau)</t>
  </si>
  <si>
    <t>59.21</t>
  </si>
  <si>
    <t>brandveiligheid; waterblusinstallatie, sprinkler</t>
  </si>
  <si>
    <t>brandveiligheid; waterblusinstallatie, sprinkler; leidingen</t>
  </si>
  <si>
    <t>brandveiligheid; waterblusinstallatie, sprinkler; pomp</t>
  </si>
  <si>
    <t>brandveiligheid; waterblusinstallatie, sprinkler; meldcentrale</t>
  </si>
  <si>
    <t>59.22</t>
  </si>
  <si>
    <t>brandveiligheid; waterblusinstallatie, watermistinstallatie</t>
  </si>
  <si>
    <t>Drogeblusleiding</t>
  </si>
  <si>
    <t>brandveiligheid; waterblusinstallatie, droge blusleiding</t>
  </si>
  <si>
    <t>brandveiligheid; waterblusinstallatie, brandslanghaspels</t>
  </si>
  <si>
    <t>brandveiligheid; handblusmiddelen</t>
  </si>
  <si>
    <t>59.3</t>
  </si>
  <si>
    <t>brandveiligheid; brandventilatieinstallatie</t>
  </si>
  <si>
    <t>59.30</t>
  </si>
  <si>
    <t>brandveiligheid; brandventilatieinstallatie, algemeen (verzamelniveau)</t>
  </si>
  <si>
    <t>59.31.00</t>
  </si>
  <si>
    <t>brandveiligheid; brandventilatieinstallatie, rook/warmte afvoer</t>
  </si>
  <si>
    <t>brandveiligheid; brandventilatieinstallatie, rook/warmte afvoer; brandklep</t>
  </si>
  <si>
    <t>59.32</t>
  </si>
  <si>
    <t>brandveiligheid; brandventilatieinstallatie, overdrukinstallatie</t>
  </si>
  <si>
    <t>Overdrukventilatoren</t>
  </si>
  <si>
    <t>59.32.10</t>
  </si>
  <si>
    <t>brandveiligheid; brandventilatieinstallatie, overdrukinstallatie; ventilatoren</t>
  </si>
  <si>
    <t>59.9</t>
  </si>
  <si>
    <t>vaste gebouwgebonden voorzieningen behorend bij brandveiligheid</t>
  </si>
  <si>
    <t>59.90</t>
  </si>
  <si>
    <t>vaste gebouwgebonden voorzieningen behorend bij brandveiligheid, algemeen (verzamelniveau)</t>
  </si>
  <si>
    <t>6-</t>
  </si>
  <si>
    <t>INSTALLATIES ELEKTROTECHNISCH</t>
  </si>
  <si>
    <t>60</t>
  </si>
  <si>
    <t>61</t>
  </si>
  <si>
    <t>61.0</t>
  </si>
  <si>
    <t>centrale elektrotechnische voorzieningen; algemeen</t>
  </si>
  <si>
    <t>61.1</t>
  </si>
  <si>
    <t>centrale elektrotechnische voorzieningen; energie-opwekking</t>
  </si>
  <si>
    <t>61.10</t>
  </si>
  <si>
    <t>centrale elektrotechnische voorzieningen; energie-opwekking, algemeen (verzamelniveau)</t>
  </si>
  <si>
    <t>61.11</t>
  </si>
  <si>
    <t>centrale elektrotechnische voorzieningen; energie-opwekking, noodverlichtingsunits, centraal</t>
  </si>
  <si>
    <t>61.12</t>
  </si>
  <si>
    <t>centrale elektrotechnische voorzieningen; energie-opwekking, nobreak units statisch</t>
  </si>
  <si>
    <t>centrale elektrotechnische voorzieningen; energie-opwekking, noodstroomaggregaat</t>
  </si>
  <si>
    <t>centrale elektrotechnische voorzieningen; energie-opwekking, noodstroomaggregaat; brandstoftank</t>
  </si>
  <si>
    <t>centrale elektrotechnische voorzieningen; energie-opwekking, nobreak unit</t>
  </si>
  <si>
    <t>61.15</t>
  </si>
  <si>
    <t>centrale elektrotechnische voorzieningen; energie-opwekking, Photo Voltaic (PV) installatie</t>
  </si>
  <si>
    <t>61.15.10</t>
  </si>
  <si>
    <t>centrale elektrotechnische voorzieningen; energie-opwekking, Photo Voltaic (PV) installatie; cellen</t>
  </si>
  <si>
    <t>61.16</t>
  </si>
  <si>
    <t>centrale elektrotechnische voorzieningen; energie-opwekking, wind-energie</t>
  </si>
  <si>
    <t>61.17</t>
  </si>
  <si>
    <t>centrale elektrotechnische voorzieningen; energie-opwekking, brandstofcel</t>
  </si>
  <si>
    <t>61.2</t>
  </si>
  <si>
    <t>centrale elektrotechnische voorzieningen; aarding en bliksembeveiliging</t>
  </si>
  <si>
    <t>61.20</t>
  </si>
  <si>
    <t>centrale elektrotechnische voorzieningen; aarding, algemeen (verzamelniveau)</t>
  </si>
  <si>
    <t>61.21</t>
  </si>
  <si>
    <t>centrale elektrotechnische voorzieningen; aarding, beveiliging</t>
  </si>
  <si>
    <t>centrale elektrotechnische voorzieningen; aarding, beveiliging; veiligheidsaarding</t>
  </si>
  <si>
    <t>centrale elektrotechnische voorzieningen; aarding, beveiliging; overspanningsbeveiliging</t>
  </si>
  <si>
    <t>61.22</t>
  </si>
  <si>
    <t>centrale elektrotechnische voorzieningen; aarding, medische aarding</t>
  </si>
  <si>
    <t>61.23</t>
  </si>
  <si>
    <t>centrale elektrotechnische voorzieningen; aarding, speciale aarding</t>
  </si>
  <si>
    <t>61.24.00</t>
  </si>
  <si>
    <t>centrale elektrotechnische voorzieningen; aarding, statische elektriciteit</t>
  </si>
  <si>
    <t>centrale elektrotechnische voorzieningen; bliksemafleiding</t>
  </si>
  <si>
    <t>61.26</t>
  </si>
  <si>
    <t>centrale elektrotechnische voorzieningen; aarding, potentiaalvereffening</t>
  </si>
  <si>
    <t>61.27</t>
  </si>
  <si>
    <t>centrale elektrotechnische voorzieningen; bliksemafleiding, algemeen</t>
  </si>
  <si>
    <t>61.28</t>
  </si>
  <si>
    <t>61.3</t>
  </si>
  <si>
    <t>centrale elektrotechnische voorzieningen; kanalisatie</t>
  </si>
  <si>
    <t>61.30</t>
  </si>
  <si>
    <t>centrale elektrotechnische voorzieningen; kanalisatie, algemeen (verzamelniveau)</t>
  </si>
  <si>
    <t>61.31</t>
  </si>
  <si>
    <t>centrale elektrotechnische voorzieningen; kanalisatie, t.b.v. installaties voor middenspanning</t>
  </si>
  <si>
    <t>61.32.00</t>
  </si>
  <si>
    <t>centrale elektrotechnische voorzieningen; kanalisatie, t.b.v. installaties voor lage spanning</t>
  </si>
  <si>
    <t>61.33</t>
  </si>
  <si>
    <t>centrale elektrotechnische voorzieningen; kanalisatie, t.b.v. installaties voor communicatie of beveiliging</t>
  </si>
  <si>
    <t>61.4</t>
  </si>
  <si>
    <t>centrale elektrotechnische voorzieningen; energiedistributie middenspanning &gt;1kV</t>
  </si>
  <si>
    <t>61.40</t>
  </si>
  <si>
    <t>centrale elektrotechnische voorzieningen; energiedistributie middenspanning &gt;1kV, algemeen (verzamelniveau)</t>
  </si>
  <si>
    <t>61.41</t>
  </si>
  <si>
    <t>centrale elektrotechnische voorzieningen; energiedistributie middenspanning &gt;1kV, voedingsleiding middenspanningverdeler</t>
  </si>
  <si>
    <t>61.42</t>
  </si>
  <si>
    <t>centrale elektrotechnische voorzieningen; energiedistributie middenspanning &gt;1kV, middenspanningsverdeler</t>
  </si>
  <si>
    <t>61.43</t>
  </si>
  <si>
    <t>centrale elektrotechnische voorzieningen; energiedistributie middenspanning &gt;1kV, voedingleiding MS</t>
  </si>
  <si>
    <t>61.44.00</t>
  </si>
  <si>
    <t>centrale elektrotechnische voorzieningen; energiedistributie middenspanning &gt;1kV, transformator</t>
  </si>
  <si>
    <t>61.5</t>
  </si>
  <si>
    <t xml:space="preserve">centrale elektrotechnische voorzieningen; energiedistributie laagspanning ≤1kV </t>
  </si>
  <si>
    <t>61.50</t>
  </si>
  <si>
    <t>centrale elektrotechnische voorzieningen; energiedistributie laagspanning ≤1kV ,algemeen (verzamelniveau)</t>
  </si>
  <si>
    <t>61.51</t>
  </si>
  <si>
    <t>centrale elektrotechnische voorzieningen; energiedistributie laagspanning ≤1kV, voedingsleiding laagspanningshoofdverdeler</t>
  </si>
  <si>
    <t>centrale elektrotechnische voorzieningen; energiedistributie laagspanning ≤1kV, laagspanningshoofdverdeler</t>
  </si>
  <si>
    <t>61.53</t>
  </si>
  <si>
    <t>centrale elektrotechnische voorzieningen; energiedistributie laagspanning ≤1kV, voedingsleiding LS</t>
  </si>
  <si>
    <t>centrale elektrotechnische voorzieningen; energiedistributie laagspanning ≤1kV, sub- en eindverdeler</t>
  </si>
  <si>
    <t>61.55</t>
  </si>
  <si>
    <t>centrale elektrotechnische voorzieningen; energiedistributie laagspanning ≤1kV, medische verdeler (scheidingstransformator)</t>
  </si>
  <si>
    <t>61.56.00</t>
  </si>
  <si>
    <t>centrale elektrotechnische voorzieningen; energiedistributie laagspanning ≤1kV, krachtgroepenkast</t>
  </si>
  <si>
    <t>61.57.00</t>
  </si>
  <si>
    <t>centrale elektrotechnische voorzieningen; energiedistributie laagspanning ≤1kV, transformator</t>
  </si>
  <si>
    <t>61.9</t>
  </si>
  <si>
    <t>vaste gebouwgebonden voorzieningen behorend bij centrale elektrotechnische voorzieningen</t>
  </si>
  <si>
    <t>61.90</t>
  </si>
  <si>
    <t>vaste gebouwgebonden voorzieningen behorend bij centrale elektrotechnische voorzieningen, algemeen (verzamelniveau)</t>
  </si>
  <si>
    <t>62</t>
  </si>
  <si>
    <t>Energievoorziening gebruikersaansluitingen</t>
  </si>
  <si>
    <t>62.0</t>
  </si>
  <si>
    <t>energievoorziening gebruikersaansluitingen algemeen</t>
  </si>
  <si>
    <t>62.1</t>
  </si>
  <si>
    <t>energievoorziening gebruikersaansluitingen; generiek wissel</t>
  </si>
  <si>
    <t>62.10</t>
  </si>
  <si>
    <t>energievoorziening gebruikersaansluitingen; generiek wissel, algemeen (verzamelniveau)</t>
  </si>
  <si>
    <t>62.11</t>
  </si>
  <si>
    <t>energievoorziening gebruikersaansluitingen; generiek wissel, voedingsleiding</t>
  </si>
  <si>
    <t>62.12</t>
  </si>
  <si>
    <t>energievoorziening gebruikersaansluitingen; generiek wissel, aansluitpunten</t>
  </si>
  <si>
    <t>62.2</t>
  </si>
  <si>
    <t>energievoorziening gebruikersaansluitingen; specifiek wissel</t>
  </si>
  <si>
    <t>62.20</t>
  </si>
  <si>
    <t>energievoorziening gebruikersaansluitingen; specifiek wissel, algemeen (verzamelniveau)</t>
  </si>
  <si>
    <t>62.21</t>
  </si>
  <si>
    <t>energievoorziening gebruikersaansluitingen; specifiek wissel, voedingsleiding</t>
  </si>
  <si>
    <t>62.22</t>
  </si>
  <si>
    <t>energievoorziening gebruikersaansluitingen; specifiek wissel, aansluitpunten</t>
  </si>
  <si>
    <t>62.3</t>
  </si>
  <si>
    <t>energievoorziening gebruikersaansluitingen; generiek gelijk</t>
  </si>
  <si>
    <t>62.30</t>
  </si>
  <si>
    <t>energievoorziening gebruikersaansluitingen; generiek gelijk, algemeen (verzamelniveau)</t>
  </si>
  <si>
    <t>62.31</t>
  </si>
  <si>
    <t>energievoorziening gebruikersaansluitingen; generiek gelijk, voedingsleiding</t>
  </si>
  <si>
    <t>62.32</t>
  </si>
  <si>
    <t>energievoorziening gebruikersaansluitingen; generiek gelijk, aansluitpunten</t>
  </si>
  <si>
    <t>62.4</t>
  </si>
  <si>
    <t>energievoorziening gebruikersaansluitingen; specifiek gelijk</t>
  </si>
  <si>
    <t>62.40</t>
  </si>
  <si>
    <t>energievoorziening gebruikersaansluitingen; specifiek gelijk, algemeen (verzamelniveau)</t>
  </si>
  <si>
    <t>62.41</t>
  </si>
  <si>
    <t>energievoorziening gebruikersaansluitingen; specifiek gelijk, voedingsleiding</t>
  </si>
  <si>
    <t>62.42</t>
  </si>
  <si>
    <t>energievoorziening gebruikersaansluitingen; specifiek gelijk, aansluitpunten</t>
  </si>
  <si>
    <t>62.9</t>
  </si>
  <si>
    <t>vaste gebouwgebonden voorzieningen behorend bij energievoorziening gebruikersaansluitingen</t>
  </si>
  <si>
    <t>62.90</t>
  </si>
  <si>
    <t>vaste gebouwgebonden voorzieningen behorend bij energievoorziening gebruikersaansluitingen, algemeen (verzamelniveau)</t>
  </si>
  <si>
    <t>63.0</t>
  </si>
  <si>
    <t>verlichting; algemeen</t>
  </si>
  <si>
    <t>63.1</t>
  </si>
  <si>
    <t>verlichting; verlichting, bediening, regeling en signalering</t>
  </si>
  <si>
    <t>Verlichting bedienpaneel</t>
  </si>
  <si>
    <t xml:space="preserve">verlichting; verlichting, bediening, regeling en signalering, algemeen (verzamelniveau) </t>
  </si>
  <si>
    <t>voeding verlichting</t>
  </si>
  <si>
    <t>63.11.00</t>
  </si>
  <si>
    <t>verlichting; verlichting, bediening, regeling en signalering, voedingsleidingen</t>
  </si>
  <si>
    <t>63.12.00</t>
  </si>
  <si>
    <t>verlichting; verlichting, bediening, regeling en signalering, schakelmateriaal</t>
  </si>
  <si>
    <t>63.2</t>
  </si>
  <si>
    <t>verlichting; verlichting standaard armaturen</t>
  </si>
  <si>
    <t>63.20</t>
  </si>
  <si>
    <t>verlichting; verlichting standaard armaturen, algemeen (verzamelniveau)</t>
  </si>
  <si>
    <t>verlichting; verlichting standaard armaturen, armaturen</t>
  </si>
  <si>
    <t>verlichting; verlichting standaard armaturen, noodarmaturen</t>
  </si>
  <si>
    <t>63.3</t>
  </si>
  <si>
    <t>verlichting; verlichting overige armaturen</t>
  </si>
  <si>
    <t>63.30</t>
  </si>
  <si>
    <t>verlichting; verlichting overige armaturen, algemeen (verzamelniveau)</t>
  </si>
  <si>
    <t>verlichting; verlichting overige armaturen, reclameverlichting</t>
  </si>
  <si>
    <t>63.4</t>
  </si>
  <si>
    <t>verlichting; vluchtwegsignalering</t>
  </si>
  <si>
    <t>63.40</t>
  </si>
  <si>
    <t>verlichting; vluchtwegsignalering, algemeen (verzamelniveau)</t>
  </si>
  <si>
    <t>verlichting; vluchtwegsignalering, centrale signalering</t>
  </si>
  <si>
    <t>verlichting; vluchtwegsignalering, armaturen</t>
  </si>
  <si>
    <t>63.43</t>
  </si>
  <si>
    <t>verlichting; vluchtwegsignalering, voedings/signaalleidingen</t>
  </si>
  <si>
    <t>63.9</t>
  </si>
  <si>
    <t>vaste gebouwgebonden voorzieningen behorend bij verlichting</t>
  </si>
  <si>
    <t>63.90</t>
  </si>
  <si>
    <t>vaste gebouwgebonden voorzieningen behorend bij verlichting, algemeen (verzamelniveau)</t>
  </si>
  <si>
    <t>64</t>
  </si>
  <si>
    <t>inbraak/omroep/meld</t>
  </si>
  <si>
    <t>64.0</t>
  </si>
  <si>
    <t>communicatie; algemeen</t>
  </si>
  <si>
    <t>64.1</t>
  </si>
  <si>
    <t>communicatie; signalen</t>
  </si>
  <si>
    <t>64.10</t>
  </si>
  <si>
    <t>communicatie; signalen, algemeen (verzamelniveau)</t>
  </si>
  <si>
    <t>64.11</t>
  </si>
  <si>
    <t>communicatie; signalen, algemene signaleringen</t>
  </si>
  <si>
    <t>64.13</t>
  </si>
  <si>
    <t>communicatie; signalen, tijdsignalering</t>
  </si>
  <si>
    <t>64.14</t>
  </si>
  <si>
    <t>communicatie, signalen, aanwezigheids- en beletsignalering</t>
  </si>
  <si>
    <t>64.2</t>
  </si>
  <si>
    <t>communicatie; geluiden</t>
  </si>
  <si>
    <t>64.20</t>
  </si>
  <si>
    <t>communicatie; overdracht van geluid/spraak, algemeen (verzamelniveau)</t>
  </si>
  <si>
    <t>communicatie; overdracht van geluid/spraak, telefoon</t>
  </si>
  <si>
    <t>communicatie; overdracht van geluid/spraak, intercom</t>
  </si>
  <si>
    <t>64.23</t>
  </si>
  <si>
    <t>communicatie; overdracht van geluid/spraak, radio/mobilofoon</t>
  </si>
  <si>
    <t>64.24</t>
  </si>
  <si>
    <t>communicatie; overdracht van geluid/spraak, geluidsdistributie</t>
  </si>
  <si>
    <t>64.25</t>
  </si>
  <si>
    <t>communicatie; overdracht van geluid/spraak, vertaalsystemen</t>
  </si>
  <si>
    <t>64.26</t>
  </si>
  <si>
    <t>communicatie; overdracht van geluid/spraak, conferentiesystemen</t>
  </si>
  <si>
    <t>64.3</t>
  </si>
  <si>
    <t>communicatie; beelden</t>
  </si>
  <si>
    <t>64.30</t>
  </si>
  <si>
    <t>communicatie; beelden, algemeen (verzamelniveau)</t>
  </si>
  <si>
    <t>64.31.00</t>
  </si>
  <si>
    <t>communicatie; beelden, gesloten televisiecircuits</t>
  </si>
  <si>
    <t>communicatie; beelden, gesloten televisiecircuits; CCTV cameras</t>
  </si>
  <si>
    <t>communicatie, beelden, gesloten televisiecircuits; CCTV monitoren</t>
  </si>
  <si>
    <t>64.32</t>
  </si>
  <si>
    <t>communicatie; beelden, beeldreproductie</t>
  </si>
  <si>
    <t>64.33</t>
  </si>
  <si>
    <t>communicatie; beelden, film/dia/overhead</t>
  </si>
  <si>
    <t>64.34</t>
  </si>
  <si>
    <t>communicatie; beelden, vergader- en presentatiesystemen</t>
  </si>
  <si>
    <t>64.5</t>
  </si>
  <si>
    <t>communicatie; geïntegreerde systemen, data</t>
  </si>
  <si>
    <t>64.50</t>
  </si>
  <si>
    <t>communicatie; geïntegreerde systemen, data, algemeen (verzamelniveau)</t>
  </si>
  <si>
    <t>64.51</t>
  </si>
  <si>
    <t>communicatie; geïntegreerde systemen, data, centrale apparatuur</t>
  </si>
  <si>
    <t>64.52</t>
  </si>
  <si>
    <t>communicatie; geïntegreerde systemen, data, distributie bekabeling</t>
  </si>
  <si>
    <t>64.53</t>
  </si>
  <si>
    <t>communicatie; geïntegreerde systemen, data, generiek, aansluitpunten</t>
  </si>
  <si>
    <t>64.54</t>
  </si>
  <si>
    <t>communicatie; geïntegreerde systemen, data, specifiek aansluitpunten</t>
  </si>
  <si>
    <t>64.55</t>
  </si>
  <si>
    <t>communicatie; geïntegreerde systemen, data, decentrale apparatuur</t>
  </si>
  <si>
    <t>64.6</t>
  </si>
  <si>
    <t>communicatie; antenne-inrichtingen</t>
  </si>
  <si>
    <t>64.60.00</t>
  </si>
  <si>
    <t>communicatie; antenne-inrichtingen, algemeen (verzamelniveau)</t>
  </si>
  <si>
    <t>64.61</t>
  </si>
  <si>
    <t>communicatie; antenne-inrichtingen, centrale apparatuur</t>
  </si>
  <si>
    <t>64.62</t>
  </si>
  <si>
    <t>communicatie; antenne-inrichtingen, voedings- en signaalleidingen</t>
  </si>
  <si>
    <t>64.63</t>
  </si>
  <si>
    <t>communicatie; antenne-inrichtingen, decentrale apparatuur</t>
  </si>
  <si>
    <t>64.9</t>
  </si>
  <si>
    <t>vaste gebouwgebonden voorzieningen behorend bij communicatie</t>
  </si>
  <si>
    <t>64.90</t>
  </si>
  <si>
    <t>vaste gebouwgebonden voorzieningen behorend bij communicatie, algemeen (verzamelniveau)</t>
  </si>
  <si>
    <t>65</t>
  </si>
  <si>
    <t>65.0</t>
  </si>
  <si>
    <t>beveiliging; algemeen</t>
  </si>
  <si>
    <t>65.1</t>
  </si>
  <si>
    <t>beveiliging; brandmeldings- en ontruimingsinstallatie</t>
  </si>
  <si>
    <t>65.10</t>
  </si>
  <si>
    <t>beveiliging; brandmeldings- en ontruimingsinstallatie, algemeen (verzamelniveau)</t>
  </si>
  <si>
    <t>65.11.00</t>
  </si>
  <si>
    <t>beveiliging; brandmeldings- en ontruimingsinstallatie, detectie en alarmering</t>
  </si>
  <si>
    <t>algemeen</t>
  </si>
  <si>
    <t>beveiliging; brandmeldings- en ontruimingsinstallatie, detectie en alarmering; brandmeldinstallatie centrale</t>
  </si>
  <si>
    <t>aerosolen</t>
  </si>
  <si>
    <t>65.11.20</t>
  </si>
  <si>
    <t>beveiliging; brandmeldings- en ontruimingsinstallatie, detectie en alarmering; brandmeldinstallatie aerosolen</t>
  </si>
  <si>
    <t>melding- en ontruimingsinstallatie</t>
  </si>
  <si>
    <t>beveiliging; brandmeldings- en ontruimingsinstallatie, detectie en alarmering; melding- en ontruimingsinstallatie centrale</t>
  </si>
  <si>
    <t>beveiliging; brandmeldings- en ontruimingsinstallatie, detectie en alarmering; melding- en ontruimingsinstallatie detector</t>
  </si>
  <si>
    <t>personenomroepinstallatie</t>
  </si>
  <si>
    <t>65.11.40</t>
  </si>
  <si>
    <t>beveiliging; brandmeldings- en ontruimingsinstallatie, detectie en alarmering; personenomroepinstallatie</t>
  </si>
  <si>
    <t>65.12</t>
  </si>
  <si>
    <t>beveiliging; brandveiligheidsinstallatie</t>
  </si>
  <si>
    <t>beveiliging; brandveiligheidsinstallatie; kleefmagneten</t>
  </si>
  <si>
    <t>65.12.20</t>
  </si>
  <si>
    <t>beveiliging; brandveiligheidsinstallatie; firescreen</t>
  </si>
  <si>
    <t>65.2</t>
  </si>
  <si>
    <t>beveiliging; braak-en toegangsbeheer</t>
  </si>
  <si>
    <t>65.20</t>
  </si>
  <si>
    <t>beveiliging; braak-en toegangsbeheer, algemeen (verzamelniveau)</t>
  </si>
  <si>
    <t>65.21</t>
  </si>
  <si>
    <t>beveiliging; braak-en toegangsbeheer, detectie en alarmering</t>
  </si>
  <si>
    <t>beveiliging; braak-en toegangsbeheer, detectie en alarmering; inbraaksignaleringsinstallatie centrale</t>
  </si>
  <si>
    <t>65.21.11</t>
  </si>
  <si>
    <t>beveiliging; braak-en toegangsbeheer, detectie en alarmering; inbraaksignaleringsinstallatie detector</t>
  </si>
  <si>
    <t>65.22</t>
  </si>
  <si>
    <t>beveiliging; braak-en toegangsbeheer, toegangsbeheer</t>
  </si>
  <si>
    <t>beveiliging; braak-en toegangsbeheer, toegangsbeheer; toegangscontroleinstallatie</t>
  </si>
  <si>
    <t>65.22.20</t>
  </si>
  <si>
    <t>beveiliging; braak-en toegangsbeheer, toegangsbeheer; geïntegreerde toegangscentrale beveiling</t>
  </si>
  <si>
    <t>beveiliging; braak- en toegangsbeheer, toegangsbeheer; deurbelinstallatie</t>
  </si>
  <si>
    <t>65.23</t>
  </si>
  <si>
    <t>beveiliging; braak-en toegangsbeheer, CCTV</t>
  </si>
  <si>
    <t>65.3</t>
  </si>
  <si>
    <t>beveiliging; overlast-, detectie- en alarmeringsinstallatie</t>
  </si>
  <si>
    <t>65.30</t>
  </si>
  <si>
    <t>beveiliging; overlast-, detectie- en alarmeringsinstallatie, algemeen (verzamelniveau)</t>
  </si>
  <si>
    <t>beveiliging; overlast-, detectie- en alarmeringsinstallatie, zon- en lichtwering</t>
  </si>
  <si>
    <t>65.32</t>
  </si>
  <si>
    <t>beveiliging; overlast-, detectie- en alarmeringsinstallatie, elektromagnetische voorzieningen</t>
  </si>
  <si>
    <t>65.34</t>
  </si>
  <si>
    <t>beveiliging; overlast-, detectie- en alarmeringsinstallatie, beveiligingsapparatuur</t>
  </si>
  <si>
    <t>beveiliging; overlast-, detectie- en alarmeringsinstallatie, beveiligingsapparatuur; gasdetectie</t>
  </si>
  <si>
    <t>beveiliging; overlast-, detectie- en alarmeringsinstallatie, beveiligingsapparatuur; waterdetectie</t>
  </si>
  <si>
    <t>65.4</t>
  </si>
  <si>
    <t>beveiliging; overlast-, sociale alarmeringsinstallatie</t>
  </si>
  <si>
    <t>65.40</t>
  </si>
  <si>
    <t>beveiliging; overlast-, sociale alarmeringsinstallatie, algemeen (verzamelniveau)</t>
  </si>
  <si>
    <t>65.41</t>
  </si>
  <si>
    <t>beveiliging; overlast-, sociale alarmeringsinstallatie, sociale alarmeringsapparatuur</t>
  </si>
  <si>
    <t>65.42</t>
  </si>
  <si>
    <t>beveiliging; overlast-, sociale alarmeringsinstallatie, algemene personenoproepapparatuur</t>
  </si>
  <si>
    <t>65.43</t>
  </si>
  <si>
    <t>beveiliging; overlast-, sociale alarmeringsinstallatie, algemene zusteroproepapparatuur</t>
  </si>
  <si>
    <t>beveiliging; overlast-, sociale alarmeringsinstallatie, signalering mindervalidetoiletten</t>
  </si>
  <si>
    <t>65.9</t>
  </si>
  <si>
    <t>vaste gebouwgebonden voorzieningen behorend bij beveiliging</t>
  </si>
  <si>
    <t>65.90</t>
  </si>
  <si>
    <t>vaste gebouwgebonden voorzieningen behorend bij beveiliging, algemeen (verzamelniveau)</t>
  </si>
  <si>
    <t>66</t>
  </si>
  <si>
    <t>66.0</t>
  </si>
  <si>
    <t>transport; algemeen</t>
  </si>
  <si>
    <t>66.1</t>
  </si>
  <si>
    <t>transport; liftinstallaties</t>
  </si>
  <si>
    <t>liften/hefplateaus</t>
  </si>
  <si>
    <t>Liften</t>
  </si>
  <si>
    <t>66.10</t>
  </si>
  <si>
    <t>transport; liftinstallaties, algemeen (verzamelniveau)</t>
  </si>
  <si>
    <t>transport; liftinstallaties, algemeen; goederen</t>
  </si>
  <si>
    <t>transport; liftinstallaties, algemeen; personen</t>
  </si>
  <si>
    <t>transport; liftinstallaties, algemeen; personen/goederen</t>
  </si>
  <si>
    <t>Liften tractieliften</t>
  </si>
  <si>
    <t>66.11</t>
  </si>
  <si>
    <t>transport; liftinstallaties, tractieliften</t>
  </si>
  <si>
    <t>... goederen</t>
  </si>
  <si>
    <t>transport; liftinstallaties, tractieliften; goederen</t>
  </si>
  <si>
    <t>... personen</t>
  </si>
  <si>
    <t>transport; liftinstallaties, tractieliften; personen</t>
  </si>
  <si>
    <t>... personen/goederen</t>
  </si>
  <si>
    <t>transport; liftinstallaties, tractieliften; personen/goederen</t>
  </si>
  <si>
    <t>66.12</t>
  </si>
  <si>
    <t>transport; liftinstallaties, hydraulische liften</t>
  </si>
  <si>
    <t>66.13.00</t>
  </si>
  <si>
    <t>transport; liftinstallaties, trapliften</t>
  </si>
  <si>
    <t>Hefplateau goederen</t>
  </si>
  <si>
    <t>Liftkooien</t>
  </si>
  <si>
    <t>66.15</t>
  </si>
  <si>
    <t>transport; liftinstallaties, liftkooien</t>
  </si>
  <si>
    <t>Liftkooien goederen</t>
  </si>
  <si>
    <t>66.15.10</t>
  </si>
  <si>
    <t>transport; liftinstallaties, liftkooien; goederen</t>
  </si>
  <si>
    <t>Liftkooien personen</t>
  </si>
  <si>
    <t>66.15.20</t>
  </si>
  <si>
    <t>transport; liftinstallaties, liftkooien; personen</t>
  </si>
  <si>
    <t>Liftkooien personen/goederen</t>
  </si>
  <si>
    <t>66.15.30</t>
  </si>
  <si>
    <t>transport; liftinstallaties, liftkooien; personen/goederen</t>
  </si>
  <si>
    <t>66.2</t>
  </si>
  <si>
    <t>transport; roltrappen, rolpaden en hellingbanen</t>
  </si>
  <si>
    <t>66.20</t>
  </si>
  <si>
    <t>transport; roltrappen, rolpaden en hellingbanen, algemeen (verzamelniveau)</t>
  </si>
  <si>
    <t>transport; roltrappen, rolpaden en hellingbanen, roltrappen</t>
  </si>
  <si>
    <t>66.22</t>
  </si>
  <si>
    <t>transport; roltrappen, rolpaden en hellingbanen, rolpaden</t>
  </si>
  <si>
    <t>66.23</t>
  </si>
  <si>
    <t>transport; roltrappen, rolpaden en hellingbanen, hellingbanen</t>
  </si>
  <si>
    <t>66.3</t>
  </si>
  <si>
    <t>transport; goederen</t>
  </si>
  <si>
    <t>66.30</t>
  </si>
  <si>
    <t>transport; goederen, algemeen (verzamelniveau)</t>
  </si>
  <si>
    <t>66.31</t>
  </si>
  <si>
    <t>transport; goederen, goederenliften</t>
  </si>
  <si>
    <t>66.32</t>
  </si>
  <si>
    <t>transport; goederen, goederenheffers</t>
  </si>
  <si>
    <t>66.33</t>
  </si>
  <si>
    <t>transport; goederen, baantransportmiddelen</t>
  </si>
  <si>
    <t>66.34</t>
  </si>
  <si>
    <t>transport; goederen, bandtransportmiddelen</t>
  </si>
  <si>
    <t>66.35</t>
  </si>
  <si>
    <t>transport; goederen, baktransportmiddelen</t>
  </si>
  <si>
    <t>66.36.00</t>
  </si>
  <si>
    <t>transport; goederen, hijswerktuigen en takels</t>
  </si>
  <si>
    <t>66.37</t>
  </si>
  <si>
    <t>transport; goederen, vrije-baan-transportvoertuigen</t>
  </si>
  <si>
    <t>66.4</t>
  </si>
  <si>
    <t>transport; documenten</t>
  </si>
  <si>
    <t>66.40</t>
  </si>
  <si>
    <t>transport; documenten, algemeen (verzamelniveau)</t>
  </si>
  <si>
    <t>66.41</t>
  </si>
  <si>
    <t>transport; documenten, buizenpost</t>
  </si>
  <si>
    <t>66.42</t>
  </si>
  <si>
    <t>transport; documenten, railcontainer banen</t>
  </si>
  <si>
    <t>66.44</t>
  </si>
  <si>
    <t>transport; documenten, bandtransportmiddelen</t>
  </si>
  <si>
    <t>66.9</t>
  </si>
  <si>
    <t>vaste gebouwgebonden voorzieningen behorend bij transport</t>
  </si>
  <si>
    <t>66.90</t>
  </si>
  <si>
    <t>vaste gebouwgebonden voorzieningen behorend bij transport, algemeen (verzamelniveau)</t>
  </si>
  <si>
    <t>Gebouw management systeem</t>
  </si>
  <si>
    <t>67.0</t>
  </si>
  <si>
    <t>gebouw management systeem; algemeen</t>
  </si>
  <si>
    <t>67.5</t>
  </si>
  <si>
    <t>gebouw management systeem; centrale apparatuur</t>
  </si>
  <si>
    <t>67.50</t>
  </si>
  <si>
    <t>gebouw management systeem; centrale apparatuur, algemeen (verzamelniveau)</t>
  </si>
  <si>
    <t>67.51</t>
  </si>
  <si>
    <t>gebouw management systeem; centrale apparatuur, systeemconfiguratie hardware</t>
  </si>
  <si>
    <t>67.55</t>
  </si>
  <si>
    <t>gebouw management systeem; centrale apparatuur, systeemconfiguratie software</t>
  </si>
  <si>
    <t>67.6</t>
  </si>
  <si>
    <t>gebouw management systeem; distributie, bekabeling</t>
  </si>
  <si>
    <t>67.60</t>
  </si>
  <si>
    <t>gebouw management systeem; distributie, bekabeling, algemeen (verzamelniveau)</t>
  </si>
  <si>
    <t>67.61</t>
  </si>
  <si>
    <t>gebouw management systeem; distributie, bekabeling, schakelkasten, voedingsleidingen</t>
  </si>
  <si>
    <t>67.62</t>
  </si>
  <si>
    <t>gebouw management systeem; distributie, bekabeling, regelkasten, signaalleidingen</t>
  </si>
  <si>
    <t>67.7</t>
  </si>
  <si>
    <t>gebouw management systeem; meting en sturing</t>
  </si>
  <si>
    <t>67.70</t>
  </si>
  <si>
    <t>gebouw management systeem; meting en sturing, veldapparatuur algemeen (verzamelniveau)</t>
  </si>
  <si>
    <t>67.71</t>
  </si>
  <si>
    <t>gebouw management systeem; meting en sturing, veldapparatuur componenten managementsysteem</t>
  </si>
  <si>
    <t>67.72</t>
  </si>
  <si>
    <t>gebouw management systeem; meting en sturing, veldapparatuur componenten signaleringen</t>
  </si>
  <si>
    <t>67.8</t>
  </si>
  <si>
    <t>gebouw management systeem; bekabeling</t>
  </si>
  <si>
    <t>67.80</t>
  </si>
  <si>
    <t>gebouw management systeem; bekabeling, algemeen (verzamelniveau)</t>
  </si>
  <si>
    <t>67.81</t>
  </si>
  <si>
    <t>gebouw management systeem; bekabeling, voedingsleidingen</t>
  </si>
  <si>
    <t>67.82</t>
  </si>
  <si>
    <t>gebouw management systeem; bekabeling, signaalleidingen</t>
  </si>
  <si>
    <t>67.9</t>
  </si>
  <si>
    <t>vaste gebouwgebonden voorzieningen behorend bij gebouw management systeem</t>
  </si>
  <si>
    <t>67.90</t>
  </si>
  <si>
    <t>vaste gebouwgebonden voorzieningen behorend bij gebouw management systeem, algemeen (verzamelniveau)</t>
  </si>
  <si>
    <t>68</t>
  </si>
  <si>
    <t>Asset Management Systeem</t>
  </si>
  <si>
    <t>68.0</t>
  </si>
  <si>
    <t>asset management systeem; algemeen</t>
  </si>
  <si>
    <t>68.5</t>
  </si>
  <si>
    <t>asset management systeem; centrale apparatuur</t>
  </si>
  <si>
    <t>68.50</t>
  </si>
  <si>
    <t>asset management systeem; centrale apparatuur, algemeen (verzamelniveau)</t>
  </si>
  <si>
    <t>68.51</t>
  </si>
  <si>
    <t>asset management systeem; centrale apparatuur, systeemconfiguratie hardware</t>
  </si>
  <si>
    <t>68.55</t>
  </si>
  <si>
    <t>asset management systeem; centrale apparatuur, systeemconfiguratie software</t>
  </si>
  <si>
    <t>68.6</t>
  </si>
  <si>
    <t>asset management systeem; distributie, bekabeling</t>
  </si>
  <si>
    <t>68.60</t>
  </si>
  <si>
    <t>asset management systeem; distributie, bekabeling, algemeen (verzamelniveau)</t>
  </si>
  <si>
    <t>68.61</t>
  </si>
  <si>
    <t>asset management systeem; distributie, bekabeling, schakelkasten, voedingsleidingen</t>
  </si>
  <si>
    <t>68.62</t>
  </si>
  <si>
    <t>asset management systeem; distributie, bekabeling, regelkasten, signaalleidingen</t>
  </si>
  <si>
    <t>68.7</t>
  </si>
  <si>
    <t>asset management systeem; meting en sturing</t>
  </si>
  <si>
    <t>68.70</t>
  </si>
  <si>
    <t>asset management systeem; meting en sturing, veldapparatuur algemeen (verzamelniveau)</t>
  </si>
  <si>
    <t>68.71</t>
  </si>
  <si>
    <t>asset management systeem; meting en sturing, veldapparatuur componenten managementsysteem</t>
  </si>
  <si>
    <t>68.72</t>
  </si>
  <si>
    <t>asset management systeem; meting en sturing, veldapparatuur componenten signaleringen</t>
  </si>
  <si>
    <t>68.9</t>
  </si>
  <si>
    <t>vaste gebouwgebonden voorzieningen behorend bij asset management systeem</t>
  </si>
  <si>
    <t>68.90</t>
  </si>
  <si>
    <t>vaste gebouwgebonden voorzieningen behorend bij asset management systeem, algemeen (verzamelniveau)</t>
  </si>
  <si>
    <t>7-</t>
  </si>
  <si>
    <t>VASTE VOORZIENINGEN</t>
  </si>
  <si>
    <t>70</t>
  </si>
  <si>
    <t>71</t>
  </si>
  <si>
    <t>Vaste verkeersvoorzieningen</t>
  </si>
  <si>
    <t>71.0</t>
  </si>
  <si>
    <t>vaste verkeersvoorzieningen; algemeen</t>
  </si>
  <si>
    <t>71.1</t>
  </si>
  <si>
    <t>vaste verkeersvoorzieningen; standaard</t>
  </si>
  <si>
    <t>71.10</t>
  </si>
  <si>
    <t>vaste verkeersvoorzieningen; standaard, algemeen (verzamelniveau)</t>
  </si>
  <si>
    <t>71.11</t>
  </si>
  <si>
    <t>vaste verkeersvoorzieningen; standaard, meubileringen</t>
  </si>
  <si>
    <t>71.12</t>
  </si>
  <si>
    <t>vaste verkeersvoorzieningen; standaard, bewegwijzeringen</t>
  </si>
  <si>
    <t>71.13</t>
  </si>
  <si>
    <t>vaste verkeersvoorzieningen; standaard, kunstwerken</t>
  </si>
  <si>
    <t>71.14</t>
  </si>
  <si>
    <t>vaste verkeersvoorzieningen; standaard, decoraties e.d.</t>
  </si>
  <si>
    <t>71.2</t>
  </si>
  <si>
    <t>vaste verkeersvoorzieningen; bijzonder</t>
  </si>
  <si>
    <t>71.20</t>
  </si>
  <si>
    <t>vaste verkeersvoorzieningen; bijzonder, algemeen (verzamelniveau)</t>
  </si>
  <si>
    <t>71.21</t>
  </si>
  <si>
    <t>vaste verkeersvoorzieningen; bijzonder, meubileringen</t>
  </si>
  <si>
    <t>71.22</t>
  </si>
  <si>
    <t>vaste verkeersvoorzieningen; bijzonder, bewegwijzeringen</t>
  </si>
  <si>
    <t>71.23</t>
  </si>
  <si>
    <t>vaste verkeersvoorzieningen; bijzonder, specifieke voorzieningen</t>
  </si>
  <si>
    <t>72</t>
  </si>
  <si>
    <t>Vaste gebruikersvoorzieningen</t>
  </si>
  <si>
    <t>72.0</t>
  </si>
  <si>
    <t>vaste gebruikersvoorzieningen; algemeen</t>
  </si>
  <si>
    <t>72.1</t>
  </si>
  <si>
    <t>vaste gebruikersvoorzieningen; standaard</t>
  </si>
  <si>
    <t>72.10</t>
  </si>
  <si>
    <t>vaste gebruikersvoorzieningen; standaard, algemeen (verzamelniveau)</t>
  </si>
  <si>
    <t>72.11</t>
  </si>
  <si>
    <t>vaste gebruikersvoorzieningen; standaard, meubilering</t>
  </si>
  <si>
    <t>72.12</t>
  </si>
  <si>
    <t>vaste gebruikersvoorzieningen; standaard, lichtweringen</t>
  </si>
  <si>
    <t>72.13</t>
  </si>
  <si>
    <t>vaste gebruikersvoorzieningen; standaard, gordijnvoorzieningen</t>
  </si>
  <si>
    <t>72.14</t>
  </si>
  <si>
    <t>vaste gebruikersvoorzieningen; standaard, beschermende voorzieningen</t>
  </si>
  <si>
    <t>72.2</t>
  </si>
  <si>
    <t>vaste gebruikersvoorzieningen; bijzonder</t>
  </si>
  <si>
    <t>72.20</t>
  </si>
  <si>
    <t>vaste gebruikersvoorzieningen; bijzonder, algemeen (verzamelniveau)</t>
  </si>
  <si>
    <t>72.21</t>
  </si>
  <si>
    <t>vaste gebruikersvoorzieningen; bijzonder, meubilering voor specifieke functiedoeleinden</t>
  </si>
  <si>
    <t>72.22</t>
  </si>
  <si>
    <t>vaste gebruikersvoorzieningen; bijzonder, instrumenten/apparatuur</t>
  </si>
  <si>
    <t>73</t>
  </si>
  <si>
    <t>Vaste keukenvoorzieningen</t>
  </si>
  <si>
    <t>keukenapparatuur</t>
  </si>
  <si>
    <t>73.0</t>
  </si>
  <si>
    <t>vaste keukenvoorzieningen; algemeen</t>
  </si>
  <si>
    <t>73.1</t>
  </si>
  <si>
    <t>vaste keukenvoorzieningen; standaard</t>
  </si>
  <si>
    <t>73.10</t>
  </si>
  <si>
    <t>vaste keukenvoorzieningen; standaard, algemeen (verzamelniveau)</t>
  </si>
  <si>
    <t>73.11</t>
  </si>
  <si>
    <t>vaste keukenvoorzieningen; standaard, keukenmeubilering</t>
  </si>
  <si>
    <t>73.12</t>
  </si>
  <si>
    <t>vaste keukenvoorzieningen; standaard, keukenapparatuur</t>
  </si>
  <si>
    <t>koelvitrine</t>
  </si>
  <si>
    <t>vaste keukenvoorzieningen; standaard, keukenapparatuur; koelvitrine</t>
  </si>
  <si>
    <t>koelbank vleeswaren</t>
  </si>
  <si>
    <t>73.12.11</t>
  </si>
  <si>
    <t>vaste keukenvoorzieningen; standaard, keukenapparatuur; koelbank</t>
  </si>
  <si>
    <t>Bain-marie</t>
  </si>
  <si>
    <t>vaste keukenvoorzieningen; standaard, keukenapparatuur; bain-marie</t>
  </si>
  <si>
    <t>vaste keukenvoorzieningen; standaard, keukenapparatuur; oven</t>
  </si>
  <si>
    <t>Heteluchtoven</t>
  </si>
  <si>
    <t>73.12.31</t>
  </si>
  <si>
    <t>vaste keukenvoorzieningen; standaard, keukenapparatuur; oven hetelucht</t>
  </si>
  <si>
    <t>Snijmachine</t>
  </si>
  <si>
    <t>73.12.40</t>
  </si>
  <si>
    <t>vaste keukenvoorzieningen; standaard, keukenapparatuur; snijmachine</t>
  </si>
  <si>
    <t>Vaatwasser</t>
  </si>
  <si>
    <t>vaste keukenvoorzieningen; standaard, keukenapparatuur; vaatwasser</t>
  </si>
  <si>
    <t>73.2</t>
  </si>
  <si>
    <t>vaste keukenvoorzieningen; bijzonder</t>
  </si>
  <si>
    <t>73.20</t>
  </si>
  <si>
    <t>vaste keukenvoorzieningen; bijzonder, algemeen (verzamelniveau)</t>
  </si>
  <si>
    <t>73.21</t>
  </si>
  <si>
    <t>vaste keukenvoorzieningen; bijzonder, keukenmeubilering</t>
  </si>
  <si>
    <t>73.22</t>
  </si>
  <si>
    <t>vaste keukenvoorzieningen; bijzonder, keukenapparatuur</t>
  </si>
  <si>
    <t>74</t>
  </si>
  <si>
    <t>Vaste sanitaire voorzieningen</t>
  </si>
  <si>
    <t>74.0</t>
  </si>
  <si>
    <t>vaste sanitaire voorzieningen; algemeen (verzamelniveau)</t>
  </si>
  <si>
    <t>74.1</t>
  </si>
  <si>
    <t>vaste sanitaire voorzieningen; standaard</t>
  </si>
  <si>
    <t>74.10</t>
  </si>
  <si>
    <t>vaste sanitaire voorzieningen; standaard, algemeen (verzamelniveau)</t>
  </si>
  <si>
    <t>74.11</t>
  </si>
  <si>
    <t>vaste sanitaire voorzieningen; standaard, sanitaire toestellen normaal</t>
  </si>
  <si>
    <t>74.11.10</t>
  </si>
  <si>
    <t>vaste sanitaire voorzieningen; standaard, sanitaire toestellen normaal; toiletten</t>
  </si>
  <si>
    <t>74.11.20</t>
  </si>
  <si>
    <t>vaste sanitaire voorzieningen; standaard, sanitaire toestellen normaal; urinoirs</t>
  </si>
  <si>
    <t>74.11.30</t>
  </si>
  <si>
    <t>vaste sanitaire voorzieningen; standaard, sanitaire toestellen normaal; wastafels</t>
  </si>
  <si>
    <t>74.11.50</t>
  </si>
  <si>
    <t>vaste sanitaire voorzieningen; standaard, sanitaire toestellen normaal; douches</t>
  </si>
  <si>
    <t>74.12</t>
  </si>
  <si>
    <t>vaste sanitaire voorzieningen; standaard, sanitaire toestellen; aangepast</t>
  </si>
  <si>
    <t>74.13</t>
  </si>
  <si>
    <t>vaste sanitaire voorzieningen; standaard, accessoires</t>
  </si>
  <si>
    <t>74.13.10</t>
  </si>
  <si>
    <t>vaste sanitaire voorzieningen; standaard, accessoires; thermostatische mengkraan</t>
  </si>
  <si>
    <t>Uitstortgootsteen</t>
  </si>
  <si>
    <t>74.13.20</t>
  </si>
  <si>
    <t>vaste sanitaire voorzieningen; standaard, accesoires; uitstortgootsteen</t>
  </si>
  <si>
    <t>handdroger</t>
  </si>
  <si>
    <t>74.13.30</t>
  </si>
  <si>
    <t>vaste sanitaire voorzieningen; standaard, accesoires; handdroger</t>
  </si>
  <si>
    <t>74.2</t>
  </si>
  <si>
    <t>vaste sanitaire voorzieningen; bijzonder</t>
  </si>
  <si>
    <t>74.20</t>
  </si>
  <si>
    <t>vaste sanitaire voorzieningen; bijzonder, algemeen (verzamelniveau)</t>
  </si>
  <si>
    <t>74.21</t>
  </si>
  <si>
    <t>vaste sanitaire voorzieningen; bijzonder, sanitaire toestellen voor bijzondere toepassing</t>
  </si>
  <si>
    <t>74.21.10</t>
  </si>
  <si>
    <t>vaste sanitaire voorzieningen; bijzonder, sanitaire toestellen voor bijzondere toepassing; nooddouche</t>
  </si>
  <si>
    <t>74.22</t>
  </si>
  <si>
    <t>vaste sanitaire voorzieningen; bijzonder, ingebouwde sanitaire voorzieningen</t>
  </si>
  <si>
    <t>75</t>
  </si>
  <si>
    <t>75.0</t>
  </si>
  <si>
    <t>vaste onderhoudsvoorzieningen; algemeen (verzamelniveau)</t>
  </si>
  <si>
    <t>75.1</t>
  </si>
  <si>
    <t>vaste onderhoudsvoorzieningen; standaard</t>
  </si>
  <si>
    <t>75.10</t>
  </si>
  <si>
    <t>vaste onderhoudsvoorzieningen; standaard, algemeen (verzamelniveau)</t>
  </si>
  <si>
    <t>75.11</t>
  </si>
  <si>
    <t>vaste onderhoudsvoorzieningen; standaard, gebouwonderhoudsvoorzieningen</t>
  </si>
  <si>
    <t>75.12</t>
  </si>
  <si>
    <t>vaste onderhoudsvoorzieningen; standaard, interieur onderhoudsvoorzieningen</t>
  </si>
  <si>
    <t>75.13</t>
  </si>
  <si>
    <t>vaste onderhoudsvoorzieningen; standaard, gevelonderhoudsvoorzieningen</t>
  </si>
  <si>
    <t>75.13.10</t>
  </si>
  <si>
    <t>vaste onderhoudsvoorzieningen; standaard, gevelonderhoudsvoorzieningen; valbeveiliging</t>
  </si>
  <si>
    <t>75.2</t>
  </si>
  <si>
    <t>vaste onderhoudsvoorzieningen; bijzonder</t>
  </si>
  <si>
    <t>75.20</t>
  </si>
  <si>
    <t>vaste onderhoudsvoorzieningen; bijzonder, algemeen (verzamelniveau)</t>
  </si>
  <si>
    <t>75.21</t>
  </si>
  <si>
    <t>vaste onderhoudsvoorzieningen; bijzonder, gebouwonderhoudsvoorzieningen</t>
  </si>
  <si>
    <t>75.22</t>
  </si>
  <si>
    <t>vaste onderhoudsvoorzieningen; bijzonder, interieuronderhoudsvoorzieningen</t>
  </si>
  <si>
    <t>75.23</t>
  </si>
  <si>
    <t>vaste onderhoudsvoorzieningen; bijzonder, gemechaniseerde gevelonderhoudsvoorzieningen</t>
  </si>
  <si>
    <t>76</t>
  </si>
  <si>
    <t>Vaste opslagvoorzieningen</t>
  </si>
  <si>
    <t>76.0</t>
  </si>
  <si>
    <t>vaste opslagvoorzieningen; algemeen (verzamelniveau)</t>
  </si>
  <si>
    <t>76.1</t>
  </si>
  <si>
    <t>vaste opslagvoorzieningen; standaard</t>
  </si>
  <si>
    <t>76.10</t>
  </si>
  <si>
    <t>vaste opslagvoorzieningen; standaard, algemeen (verzamelniveau)</t>
  </si>
  <si>
    <t>76.11</t>
  </si>
  <si>
    <t>vaste opslagvoorzieningen; standaard, meubileringen</t>
  </si>
  <si>
    <t>76.2</t>
  </si>
  <si>
    <t>vaste opslagvoorzieningen; bijzonder</t>
  </si>
  <si>
    <t>76.20</t>
  </si>
  <si>
    <t>vaste opslagvoorzieningen; bijzonder, algemeen (verzamelniveau)</t>
  </si>
  <si>
    <t>76.21</t>
  </si>
  <si>
    <t>vaste opslagvoorzieningen; bijzonder, gemechaniseerde voorzieningen</t>
  </si>
  <si>
    <t>76.22</t>
  </si>
  <si>
    <t>vaste opslagvoorzieningen; bijzonder, specifieke voorzieningen</t>
  </si>
  <si>
    <t>77</t>
  </si>
  <si>
    <t>78</t>
  </si>
  <si>
    <t>79</t>
  </si>
  <si>
    <t>8-</t>
  </si>
  <si>
    <t>LOSSE INVENTARIS</t>
  </si>
  <si>
    <t>80</t>
  </si>
  <si>
    <t>81</t>
  </si>
  <si>
    <t>Losse verkeersinventaris</t>
  </si>
  <si>
    <t>81.0</t>
  </si>
  <si>
    <t>losse verkeersinventaris; algemeen (verzamelniveau)</t>
  </si>
  <si>
    <t>81.1</t>
  </si>
  <si>
    <t>losse verkeersinventaris; standaard</t>
  </si>
  <si>
    <t>81.10</t>
  </si>
  <si>
    <t>losse verkeersinventaris; standaard, algemeen (verzamelniveau)</t>
  </si>
  <si>
    <t>81.11</t>
  </si>
  <si>
    <t>losse verkeersinventaris; standaard, meubilering</t>
  </si>
  <si>
    <t>81.12</t>
  </si>
  <si>
    <t>losse verkeersinventaris; standaard, bewegwijzering</t>
  </si>
  <si>
    <t>81.13</t>
  </si>
  <si>
    <t>losse verkeersinventaris; standaard, kunstwerken</t>
  </si>
  <si>
    <t>81.14</t>
  </si>
  <si>
    <t>losse verkeersinventaris; standaard, decoraties e.d.</t>
  </si>
  <si>
    <t>81.2</t>
  </si>
  <si>
    <t>losse verkeersinventaris; bijzonder</t>
  </si>
  <si>
    <t>81.20</t>
  </si>
  <si>
    <t>losse verkeersinventaris; bijzonder, algemeen (verzamelniveau)</t>
  </si>
  <si>
    <t>81.21</t>
  </si>
  <si>
    <t>losse verkeersinventaris; bijzonder, meubilering</t>
  </si>
  <si>
    <t>81.22</t>
  </si>
  <si>
    <t>losse verkeersinventaris; bijzonder, bewegwijzering</t>
  </si>
  <si>
    <t>81.23</t>
  </si>
  <si>
    <t>losse verkeersinventaris; bijzonder, specifieke voorzieningen</t>
  </si>
  <si>
    <t>82</t>
  </si>
  <si>
    <t>Losse gebruikersinventaris</t>
  </si>
  <si>
    <t>82.0</t>
  </si>
  <si>
    <t>losse gebruikersinventaris; algemeen (verzamelniveau)</t>
  </si>
  <si>
    <t>82.1</t>
  </si>
  <si>
    <t>losse gebruikersinventaris; standaard</t>
  </si>
  <si>
    <t>82.10</t>
  </si>
  <si>
    <t>losse gebruikersinventaris; standaard, algemeen (verzamelniveau)</t>
  </si>
  <si>
    <t>82.11</t>
  </si>
  <si>
    <t>losse gebruikersinventaris; standaard, meubilering</t>
  </si>
  <si>
    <t>82.12</t>
  </si>
  <si>
    <t>losse gebruikersinventaris; standaard, lichtweringen/verduisteringen</t>
  </si>
  <si>
    <t>82.13</t>
  </si>
  <si>
    <t>losse gebruikersinventaris; standaard, stofferingen</t>
  </si>
  <si>
    <t>82.2</t>
  </si>
  <si>
    <t>losse gebruikersinventaris; bijzonder</t>
  </si>
  <si>
    <t>82.20</t>
  </si>
  <si>
    <t>losse gebruikersinventaris; bijzonder, algemeen (verzamelniveau)</t>
  </si>
  <si>
    <t>82.21</t>
  </si>
  <si>
    <t>losse gebruikersinventaris; bijzonder, meubilering voor specifieke functiedoeleinden</t>
  </si>
  <si>
    <t>82.22</t>
  </si>
  <si>
    <t>losse gebruikersinventaris; bijzonder, instrumenten/apparatuur</t>
  </si>
  <si>
    <t>83</t>
  </si>
  <si>
    <t>Losse keukeninventaris</t>
  </si>
  <si>
    <t>83.0</t>
  </si>
  <si>
    <t>losse keukeninventaris; algemeen (verzamelniveau)</t>
  </si>
  <si>
    <t>83.1</t>
  </si>
  <si>
    <t>losse keukeninventaris; standaard</t>
  </si>
  <si>
    <t>83.10</t>
  </si>
  <si>
    <t>losse keukeninventaris; standaard, algemeen (verzamelniveau)</t>
  </si>
  <si>
    <t>83.11</t>
  </si>
  <si>
    <t>losse keukeninventaris; standaard, keukenmeubilering</t>
  </si>
  <si>
    <t>83.12</t>
  </si>
  <si>
    <t>losse keukeninventaris; standaard, keukenapparatuur</t>
  </si>
  <si>
    <t>83.13</t>
  </si>
  <si>
    <t>losse keukeninventaris; standaard, kleine keukeninventaris</t>
  </si>
  <si>
    <t>83.2</t>
  </si>
  <si>
    <t>losse keukeninventaris; bijzonder</t>
  </si>
  <si>
    <t>83.20</t>
  </si>
  <si>
    <t>losse keukeninventaris; bijzonder, algemeen (verzamelniveau)</t>
  </si>
  <si>
    <t>83.21</t>
  </si>
  <si>
    <t>losse keukeninventaris; bijzonder, keukeninrichting</t>
  </si>
  <si>
    <t>83.22</t>
  </si>
  <si>
    <t>losse keukeninventaris; bijzonder, keukenapparatuur</t>
  </si>
  <si>
    <t>83.23</t>
  </si>
  <si>
    <t>losse keukeninventaris; bijzonder, kleine keukeninventaris</t>
  </si>
  <si>
    <t>83.24</t>
  </si>
  <si>
    <t>losse keukeninventaris; bijzonder, transportmiddelen</t>
  </si>
  <si>
    <t>84</t>
  </si>
  <si>
    <t>Losse sanitaire inventaris</t>
  </si>
  <si>
    <t>84.0</t>
  </si>
  <si>
    <t>losse sanitaire inventaris; algemeen (verzamelniveau)</t>
  </si>
  <si>
    <t>84.1</t>
  </si>
  <si>
    <t>losse sanitaire inventaris; standaard</t>
  </si>
  <si>
    <t>84.10</t>
  </si>
  <si>
    <t>losse sanitaire inventaris; standaard, algemeen (verzamelniveau)</t>
  </si>
  <si>
    <t>84.11</t>
  </si>
  <si>
    <t>losse sanitaire inventaris; standaard, afvalvoorzieningen</t>
  </si>
  <si>
    <t>84.12</t>
  </si>
  <si>
    <t>losse sanitaire inventaris; standaard, voorzieningen t.b.v. hygiëne</t>
  </si>
  <si>
    <t>84.13</t>
  </si>
  <si>
    <t>losse sanitaire inventaris; standaard, accessoires</t>
  </si>
  <si>
    <t>84.2</t>
  </si>
  <si>
    <t>losse sanitaire inventaris; bijzonder</t>
  </si>
  <si>
    <t>84.20</t>
  </si>
  <si>
    <t>losse sanitaire inventaris; bijzonder, algemeen (verzamelniveau)</t>
  </si>
  <si>
    <t>84.21</t>
  </si>
  <si>
    <t>losse sanitaire inventaris; bijzonder, sanitaire toestellen voor bijzondere toepassing</t>
  </si>
  <si>
    <t>85</t>
  </si>
  <si>
    <t>Losse schoonmaakinventaris</t>
  </si>
  <si>
    <t>85.0</t>
  </si>
  <si>
    <t>losse schoonmaakinventaris; algemeen (verzamelniveau)</t>
  </si>
  <si>
    <t>85.1</t>
  </si>
  <si>
    <t>losse schoonmaakinventaris; standaard</t>
  </si>
  <si>
    <t>85.10</t>
  </si>
  <si>
    <t>losse schoonmaakinventaris; standaard, algemeen (verzamelniveau)</t>
  </si>
  <si>
    <t>85.11</t>
  </si>
  <si>
    <t>losse schoonmaakinventaris; standaard, schoonmaakapparatuur</t>
  </si>
  <si>
    <t>85.12</t>
  </si>
  <si>
    <t>losse schoonmaakinventaris; standaard, vuilopslag</t>
  </si>
  <si>
    <t>85.13</t>
  </si>
  <si>
    <t>losse schoonmaakinventaris; standaard, vuiltransport</t>
  </si>
  <si>
    <t>85.2</t>
  </si>
  <si>
    <t>losse schoonmaakinventaris; bijzonder</t>
  </si>
  <si>
    <t>85.20</t>
  </si>
  <si>
    <t>losse schoonmaakinventaris; bijzonder, algemeen (verzamelniveau)</t>
  </si>
  <si>
    <t>85.21</t>
  </si>
  <si>
    <t>losse schoonmaakinventaris; bijzonder, schoonmaakapparatuur</t>
  </si>
  <si>
    <t>85.22</t>
  </si>
  <si>
    <t>losse schoonmaakinventaris; bijzonder, vuilopslag</t>
  </si>
  <si>
    <t>85.23</t>
  </si>
  <si>
    <t>losse schoonmaakinventaris; bijzonder, vuiltransport</t>
  </si>
  <si>
    <t>86</t>
  </si>
  <si>
    <t>Losse opslaginventaris</t>
  </si>
  <si>
    <t>86.0</t>
  </si>
  <si>
    <t>losse opslaginventaris; algemeen (verzamelniveau)</t>
  </si>
  <si>
    <t>86.1</t>
  </si>
  <si>
    <t>losse opslaginventaris; standaard</t>
  </si>
  <si>
    <t>86.10</t>
  </si>
  <si>
    <t>losse opslaginventaris; standaard, algemeen (verzamelniveau)</t>
  </si>
  <si>
    <t>86.11</t>
  </si>
  <si>
    <t>losse opslaginventaris; standaard, meubileringen</t>
  </si>
  <si>
    <t>86.2</t>
  </si>
  <si>
    <t>losse opslaginventaris; bijzonder</t>
  </si>
  <si>
    <t>86.20</t>
  </si>
  <si>
    <t>losse opslaginventaris; bijzonder, algemeen (verzamelniveau)</t>
  </si>
  <si>
    <t>86.21</t>
  </si>
  <si>
    <t>losse opslaginventaris; bijzonder, gemechaniseerde voorzieningen</t>
  </si>
  <si>
    <t>86.22</t>
  </si>
  <si>
    <t>losse opslaginventaris; bijzonder, specifieke voorzieningen</t>
  </si>
  <si>
    <t>87</t>
  </si>
  <si>
    <t>88</t>
  </si>
  <si>
    <t>89</t>
  </si>
  <si>
    <t>9-</t>
  </si>
  <si>
    <t>TERREIN</t>
  </si>
  <si>
    <t>90</t>
  </si>
  <si>
    <t>90.0</t>
  </si>
  <si>
    <t>terrein</t>
  </si>
  <si>
    <t>90.1</t>
  </si>
  <si>
    <t>grondvoorzieningen</t>
  </si>
  <si>
    <t>90.10</t>
  </si>
  <si>
    <t>terrein; grondvoorzieningen, algemeen (verzamelniveau)</t>
  </si>
  <si>
    <t>90.11</t>
  </si>
  <si>
    <t>terrein; grondvoorzieningen, verwijderen obstakels</t>
  </si>
  <si>
    <t>90.12</t>
  </si>
  <si>
    <t>terrein; grondvoorzieningen, grondwaterverlagingen</t>
  </si>
  <si>
    <t>90.13</t>
  </si>
  <si>
    <t>terrein; grondvoorzieningen, drainagevoorzieningen</t>
  </si>
  <si>
    <t>90.2</t>
  </si>
  <si>
    <t>opstallen</t>
  </si>
  <si>
    <t>90.20</t>
  </si>
  <si>
    <t>terrein; opstallen, algemeen (verzamelniveau)</t>
  </si>
  <si>
    <t>90.21</t>
  </si>
  <si>
    <t>terrein; opstallen, gebouwtjes met speciale functie</t>
  </si>
  <si>
    <t>90.22</t>
  </si>
  <si>
    <t>terrein; opstallen, overkappingen</t>
  </si>
  <si>
    <t>90.3</t>
  </si>
  <si>
    <t>omheiningen</t>
  </si>
  <si>
    <t>90.30</t>
  </si>
  <si>
    <t>terrein; omheiningen, algemeen (verzamelniveau)</t>
  </si>
  <si>
    <t>90.31</t>
  </si>
  <si>
    <t>terrein; omheiningen, muren</t>
  </si>
  <si>
    <t>90.32.00</t>
  </si>
  <si>
    <t>terrein; omheiningen, hekwerken</t>
  </si>
  <si>
    <t>90.33</t>
  </si>
  <si>
    <t>terrein; omheiningen, overige afscheidingen</t>
  </si>
  <si>
    <t>90.34</t>
  </si>
  <si>
    <t>terrein; omheiningen, toegangen</t>
  </si>
  <si>
    <t>90.34.10</t>
  </si>
  <si>
    <t>terrein; omheiningen, toegangen; beveiliging</t>
  </si>
  <si>
    <t>90.4</t>
  </si>
  <si>
    <t>terreinafwerkingen</t>
  </si>
  <si>
    <t>90.40</t>
  </si>
  <si>
    <t>terrein; terreinafwerkingen, algemeen (verzamelniveau)</t>
  </si>
  <si>
    <t>90.41</t>
  </si>
  <si>
    <t>terrein; terreinafwerkingen, verhardingen</t>
  </si>
  <si>
    <t>90.42</t>
  </si>
  <si>
    <t>terrein; terreinafwerkingen, beplantingen</t>
  </si>
  <si>
    <t>90.43.00</t>
  </si>
  <si>
    <t>terrein; terreinafwerkingen, waterpartijen</t>
  </si>
  <si>
    <t>90.44</t>
  </si>
  <si>
    <t>terrein; terreinafwerkingen, keerwanden en balustrades</t>
  </si>
  <si>
    <t>90.45</t>
  </si>
  <si>
    <t>terrein; terreinafwerkingen, pergola's</t>
  </si>
  <si>
    <t>90.5</t>
  </si>
  <si>
    <t>terreinvoorzieningen; werktuigbouwkundig</t>
  </si>
  <si>
    <t>90.50</t>
  </si>
  <si>
    <t>terrein; werktuigbouwkundig, algemeen (verzamelniveau)</t>
  </si>
  <si>
    <t>90.51</t>
  </si>
  <si>
    <t>terrein; werktuigbouwkundig, verwarmingsvoorzieningen</t>
  </si>
  <si>
    <t>Hellingbaanverwarming</t>
  </si>
  <si>
    <t>90.51.10</t>
  </si>
  <si>
    <t>terrein; werktuigbouwkundig, verwarmingsvoorzieningen; hellingbaan</t>
  </si>
  <si>
    <t>terrein; werktuigbouwkundig, afvoervoorzieningen</t>
  </si>
  <si>
    <t>90.53</t>
  </si>
  <si>
    <t>terrein; werktuigbouwkundig, watervoorzieningen</t>
  </si>
  <si>
    <t>Terras sproei installatie</t>
  </si>
  <si>
    <t>90.53.10</t>
  </si>
  <si>
    <t>terrein; werktuigbouwkundig, watervoorzieningen; terras sproei installatie</t>
  </si>
  <si>
    <t>terrein; werktuigbouwkundig, gasvoorzieningen</t>
  </si>
  <si>
    <t>90.55</t>
  </si>
  <si>
    <t>terrein; werktuigbouwkundig, koudeopwekkingsvoorzieningen</t>
  </si>
  <si>
    <t>90.56</t>
  </si>
  <si>
    <t>terrein; werktuigbouwkundig, warmtedistributievoorzieningen</t>
  </si>
  <si>
    <t>90.57</t>
  </si>
  <si>
    <t>terrein; werktuigbouwkundig, luchtbehandelingsvoorzieningen</t>
  </si>
  <si>
    <t>90.58</t>
  </si>
  <si>
    <t>terrein; werktuigbouwkundig, regelingvoorzieningen</t>
  </si>
  <si>
    <t>90.6</t>
  </si>
  <si>
    <t>terreinvoorzieningen; elektrotechnisch</t>
  </si>
  <si>
    <t>90.60</t>
  </si>
  <si>
    <t>terrein; elektrotechnisch, algemeen (verzamelniveau)</t>
  </si>
  <si>
    <t>90.61</t>
  </si>
  <si>
    <t>terrein; elektrotechnisch, elektrotechnische en aardingsvoorzieningen</t>
  </si>
  <si>
    <t>90.61.10</t>
  </si>
  <si>
    <t>terrein; elektrotechnisch, elektrotechnische en aardingsvoorzieningen; laadpaal</t>
  </si>
  <si>
    <t>90.62</t>
  </si>
  <si>
    <t>terrein; elektrotechnisch, krachtvoorzieningen</t>
  </si>
  <si>
    <t>terrein; elektrotechnisch, lichtvoorzieningen</t>
  </si>
  <si>
    <t>terrein; elektrotechnisch, lichtvoorzieningen; armaturen</t>
  </si>
  <si>
    <t>Armaturen reclameverlichting</t>
  </si>
  <si>
    <t>90.63.20</t>
  </si>
  <si>
    <t>terrein elektrotechnisch, lichtvoorzieningen; reclameverlichting</t>
  </si>
  <si>
    <t>90.64</t>
  </si>
  <si>
    <t>terrein; elektrotechnisch, communicatievoorzieningen</t>
  </si>
  <si>
    <t>90.64.10</t>
  </si>
  <si>
    <t>terrein; elektrotechnisch, communicatievoorzieningen; CCTV buitencameras</t>
  </si>
  <si>
    <t>90.65</t>
  </si>
  <si>
    <t>terrein; elektrotechnisch, beveiligingsvoorzieningen</t>
  </si>
  <si>
    <t>90.66</t>
  </si>
  <si>
    <t>terrein; elektrotechnisch, transportvoorzieningen</t>
  </si>
  <si>
    <t>90.67</t>
  </si>
  <si>
    <t>terrein; elektrotechnisch, beheervoorzieningen</t>
  </si>
  <si>
    <t>90.7</t>
  </si>
  <si>
    <t>terreininrichtingen; standaard</t>
  </si>
  <si>
    <t>90.70</t>
  </si>
  <si>
    <t>terrein; terreininrichtingen, standaard, algemeen (verzamelniveau)</t>
  </si>
  <si>
    <t>90.71</t>
  </si>
  <si>
    <t>terrein; terreininrichtingen, standaard, terreinmeubilering</t>
  </si>
  <si>
    <t>90.72</t>
  </si>
  <si>
    <t>terrein; terreininrichtingen, standaard, bewegwijzering</t>
  </si>
  <si>
    <t>90.73</t>
  </si>
  <si>
    <t>terrein; terreininrichtingen, standaard, kunstwerken</t>
  </si>
  <si>
    <t>90.74</t>
  </si>
  <si>
    <t>terrein; terreininrichtingen, standaard, decoraties e.d.</t>
  </si>
  <si>
    <t>90.8</t>
  </si>
  <si>
    <t>terreininrichtingen; bijzonder</t>
  </si>
  <si>
    <t>90.80</t>
  </si>
  <si>
    <t>terrein; terreininrichtingen, bijzonder, algemeen (verzamelniveau)</t>
  </si>
  <si>
    <t>90.81</t>
  </si>
  <si>
    <t>terrein; terreininrichtingen, bijzonder, terreinmeubilering</t>
  </si>
  <si>
    <t>90.82</t>
  </si>
  <si>
    <t>terrein; terreininrichtingen, bijzonder, specifieke voorzieningen</t>
  </si>
  <si>
    <t>90.83</t>
  </si>
  <si>
    <t>terrein; terreininrichtingen, bijzonder, bijzondere verhardingen</t>
  </si>
  <si>
    <t>Verwarming ketel gas (HR, VR, biomassa)</t>
  </si>
  <si>
    <t>R32</t>
  </si>
  <si>
    <t>wand unit</t>
  </si>
  <si>
    <t>37.26.00</t>
  </si>
  <si>
    <t>Dakluik</t>
  </si>
  <si>
    <t>37.26.10</t>
  </si>
  <si>
    <t>Ruimte</t>
  </si>
  <si>
    <t>Waterpomp warmtapwater</t>
  </si>
  <si>
    <t>56.87.30</t>
  </si>
  <si>
    <t>verwarming; afgifte, lucht; verwarmer aangesloten op gasleiding</t>
  </si>
  <si>
    <t>Inom &lt; 63A</t>
  </si>
  <si>
    <t>Koelkast</t>
  </si>
  <si>
    <t>73.12.12</t>
  </si>
  <si>
    <t>PV cellen</t>
  </si>
  <si>
    <t>PV omvormer</t>
  </si>
  <si>
    <t>61.51.20</t>
  </si>
  <si>
    <t>Antenne-inrichting</t>
  </si>
  <si>
    <t>Watertappunt</t>
  </si>
  <si>
    <t>90.43.10</t>
  </si>
  <si>
    <t>Wastrog</t>
  </si>
  <si>
    <t>74.11.40</t>
  </si>
  <si>
    <t>Handdroger</t>
  </si>
  <si>
    <t>dakopeningen; gevuld, luik</t>
  </si>
  <si>
    <t>dakopeningen; gevuld, luik; rook-/ventilatieluik</t>
  </si>
  <si>
    <t>centrale elektrotechnische voorzieningen; energie-opwekking, Photo Voltaic (PV) installatie; omvormer</t>
  </si>
  <si>
    <t>vaste keukenvoorzieningen; standaard, keukenapparatuur; koelkast</t>
  </si>
  <si>
    <t>vaste keukenvoorzieningen; standaard, keukenapparatuur; koffieautomaat</t>
  </si>
  <si>
    <t>vaste keukenvoorzieningen; standaard, keukenapparatuur; staande mixer</t>
  </si>
  <si>
    <t>vaste sanitaire voorzieningen; standaard, sanitaire toestellen normaal; wastrog</t>
  </si>
  <si>
    <t>83.12.10</t>
  </si>
  <si>
    <t>losse keukeninventaris; standaard, keukenapparatuur; koffiezetapparaat</t>
  </si>
  <si>
    <t>terrein; omheiningen, toegangen; hek</t>
  </si>
  <si>
    <t>terrein; omheiningen, toegangen; slagboom</t>
  </si>
  <si>
    <t>terrein; terreinafwerkingen, waterpartijen; watertappunt</t>
  </si>
  <si>
    <t>90.63.30</t>
  </si>
  <si>
    <t>terrein elektrotechnisch, lichtvoorzieningen; verkeerslichten</t>
  </si>
  <si>
    <t>63.5</t>
  </si>
  <si>
    <t>verlichting; ontruimingssignalering</t>
  </si>
  <si>
    <t>63.50.00</t>
  </si>
  <si>
    <t>verlichting; ontruimingssignalering; armaturen</t>
  </si>
  <si>
    <t>beveiliging; brandmeldings- en ontruimingsinstallatie, detectie en alarmering; brandmeldinstallatie paneel</t>
  </si>
  <si>
    <t>65.11.12</t>
  </si>
  <si>
    <t>beveiliging; brandmeldings- en ontruimingsinstallatie, detectie en alarmering; melding- en ontruimingsinstallatie paneel</t>
  </si>
  <si>
    <t>65.11.32</t>
  </si>
  <si>
    <t>Naverwarmer</t>
  </si>
  <si>
    <t>Koudwateraggregaat 5-50 ton CO2</t>
  </si>
  <si>
    <t>Koudwateraggregaat 50-500 ton CO2</t>
  </si>
  <si>
    <t>Koudwateraggregaat &gt; 500 ton CO2</t>
  </si>
  <si>
    <t>61.52.10</t>
  </si>
  <si>
    <t>Aardlekschakelaar in groepenkast</t>
  </si>
  <si>
    <t>eenheid</t>
  </si>
  <si>
    <t>Richtprijs preventief onderhoud</t>
  </si>
  <si>
    <t>afvoeren</t>
  </si>
  <si>
    <t>centrale elektrotechnische voorzieningen</t>
  </si>
  <si>
    <t>verlichting</t>
  </si>
  <si>
    <t>vaste sanitaire voorzieningen</t>
  </si>
  <si>
    <t>51.00</t>
  </si>
  <si>
    <t>52.00</t>
  </si>
  <si>
    <t>53.00</t>
  </si>
  <si>
    <t>55.00</t>
  </si>
  <si>
    <t>56.00</t>
  </si>
  <si>
    <t>57.00</t>
  </si>
  <si>
    <t>61.00</t>
  </si>
  <si>
    <t>58.00</t>
  </si>
  <si>
    <t>62.00</t>
  </si>
  <si>
    <t>63.00</t>
  </si>
  <si>
    <t>65.00</t>
  </si>
  <si>
    <t>74.00</t>
  </si>
  <si>
    <t>99.00</t>
  </si>
  <si>
    <t>koude-opwekking en -distributie</t>
  </si>
  <si>
    <r>
      <t xml:space="preserve">schoonmaken technische ruimten met elementen </t>
    </r>
    <r>
      <rPr>
        <sz val="11"/>
        <color rgb="FFFF0000"/>
        <rFont val="Arial"/>
        <family val="2"/>
      </rPr>
      <t>(gereserveerd)</t>
    </r>
  </si>
  <si>
    <t>&lt; 1200 m2</t>
  </si>
  <si>
    <t>1200 - 3000 m2</t>
  </si>
  <si>
    <t>3000 - 5000 m2</t>
  </si>
  <si>
    <t>&gt; 5000 m2</t>
  </si>
  <si>
    <t>gem. EUR/m2/j</t>
  </si>
  <si>
    <t>beveiliging (inbraakalarmering)</t>
  </si>
  <si>
    <t>beveiliging (brandmeldinstallaties</t>
  </si>
  <si>
    <t>66.00</t>
  </si>
  <si>
    <t>transport</t>
  </si>
  <si>
    <r>
      <t xml:space="preserve">krachtstroom/verdeelkasten </t>
    </r>
    <r>
      <rPr>
        <sz val="11"/>
        <color rgb="FFFF0000"/>
        <rFont val="Arial"/>
        <family val="2"/>
      </rPr>
      <t>(energievoorzieningen gebruikersaansluitingen)</t>
    </r>
  </si>
  <si>
    <r>
      <rPr>
        <sz val="11"/>
        <color rgb="FFFF0000"/>
        <rFont val="Arial"/>
        <family val="2"/>
      </rPr>
      <t>meet- en</t>
    </r>
    <r>
      <rPr>
        <sz val="11"/>
        <color theme="1"/>
        <rFont val="Arial"/>
        <family val="2"/>
      </rPr>
      <t xml:space="preserve"> regelinstallaties</t>
    </r>
  </si>
  <si>
    <t>75.00</t>
  </si>
  <si>
    <r>
      <t xml:space="preserve">gebouwonderhoudsvoorzieningen </t>
    </r>
    <r>
      <rPr>
        <sz val="11"/>
        <color rgb="FFFF0000"/>
        <rFont val="Arial"/>
        <family val="2"/>
      </rPr>
      <t>(vaste onderhoudsvoorzieningen)</t>
    </r>
  </si>
  <si>
    <t>67.00</t>
  </si>
  <si>
    <t>68.00</t>
  </si>
  <si>
    <t>69.00</t>
  </si>
  <si>
    <t>70.00</t>
  </si>
  <si>
    <t>71.00</t>
  </si>
  <si>
    <t>72.00</t>
  </si>
  <si>
    <t>73.00</t>
  </si>
  <si>
    <t>64.00</t>
  </si>
  <si>
    <t>59.00</t>
  </si>
  <si>
    <t>60.00</t>
  </si>
  <si>
    <t>54.00</t>
  </si>
  <si>
    <t>warmte-opwekking en -distributie</t>
  </si>
  <si>
    <r>
      <rPr>
        <strike/>
        <sz val="11"/>
        <color theme="1"/>
        <rFont val="Arial"/>
        <family val="2"/>
      </rPr>
      <t>warmte-opwekking</t>
    </r>
    <r>
      <rPr>
        <sz val="11"/>
        <color theme="1"/>
        <rFont val="Arial"/>
        <family val="2"/>
      </rPr>
      <t xml:space="preserve"> </t>
    </r>
    <r>
      <rPr>
        <sz val="11"/>
        <color rgb="FFFF0000"/>
        <rFont val="Arial"/>
        <family val="2"/>
      </rPr>
      <t>(gereserveerd)</t>
    </r>
  </si>
  <si>
    <t>Invulinstructies</t>
  </si>
  <si>
    <t>- Geen lege cellen</t>
  </si>
  <si>
    <t>- Wat hoort tot de scope en wat niet (geen losse inrichting, geen assets die geen onderhoud behoeven en/of assets waarvan de vervanging niet wordt begroot in een MJOB zoals een wandklok op batterijen)</t>
  </si>
  <si>
    <t>vluchtweg</t>
  </si>
  <si>
    <t>geen vluchtweg</t>
  </si>
  <si>
    <t>Aandrijving</t>
  </si>
  <si>
    <t>PVC</t>
  </si>
  <si>
    <t>Recyclebaar PVC</t>
  </si>
  <si>
    <t>PE</t>
  </si>
  <si>
    <t>Gietijzer</t>
  </si>
  <si>
    <t>Staal</t>
  </si>
  <si>
    <t>Gres</t>
  </si>
  <si>
    <t>Asbest</t>
  </si>
  <si>
    <t>- Indien een asset uit onderdelen van verschillende jaartallen bestaat het vroegste (oudste) jaartal invullen.</t>
  </si>
  <si>
    <t>- Indien een gevraagde waarde onbekend is, de waarde inschatten. Altijd een waarde invullen. In het veld opmerkingen aangeven dat de waarde is ingeschat en/of waarop de inschatting is gebaseerd</t>
  </si>
  <si>
    <t>Lengte opgeven? Of forfetair basis van aantal groepen? Of niet interessant</t>
  </si>
  <si>
    <t>Aardlek dubbelop? Of aardlek integreren in bovenstaande regel groepenkast</t>
  </si>
  <si>
    <t>eenheid kunnen aangeven</t>
  </si>
  <si>
    <t>Gesloten bron (WKO)</t>
  </si>
  <si>
    <t>Aantal boringen</t>
  </si>
  <si>
    <t>- Mits er geen verdeler aanwezig , verdeler met 1 groep invullen</t>
  </si>
  <si>
    <t>Vermogen (kW)</t>
  </si>
  <si>
    <t>Hoogte [m]</t>
  </si>
  <si>
    <t>Breedte [m]</t>
  </si>
  <si>
    <t>Diameter [m]</t>
  </si>
  <si>
    <t>Afstandsbedieningen [stuks]</t>
  </si>
  <si>
    <t>Bediening</t>
  </si>
  <si>
    <t>Opvoerhoogte [kPa]</t>
  </si>
  <si>
    <t>Max. debiet [m3/h]</t>
  </si>
  <si>
    <t xml:space="preserve">Aandrijving </t>
  </si>
  <si>
    <t xml:space="preserve">Pompen [stuks] </t>
  </si>
  <si>
    <t>Beheersplan</t>
  </si>
  <si>
    <t>Vermogen (totaal) [kW]</t>
  </si>
  <si>
    <t>Monsterpunten [stuks]</t>
  </si>
  <si>
    <t>Opvoerhoogte (max) [kPa]</t>
  </si>
  <si>
    <t>Keerkleppen [stuks]</t>
  </si>
  <si>
    <t>Leidinglengte [m]</t>
  </si>
  <si>
    <t>Vermogen [kW]</t>
  </si>
  <si>
    <t>Nom. debiet gas [m3/h]</t>
  </si>
  <si>
    <t>Elektrische aansluiting</t>
  </si>
  <si>
    <t>Verbruiksaansl. [stuks]</t>
  </si>
  <si>
    <t>Volume opslagtank [L]</t>
  </si>
  <si>
    <t>Max. leverdruk [bar]</t>
  </si>
  <si>
    <t>Soort koudemiddel</t>
  </si>
  <si>
    <t>Verwarmvermogen [kW]</t>
  </si>
  <si>
    <t>Hoeveelheid koudem. [kg]</t>
  </si>
  <si>
    <t>Binnenunits [stuks]</t>
  </si>
  <si>
    <t>Invullen op basis van buitenunit</t>
  </si>
  <si>
    <t>Type binnenunit</t>
  </si>
  <si>
    <t>diverse</t>
  </si>
  <si>
    <t>open</t>
  </si>
  <si>
    <t>gesloten</t>
  </si>
  <si>
    <t>Uitvoering</t>
  </si>
  <si>
    <t>Inhoud (netto) [m3]</t>
  </si>
  <si>
    <t>Ventilatoren [stuks]</t>
  </si>
  <si>
    <t>Type toestel</t>
  </si>
  <si>
    <t>Inhoud [L]</t>
  </si>
  <si>
    <t>STEK logboek</t>
  </si>
  <si>
    <t>Groepen [stuks]</t>
  </si>
  <si>
    <t>Pompen [stuks]</t>
  </si>
  <si>
    <t>Warmwatervoorziening</t>
  </si>
  <si>
    <t>Type intercom</t>
  </si>
  <si>
    <t>Type monitor</t>
  </si>
  <si>
    <t>Koppeling DECT</t>
  </si>
  <si>
    <t xml:space="preserve">vluchtweg ja/nee </t>
  </si>
  <si>
    <t>Automatische ontluchting</t>
  </si>
  <si>
    <t>Leidingnet geisoleerd</t>
  </si>
  <si>
    <t>Soort bron</t>
  </si>
  <si>
    <t xml:space="preserve">Type </t>
  </si>
  <si>
    <t>Naregeling</t>
  </si>
  <si>
    <t>Sprinkler logboek</t>
  </si>
  <si>
    <t>Blusmiddel</t>
  </si>
  <si>
    <t>Omschakelinrichting</t>
  </si>
  <si>
    <t>Type accubatterijen</t>
  </si>
  <si>
    <t>Aardelektrode</t>
  </si>
  <si>
    <t>Type iP</t>
  </si>
  <si>
    <t>Logboek aanwezig</t>
  </si>
  <si>
    <t>Lichtbron</t>
  </si>
  <si>
    <t>Bellentableau</t>
  </si>
  <si>
    <t>Certificatie</t>
  </si>
  <si>
    <t>Keuringsrapporten</t>
  </si>
  <si>
    <t>Type paneel</t>
  </si>
  <si>
    <t>Doormelding</t>
  </si>
  <si>
    <t>Systeem</t>
  </si>
  <si>
    <t>Doormelding naar telefoon</t>
  </si>
  <si>
    <t>Lichtbrontype</t>
  </si>
  <si>
    <t>Aansturing</t>
  </si>
  <si>
    <t>Intercom</t>
  </si>
  <si>
    <t>Buitendoorposten [stuks]</t>
  </si>
  <si>
    <t>Uitluisterpunten [stuks]</t>
  </si>
  <si>
    <t>Type A: met stem</t>
  </si>
  <si>
    <t>Type B: Alleen slow-whoop</t>
  </si>
  <si>
    <t>Keuringsdatum [dd-mm-jjjj]</t>
  </si>
  <si>
    <t>Signaleringen [stuks]</t>
  </si>
  <si>
    <t>Handmelders [stuks]</t>
  </si>
  <si>
    <t>Signaalgevers [stuks]</t>
  </si>
  <si>
    <t>Brand-/rookmelders [stuks]</t>
  </si>
  <si>
    <t>Detectors [stuks]</t>
  </si>
  <si>
    <t>Kleefmagneten [stuks]</t>
  </si>
  <si>
    <t>Codebediendelen [stuks]</t>
  </si>
  <si>
    <t>Overige bediendelen [stuks]</t>
  </si>
  <si>
    <t xml:space="preserve">Signaalgevers [stuks] </t>
  </si>
  <si>
    <t>Detectie-eenheden [stuks]</t>
  </si>
  <si>
    <t>Koppeling alarminstallatie</t>
  </si>
  <si>
    <t>Deuraansturingen [stuks]</t>
  </si>
  <si>
    <t>Kaartlezers [stuks]</t>
  </si>
  <si>
    <t>Bedieneenheden [stuks]</t>
  </si>
  <si>
    <t>Aut. sturing (zon)</t>
  </si>
  <si>
    <t>Aut. Sturing (wind)</t>
  </si>
  <si>
    <t>Stopplaatsen [stuks]</t>
  </si>
  <si>
    <t>Laadvermogen [kg]</t>
  </si>
  <si>
    <t>Aantal deuren [stuks]</t>
  </si>
  <si>
    <t>Diepte [m]</t>
  </si>
  <si>
    <t>Boringen [stuks]</t>
  </si>
  <si>
    <t>Max. debiet (primair) [m3/h]</t>
  </si>
  <si>
    <t>Max. debiet (secundair) [m3/h]</t>
  </si>
  <si>
    <t>Vloeroppervlak [m2]</t>
  </si>
  <si>
    <t>Aantal naregelingen [stuks]</t>
  </si>
  <si>
    <t>Elektrisch vermogen [kW]</t>
  </si>
  <si>
    <t>Opvoerhoogte [m]</t>
  </si>
  <si>
    <t>Geluiddemper</t>
  </si>
  <si>
    <t>Bevochtiging</t>
  </si>
  <si>
    <t>Type warmteterugwinning</t>
  </si>
  <si>
    <t>warmtewiel</t>
  </si>
  <si>
    <t>platenwisselaar</t>
  </si>
  <si>
    <t>recurcilatie</t>
  </si>
  <si>
    <t>twincoil</t>
  </si>
  <si>
    <t>Type regelaar invullen</t>
  </si>
  <si>
    <t>Alarm-/terugslagklep [stuks]</t>
  </si>
  <si>
    <t>Sprinklerkoppen [stuks]</t>
  </si>
  <si>
    <t>Aansluitpunten [stuks]</t>
  </si>
  <si>
    <t>PV-omvormer</t>
  </si>
  <si>
    <t>Piekvermogen [Wp]</t>
  </si>
  <si>
    <t>Verb. centr. aardpunt [stuks]</t>
  </si>
  <si>
    <t>Oppervlakte daknet [m2]</t>
  </si>
  <si>
    <t>Vangstaven [stuks]</t>
  </si>
  <si>
    <t>Aardelektrodes [stuks]</t>
  </si>
  <si>
    <t>Lichtgroepen [stuks]</t>
  </si>
  <si>
    <t>Krachtgroepen [stuks]</t>
  </si>
  <si>
    <t>Groepen acht. aardlek [stuks]</t>
  </si>
  <si>
    <r>
      <t>I</t>
    </r>
    <r>
      <rPr>
        <sz val="9"/>
        <color rgb="FF000000"/>
        <rFont val="Arial"/>
        <family val="2"/>
      </rPr>
      <t>nom</t>
    </r>
    <r>
      <rPr>
        <sz val="11"/>
        <color indexed="8"/>
        <rFont val="Arial"/>
        <family val="2"/>
      </rPr>
      <t xml:space="preserve"> [A]</t>
    </r>
  </si>
  <si>
    <t>Vermogen [kVA]</t>
  </si>
  <si>
    <t>diesel</t>
  </si>
  <si>
    <t>benzine</t>
  </si>
  <si>
    <t>Type brandstof</t>
  </si>
  <si>
    <t>Tankinhoud [L]</t>
  </si>
  <si>
    <t>Accubatterijen [stuks]</t>
  </si>
  <si>
    <t>Tot. vermogen [kVA]</t>
  </si>
  <si>
    <t>Vermogen per eenheid [W]</t>
  </si>
  <si>
    <t>Armaturen [stuks]</t>
  </si>
  <si>
    <t>Armaturen op mast [stuks]</t>
  </si>
  <si>
    <t>geen naregeling</t>
  </si>
  <si>
    <t>Koelvermogen (totaal) [kW]</t>
  </si>
  <si>
    <t>Koelvermogen (totaal) (kW)</t>
  </si>
  <si>
    <t>Aanwezig</t>
  </si>
  <si>
    <t>Datum</t>
  </si>
  <si>
    <t>Kenmerk 8</t>
  </si>
  <si>
    <t>Kenmerk 9</t>
  </si>
  <si>
    <t>Kenmerk 10</t>
  </si>
  <si>
    <t>Oppervlak [m2 BVO]</t>
  </si>
  <si>
    <t>Vluchtweg</t>
  </si>
  <si>
    <t>Elektrisch / Hydraulisch</t>
  </si>
  <si>
    <t>Ja / Nee</t>
  </si>
  <si>
    <t>Elektrisch / Handmatig</t>
  </si>
  <si>
    <t>Aanwezig / Niet aanwezig</t>
  </si>
  <si>
    <t>Koelvermogen (tot.) [kW]</t>
  </si>
  <si>
    <t>Elek. vermogen [kW]</t>
  </si>
  <si>
    <t>Afstandsbed. [stuks]</t>
  </si>
  <si>
    <t>400 V / 230 V</t>
  </si>
  <si>
    <t>65.11.13</t>
  </si>
  <si>
    <t>BIM code (nieuw)</t>
  </si>
  <si>
    <t>BIM omschrijving (nieuw)</t>
  </si>
  <si>
    <t>vlizotrap</t>
  </si>
  <si>
    <t>daglichtopening wand</t>
  </si>
  <si>
    <t>buitenluchtopening wand</t>
  </si>
  <si>
    <t>gesloten raam (buiten)</t>
  </si>
  <si>
    <t>raam draaiend, 1 as (buiten)</t>
  </si>
  <si>
    <t>schuifraam (buiten)</t>
  </si>
  <si>
    <t>kiep- kantelraam (buiten)</t>
  </si>
  <si>
    <t>combinatieraam (buiten)</t>
  </si>
  <si>
    <t>draaideur (buiten)</t>
  </si>
  <si>
    <t>automatische draaideur (buiten)</t>
  </si>
  <si>
    <t>schuifdeur (buiten)</t>
  </si>
  <si>
    <t>automatische schuifdeur (buiten)</t>
  </si>
  <si>
    <t>tuimeldeur (buiten)</t>
  </si>
  <si>
    <t>tourniquet (buiten)</t>
  </si>
  <si>
    <t>overheaddeur (buiten)</t>
  </si>
  <si>
    <t>gesloten pui (buiten)</t>
  </si>
  <si>
    <t>rolluik (buiten)</t>
  </si>
  <si>
    <t>wanddoorgang (binnen)</t>
  </si>
  <si>
    <t>wanddoorzicht (binnen)</t>
  </si>
  <si>
    <t>gesloten raam (binnen)</t>
  </si>
  <si>
    <t>raam draaiend, 1 as (binnen)</t>
  </si>
  <si>
    <t>schuifraam (binnen)</t>
  </si>
  <si>
    <t>kiep- kantelraam (binnen)</t>
  </si>
  <si>
    <t>combinatieraam (binnen)</t>
  </si>
  <si>
    <t>draaideur (binnen)</t>
  </si>
  <si>
    <t>automatische draaideur (binnen)</t>
  </si>
  <si>
    <t>schuifdeur (binnen)</t>
  </si>
  <si>
    <t>automatische schuifdeur (binnen)</t>
  </si>
  <si>
    <t>tuimeldeur (binnen)</t>
  </si>
  <si>
    <t>tourniquet (binnen)</t>
  </si>
  <si>
    <t>gesloten pui (binnen)</t>
  </si>
  <si>
    <t>rolluik (binnen)</t>
  </si>
  <si>
    <t>vloerdoorgang</t>
  </si>
  <si>
    <t>vloerdoorzicht</t>
  </si>
  <si>
    <t>vloervulling beloopbaar</t>
  </si>
  <si>
    <t>vloervulling niet-beloopbaar</t>
  </si>
  <si>
    <t>binnenbalustrade</t>
  </si>
  <si>
    <t>buitenbalustrade</t>
  </si>
  <si>
    <t>binnenleuning</t>
  </si>
  <si>
    <t>buitenleuning</t>
  </si>
  <si>
    <t>daglichtopening dak</t>
  </si>
  <si>
    <t>buitenluchtopening dak</t>
  </si>
  <si>
    <t>gesloten dakraam</t>
  </si>
  <si>
    <t>dakraam draaiend, 1 as</t>
  </si>
  <si>
    <t>dakraam schuivend</t>
  </si>
  <si>
    <t>dakraam kiep/kantel</t>
  </si>
  <si>
    <t>dakraam combinatie</t>
  </si>
  <si>
    <t>dakluik</t>
  </si>
  <si>
    <t>dak rook-/ventilatieluik</t>
  </si>
  <si>
    <t>afvoerinstallatie (binnen)</t>
  </si>
  <si>
    <t>afvoerleidingen hemelwater</t>
  </si>
  <si>
    <t>afvoerinstallatie (buiten)</t>
  </si>
  <si>
    <t>waterpomp hemelwater</t>
  </si>
  <si>
    <t>afvoerleidingen fecaliën</t>
  </si>
  <si>
    <t>vacuümsysteem fecaliën</t>
  </si>
  <si>
    <t>overdruksysteem fecaliën</t>
  </si>
  <si>
    <t>vermaler fecaliën</t>
  </si>
  <si>
    <t>afvoerpomp fecaliën</t>
  </si>
  <si>
    <t>scheidingsinstallatie afvalwater</t>
  </si>
  <si>
    <t>afvoer huishoudelijk afvalwater</t>
  </si>
  <si>
    <t>afvoer bedrijfsafvalwater</t>
  </si>
  <si>
    <t>afvoeren; afvalwater, pompsysteem, afscheiders, bezinkputten; droge motorpomp</t>
  </si>
  <si>
    <t>droge motorpomp afvalwater</t>
  </si>
  <si>
    <t>52.36.11</t>
  </si>
  <si>
    <t>afvoeren; afvalwater, pompsysteem, afscheiders, bezinkputten; dompelpomp</t>
  </si>
  <si>
    <t>dompelpomp afvalwater</t>
  </si>
  <si>
    <t>niveauregeling afvalwater</t>
  </si>
  <si>
    <t>afvoer chemisch verontreinigd afvalwater</t>
  </si>
  <si>
    <t>afvoer biologisch besmet afvalwater</t>
  </si>
  <si>
    <t>afvoer radioactief besmet afvalwater</t>
  </si>
  <si>
    <t>afvoerpomp speciaal afvalwater</t>
  </si>
  <si>
    <t>leidingen drinkwater</t>
  </si>
  <si>
    <t>netaansluiting drinkwater</t>
  </si>
  <si>
    <t>bronaansluiting drinkwater</t>
  </si>
  <si>
    <t>ringleiding drinkwater</t>
  </si>
  <si>
    <t>drukverhogingsinstallatie drinkwater</t>
  </si>
  <si>
    <t>voorraadvat drinkwater</t>
  </si>
  <si>
    <t>leidingen verwarmd tapwater</t>
  </si>
  <si>
    <t>pomp verwarmd tapwater</t>
  </si>
  <si>
    <t>voorraadboiler direct verwarmd</t>
  </si>
  <si>
    <t>voorraadboiler indirect verwarmd</t>
  </si>
  <si>
    <t>voorraadboiler elektrisch</t>
  </si>
  <si>
    <t>doorstroomapparaat</t>
  </si>
  <si>
    <t>leidingen bedrijfswater</t>
  </si>
  <si>
    <t>keerkleppen bedrijfswater</t>
  </si>
  <si>
    <t>wateronthardingssysteem bedrijfswater</t>
  </si>
  <si>
    <t>demi-watersysteem</t>
  </si>
  <si>
    <t>gedistilleerd-watersysteem</t>
  </si>
  <si>
    <t>zwembad-watersysteem</t>
  </si>
  <si>
    <t>drukverhogingsinstallatie bedrijfswater</t>
  </si>
  <si>
    <t>breektank bedrijfswater</t>
  </si>
  <si>
    <t>voorraadvat bedrijfswater</t>
  </si>
  <si>
    <t>lage-druk stoomsysteem</t>
  </si>
  <si>
    <t>hoge-druk stoomsysteem</t>
  </si>
  <si>
    <t>waterontharder pekel simplex</t>
  </si>
  <si>
    <t>waterontharder pekel duplex</t>
  </si>
  <si>
    <t>waterfiltratiesysteem</t>
  </si>
  <si>
    <t>absorptiesysteem</t>
  </si>
  <si>
    <t>ontgassingssysteem</t>
  </si>
  <si>
    <t>destillatiesysteem</t>
  </si>
  <si>
    <t>legionellapreventie</t>
  </si>
  <si>
    <t>gebouwgebonden voorzieningen m.b.t. water</t>
  </si>
  <si>
    <t>gasleidingen</t>
  </si>
  <si>
    <t>brandstofleidingen</t>
  </si>
  <si>
    <t>aardgas-/menggasvoorziening</t>
  </si>
  <si>
    <t>butaanvoorziening</t>
  </si>
  <si>
    <t>propaanvoorziening</t>
  </si>
  <si>
    <t>LPG-voorziening</t>
  </si>
  <si>
    <t>biogasvoorziening</t>
  </si>
  <si>
    <t>waterstofvoorziening</t>
  </si>
  <si>
    <t>persluchtvoorziening</t>
  </si>
  <si>
    <t>compressor perslucht</t>
  </si>
  <si>
    <t>buffertank perslucht</t>
  </si>
  <si>
    <t>zuurstofvoorziening (medisch)</t>
  </si>
  <si>
    <t>carbogeenvoorziening (medisch)</t>
  </si>
  <si>
    <t>lachgasvoorziening (medisch)</t>
  </si>
  <si>
    <t>koolzuurvoorziening (medisch)</t>
  </si>
  <si>
    <t>medische luchtvoorziening</t>
  </si>
  <si>
    <t>stikstofvoorziening (technisch)</t>
  </si>
  <si>
    <t>waterstofvoorziening (technisch)</t>
  </si>
  <si>
    <t>argonvoorziening (technisch)</t>
  </si>
  <si>
    <t>heliumvoorziening (technisch)</t>
  </si>
  <si>
    <t>acetyleenvoorziening (technisch)</t>
  </si>
  <si>
    <t>propaanvoorziening (technisch)</t>
  </si>
  <si>
    <t>koolzuurvoorziening (technisch)</t>
  </si>
  <si>
    <t>zuurstofvoorziening (technisch)</t>
  </si>
  <si>
    <t>methaanvoorziening (technisch)</t>
  </si>
  <si>
    <t>zuivere gassen voorziening</t>
  </si>
  <si>
    <t>menggassen voorziening</t>
  </si>
  <si>
    <t>vacuümvoorziening</t>
  </si>
  <si>
    <t>54.63.00</t>
  </si>
  <si>
    <t>pomp vacuümvoorziening</t>
  </si>
  <si>
    <t>gebouwgebonden voorzieningen m.b.t. gassen</t>
  </si>
  <si>
    <t>raamkoeler</t>
  </si>
  <si>
    <t>splitsysteem koelen (5-50 ton CO2)</t>
  </si>
  <si>
    <t>splitsysteem koelen (50-500 ton CO2)</t>
  </si>
  <si>
    <t>splitsysteem koelen (&gt;500 ton CO2)</t>
  </si>
  <si>
    <t>splitsysteem verwarmen/koelen (5-50 ton CO2)</t>
  </si>
  <si>
    <t>splitsysteem verwarmen/koelen (50-500 ton CO2)</t>
  </si>
  <si>
    <t>splitsysteem verwarmen/koelen (&gt;500 ton CO2)</t>
  </si>
  <si>
    <t>koeling; lokaal, compactsystemen; koelen 5-50 ton CO2</t>
  </si>
  <si>
    <t>koeling; lokaal, compactsystemen; koelen 50-500 ton CO2</t>
  </si>
  <si>
    <t>koeling; lokaal, compactsystemen; koelen &gt; 500 ton CO2</t>
  </si>
  <si>
    <t>koeling; lokaal, compactsystemen; aangesloten op gekoeld water leidingen</t>
  </si>
  <si>
    <t>mobiele koelunit</t>
  </si>
  <si>
    <t>dry cooler</t>
  </si>
  <si>
    <t>koudwateraggregaat (5-50 ton CO2)</t>
  </si>
  <si>
    <t>koudwateraggregaat (50-500 ton CO2)</t>
  </si>
  <si>
    <t>koudwateraggregaat (&gt;500 ton CO2)</t>
  </si>
  <si>
    <t>directe expansie installatie</t>
  </si>
  <si>
    <t>compressor koelmachine (5-50 ton CO2)</t>
  </si>
  <si>
    <t>compressor koelmachine (50-500 ton CO2)</t>
  </si>
  <si>
    <t>compressor koelmachine (&gt;500 ton CO2)</t>
  </si>
  <si>
    <t>schroef/scroll koelmachine (5-50 ton CO2)</t>
  </si>
  <si>
    <t>schroef/scroll koelmachine (50-500 ton CO2)</t>
  </si>
  <si>
    <t>schroef/scroll koelmachine (&gt;500 ton CO2)</t>
  </si>
  <si>
    <t>absorptiesysteem koeling</t>
  </si>
  <si>
    <t>grondwatersysteem koeling</t>
  </si>
  <si>
    <t>oppervlaktewatersysteem koeling</t>
  </si>
  <si>
    <t>vrije koeling</t>
  </si>
  <si>
    <t>warmte koude opslag (WKO)</t>
  </si>
  <si>
    <t>koudenet</t>
  </si>
  <si>
    <t>distributieleidingen (koeling)</t>
  </si>
  <si>
    <t>verdeler/verzamelaar (koeling)</t>
  </si>
  <si>
    <t>buffervat (koeling)</t>
  </si>
  <si>
    <t>circulatiepomp (koeling)</t>
  </si>
  <si>
    <t>expansievoorziening (koeling)</t>
  </si>
  <si>
    <t>regelkleppen/stelmotoren (koeling)</t>
  </si>
  <si>
    <t>fancoil/inductie unit (nakoeler)</t>
  </si>
  <si>
    <t>klimaatplafond (koeling)</t>
  </si>
  <si>
    <t>vloer-/wandkoeling</t>
  </si>
  <si>
    <t>gebouwgebonden voorzieningen m.b.t. koeling</t>
  </si>
  <si>
    <t>stookruimte</t>
  </si>
  <si>
    <t>direct gestookte verwarmingstoestellen</t>
  </si>
  <si>
    <t>ketel (HR, VR, biomassa)</t>
  </si>
  <si>
    <t>ketel (gas)</t>
  </si>
  <si>
    <t>warmwaterketel</t>
  </si>
  <si>
    <t>ventilatorbrander</t>
  </si>
  <si>
    <t>stoomketel</t>
  </si>
  <si>
    <t>warmtekrachtkoppeling (WKK)</t>
  </si>
  <si>
    <t>rookgasafvoer</t>
  </si>
  <si>
    <t>rookgasafvoer gasketel</t>
  </si>
  <si>
    <t>rookgasafvoer olieketel 20-100 kW</t>
  </si>
  <si>
    <t>rookgasafvoer olieketel &gt;100 kW</t>
  </si>
  <si>
    <t>zonnecollectoren</t>
  </si>
  <si>
    <t>brandstofcel electrolyser</t>
  </si>
  <si>
    <t>aardwarmte (geothermie)</t>
  </si>
  <si>
    <t>warmtenet</t>
  </si>
  <si>
    <t>warmtepomp (5-50 ton CO2)</t>
  </si>
  <si>
    <t>warmtepomp (50-500 ton CO2)</t>
  </si>
  <si>
    <t>warmtepomp (&gt;500 ton CO2)</t>
  </si>
  <si>
    <t>warmtepomp WKO</t>
  </si>
  <si>
    <t>distributieleidingen (verwarming)</t>
  </si>
  <si>
    <t>verdeler/verzamelaar (verwarming)</t>
  </si>
  <si>
    <t>buffervat (verwarming)</t>
  </si>
  <si>
    <t>circulatiepomp (verwarming)</t>
  </si>
  <si>
    <t>expansievoorziening (verwarming)</t>
  </si>
  <si>
    <t>regelkleppen/stelmotoren (verwarming)</t>
  </si>
  <si>
    <t>distributieappendages (verwarming)</t>
  </si>
  <si>
    <t>distributie luchtverwarming</t>
  </si>
  <si>
    <t>tegenstroomapparaat</t>
  </si>
  <si>
    <t>tegenstroomapparaat bodemopslag</t>
  </si>
  <si>
    <t>bron bodemopslag (WKO)</t>
  </si>
  <si>
    <t>radiator</t>
  </si>
  <si>
    <t>ventilatorconvector</t>
  </si>
  <si>
    <t>klimaatplafond (verwarming)</t>
  </si>
  <si>
    <t>vloer-/wandverwarming</t>
  </si>
  <si>
    <t>verdeler vloer-/wandverwarming</t>
  </si>
  <si>
    <t>elektrische verwarming</t>
  </si>
  <si>
    <t>elektrisch lint</t>
  </si>
  <si>
    <t>ventilatiekachel</t>
  </si>
  <si>
    <t>stralingspanelen</t>
  </si>
  <si>
    <t>luchtverwarmer, indirect verwarmd</t>
  </si>
  <si>
    <t>luchtverwarmer, direct verwarmd</t>
  </si>
  <si>
    <t>luchtverwarmer, aangesloten op gasleiding</t>
  </si>
  <si>
    <t>gebouwgebonden voorzieningen m.b.t. verwarming</t>
  </si>
  <si>
    <t>natuurlijke luchtbehandeling, regelbaar</t>
  </si>
  <si>
    <t>natuurlijke luchtbehandeling, niet regelbaar</t>
  </si>
  <si>
    <t>ventilatie installatie (lokaal)</t>
  </si>
  <si>
    <t>afzuiginstallatie (lokaal)</t>
  </si>
  <si>
    <t>warmteterugwinningsinstallatie (lokaal)</t>
  </si>
  <si>
    <t>ventilatie installatie (centraal)</t>
  </si>
  <si>
    <t>afzuiginstallatie (centraal)</t>
  </si>
  <si>
    <t>luchtkanalen</t>
  </si>
  <si>
    <t>regelkleppen/stelmotoren (luchtbehandeling)</t>
  </si>
  <si>
    <t>lokale ventilatie</t>
  </si>
  <si>
    <t>lokale ventilatoren</t>
  </si>
  <si>
    <t>centrale ventilatie</t>
  </si>
  <si>
    <t>centrale ventilatoren</t>
  </si>
  <si>
    <t>separaat afzuigsysteem</t>
  </si>
  <si>
    <t>luchtbehandelingskast</t>
  </si>
  <si>
    <t>regelkleppen/stelmotoren (luchbehandelingskast)</t>
  </si>
  <si>
    <t>luchtbehandelingskast met warmteterugwinning</t>
  </si>
  <si>
    <t>fancoil unit (luchtbehandeling)</t>
  </si>
  <si>
    <t>naverwarmer (luchtbehandeling)</t>
  </si>
  <si>
    <t>change-over batterij (luchtbehandeling)</t>
  </si>
  <si>
    <t>VAV-box</t>
  </si>
  <si>
    <t>COV-box</t>
  </si>
  <si>
    <t>circulatiepomp (luchtbehandeling)</t>
  </si>
  <si>
    <t>hybride/adiabatische bevochtiging</t>
  </si>
  <si>
    <t>gasgestookte bevochtiging</t>
  </si>
  <si>
    <t>stoombevochtiger</t>
  </si>
  <si>
    <t>stoombevochtiger (lokaal)</t>
  </si>
  <si>
    <t>stoomketer t.b.v. bevochtiging</t>
  </si>
  <si>
    <t>mobiele bevochtiger</t>
  </si>
  <si>
    <t>elektrische bevochtiger</t>
  </si>
  <si>
    <t>appendages luchtafgifte</t>
  </si>
  <si>
    <t>luchtroosters</t>
  </si>
  <si>
    <t>gebouwgebonden voorzieningen m.b.t. luchtbehandeling</t>
  </si>
  <si>
    <t>lokale verdeling regelapparatuur (algemeen)</t>
  </si>
  <si>
    <t>lokale verdeling regelapparatuur (specifiek)</t>
  </si>
  <si>
    <t>naregeling</t>
  </si>
  <si>
    <t>frequentieregelaar</t>
  </si>
  <si>
    <t>autonoom onderstation</t>
  </si>
  <si>
    <t>gebouw beheer systeem</t>
  </si>
  <si>
    <t>regelkast klimaat</t>
  </si>
  <si>
    <t>GBS bekabeling incl. opnemers</t>
  </si>
  <si>
    <t>radiator regeling</t>
  </si>
  <si>
    <t>GBS hardware</t>
  </si>
  <si>
    <t>GBS software</t>
  </si>
  <si>
    <t>regelkast voedingen/krachtstroom</t>
  </si>
  <si>
    <t>regelkast zwakstroom (DDC)</t>
  </si>
  <si>
    <t>voedingsleidingen meet- en regelinstallaties</t>
  </si>
  <si>
    <t>signaalleidingen meet- en regelinstallaties</t>
  </si>
  <si>
    <t>veldapparatuur (algemeen)</t>
  </si>
  <si>
    <t>veldapparatuur (centrale gebouwinstallaties)</t>
  </si>
  <si>
    <t>veldapparatuur daglichtregeling</t>
  </si>
  <si>
    <t>veldapparatuur naregelingen</t>
  </si>
  <si>
    <t>gebouwgebonden voorzieningen m.b.t. meet- en regeltechniek</t>
  </si>
  <si>
    <t>gasblusinstallatie (algemeen)</t>
  </si>
  <si>
    <t>gasblusinstallatie inergen</t>
  </si>
  <si>
    <t>gasblusinstallatie chemisch</t>
  </si>
  <si>
    <t>gasblusinstallatie zuurstofreductie</t>
  </si>
  <si>
    <t>waterblusinstallatie (algemeen)</t>
  </si>
  <si>
    <t>sprinklerinstallatie</t>
  </si>
  <si>
    <t>leidingen sprinklerinstallatie</t>
  </si>
  <si>
    <t>sprinklerpomp</t>
  </si>
  <si>
    <t>meldcentrale sprinklerinstallatie</t>
  </si>
  <si>
    <t>watermistinstallatie</t>
  </si>
  <si>
    <t>droge blusleiding</t>
  </si>
  <si>
    <t>brandslanghaspel</t>
  </si>
  <si>
    <t>handblusmiddel</t>
  </si>
  <si>
    <t>brandventilatieinstallatie (algemeen)</t>
  </si>
  <si>
    <t>rook/warmte afvoer</t>
  </si>
  <si>
    <t>brandklep</t>
  </si>
  <si>
    <t>overdrukinstallatie</t>
  </si>
  <si>
    <t>ventilator overdrukinstallatie</t>
  </si>
  <si>
    <t>gebouwgebonden voorzieningen m.b.t. brandveiligheid</t>
  </si>
  <si>
    <t>energie-opwekking (algemeen)</t>
  </si>
  <si>
    <t>noodverlichting (centraal)</t>
  </si>
  <si>
    <t>nobreak unit (statisch)</t>
  </si>
  <si>
    <t>noodstroomaggregaat</t>
  </si>
  <si>
    <t>brandstoftank noodstroomaggregaat</t>
  </si>
  <si>
    <t>nobreak unit</t>
  </si>
  <si>
    <t>PV installatie</t>
  </si>
  <si>
    <t>wind-energie installatie</t>
  </si>
  <si>
    <t>brandstofcel</t>
  </si>
  <si>
    <t>veiligheidsaarding</t>
  </si>
  <si>
    <t>overspanningsbeveiliging</t>
  </si>
  <si>
    <t>medische aarding</t>
  </si>
  <si>
    <t>speciale aarding</t>
  </si>
  <si>
    <t>statische elektriciteitsaarding</t>
  </si>
  <si>
    <t>bliksemafleiding</t>
  </si>
  <si>
    <t>potentiaalvereffening</t>
  </si>
  <si>
    <t>kanalisatie, middenspanning</t>
  </si>
  <si>
    <t>kanalisatie, laagspanning</t>
  </si>
  <si>
    <t>kanalisatie, communicatie of beveiliging</t>
  </si>
  <si>
    <t>distributie middenspanning</t>
  </si>
  <si>
    <t>voedingleiding middenspanningverdeler</t>
  </si>
  <si>
    <t>middenspanningverdeler</t>
  </si>
  <si>
    <t>voedingleiding middenspanning</t>
  </si>
  <si>
    <t>transformator middenspanning</t>
  </si>
  <si>
    <t>distributie laagspanning</t>
  </si>
  <si>
    <t>voedingsleiding laagspanningshoofdverdeler</t>
  </si>
  <si>
    <t>laagspanningshoofdverdeler</t>
  </si>
  <si>
    <t>voedingsleiding laagspanning</t>
  </si>
  <si>
    <t>61.54.00</t>
  </si>
  <si>
    <t>sub- en eindverdeler laagspanning</t>
  </si>
  <si>
    <t>medische verdeler (scheidingstransformator)</t>
  </si>
  <si>
    <t>krachtgroepenkast</t>
  </si>
  <si>
    <t>transformator laagspanning</t>
  </si>
  <si>
    <t>gebouwgebonden voorzieningen m.b.t. centrale elektrotechnische voorzieningen</t>
  </si>
  <si>
    <t>regeling en signalering verlichting (algemeen)</t>
  </si>
  <si>
    <t>voedingsleidingen verlichting</t>
  </si>
  <si>
    <t>schakelmateriaal verlichting</t>
  </si>
  <si>
    <t>verlichtingsarmaturen</t>
  </si>
  <si>
    <t>noodverlichtingsarmaturen</t>
  </si>
  <si>
    <t>overige armaturen</t>
  </si>
  <si>
    <t>reclameverlichting</t>
  </si>
  <si>
    <t>vluchtwegsignalering (centraal)</t>
  </si>
  <si>
    <t>armaturen vluchtwegsignalering</t>
  </si>
  <si>
    <t>voedings-/signaalleidingen vluchtwegsignalering</t>
  </si>
  <si>
    <t>ontruimingssignalering</t>
  </si>
  <si>
    <t>armaturen ontruimingssignalering</t>
  </si>
  <si>
    <t>gebouwgebonden voorzieningen m.b.t. verlichting</t>
  </si>
  <si>
    <t>64.21.00</t>
  </si>
  <si>
    <t>telefoon</t>
  </si>
  <si>
    <t>intercom</t>
  </si>
  <si>
    <t>radio/mobilofoon</t>
  </si>
  <si>
    <t>geluidsdistributie</t>
  </si>
  <si>
    <t>vertaalsysteem</t>
  </si>
  <si>
    <t>conferentiesysteem</t>
  </si>
  <si>
    <t>CCTV circuit</t>
  </si>
  <si>
    <t>CCTV camera</t>
  </si>
  <si>
    <t>CCTV monitor</t>
  </si>
  <si>
    <t>beeldreproductie</t>
  </si>
  <si>
    <t>film/dia/overhead</t>
  </si>
  <si>
    <t>vergader-/presentatiesysteem</t>
  </si>
  <si>
    <t>centrale apparatuur datasysteem</t>
  </si>
  <si>
    <t>distributie bekabeling datasysteem</t>
  </si>
  <si>
    <t>aansluitpunten datasysteem (generiek)</t>
  </si>
  <si>
    <t>aansluitpunten datasysteem (specifiek)</t>
  </si>
  <si>
    <t>decentrale apparatuur datasysteem</t>
  </si>
  <si>
    <t>antenne-inrichtingen</t>
  </si>
  <si>
    <t>centrale apparatuur antenne-inrichting</t>
  </si>
  <si>
    <t>voedings-/signaalleidingen antenne-inrichting</t>
  </si>
  <si>
    <t>decentrale apparatuur antenne-inrichting</t>
  </si>
  <si>
    <t>gebouwgebonden voorzieningen m.b.t. communicatie</t>
  </si>
  <si>
    <t>centrale brandmeldinstallatie</t>
  </si>
  <si>
    <t>paneel brandmeldinstallatie</t>
  </si>
  <si>
    <t>beveiliging; brandmeldings- en ontruimingsinstallatie, detectie en alarmering; brandmeldinstallatie rookmelder</t>
  </si>
  <si>
    <t>rookmelder</t>
  </si>
  <si>
    <t>beveiliging; brandmeldings- en ontruimingsinstallatie, detectie en alarmering; brandmeldinstallatie handmelder</t>
  </si>
  <si>
    <t>aerosolen brandmeldinstallatie</t>
  </si>
  <si>
    <t>centrale melding- en ontruimingsinstallatie</t>
  </si>
  <si>
    <t>paneel melding- en ontruimingsinstallatie</t>
  </si>
  <si>
    <t>detector melding- en ontruimingsinstallatie</t>
  </si>
  <si>
    <t>brandveiligheidsinstallatie</t>
  </si>
  <si>
    <t>kleefmagneten</t>
  </si>
  <si>
    <t>firescreen</t>
  </si>
  <si>
    <t>centrale inbraakinstallatie</t>
  </si>
  <si>
    <t>detector inbraakinstallatie</t>
  </si>
  <si>
    <t>toegangscontrole installatie</t>
  </si>
  <si>
    <t>geïntegreerde toegangscentrale beveiliging</t>
  </si>
  <si>
    <t>deurbelinstallatie</t>
  </si>
  <si>
    <t>zon- en lichtwering</t>
  </si>
  <si>
    <t>gasdetectie apparatuur</t>
  </si>
  <si>
    <t>waterdetectie apparatuur</t>
  </si>
  <si>
    <t>sociale alarmeringsapparatuur</t>
  </si>
  <si>
    <t>algemene personenoproepapparatuur</t>
  </si>
  <si>
    <t>algemene zusteroproepapparatuur</t>
  </si>
  <si>
    <t>signalering mindervalidetoiletten</t>
  </si>
  <si>
    <t>gebouwgebonden voorzieningen m.b.t. beveiliging</t>
  </si>
  <si>
    <t>goederenlift</t>
  </si>
  <si>
    <t>personenlift</t>
  </si>
  <si>
    <t>personen-/goederenlift</t>
  </si>
  <si>
    <t>goederentractielift</t>
  </si>
  <si>
    <t>personentractielift</t>
  </si>
  <si>
    <t>personen-/goederentractielift</t>
  </si>
  <si>
    <t>hydraulische lift</t>
  </si>
  <si>
    <t>traplift</t>
  </si>
  <si>
    <t>liftkooi goederenlift</t>
  </si>
  <si>
    <t>liftkooi personenlift</t>
  </si>
  <si>
    <t>liftkooi personen-/goederenlift</t>
  </si>
  <si>
    <t>66.21.00</t>
  </si>
  <si>
    <t>roltrap</t>
  </si>
  <si>
    <t>rolpad</t>
  </si>
  <si>
    <t>hellingbaan</t>
  </si>
  <si>
    <t>goederenheffer</t>
  </si>
  <si>
    <t>baantransportmiddelen</t>
  </si>
  <si>
    <t>bandtransportmiddelen (goederen)</t>
  </si>
  <si>
    <t>baktransportmiddelen</t>
  </si>
  <si>
    <t>hijswerktuigen en takels</t>
  </si>
  <si>
    <t>vrije-baan-transportvoertuigen</t>
  </si>
  <si>
    <t>buizenpost</t>
  </si>
  <si>
    <t>railcontainer banen</t>
  </si>
  <si>
    <t>bandstransportmiddelen (documenten)</t>
  </si>
  <si>
    <t>gebouwgebonden voorzieningen m.b.t. transport</t>
  </si>
  <si>
    <t>gebouw management systeem (algemeen)</t>
  </si>
  <si>
    <t>centrale apparatuur gebouw management systeem</t>
  </si>
  <si>
    <t>systeemconfiguratie hardware gebouw management systeem</t>
  </si>
  <si>
    <t>systeemconfiguratie software gebouw management systeem</t>
  </si>
  <si>
    <t>bekabeling gebouw management systeem (algemeen)</t>
  </si>
  <si>
    <t>schakelkasten/voedingsleidingen gebouw management systeem</t>
  </si>
  <si>
    <t>signaalleidingen gebouw management systeem</t>
  </si>
  <si>
    <t>veldapparatuur gebouw management systeem (algemeen)</t>
  </si>
  <si>
    <t>veldapparatuur componenten managementsysteem</t>
  </si>
  <si>
    <t>veldapparatuur componenten signaleringen</t>
  </si>
  <si>
    <t>voedingsleidingen gebouw management systeem</t>
  </si>
  <si>
    <t>gebouwgebonden voorzieningen m.b.t. gebouw management systeem</t>
  </si>
  <si>
    <t>keukenmeubilering (standaard)</t>
  </si>
  <si>
    <t>keukenapparatuur (standaard)</t>
  </si>
  <si>
    <t>koelbank</t>
  </si>
  <si>
    <t>koelkast</t>
  </si>
  <si>
    <t>bain-marie</t>
  </si>
  <si>
    <t>oven</t>
  </si>
  <si>
    <t>heteluchtoven</t>
  </si>
  <si>
    <t>snijmachine</t>
  </si>
  <si>
    <t>vaatwasser</t>
  </si>
  <si>
    <t>koffieautomaat</t>
  </si>
  <si>
    <t>staande mixer</t>
  </si>
  <si>
    <t>keukenmeubilering (bijzonder)</t>
  </si>
  <si>
    <t>keukenapparatuur (bijzonder)</t>
  </si>
  <si>
    <t>sanitaire toestellen (standaard)</t>
  </si>
  <si>
    <t>toilet</t>
  </si>
  <si>
    <t>urinoir</t>
  </si>
  <si>
    <t>wastafel</t>
  </si>
  <si>
    <t>wastrog</t>
  </si>
  <si>
    <t>douche</t>
  </si>
  <si>
    <t>sanitaire toestellen (aangepast)</t>
  </si>
  <si>
    <t>thermostatische mengkraan</t>
  </si>
  <si>
    <t>uitstortgootsteen</t>
  </si>
  <si>
    <t>sanitaire toestellen (bijzonder)</t>
  </si>
  <si>
    <t>nooddouche</t>
  </si>
  <si>
    <t>sanitaire voorzieningen (inbouw)</t>
  </si>
  <si>
    <t>koffiezetapparaat</t>
  </si>
  <si>
    <t>kleine keukeninventaris (standaard)</t>
  </si>
  <si>
    <t>kleine keukeninventaris (bijzonder)</t>
  </si>
  <si>
    <t>grondwaterverlagingen</t>
  </si>
  <si>
    <t>drainagevoorzieningen</t>
  </si>
  <si>
    <t>opstal (algemeen)</t>
  </si>
  <si>
    <t>gebouw met speciale functie</t>
  </si>
  <si>
    <t>overkapping</t>
  </si>
  <si>
    <t>omheining muur</t>
  </si>
  <si>
    <t>omheining hekwerk</t>
  </si>
  <si>
    <t>omheining overig</t>
  </si>
  <si>
    <t>omheining toegang</t>
  </si>
  <si>
    <t>toegangsbeveiliging</t>
  </si>
  <si>
    <t>toegangshek</t>
  </si>
  <si>
    <t>slagboom</t>
  </si>
  <si>
    <t>terreinverhardingen (standaard)</t>
  </si>
  <si>
    <t>terreinbeplanting</t>
  </si>
  <si>
    <t>waterpartij</t>
  </si>
  <si>
    <t>watertappunt</t>
  </si>
  <si>
    <t>keerwanden en balustrades</t>
  </si>
  <si>
    <t>pergola</t>
  </si>
  <si>
    <t>verwarmingsvoorzieningen (terrein)</t>
  </si>
  <si>
    <t>hellingbaanverwarming</t>
  </si>
  <si>
    <t>90.52.00</t>
  </si>
  <si>
    <t>afvoervoorzieningen (terrein)</t>
  </si>
  <si>
    <t>watervoorzieningen (terrein)</t>
  </si>
  <si>
    <t>terras sproei installatie</t>
  </si>
  <si>
    <t>90.54.00</t>
  </si>
  <si>
    <t>gasvoorzieningen (terrein)</t>
  </si>
  <si>
    <t>koudeopwekkingsvoorzieningen (terrein)</t>
  </si>
  <si>
    <t>warmtedistributievoorzieningen (terrein)</t>
  </si>
  <si>
    <t>luchtbehandelingsvoorzieningen (terrein)</t>
  </si>
  <si>
    <t>regelingvoorzieningen (terrein)</t>
  </si>
  <si>
    <t>elektrotechnische en aardingsvoorzieningen (terrein)</t>
  </si>
  <si>
    <t>laadpaal</t>
  </si>
  <si>
    <t>krachtvoorzieningen (terrein)</t>
  </si>
  <si>
    <t>lichtvoorzieningen (terrein)</t>
  </si>
  <si>
    <t>armaturen (terrein)</t>
  </si>
  <si>
    <t>reclameverlichting (terrein)</t>
  </si>
  <si>
    <t>verkeerslichten (terrein)</t>
  </si>
  <si>
    <t>CCTV buitencamera</t>
  </si>
  <si>
    <t>beveiligingsvoorzieningen (terrein)</t>
  </si>
  <si>
    <t>transportvoorzieningen (terrein)</t>
  </si>
  <si>
    <t>beheervoorzieningen (terrein)</t>
  </si>
  <si>
    <t>terreinmeubilering</t>
  </si>
  <si>
    <t>bewegwijzering</t>
  </si>
  <si>
    <t>kunstwerken (terrein)</t>
  </si>
  <si>
    <t>decoraties (terrein)</t>
  </si>
  <si>
    <t>terreinmeubilering (bijzonder)</t>
  </si>
  <si>
    <t>specifieke terreinvoorzieningen</t>
  </si>
  <si>
    <t>terreinverhardingen (bijzonder)</t>
  </si>
  <si>
    <t>transport; liftinstallaties, heftableaus; goederen</t>
  </si>
  <si>
    <t>heftableau invaliden</t>
  </si>
  <si>
    <t>transport; liftinstallaties, heftableaus; invaliden</t>
  </si>
  <si>
    <t>compactsysteem koelen (5-50 ton CO2)</t>
  </si>
  <si>
    <t>compactsysteem koelen (50-500 ton CO2)</t>
  </si>
  <si>
    <t>compactsysteem koelen (&gt;500 ton CO2)</t>
  </si>
  <si>
    <t>compactsysteem koelen, gekoeld water</t>
  </si>
  <si>
    <t>IsAssetRegel</t>
  </si>
  <si>
    <t>IsRegelActief</t>
  </si>
  <si>
    <t>- Als er om een Kenmerk gevraagd wordt, moet er een antwoord ingevuld worden direct rechts van de kenmerkvraag</t>
  </si>
  <si>
    <t>- Indien een installatie niet op de lijst staat, alle kenmerken opnemen waarmee de vervangingswaarde kan worden bepaald en onderhoudsactivitetien kunnen worden toegewezen</t>
  </si>
  <si>
    <t>RegelOpnamesjabloon</t>
  </si>
  <si>
    <t>Categorie</t>
  </si>
  <si>
    <t>Fabricaat en type pompen invullen</t>
  </si>
  <si>
    <t>HeeftKenmerkEenheid4</t>
  </si>
  <si>
    <t>ow1</t>
  </si>
  <si>
    <t>ow2</t>
  </si>
  <si>
    <t>ow3</t>
  </si>
  <si>
    <t>ow4</t>
  </si>
  <si>
    <t>ow5</t>
  </si>
  <si>
    <t>ow6</t>
  </si>
  <si>
    <t>ow7</t>
  </si>
  <si>
    <t>ow8</t>
  </si>
  <si>
    <t>ow9</t>
  </si>
  <si>
    <t>ow10</t>
  </si>
  <si>
    <t>IsIngevuld1</t>
  </si>
  <si>
    <t>IsIngevuld2</t>
  </si>
  <si>
    <t>IsIngevuld3</t>
  </si>
  <si>
    <t>IsIngevuld4</t>
  </si>
  <si>
    <t>IsIngevuld5</t>
  </si>
  <si>
    <t>IsIngevuld6</t>
  </si>
  <si>
    <t>IsIngevuld7</t>
  </si>
  <si>
    <t>IsIngevuld8</t>
  </si>
  <si>
    <t>IsIngevuld9</t>
  </si>
  <si>
    <t>IsIngevuld10</t>
  </si>
  <si>
    <t>Kenmerkantwoord 4</t>
  </si>
  <si>
    <t>Kenmerkvraag 4</t>
  </si>
  <si>
    <t>Kenmerkvraag 5</t>
  </si>
  <si>
    <t>Kenmerkantwoord 5</t>
  </si>
  <si>
    <t>Kenmerkvraag 6</t>
  </si>
  <si>
    <t>Kenmerkantwoord 6</t>
  </si>
  <si>
    <t>Kenmerkvraag 7</t>
  </si>
  <si>
    <t>Kenmerkantwoord 7</t>
  </si>
  <si>
    <t>Kenmerkvraag 8</t>
  </si>
  <si>
    <t>Kenmerkantwoord 8</t>
  </si>
  <si>
    <t>Kenmerkvraag 9</t>
  </si>
  <si>
    <t>Kenmerkantwoord 9</t>
  </si>
  <si>
    <t>Kenmerkvraag 10</t>
  </si>
  <si>
    <t>Kenmerkantwoord 10</t>
  </si>
  <si>
    <t>Vergeten velden</t>
  </si>
  <si>
    <t>Kenmerkzin4</t>
  </si>
  <si>
    <t>Kenmerkeenheid4</t>
  </si>
  <si>
    <t>Kenmerkeenheid5</t>
  </si>
  <si>
    <t>Kenmerkomschrijving4</t>
  </si>
  <si>
    <t>Index</t>
  </si>
  <si>
    <t>HeeftKenmerkEenheid5</t>
  </si>
  <si>
    <t>Kenmerkomschrijving5</t>
  </si>
  <si>
    <t>Kenmerkzin5</t>
  </si>
  <si>
    <t>HeeftKenmerkEenheid6</t>
  </si>
  <si>
    <t>Kenmerkeenheid6</t>
  </si>
  <si>
    <t>Kenmerkomschrijving6</t>
  </si>
  <si>
    <t>Kenmerkzin6</t>
  </si>
  <si>
    <t>HeeftKenmerkEenheid7</t>
  </si>
  <si>
    <t>Kenmerkeenheid7</t>
  </si>
  <si>
    <t>Kenmerkomschrijving7</t>
  </si>
  <si>
    <t>Kenmerkzin7</t>
  </si>
  <si>
    <t>HeeftKenmerkEenheid8</t>
  </si>
  <si>
    <t>Kenmerkeenheid8</t>
  </si>
  <si>
    <t>Kenmerkomschrijving8</t>
  </si>
  <si>
    <t>Kenmerkzin8</t>
  </si>
  <si>
    <t>HeeftKenmerkEenheid9</t>
  </si>
  <si>
    <t>Kenmerkeenheid9</t>
  </si>
  <si>
    <t>Kenmerkomschrijving9</t>
  </si>
  <si>
    <t>Kenmerkzin9</t>
  </si>
  <si>
    <t>HeeftKenmerkEenheid10</t>
  </si>
  <si>
    <t>Kenmerkeenheid10</t>
  </si>
  <si>
    <t>Kenmerkomschrijving10</t>
  </si>
  <si>
    <t>Kenmerkzin10</t>
  </si>
  <si>
    <t>Invulinstructie</t>
  </si>
  <si>
    <t>Als een verdeler zowel voor verwarming als koeling ingezet kan worden, dient deze ingevuld te worden als koelverdeler</t>
  </si>
  <si>
    <t>Elektratekeningen</t>
  </si>
  <si>
    <t>Logboek</t>
  </si>
  <si>
    <t>centrale accu</t>
  </si>
  <si>
    <t>decentrale accu</t>
  </si>
  <si>
    <t>Accu</t>
  </si>
  <si>
    <t>Aardlekschakelaars dienen apart ingevuld te worden</t>
  </si>
  <si>
    <t>Aardlekschakelaar</t>
  </si>
  <si>
    <t xml:space="preserve"> </t>
  </si>
  <si>
    <t>Bevochtiging apart invullen</t>
  </si>
  <si>
    <t>NL-SfB BIM</t>
  </si>
  <si>
    <t>31.34</t>
  </si>
  <si>
    <t>53.16</t>
  </si>
  <si>
    <t>54.11</t>
  </si>
  <si>
    <t>54.12</t>
  </si>
  <si>
    <t>54.13</t>
  </si>
  <si>
    <t>54.14</t>
  </si>
  <si>
    <t>54.23</t>
  </si>
  <si>
    <t>55.81</t>
  </si>
  <si>
    <t>56.21</t>
  </si>
  <si>
    <t>56.84</t>
  </si>
  <si>
    <t>58.20</t>
  </si>
  <si>
    <t>59.10</t>
  </si>
  <si>
    <t>59.23</t>
  </si>
  <si>
    <t>59.24</t>
  </si>
  <si>
    <t>61.13</t>
  </si>
  <si>
    <t>61.52</t>
  </si>
  <si>
    <t>63.10</t>
  </si>
  <si>
    <t>64.22</t>
  </si>
  <si>
    <t>64.31</t>
  </si>
  <si>
    <t>65.11</t>
  </si>
  <si>
    <t>65.31</t>
  </si>
  <si>
    <t>66.14</t>
  </si>
  <si>
    <t>90.63</t>
  </si>
  <si>
    <t>n.b./31.33?</t>
  </si>
  <si>
    <t>n.b.</t>
  </si>
  <si>
    <t>overhead=tuimeldeur?</t>
  </si>
  <si>
    <t>nieuwe vraag: type pomp?</t>
  </si>
  <si>
    <t>53.20 = verwarmd tapwater algemeen</t>
  </si>
  <si>
    <t>n.b./53.22</t>
  </si>
  <si>
    <t>53.22 bestaat niet (meer)</t>
  </si>
  <si>
    <t>53.50 = waterbehandeling algemeen</t>
  </si>
  <si>
    <t>55.11</t>
  </si>
  <si>
    <t>55.11 = raamkoelers/splitsystemen -&gt; nieuwe vragen: koelen of verwarmen/koelen? CO2 equivalent?</t>
  </si>
  <si>
    <t>55.13 = compactsystemen -&gt; nieuwe vragen: aansluiting gekoeld water j/n? CO2 equivalent?</t>
  </si>
  <si>
    <t>55.20 = opwekking centraal algemeen</t>
  </si>
  <si>
    <t>55.21 = warmtepompsystemen -&gt; nieuwe vragen: type systeem? CO2 equivalent?</t>
  </si>
  <si>
    <t>55.31 = distributie hoofdverdeling, distributiesystemen</t>
  </si>
  <si>
    <t>55.81 = fancoil/inductie unit/nakoelers</t>
  </si>
  <si>
    <t>56.21 = verwarmingstoestellen (ketels, HR, VR, biomassa) -&gt; nieuwe vragen: type toestel? Ventilatorbrander j/n?</t>
  </si>
  <si>
    <t>56.31 = distributie hoofdverdeling, distributiesystemen</t>
  </si>
  <si>
    <t>56.81 = radiator/convectorsystemen -&gt; nieuwe vraag: radiator/convector?</t>
  </si>
  <si>
    <t>57.21 = lokaal ventilatie-installatie</t>
  </si>
  <si>
    <t>57.31 = centraal ventilatie-installatie</t>
  </si>
  <si>
    <t>n.b./57.21/?</t>
  </si>
  <si>
    <t>n.b./57.31?</t>
  </si>
  <si>
    <r>
      <t xml:space="preserve">Type regelaar invullen; </t>
    </r>
    <r>
      <rPr>
        <sz val="11"/>
        <color rgb="FFFF0000"/>
        <rFont val="Arial"/>
        <family val="2"/>
      </rPr>
      <t>58.20 = verdeling centraal GBS algemeen</t>
    </r>
  </si>
  <si>
    <t>59.10 = gasblus algemeen; 59.11 = gasblus inergen; 59.12 = gasblus chemisch; 59.13 = zuurstofreductie -&gt; nieuwe regels nodig?</t>
  </si>
  <si>
    <t>59.21 = sprinkler -&gt; vragen samenvoegen</t>
  </si>
  <si>
    <t>61.13 = noodstroomaggregaat -&gt; vragen samenvoegen</t>
  </si>
  <si>
    <t>61.12 = nobreak statisch; 61.14 = nobreak dynamisch -&gt; nieuwe regel?</t>
  </si>
  <si>
    <t>61.15 = PV panelen</t>
  </si>
  <si>
    <t>61.21 = veiligheidsaarding/overspanning -&gt; vragen samenvoegen + nieuwe vraag aarding/overspanning?</t>
  </si>
  <si>
    <t>61.27 = bliksemafleiding algemeen; 61.28 = bliksemafleiding</t>
  </si>
  <si>
    <t>n.b./61.15?</t>
  </si>
  <si>
    <t>61.15.20</t>
  </si>
  <si>
    <t>61.15 = PV panelen -&gt; vragen omvormer toevoegen aan panelen?</t>
  </si>
  <si>
    <t>63.10 = verlichting bediening, regeling, signalering algemeen</t>
  </si>
  <si>
    <t>64.31 = gesloten televisiecircuits -&gt; vragen samenvoegen</t>
  </si>
  <si>
    <t>65.11 = brandmeldings- en ontruimingsinstallatie, detectie en alarmering -&gt; vragen samenvoegen</t>
  </si>
  <si>
    <t>65.21 = braak-en toegangsbeheer, detectie en alarmering -&gt; vragen samenvoegen</t>
  </si>
  <si>
    <t>65.22 = braak-en toegangsbeheer, toegangsbeheer</t>
  </si>
  <si>
    <t>65.34 = overlast-, detectie- en alarmeringsinstallatie, gassenbeveiligingsapparatuur</t>
  </si>
  <si>
    <t>66.10 = liftinstallaties algemeen -&gt; nieuwe vraag: type lift?</t>
  </si>
  <si>
    <t>66.14 = heftableaus -&gt; nieuwe vraag: type tableau?</t>
  </si>
  <si>
    <t>75.13 = standaard, gevelonderhoudsvoorzieningen</t>
  </si>
  <si>
    <t>90.34 = omheiningen, toegangen</t>
  </si>
  <si>
    <t>90.63 = terrein lichtvoorzieningen</t>
  </si>
  <si>
    <t>dubbel?</t>
  </si>
  <si>
    <t>24.31?</t>
  </si>
  <si>
    <t>24.31 = trappen en hellingen; ladders en klimijzers, ladders</t>
  </si>
  <si>
    <t>handmatige aandrijving</t>
  </si>
  <si>
    <t>Type boiler</t>
  </si>
  <si>
    <t>direct verwarmde boiler</t>
  </si>
  <si>
    <t>indirect verwarmde boiler</t>
  </si>
  <si>
    <t>elektrische boiler</t>
  </si>
  <si>
    <t>Kenmerkantwoord 11</t>
  </si>
  <si>
    <t>Kenmerkvraag 11</t>
  </si>
  <si>
    <t>CO2 equivalent</t>
  </si>
  <si>
    <t>5-50 ton CO2 equivalent</t>
  </si>
  <si>
    <t>50-500 ton CO2 equivalent</t>
  </si>
  <si>
    <t>&gt;500 ton CO2 equivalent</t>
  </si>
  <si>
    <t>R 401A</t>
  </si>
  <si>
    <t>R 406A</t>
  </si>
  <si>
    <t>R 407A</t>
  </si>
  <si>
    <t>R 408A</t>
  </si>
  <si>
    <t>R 409A</t>
  </si>
  <si>
    <t>R 438A</t>
  </si>
  <si>
    <t>R 500</t>
  </si>
  <si>
    <t>R 502</t>
  </si>
  <si>
    <t>Type warmtepomp</t>
  </si>
  <si>
    <t>koudwateraggregaat</t>
  </si>
  <si>
    <t>koelcompressor</t>
  </si>
  <si>
    <t>schroef/scroll koelmachine</t>
  </si>
  <si>
    <t>gasketel</t>
  </si>
  <si>
    <t>HR ketel</t>
  </si>
  <si>
    <t>VR ketel</t>
  </si>
  <si>
    <t>biomassa ketel</t>
  </si>
  <si>
    <t>ventilatorbrander aanwezig</t>
  </si>
  <si>
    <t>geen ventilatorbrander aanwezig</t>
  </si>
  <si>
    <t>Type ketel</t>
  </si>
  <si>
    <t>Ventilatorbrander</t>
  </si>
  <si>
    <t>convector</t>
  </si>
  <si>
    <t>Type beveiliging</t>
  </si>
  <si>
    <t>aantal monitoren</t>
  </si>
  <si>
    <t>aantal cameras</t>
  </si>
  <si>
    <t>Type lift</t>
  </si>
  <si>
    <t>Type heftableau</t>
  </si>
  <si>
    <t>goederenheftableau</t>
  </si>
  <si>
    <t>mindervalidenheftableau</t>
  </si>
  <si>
    <t>ontbreekt menu?</t>
  </si>
  <si>
    <t>overspanningsbeveiliging niet aanwezig</t>
  </si>
  <si>
    <t>Datum (revisie)tekeningen [dd-mm-jjjj]</t>
  </si>
  <si>
    <t>IsIngevuld11</t>
  </si>
  <si>
    <t>ow11</t>
  </si>
  <si>
    <t>Kenmerkomschrijving11</t>
  </si>
  <si>
    <t>HeeftKenmerkEenheid11</t>
  </si>
  <si>
    <t>Kenmerkzin11</t>
  </si>
  <si>
    <t>Kenmerkeenheid11</t>
  </si>
  <si>
    <t>?</t>
  </si>
  <si>
    <t>handmelder (brand)</t>
  </si>
  <si>
    <t>lift</t>
  </si>
  <si>
    <t>heftableau</t>
  </si>
  <si>
    <t>Sprinklerpomp [stuks]</t>
  </si>
  <si>
    <t>Kenmerkzin12</t>
  </si>
  <si>
    <t>Kenmerkzin13</t>
  </si>
  <si>
    <t>Kenmerkzin14</t>
  </si>
  <si>
    <t>Kenmerkzin15</t>
  </si>
  <si>
    <t>Kenmerkzin16</t>
  </si>
  <si>
    <t>Kenmerkzin17</t>
  </si>
  <si>
    <t>Kenmerkzin18</t>
  </si>
  <si>
    <t>Kenmerkzin19</t>
  </si>
  <si>
    <t>Kenmerkzin20</t>
  </si>
  <si>
    <t>Kenmerkzin21</t>
  </si>
  <si>
    <t>Kenmerkzin22</t>
  </si>
  <si>
    <t>Kenmerkzin23</t>
  </si>
  <si>
    <t>Kenmerkzin24</t>
  </si>
  <si>
    <t>Kenmerkzin25</t>
  </si>
  <si>
    <t>Optie 1</t>
  </si>
  <si>
    <t>Optie 2</t>
  </si>
  <si>
    <t>Item1</t>
  </si>
  <si>
    <t>Item2</t>
  </si>
  <si>
    <t>Item3</t>
  </si>
  <si>
    <t>Duplicaat</t>
  </si>
  <si>
    <t>tapwater met voorraad</t>
  </si>
  <si>
    <t>Warmte- KoudeOpslag</t>
  </si>
  <si>
    <t>Keuze 1</t>
  </si>
  <si>
    <t>Keuze 2</t>
  </si>
  <si>
    <t>Keuze 3</t>
  </si>
  <si>
    <t>Keuze 4</t>
  </si>
  <si>
    <t>Keuze 5</t>
  </si>
  <si>
    <t>Keuze 6</t>
  </si>
  <si>
    <t>Keuze 7</t>
  </si>
  <si>
    <t>Keuze 8</t>
  </si>
  <si>
    <t>Keuze 9</t>
  </si>
  <si>
    <t>Keuze 10</t>
  </si>
  <si>
    <t>Keuze 11</t>
  </si>
  <si>
    <t>Keuze 12</t>
  </si>
  <si>
    <t>Keuze 13</t>
  </si>
  <si>
    <t>Keuze 14</t>
  </si>
  <si>
    <t>Keuze 15</t>
  </si>
  <si>
    <t>Keuze 16</t>
  </si>
  <si>
    <t>Keuze 17</t>
  </si>
  <si>
    <t>Keuze 18</t>
  </si>
  <si>
    <t>Keuze 19</t>
  </si>
  <si>
    <t>Keuze 20</t>
  </si>
  <si>
    <t>Keuze 21</t>
  </si>
  <si>
    <t>Keuze 22</t>
  </si>
  <si>
    <t>Keuze 23</t>
  </si>
  <si>
    <t>Keuze 24</t>
  </si>
  <si>
    <t>Keuze 25</t>
  </si>
  <si>
    <t>Keuze 26</t>
  </si>
  <si>
    <t>Keuze 27</t>
  </si>
  <si>
    <t>Keuze 28</t>
  </si>
  <si>
    <t>Keuze 29</t>
  </si>
  <si>
    <t>Keuze 30</t>
  </si>
  <si>
    <t>Keuze 31</t>
  </si>
  <si>
    <t>Keuze 32</t>
  </si>
  <si>
    <t>Keuze 33</t>
  </si>
  <si>
    <t>Keuze 34</t>
  </si>
  <si>
    <t>Keuze 35</t>
  </si>
  <si>
    <t>Keuze 36</t>
  </si>
  <si>
    <t>Keuze 37</t>
  </si>
  <si>
    <t>Keuze 38</t>
  </si>
  <si>
    <t>Keuze 39</t>
  </si>
  <si>
    <t>Keuze 40</t>
  </si>
  <si>
    <t>Keuze 41</t>
  </si>
  <si>
    <t>Keuze 42</t>
  </si>
  <si>
    <t>Vraag</t>
  </si>
  <si>
    <t>type deur</t>
  </si>
  <si>
    <t>type aandrijving</t>
  </si>
  <si>
    <t>type bediening</t>
  </si>
  <si>
    <t>type boiler</t>
  </si>
  <si>
    <t>type toestel</t>
  </si>
  <si>
    <t>type luchtklep</t>
  </si>
  <si>
    <t>type thermostaat</t>
  </si>
  <si>
    <t>type omschakelinrichting</t>
  </si>
  <si>
    <t>warmtapwater</t>
  </si>
  <si>
    <t>legionella beheersplan</t>
  </si>
  <si>
    <t>CO2 equivalent koelmiddel</t>
  </si>
  <si>
    <t>type koelmachine</t>
  </si>
  <si>
    <t>type koelmiddel</t>
  </si>
  <si>
    <t>type binnenunit splitsysteem</t>
  </si>
  <si>
    <t>isolatie</t>
  </si>
  <si>
    <t>type ketel</t>
  </si>
  <si>
    <t>type bronsysteem</t>
  </si>
  <si>
    <t>uitvoering</t>
  </si>
  <si>
    <t>manier van verwarmen</t>
  </si>
  <si>
    <t>toepassing</t>
  </si>
  <si>
    <t>koelmogelijkheid</t>
  </si>
  <si>
    <t>bevochtigingsmogelijkheid</t>
  </si>
  <si>
    <t>type WTW</t>
  </si>
  <si>
    <t>type regelkast</t>
  </si>
  <si>
    <t>sprinkler logboek</t>
  </si>
  <si>
    <t>type brandslanghaspel</t>
  </si>
  <si>
    <t>type handblusmiddel</t>
  </si>
  <si>
    <t>type accu</t>
  </si>
  <si>
    <t>aardelektrode</t>
  </si>
  <si>
    <t>type Inom</t>
  </si>
  <si>
    <t>type veiligheidsaarding</t>
  </si>
  <si>
    <t>type iP</t>
  </si>
  <si>
    <t>type lichtbron</t>
  </si>
  <si>
    <t>type noodverlichting</t>
  </si>
  <si>
    <t>logboek</t>
  </si>
  <si>
    <t>elektra tekeningen</t>
  </si>
  <si>
    <t>type systeem</t>
  </si>
  <si>
    <t>type intercom</t>
  </si>
  <si>
    <t>type monitor</t>
  </si>
  <si>
    <t>bellentableau</t>
  </si>
  <si>
    <t>certificaat</t>
  </si>
  <si>
    <t>keuringsrapport</t>
  </si>
  <si>
    <t>type melding/ontruiming</t>
  </si>
  <si>
    <t>koppeling alarm</t>
  </si>
  <si>
    <t>automatische sturing zon</t>
  </si>
  <si>
    <t>automatische sturing wind</t>
  </si>
  <si>
    <t>type lift</t>
  </si>
  <si>
    <t>type liftaandrijving</t>
  </si>
  <si>
    <t>lift certificaat</t>
  </si>
  <si>
    <t>type heftableau</t>
  </si>
  <si>
    <t>type buitenverlichting</t>
  </si>
  <si>
    <t>type hek</t>
  </si>
  <si>
    <t>type aansturing</t>
  </si>
  <si>
    <t>type brandstof</t>
  </si>
  <si>
    <t>type materiaal</t>
  </si>
  <si>
    <t>type afgifte</t>
  </si>
  <si>
    <t>type naregeling</t>
  </si>
  <si>
    <t>- duplicaatregels zou genoeg moeten zijn, als extra nodig onderaan invoegen, rekening houdend met de keuzemogelijkheden van de oorspronkelijke regel</t>
  </si>
  <si>
    <t>NLSFB</t>
  </si>
  <si>
    <t>57.21</t>
  </si>
  <si>
    <t>58.</t>
  </si>
  <si>
    <t>63.22</t>
  </si>
  <si>
    <t>63.42</t>
  </si>
  <si>
    <t>65.32?</t>
  </si>
  <si>
    <t>Opnamesjabloon Gebouwgebonden Installaties</t>
  </si>
  <si>
    <t>[Voorbeeld]</t>
  </si>
  <si>
    <t>Toegang kantel-/overheaddeur</t>
  </si>
  <si>
    <t>Warmtapwater met voorraad</t>
  </si>
  <si>
    <t>53.21.00</t>
  </si>
  <si>
    <t>Direct verwarmd / Indirect verwarmd / Elektrisch</t>
  </si>
  <si>
    <t>Open toestel / Gesloten toestel</t>
  </si>
  <si>
    <t>Gasinstallatie aardgas/menggas</t>
  </si>
  <si>
    <t>Splitsysteem koelen</t>
  </si>
  <si>
    <t>Compactsysteem koelen</t>
  </si>
  <si>
    <t>Compactsysteem aangesloten op gekoeldwaterleidingen</t>
  </si>
  <si>
    <t>Verdeler/verzamelaar koelen</t>
  </si>
  <si>
    <t>Warmtepomp</t>
  </si>
  <si>
    <t>Fancoil/inductie unit (nakoeler)</t>
  </si>
  <si>
    <t>Kenmerk 11</t>
  </si>
  <si>
    <t>CO2 equivalent [ton]</t>
  </si>
  <si>
    <t>Koudwateraggregaat / Koelcompressor / Schroef/scroll koelmachine</t>
  </si>
  <si>
    <t>Gegalvaniseerd / Gecoat, PVC</t>
  </si>
  <si>
    <t>RVS / Kunststof / Staal</t>
  </si>
  <si>
    <t>Verwarmingstoestel/Ketel</t>
  </si>
  <si>
    <t>Warmte-/KoudeOpslag (WKO) / Aardwarmte</t>
  </si>
  <si>
    <t>56.27.00</t>
  </si>
  <si>
    <t>Luchtverwarmer indirect verwarmd</t>
  </si>
  <si>
    <t>Luchtverwarmer gasgestookt</t>
  </si>
  <si>
    <t>Verdeler/verzamelaar verwarmen</t>
  </si>
  <si>
    <t>Ventilatorconvector</t>
  </si>
  <si>
    <t>Gas / HR / VR / Biomassa</t>
  </si>
  <si>
    <t>Monobronsysteem / Separate bronnen</t>
  </si>
  <si>
    <t>CV water / Elektrisch</t>
  </si>
  <si>
    <t>Toepassing</t>
  </si>
  <si>
    <t>Algemeen / Rokersruimte / Vitaal proces</t>
  </si>
  <si>
    <t>Lokale ventilatoren</t>
  </si>
  <si>
    <t>Centrale ventilatoren</t>
  </si>
  <si>
    <t>Twincoil / Warmtewiel / Platenwisselaar / Recirculatie / Geen</t>
  </si>
  <si>
    <t>Aan/uit / Klokthermostaat / Weersafhankelijk</t>
  </si>
  <si>
    <t>Sprinklerinstallatie</t>
  </si>
  <si>
    <t>59.21.00</t>
  </si>
  <si>
    <t>Poeder / Schuim / Koolzuur</t>
  </si>
  <si>
    <t>61.12.00</t>
  </si>
  <si>
    <t>PV-cellen</t>
  </si>
  <si>
    <t>61.28.00</t>
  </si>
  <si>
    <t>Loodaccu / Ni-Ca batterij</t>
  </si>
  <si>
    <t>Automatisch / Handmatig</t>
  </si>
  <si>
    <t>Gas / Diesel / Benzine</t>
  </si>
  <si>
    <t>Regeling en signalering verlichting</t>
  </si>
  <si>
    <t>Aansturingen [stuks]</t>
  </si>
  <si>
    <t>Centraal / Decentraal</t>
  </si>
  <si>
    <t>Elektra tekeningen</t>
  </si>
  <si>
    <t>Datum (revisie) tekeningen installaties</t>
  </si>
  <si>
    <t>TL / LED / Halogeen / Overig</t>
  </si>
  <si>
    <t>Audio / Audio &amp; Video</t>
  </si>
  <si>
    <t>CCTV Installatie</t>
  </si>
  <si>
    <t>Aantal monitoren [stuks]</t>
  </si>
  <si>
    <t>Aantal camera's [stuks]</t>
  </si>
  <si>
    <t>Met stem / Slow whoop</t>
  </si>
  <si>
    <t>Stand-alone / PC gestuurd</t>
  </si>
  <si>
    <t>Tractielift</t>
  </si>
  <si>
    <t>66.11.00</t>
  </si>
  <si>
    <t>Personen / Goederen / Personen &amp; Goederen</t>
  </si>
  <si>
    <t>Hydraulische lift</t>
  </si>
  <si>
    <t>Hefplateau</t>
  </si>
  <si>
    <t>66.12.00</t>
  </si>
  <si>
    <t>Traplift</t>
  </si>
  <si>
    <t>Tractie / Hydraulisch</t>
  </si>
  <si>
    <t>Mechanisch / Hydraulisch</t>
  </si>
  <si>
    <t>Elektrisch / Hydraulisch / Handmatig</t>
  </si>
  <si>
    <t>Handmatig / Pas / Afstandsbed. / Extern</t>
  </si>
  <si>
    <t>&lt; 1.2 m / 1.2 - 3 m / &gt; 3 m</t>
  </si>
  <si>
    <t>Halogeen / PL / Overig</t>
  </si>
  <si>
    <t>Inom [A]</t>
  </si>
  <si>
    <t>Hoeveelheid blusmiddel [kg/L]</t>
  </si>
  <si>
    <t>kg / L</t>
  </si>
  <si>
    <t>[dd-mm-jjjj]</t>
  </si>
  <si>
    <t>Gecertificeerd / Niet gecertificeerd</t>
  </si>
  <si>
    <t>Keuringsdatum</t>
  </si>
  <si>
    <t xml:space="preserve"> [dd-mm-jjjj]</t>
  </si>
  <si>
    <t>Geografisch / Niet geografisch</t>
  </si>
  <si>
    <t>Zwart-wit / Kleur</t>
  </si>
  <si>
    <t>Type 1 / Type 2 / Type 3</t>
  </si>
  <si>
    <t>Veiligheidsaarding / Overspanningsbeveiliging</t>
  </si>
  <si>
    <t>Per vertrek / Per groep / Geen</t>
  </si>
  <si>
    <t>5-50 ton / 50-500 ton / &gt; 500 ton</t>
  </si>
  <si>
    <t>Luchtverwarmer direct verwarmd (luchtgordijn)</t>
  </si>
  <si>
    <t>Vrije invulvelden</t>
  </si>
  <si>
    <t>[Voorbeeld] m2</t>
  </si>
  <si>
    <t>geluiddemper ventilatoren</t>
  </si>
  <si>
    <t>geluiddemper aanwezig</t>
  </si>
  <si>
    <t>geen geluiddemper aanwezig</t>
  </si>
  <si>
    <t>Invulaanwijzing Opnamesjabloon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</si>
</sst>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 &quot;kW&quot;"/>
  </numFmts>
  <fonts count="33" x14ac:knownFonts="1">
    <font>
      <sz val="11"/>
      <color theme="1"/>
      <name val="Arial"/>
      <family val="2"/>
    </font>
    <font>
      <sz val="11"/>
      <color theme="1"/>
      <name val="Arial"/>
      <family val="2"/>
    </font>
    <font>
      <b/>
      <sz val="11"/>
      <color theme="1"/>
      <name val="Arial"/>
      <family val="2"/>
    </font>
    <font>
      <sz val="11"/>
      <name val="Calibri"/>
      <family val="2"/>
    </font>
    <font>
      <sz val="10"/>
      <name val="Arial"/>
      <family val="2"/>
    </font>
    <font>
      <b/>
      <sz val="10"/>
      <color theme="1"/>
      <name val="Arial"/>
      <family val="2"/>
    </font>
    <font>
      <b/>
      <sz val="10"/>
      <name val="Arial"/>
      <family val="2"/>
    </font>
    <font>
      <sz val="12"/>
      <color theme="1"/>
      <name val="Verdana"/>
      <family val="2"/>
      <scheme val="minor"/>
    </font>
    <font>
      <sz val="10"/>
      <color theme="1"/>
      <name val="Arial"/>
      <family val="2"/>
    </font>
    <font>
      <sz val="11"/>
      <color indexed="8"/>
      <name val="Arial"/>
      <family val="2"/>
    </font>
    <font>
      <sz val="10"/>
      <color indexed="8"/>
      <name val="Arial"/>
      <family val="2"/>
    </font>
    <font>
      <b/>
      <sz val="11"/>
      <color indexed="8"/>
      <name val="Arial"/>
      <family val="2"/>
    </font>
    <font>
      <sz val="11"/>
      <name val="Arial"/>
      <family val="2"/>
    </font>
    <font>
      <sz val="11"/>
      <color rgb="FFFF0000"/>
      <name val="Arial"/>
      <family val="2"/>
    </font>
    <font>
      <b/>
      <sz val="10"/>
      <color indexed="8"/>
      <name val="Arial"/>
      <family val="2"/>
    </font>
    <font>
      <b/>
      <sz val="10"/>
      <color rgb="FF000000"/>
      <name val="Arial"/>
      <family val="2"/>
    </font>
    <font>
      <strike/>
      <sz val="11"/>
      <color theme="1"/>
      <name val="Arial"/>
      <family val="2"/>
    </font>
    <font>
      <sz val="9"/>
      <color rgb="FF000000"/>
      <name val="Arial"/>
      <family val="2"/>
    </font>
    <font>
      <sz val="11"/>
      <color rgb="FF000000"/>
      <name val="Arial"/>
      <family val="2"/>
    </font>
    <font>
      <sz val="8"/>
      <name val="Arial"/>
      <family val="2"/>
    </font>
    <font>
      <sz val="20"/>
      <color theme="1"/>
      <name val="Arial"/>
      <family val="2"/>
    </font>
    <font>
      <strike/>
      <sz val="11"/>
      <color indexed="8"/>
      <name val="Arial"/>
      <family val="2"/>
    </font>
    <font>
      <strike/>
      <sz val="11"/>
      <color rgb="FFFF0000"/>
      <name val="Arial"/>
      <family val="2"/>
    </font>
    <font>
      <strike/>
      <sz val="11"/>
      <color rgb="FF000000"/>
      <name val="Arial"/>
      <family val="2"/>
    </font>
    <font>
      <b/>
      <sz val="12"/>
      <color theme="3"/>
      <name val="Verdana"/>
      <family val="2"/>
      <scheme val="minor"/>
    </font>
    <font>
      <sz val="10"/>
      <color theme="3"/>
      <name val="Verdana"/>
      <family val="2"/>
      <scheme val="major"/>
    </font>
    <font>
      <b/>
      <sz val="14"/>
      <color theme="3"/>
      <name val="Verdana"/>
      <family val="2"/>
      <scheme val="minor"/>
    </font>
    <font>
      <sz val="14"/>
      <color rgb="FF283583"/>
      <name val="Verdana"/>
      <family val="2"/>
      <scheme val="major"/>
    </font>
    <font>
      <sz val="10"/>
      <color theme="1"/>
      <name val="Verdana"/>
      <family val="2"/>
      <scheme val="major"/>
    </font>
    <font>
      <sz val="10"/>
      <color rgb="FFFF0000"/>
      <name val="Verdana"/>
      <family val="2"/>
      <scheme val="major"/>
    </font>
    <font>
      <b/>
      <sz val="10"/>
      <color theme="3"/>
      <name val="Verdana"/>
      <family val="2"/>
      <scheme val="major"/>
    </font>
    <font>
      <sz val="12"/>
      <color theme="3"/>
      <name val="Verdana"/>
      <family val="2"/>
      <scheme val="minor"/>
    </font>
    <font>
      <sz val="12"/>
      <color theme="3"/>
      <name val="Verdana"/>
      <family val="2"/>
      <scheme val="major"/>
    </font>
  </fonts>
  <fills count="22">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indexed="22"/>
        <bgColor indexed="0"/>
      </patternFill>
    </fill>
    <fill>
      <patternFill patternType="solid">
        <fgColor indexed="9"/>
        <bgColor indexed="64"/>
      </patternFill>
    </fill>
    <fill>
      <patternFill patternType="solid">
        <fgColor indexed="65"/>
        <bgColor indexed="64"/>
      </patternFill>
    </fill>
    <fill>
      <patternFill patternType="solid">
        <fgColor theme="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79998168889431442"/>
        <bgColor indexed="0"/>
      </patternFill>
    </fill>
    <fill>
      <patternFill patternType="solid">
        <fgColor theme="6" tint="0.59999389629810485"/>
        <bgColor indexed="0"/>
      </patternFill>
    </fill>
  </fills>
  <borders count="46">
    <border>
      <left/>
      <right/>
      <top/>
      <bottom/>
      <diagonal/>
    </border>
    <border>
      <left style="thin">
        <color rgb="FFA9A9A9"/>
      </left>
      <right style="thin">
        <color rgb="FFA9A9A9"/>
      </right>
      <top/>
      <bottom style="thin">
        <color rgb="FFA9A9A9"/>
      </bottom>
      <diagonal/>
    </border>
    <border>
      <left style="thin">
        <color rgb="FFA9A9A9"/>
      </left>
      <right/>
      <top/>
      <bottom style="thin">
        <color rgb="FFA9A9A9"/>
      </bottom>
      <diagonal/>
    </border>
    <border>
      <left style="thin">
        <color rgb="FFA9A9A9"/>
      </left>
      <right style="thin">
        <color rgb="FFA9A9A9"/>
      </right>
      <top style="thin">
        <color rgb="FFA9A9A9"/>
      </top>
      <bottom style="medium">
        <color auto="1"/>
      </bottom>
      <diagonal/>
    </border>
    <border>
      <left/>
      <right style="thin">
        <color rgb="FFA9A9A9"/>
      </right>
      <top/>
      <bottom style="thin">
        <color rgb="FFA9A9A9"/>
      </bottom>
      <diagonal/>
    </border>
    <border>
      <left style="thin">
        <color rgb="FFA9A9A9"/>
      </left>
      <right style="thin">
        <color rgb="FFA9A9A9"/>
      </right>
      <top style="thin">
        <color rgb="FFA9A9A9"/>
      </top>
      <bottom style="thin">
        <color rgb="FFA9A9A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style="thin">
        <color theme="0" tint="-0.14996795556505021"/>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indexed="64"/>
      </top>
      <bottom style="thin">
        <color indexed="64"/>
      </bottom>
      <diagonal/>
    </border>
    <border>
      <left/>
      <right/>
      <top/>
      <bottom style="medium">
        <color auto="1"/>
      </bottom>
      <diagonal/>
    </border>
    <border>
      <left/>
      <right/>
      <top style="thin">
        <color indexed="64"/>
      </top>
      <bottom/>
      <diagonal/>
    </border>
    <border>
      <left/>
      <right/>
      <top style="thin">
        <color auto="1"/>
      </top>
      <bottom style="dashed">
        <color auto="1"/>
      </bottom>
      <diagonal/>
    </border>
    <border>
      <left/>
      <right/>
      <top style="dashed">
        <color auto="1"/>
      </top>
      <bottom style="dashed">
        <color auto="1"/>
      </bottom>
      <diagonal/>
    </border>
    <border>
      <left/>
      <right/>
      <top style="dashed">
        <color auto="1"/>
      </top>
      <bottom/>
      <diagonal/>
    </border>
    <border>
      <left/>
      <right/>
      <top style="dashed">
        <color auto="1"/>
      </top>
      <bottom style="thin">
        <color auto="1"/>
      </bottom>
      <diagonal/>
    </border>
    <border>
      <left/>
      <right/>
      <top/>
      <bottom style="dashed">
        <color auto="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24994659260841701"/>
      </right>
      <top/>
      <bottom/>
      <diagonal/>
    </border>
    <border>
      <left/>
      <right/>
      <top/>
      <bottom style="thin">
        <color indexed="64"/>
      </bottom>
      <diagonal/>
    </border>
    <border>
      <left style="thin">
        <color indexed="64"/>
      </left>
      <right/>
      <top/>
      <bottom style="thin">
        <color indexed="64"/>
      </bottom>
      <diagonal/>
    </border>
    <border>
      <left style="thin">
        <color rgb="FFA9A9A9"/>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0" tint="-0.24994659260841701"/>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s>
  <cellStyleXfs count="6">
    <xf numFmtId="0" fontId="0" fillId="0" borderId="0"/>
    <xf numFmtId="0" fontId="3" fillId="0" borderId="0"/>
    <xf numFmtId="0" fontId="4" fillId="0" borderId="0"/>
    <xf numFmtId="0" fontId="7" fillId="0" borderId="0"/>
    <xf numFmtId="0" fontId="10" fillId="0" borderId="0"/>
    <xf numFmtId="0" fontId="4" fillId="0" borderId="0"/>
  </cellStyleXfs>
  <cellXfs count="420">
    <xf numFmtId="0" fontId="0" fillId="0" borderId="0" xfId="0"/>
    <xf numFmtId="0" fontId="0" fillId="0" borderId="11" xfId="0" applyFont="1" applyBorder="1"/>
    <xf numFmtId="0" fontId="0" fillId="0" borderId="11" xfId="0" applyFont="1" applyFill="1" applyBorder="1"/>
    <xf numFmtId="0" fontId="0" fillId="5" borderId="11" xfId="0" applyFont="1" applyFill="1" applyBorder="1"/>
    <xf numFmtId="0" fontId="0" fillId="0" borderId="12" xfId="0" applyFont="1" applyBorder="1"/>
    <xf numFmtId="0" fontId="0" fillId="0" borderId="13" xfId="0" applyFont="1" applyBorder="1"/>
    <xf numFmtId="0" fontId="0" fillId="5" borderId="15" xfId="0" applyFont="1" applyFill="1" applyBorder="1"/>
    <xf numFmtId="0" fontId="0" fillId="5" borderId="16" xfId="0" applyFont="1" applyFill="1" applyBorder="1"/>
    <xf numFmtId="0" fontId="0" fillId="0" borderId="16" xfId="0" applyFont="1" applyBorder="1"/>
    <xf numFmtId="0" fontId="0" fillId="0" borderId="15" xfId="0" applyFont="1" applyBorder="1"/>
    <xf numFmtId="0" fontId="0" fillId="0" borderId="17" xfId="0" applyFont="1" applyBorder="1"/>
    <xf numFmtId="0" fontId="0" fillId="0" borderId="18" xfId="0" applyFont="1" applyBorder="1"/>
    <xf numFmtId="0" fontId="0" fillId="5" borderId="18" xfId="0" applyFont="1" applyFill="1" applyBorder="1"/>
    <xf numFmtId="0" fontId="0" fillId="0" borderId="19" xfId="0" applyFont="1" applyBorder="1"/>
    <xf numFmtId="0" fontId="0" fillId="5" borderId="13" xfId="0" applyFont="1" applyFill="1" applyBorder="1" applyAlignment="1">
      <alignment wrapText="1"/>
    </xf>
    <xf numFmtId="0" fontId="0" fillId="0" borderId="13" xfId="0" applyFont="1" applyFill="1" applyBorder="1" applyAlignment="1">
      <alignment wrapText="1"/>
    </xf>
    <xf numFmtId="0" fontId="0" fillId="5" borderId="14" xfId="0" applyFont="1" applyFill="1" applyBorder="1" applyAlignment="1">
      <alignment wrapText="1"/>
    </xf>
    <xf numFmtId="0" fontId="0" fillId="0" borderId="0" xfId="0" applyFont="1" applyFill="1" applyAlignment="1">
      <alignment vertical="top"/>
    </xf>
    <xf numFmtId="0" fontId="0" fillId="0" borderId="20" xfId="0" applyFont="1" applyFill="1" applyBorder="1" applyAlignment="1">
      <alignment vertical="top"/>
    </xf>
    <xf numFmtId="0" fontId="0" fillId="0" borderId="0" xfId="0" applyBorder="1"/>
    <xf numFmtId="0" fontId="0" fillId="0" borderId="20" xfId="0" applyBorder="1"/>
    <xf numFmtId="0" fontId="5" fillId="5" borderId="20" xfId="4" applyFont="1" applyFill="1" applyBorder="1" applyAlignment="1">
      <alignment horizontal="left" vertical="top" wrapText="1"/>
    </xf>
    <xf numFmtId="0" fontId="10" fillId="5" borderId="20" xfId="4" applyFont="1" applyFill="1" applyBorder="1" applyAlignment="1">
      <alignment vertical="top" wrapText="1"/>
    </xf>
    <xf numFmtId="0" fontId="10" fillId="0" borderId="20" xfId="4" applyFont="1" applyBorder="1" applyAlignment="1">
      <alignment horizontal="left" vertical="top" wrapText="1"/>
    </xf>
    <xf numFmtId="0" fontId="10" fillId="0" borderId="20" xfId="4" applyFont="1" applyBorder="1" applyAlignment="1">
      <alignment vertical="top" wrapText="1"/>
    </xf>
    <xf numFmtId="0" fontId="8" fillId="5" borderId="20" xfId="4" applyFont="1" applyFill="1" applyBorder="1" applyAlignment="1">
      <alignment horizontal="left" vertical="top" wrapText="1"/>
    </xf>
    <xf numFmtId="0" fontId="8" fillId="0" borderId="20" xfId="0" applyFont="1" applyBorder="1" applyAlignment="1">
      <alignment horizontal="left" vertical="top"/>
    </xf>
    <xf numFmtId="0" fontId="8" fillId="0" borderId="20" xfId="0" applyFont="1" applyBorder="1" applyAlignment="1">
      <alignment vertical="top"/>
    </xf>
    <xf numFmtId="0" fontId="10" fillId="7" borderId="20" xfId="4" applyFont="1" applyFill="1" applyBorder="1" applyAlignment="1">
      <alignment horizontal="left" vertical="top" wrapText="1"/>
    </xf>
    <xf numFmtId="0" fontId="10" fillId="7" borderId="20" xfId="4" applyFont="1" applyFill="1" applyBorder="1" applyAlignment="1">
      <alignment vertical="top" wrapText="1"/>
    </xf>
    <xf numFmtId="0" fontId="14" fillId="0" borderId="20" xfId="4" applyFont="1" applyBorder="1" applyAlignment="1">
      <alignment horizontal="left" vertical="top" wrapText="1"/>
    </xf>
    <xf numFmtId="0" fontId="10" fillId="5" borderId="20" xfId="4" applyFont="1" applyFill="1" applyBorder="1" applyAlignment="1">
      <alignment horizontal="left" vertical="top" wrapText="1"/>
    </xf>
    <xf numFmtId="0" fontId="14" fillId="5" borderId="20" xfId="4" applyFont="1" applyFill="1" applyBorder="1" applyAlignment="1">
      <alignment horizontal="left" vertical="top" wrapText="1"/>
    </xf>
    <xf numFmtId="0" fontId="10" fillId="8" borderId="20" xfId="4" applyFont="1" applyFill="1" applyBorder="1" applyAlignment="1">
      <alignment horizontal="left" vertical="top" wrapText="1"/>
    </xf>
    <xf numFmtId="0" fontId="10" fillId="9" borderId="20" xfId="4" applyFont="1" applyFill="1" applyBorder="1" applyAlignment="1">
      <alignment horizontal="left" vertical="top" wrapText="1"/>
    </xf>
    <xf numFmtId="0" fontId="10" fillId="9" borderId="20" xfId="4" applyFont="1" applyFill="1" applyBorder="1" applyAlignment="1">
      <alignment vertical="top" wrapText="1"/>
    </xf>
    <xf numFmtId="0" fontId="8" fillId="7" borderId="20" xfId="4" applyFont="1" applyFill="1" applyBorder="1" applyAlignment="1">
      <alignment horizontal="left" vertical="top" wrapText="1"/>
    </xf>
    <xf numFmtId="0" fontId="14" fillId="0" borderId="20" xfId="4" applyFont="1" applyFill="1" applyBorder="1" applyAlignment="1">
      <alignment horizontal="left" vertical="top" wrapText="1"/>
    </xf>
    <xf numFmtId="0" fontId="10" fillId="0" borderId="20" xfId="4" applyFont="1" applyFill="1" applyBorder="1" applyAlignment="1">
      <alignment vertical="top" wrapText="1"/>
    </xf>
    <xf numFmtId="3" fontId="10" fillId="5" borderId="20" xfId="4" applyNumberFormat="1" applyFont="1" applyFill="1" applyBorder="1" applyAlignment="1">
      <alignment vertical="top" wrapText="1"/>
    </xf>
    <xf numFmtId="3" fontId="8" fillId="5" borderId="20" xfId="4" applyNumberFormat="1" applyFont="1" applyFill="1" applyBorder="1" applyAlignment="1">
      <alignment vertical="top" wrapText="1"/>
    </xf>
    <xf numFmtId="0" fontId="8" fillId="0" borderId="20" xfId="4" applyFont="1" applyBorder="1" applyAlignment="1">
      <alignment horizontal="left" vertical="top" wrapText="1"/>
    </xf>
    <xf numFmtId="0" fontId="8" fillId="5" borderId="20" xfId="4" applyFont="1" applyFill="1" applyBorder="1" applyAlignment="1">
      <alignment vertical="top" wrapText="1"/>
    </xf>
    <xf numFmtId="0" fontId="8" fillId="0" borderId="20" xfId="4" applyFont="1" applyBorder="1" applyAlignment="1">
      <alignment vertical="top" wrapText="1"/>
    </xf>
    <xf numFmtId="0" fontId="15" fillId="5" borderId="20" xfId="4" applyFont="1" applyFill="1" applyBorder="1" applyAlignment="1">
      <alignment horizontal="left" vertical="top" wrapText="1"/>
    </xf>
    <xf numFmtId="0" fontId="8" fillId="0" borderId="20" xfId="0" applyFont="1" applyBorder="1" applyAlignment="1">
      <alignment horizontal="left"/>
    </xf>
    <xf numFmtId="0" fontId="8" fillId="9" borderId="20" xfId="4" applyFont="1" applyFill="1" applyBorder="1" applyAlignment="1">
      <alignment horizontal="left" vertical="top" wrapText="1"/>
    </xf>
    <xf numFmtId="0" fontId="8" fillId="9" borderId="20" xfId="4" applyFont="1" applyFill="1" applyBorder="1" applyAlignment="1">
      <alignment vertical="top" wrapText="1"/>
    </xf>
    <xf numFmtId="0" fontId="8" fillId="9" borderId="20" xfId="0" applyFont="1" applyFill="1" applyBorder="1" applyAlignment="1">
      <alignment vertical="top"/>
    </xf>
    <xf numFmtId="0" fontId="8" fillId="10" borderId="20" xfId="4" applyFont="1" applyFill="1" applyBorder="1" applyAlignment="1">
      <alignment horizontal="left" vertical="top" wrapText="1"/>
    </xf>
    <xf numFmtId="0" fontId="10" fillId="10" borderId="20" xfId="4" applyFont="1" applyFill="1" applyBorder="1" applyAlignment="1">
      <alignment vertical="top" wrapText="1"/>
    </xf>
    <xf numFmtId="0" fontId="8" fillId="7" borderId="20" xfId="4" applyFont="1" applyFill="1" applyBorder="1" applyAlignment="1">
      <alignment vertical="top" wrapText="1"/>
    </xf>
    <xf numFmtId="0" fontId="8" fillId="0" borderId="20" xfId="0" applyFont="1" applyFill="1" applyBorder="1" applyAlignment="1">
      <alignment horizontal="left" vertical="top"/>
    </xf>
    <xf numFmtId="0" fontId="8" fillId="0" borderId="20" xfId="0" applyFont="1" applyFill="1" applyBorder="1" applyAlignment="1">
      <alignment vertical="top"/>
    </xf>
    <xf numFmtId="0" fontId="4" fillId="0" borderId="20" xfId="0" applyFont="1" applyBorder="1"/>
    <xf numFmtId="0" fontId="8" fillId="0" borderId="20" xfId="0" applyFont="1" applyBorder="1"/>
    <xf numFmtId="0" fontId="8" fillId="0" borderId="20" xfId="4" applyFont="1" applyFill="1" applyBorder="1" applyAlignment="1">
      <alignment vertical="top" wrapText="1"/>
    </xf>
    <xf numFmtId="0" fontId="12" fillId="0" borderId="20" xfId="0" applyFont="1" applyBorder="1"/>
    <xf numFmtId="0" fontId="0" fillId="0" borderId="29" xfId="0" applyBorder="1"/>
    <xf numFmtId="0" fontId="0" fillId="0" borderId="22" xfId="0" applyBorder="1"/>
    <xf numFmtId="2" fontId="0" fillId="0" borderId="0" xfId="0" applyNumberFormat="1"/>
    <xf numFmtId="2" fontId="0" fillId="0" borderId="0" xfId="0" applyNumberFormat="1" applyBorder="1" applyAlignment="1">
      <alignment horizontal="right" vertical="center"/>
    </xf>
    <xf numFmtId="2" fontId="0" fillId="0" borderId="0" xfId="0" applyNumberFormat="1" applyAlignment="1">
      <alignment horizontal="right"/>
    </xf>
    <xf numFmtId="0" fontId="0" fillId="0" borderId="0" xfId="0" applyFill="1"/>
    <xf numFmtId="0" fontId="0" fillId="0" borderId="20" xfId="0" applyFill="1" applyBorder="1" applyAlignment="1">
      <alignment vertical="top"/>
    </xf>
    <xf numFmtId="0" fontId="0" fillId="0" borderId="0" xfId="0" applyFont="1" applyAlignment="1">
      <alignment vertical="center"/>
    </xf>
    <xf numFmtId="0" fontId="0" fillId="0" borderId="0" xfId="0" applyFont="1" applyAlignment="1">
      <alignment horizontal="right" vertical="center"/>
    </xf>
    <xf numFmtId="0" fontId="0" fillId="0" borderId="0" xfId="0" applyFont="1" applyAlignment="1">
      <alignment horizontal="left" vertical="center" wrapText="1"/>
    </xf>
    <xf numFmtId="0" fontId="0" fillId="0" borderId="0" xfId="0" applyFont="1" applyAlignment="1">
      <alignment horizontal="right" vertical="center" wrapText="1"/>
    </xf>
    <xf numFmtId="0" fontId="0" fillId="0" borderId="0" xfId="0" applyFont="1" applyAlignment="1">
      <alignment horizontal="left" vertical="center"/>
    </xf>
    <xf numFmtId="0" fontId="0" fillId="0" borderId="0" xfId="0" applyAlignment="1">
      <alignment vertical="center"/>
    </xf>
    <xf numFmtId="0" fontId="0" fillId="0" borderId="6" xfId="0" applyFont="1" applyBorder="1" applyAlignment="1">
      <alignment horizontal="left" vertical="center"/>
    </xf>
    <xf numFmtId="0" fontId="0" fillId="0" borderId="6" xfId="0" applyFont="1" applyBorder="1" applyAlignment="1">
      <alignment vertical="center"/>
    </xf>
    <xf numFmtId="0" fontId="0" fillId="0" borderId="6" xfId="0" applyFont="1" applyBorder="1" applyAlignment="1">
      <alignment horizontal="righ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quotePrefix="1" applyFont="1" applyAlignment="1">
      <alignment horizontal="right" vertical="center"/>
    </xf>
    <xf numFmtId="0" fontId="0" fillId="0" borderId="8" xfId="0" applyFont="1" applyBorder="1" applyAlignment="1">
      <alignment vertical="center"/>
    </xf>
    <xf numFmtId="0" fontId="0" fillId="0" borderId="21" xfId="0" applyFont="1" applyBorder="1" applyAlignment="1">
      <alignment vertical="center"/>
    </xf>
    <xf numFmtId="0" fontId="0" fillId="0" borderId="9" xfId="0" applyFont="1" applyBorder="1" applyAlignment="1">
      <alignment horizontal="righ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0" xfId="0" applyAlignment="1">
      <alignment horizontal="right" vertical="center"/>
    </xf>
    <xf numFmtId="0" fontId="9" fillId="0" borderId="7" xfId="4" applyFont="1" applyBorder="1" applyAlignment="1">
      <alignment horizontal="left" vertical="center" wrapText="1"/>
    </xf>
    <xf numFmtId="0" fontId="9" fillId="0" borderId="7" xfId="4" applyFont="1" applyBorder="1" applyAlignment="1">
      <alignment vertical="center" wrapText="1"/>
    </xf>
    <xf numFmtId="0" fontId="9" fillId="0" borderId="7" xfId="4" applyFont="1" applyFill="1" applyBorder="1" applyAlignment="1">
      <alignment vertical="center" wrapText="1"/>
    </xf>
    <xf numFmtId="0" fontId="9" fillId="0" borderId="7" xfId="4" applyFont="1" applyBorder="1" applyAlignment="1">
      <alignment horizontal="right" vertical="center" wrapText="1"/>
    </xf>
    <xf numFmtId="0" fontId="9" fillId="0" borderId="7" xfId="4" applyFont="1" applyFill="1" applyBorder="1" applyAlignment="1">
      <alignment horizontal="left" vertical="center" wrapText="1"/>
    </xf>
    <xf numFmtId="0" fontId="9" fillId="0" borderId="7" xfId="4" applyFont="1" applyFill="1" applyBorder="1" applyAlignment="1">
      <alignment horizontal="right" vertical="center" wrapText="1"/>
    </xf>
    <xf numFmtId="0" fontId="0" fillId="0" borderId="7" xfId="0" applyBorder="1" applyAlignment="1">
      <alignment horizontal="right" vertical="center"/>
    </xf>
    <xf numFmtId="0" fontId="0" fillId="0" borderId="7" xfId="4" applyFont="1" applyBorder="1" applyAlignment="1">
      <alignment horizontal="right" vertical="center" wrapText="1"/>
    </xf>
    <xf numFmtId="0" fontId="0" fillId="0" borderId="7" xfId="0" applyFont="1" applyBorder="1" applyAlignment="1">
      <alignment horizontal="right" vertical="center"/>
    </xf>
    <xf numFmtId="0" fontId="9" fillId="0" borderId="6" xfId="4" applyFont="1" applyBorder="1" applyAlignment="1">
      <alignment horizontal="left" vertical="center" wrapText="1"/>
    </xf>
    <xf numFmtId="0" fontId="9" fillId="0" borderId="6" xfId="4" applyFont="1" applyBorder="1" applyAlignment="1">
      <alignment vertical="center" wrapText="1"/>
    </xf>
    <xf numFmtId="0" fontId="9" fillId="0" borderId="6" xfId="4" applyFont="1" applyFill="1" applyBorder="1" applyAlignment="1">
      <alignment vertical="center" wrapText="1"/>
    </xf>
    <xf numFmtId="0" fontId="9" fillId="0" borderId="6" xfId="4" applyFont="1" applyFill="1" applyBorder="1" applyAlignment="1">
      <alignment horizontal="left" vertical="center" wrapText="1"/>
    </xf>
    <xf numFmtId="0" fontId="9" fillId="0" borderId="6" xfId="4" applyFont="1" applyFill="1" applyBorder="1" applyAlignment="1">
      <alignment horizontal="right" vertical="center" wrapText="1"/>
    </xf>
    <xf numFmtId="0" fontId="0" fillId="0" borderId="6" xfId="0" applyBorder="1" applyAlignment="1">
      <alignment horizontal="right" vertical="center"/>
    </xf>
    <xf numFmtId="0" fontId="0" fillId="0" borderId="6" xfId="4" applyFont="1" applyBorder="1" applyAlignment="1">
      <alignment horizontal="right" vertical="center" wrapText="1"/>
    </xf>
    <xf numFmtId="0" fontId="9" fillId="0" borderId="6" xfId="4" applyFont="1" applyBorder="1" applyAlignment="1">
      <alignment horizontal="right" vertical="center" wrapText="1"/>
    </xf>
    <xf numFmtId="0" fontId="9" fillId="5" borderId="6" xfId="4" applyFont="1" applyFill="1" applyBorder="1" applyAlignment="1">
      <alignment horizontal="left" vertical="center" wrapText="1"/>
    </xf>
    <xf numFmtId="0" fontId="0" fillId="0" borderId="6" xfId="4" applyFont="1" applyBorder="1" applyAlignment="1">
      <alignment vertical="center" wrapText="1"/>
    </xf>
    <xf numFmtId="0" fontId="0" fillId="5" borderId="7" xfId="4" applyFont="1" applyFill="1" applyBorder="1" applyAlignment="1">
      <alignment horizontal="left" vertical="center" wrapText="1"/>
    </xf>
    <xf numFmtId="0" fontId="9" fillId="5" borderId="7" xfId="4" applyFont="1" applyFill="1" applyBorder="1" applyAlignment="1">
      <alignment vertical="center" wrapText="1"/>
    </xf>
    <xf numFmtId="0" fontId="9" fillId="5" borderId="7" xfId="4" applyFont="1" applyFill="1" applyBorder="1" applyAlignment="1">
      <alignment horizontal="right" vertical="center" wrapText="1"/>
    </xf>
    <xf numFmtId="0" fontId="9" fillId="5" borderId="7" xfId="4" applyFont="1" applyFill="1" applyBorder="1" applyAlignment="1">
      <alignment horizontal="left" vertical="center" wrapText="1"/>
    </xf>
    <xf numFmtId="0" fontId="0" fillId="5" borderId="6" xfId="4" applyFont="1" applyFill="1" applyBorder="1" applyAlignment="1">
      <alignment horizontal="left" vertical="center" wrapText="1"/>
    </xf>
    <xf numFmtId="0" fontId="9" fillId="5" borderId="6" xfId="4" applyFont="1" applyFill="1" applyBorder="1" applyAlignment="1">
      <alignment vertical="center" wrapText="1"/>
    </xf>
    <xf numFmtId="0" fontId="9" fillId="5" borderId="6" xfId="4" applyFont="1" applyFill="1" applyBorder="1" applyAlignment="1">
      <alignment horizontal="right" vertical="center" wrapText="1"/>
    </xf>
    <xf numFmtId="0" fontId="0" fillId="0" borderId="6" xfId="0" applyFont="1" applyFill="1" applyBorder="1" applyAlignment="1">
      <alignment horizontal="right" vertical="center"/>
    </xf>
    <xf numFmtId="0" fontId="0" fillId="0" borderId="6" xfId="0" applyFont="1" applyFill="1" applyBorder="1" applyAlignment="1">
      <alignment horizontal="right" vertical="center" wrapText="1"/>
    </xf>
    <xf numFmtId="0" fontId="0" fillId="0" borderId="7" xfId="4" applyFont="1" applyFill="1" applyBorder="1" applyAlignment="1">
      <alignment horizontal="right" vertical="center" wrapText="1"/>
    </xf>
    <xf numFmtId="0" fontId="0" fillId="0" borderId="6" xfId="4" applyFont="1" applyFill="1" applyBorder="1" applyAlignment="1">
      <alignment horizontal="right" vertical="center" wrapText="1"/>
    </xf>
    <xf numFmtId="0" fontId="0" fillId="5" borderId="6" xfId="0" applyFont="1" applyFill="1" applyBorder="1" applyAlignment="1">
      <alignment horizontal="right" vertical="center"/>
    </xf>
    <xf numFmtId="0" fontId="9" fillId="14" borderId="6" xfId="4" applyFont="1" applyFill="1" applyBorder="1" applyAlignment="1">
      <alignment horizontal="left" vertical="center" wrapText="1"/>
    </xf>
    <xf numFmtId="0" fontId="0" fillId="0" borderId="6" xfId="4" applyFont="1" applyFill="1" applyBorder="1" applyAlignment="1">
      <alignment vertical="center" wrapText="1"/>
    </xf>
    <xf numFmtId="0" fontId="9" fillId="12" borderId="6" xfId="4" applyFont="1" applyFill="1" applyBorder="1" applyAlignment="1">
      <alignment vertical="center" wrapText="1"/>
    </xf>
    <xf numFmtId="0" fontId="9" fillId="12" borderId="6" xfId="4" applyFont="1" applyFill="1" applyBorder="1" applyAlignment="1">
      <alignment horizontal="right" vertical="center" wrapText="1"/>
    </xf>
    <xf numFmtId="0" fontId="9" fillId="13" borderId="6" xfId="4" applyFont="1" applyFill="1" applyBorder="1" applyAlignment="1">
      <alignment horizontal="left" vertical="center" wrapText="1"/>
    </xf>
    <xf numFmtId="0" fontId="9" fillId="12" borderId="6" xfId="4" applyFont="1" applyFill="1" applyBorder="1" applyAlignment="1">
      <alignment horizontal="left" vertical="center" wrapText="1"/>
    </xf>
    <xf numFmtId="0" fontId="0" fillId="5" borderId="6" xfId="4" applyFont="1" applyFill="1" applyBorder="1" applyAlignment="1">
      <alignment horizontal="right" vertical="center" wrapText="1"/>
    </xf>
    <xf numFmtId="0" fontId="9" fillId="9" borderId="6" xfId="4" applyFont="1" applyFill="1" applyBorder="1" applyAlignment="1">
      <alignment horizontal="right" vertical="center" wrapText="1"/>
    </xf>
    <xf numFmtId="0" fontId="0" fillId="5" borderId="6" xfId="4" applyFont="1" applyFill="1" applyBorder="1" applyAlignment="1">
      <alignment vertical="center" wrapText="1"/>
    </xf>
    <xf numFmtId="0" fontId="0" fillId="6" borderId="6" xfId="4" applyFont="1" applyFill="1" applyBorder="1" applyAlignment="1">
      <alignment horizontal="right" vertical="center" wrapText="1"/>
    </xf>
    <xf numFmtId="0" fontId="9" fillId="6" borderId="6" xfId="4" applyFont="1" applyFill="1" applyBorder="1" applyAlignment="1">
      <alignment horizontal="right" vertical="center" wrapText="1"/>
    </xf>
    <xf numFmtId="0" fontId="0" fillId="6" borderId="6" xfId="0" applyFont="1" applyFill="1" applyBorder="1" applyAlignment="1">
      <alignment horizontal="right" vertical="center"/>
    </xf>
    <xf numFmtId="0" fontId="0" fillId="0" borderId="6" xfId="0" applyBorder="1" applyAlignment="1">
      <alignment horizontal="left" vertical="center"/>
    </xf>
    <xf numFmtId="0" fontId="0" fillId="5" borderId="6" xfId="0" applyFont="1" applyFill="1" applyBorder="1" applyAlignment="1">
      <alignment horizontal="right" vertical="center" wrapText="1"/>
    </xf>
    <xf numFmtId="0" fontId="0" fillId="0" borderId="6" xfId="0" applyFont="1" applyFill="1" applyBorder="1" applyAlignment="1">
      <alignment horizontal="left" vertical="center"/>
    </xf>
    <xf numFmtId="0" fontId="2" fillId="0" borderId="0" xfId="0" applyFont="1" applyAlignment="1">
      <alignment horizontal="left" vertical="center"/>
    </xf>
    <xf numFmtId="0" fontId="0" fillId="0" borderId="0" xfId="0" applyFont="1" applyBorder="1" applyAlignment="1">
      <alignment horizontal="right" vertical="center"/>
    </xf>
    <xf numFmtId="0" fontId="9" fillId="12" borderId="7" xfId="4" applyFont="1" applyFill="1" applyBorder="1" applyAlignment="1">
      <alignment vertical="center" wrapText="1"/>
    </xf>
    <xf numFmtId="0" fontId="0" fillId="0" borderId="7" xfId="4" applyFont="1" applyBorder="1" applyAlignment="1">
      <alignment horizontal="left" vertical="center" wrapText="1"/>
    </xf>
    <xf numFmtId="0" fontId="0" fillId="0" borderId="7" xfId="4" applyFont="1" applyBorder="1" applyAlignment="1">
      <alignment vertical="center" wrapText="1"/>
    </xf>
    <xf numFmtId="0" fontId="9" fillId="6" borderId="7" xfId="4" applyFont="1" applyFill="1" applyBorder="1" applyAlignment="1">
      <alignment horizontal="right" vertical="center" wrapText="1"/>
    </xf>
    <xf numFmtId="0" fontId="0" fillId="6" borderId="7" xfId="0" applyFont="1" applyFill="1" applyBorder="1" applyAlignment="1">
      <alignment horizontal="right" vertical="center"/>
    </xf>
    <xf numFmtId="0" fontId="0" fillId="5" borderId="7" xfId="0" applyFont="1" applyFill="1" applyBorder="1" applyAlignment="1">
      <alignment horizontal="right" vertical="center"/>
    </xf>
    <xf numFmtId="0" fontId="0" fillId="0" borderId="7" xfId="0" applyFont="1" applyBorder="1" applyAlignment="1">
      <alignment horizontal="left" vertical="center"/>
    </xf>
    <xf numFmtId="0" fontId="9" fillId="0" borderId="0" xfId="4" applyFont="1" applyFill="1" applyBorder="1" applyAlignment="1">
      <alignment horizontal="right" vertical="center" wrapText="1"/>
    </xf>
    <xf numFmtId="0" fontId="0" fillId="0" borderId="7" xfId="4" applyFont="1" applyFill="1" applyBorder="1" applyAlignment="1">
      <alignment vertical="center" wrapText="1"/>
    </xf>
    <xf numFmtId="0" fontId="0" fillId="0" borderId="6" xfId="4" applyFont="1" applyFill="1" applyBorder="1" applyAlignment="1">
      <alignment horizontal="center" vertical="center" wrapText="1"/>
    </xf>
    <xf numFmtId="0" fontId="9" fillId="0" borderId="6" xfId="4" applyFont="1" applyFill="1" applyBorder="1" applyAlignment="1">
      <alignment horizontal="center" vertical="center" wrapText="1"/>
    </xf>
    <xf numFmtId="0" fontId="9" fillId="14" borderId="6" xfId="4" applyFont="1" applyFill="1" applyBorder="1" applyAlignment="1">
      <alignment horizontal="right" vertical="center" wrapText="1"/>
    </xf>
    <xf numFmtId="0" fontId="0" fillId="5" borderId="6" xfId="4" applyFont="1" applyFill="1" applyBorder="1" applyAlignment="1">
      <alignment horizontal="center" vertical="center" wrapText="1"/>
    </xf>
    <xf numFmtId="0" fontId="0" fillId="0" borderId="33" xfId="0" applyFont="1" applyFill="1" applyBorder="1" applyAlignment="1">
      <alignment vertical="top"/>
    </xf>
    <xf numFmtId="0" fontId="9" fillId="0" borderId="7" xfId="4" applyFont="1" applyFill="1" applyBorder="1" applyAlignment="1">
      <alignment horizontal="center" vertical="center" wrapText="1"/>
    </xf>
    <xf numFmtId="2" fontId="9" fillId="0" borderId="6" xfId="4" applyNumberFormat="1" applyFont="1" applyFill="1" applyBorder="1" applyAlignment="1">
      <alignment horizontal="right" vertical="center" wrapText="1"/>
    </xf>
    <xf numFmtId="0" fontId="0" fillId="0" borderId="6" xfId="4" applyFont="1" applyFill="1" applyBorder="1" applyAlignment="1">
      <alignment horizontal="left" vertical="center" wrapText="1"/>
    </xf>
    <xf numFmtId="0" fontId="0" fillId="0" borderId="8" xfId="0" applyFont="1" applyBorder="1" applyAlignment="1">
      <alignment horizontal="left" vertical="center"/>
    </xf>
    <xf numFmtId="0" fontId="0" fillId="0" borderId="34" xfId="0" applyFont="1" applyBorder="1" applyAlignment="1">
      <alignment vertical="center"/>
    </xf>
    <xf numFmtId="0" fontId="0" fillId="0" borderId="0" xfId="0" applyFont="1" applyBorder="1" applyAlignment="1">
      <alignment horizontal="left" vertical="center"/>
    </xf>
    <xf numFmtId="0" fontId="2" fillId="0" borderId="6" xfId="0" applyFont="1" applyBorder="1" applyAlignment="1">
      <alignment vertical="center"/>
    </xf>
    <xf numFmtId="0" fontId="2" fillId="0" borderId="35" xfId="0" applyFont="1" applyBorder="1" applyAlignment="1">
      <alignment vertical="center"/>
    </xf>
    <xf numFmtId="0" fontId="11" fillId="4" borderId="9" xfId="4" applyFont="1" applyFill="1" applyBorder="1" applyAlignment="1">
      <alignment horizontal="left" vertical="center"/>
    </xf>
    <xf numFmtId="0" fontId="0" fillId="0" borderId="0" xfId="0" applyAlignment="1">
      <alignment horizontal="center" vertical="center"/>
    </xf>
    <xf numFmtId="0" fontId="0" fillId="0" borderId="6" xfId="0" applyFont="1" applyFill="1" applyBorder="1" applyAlignment="1">
      <alignment horizontal="center" vertical="center" wrapText="1"/>
    </xf>
    <xf numFmtId="0" fontId="9" fillId="0" borderId="6" xfId="4" applyFont="1" applyBorder="1" applyAlignment="1">
      <alignment horizontal="center" vertical="center" wrapText="1"/>
    </xf>
    <xf numFmtId="0" fontId="9" fillId="5" borderId="7" xfId="4" applyFont="1" applyFill="1" applyBorder="1" applyAlignment="1">
      <alignment horizontal="center" vertical="center" wrapText="1"/>
    </xf>
    <xf numFmtId="0" fontId="9" fillId="5" borderId="6" xfId="4" applyFont="1" applyFill="1" applyBorder="1" applyAlignment="1">
      <alignment horizontal="center" vertical="center" wrapText="1"/>
    </xf>
    <xf numFmtId="0" fontId="0" fillId="0" borderId="6" xfId="0" applyBorder="1" applyAlignment="1">
      <alignment horizontal="center" vertical="center"/>
    </xf>
    <xf numFmtId="0" fontId="9" fillId="14" borderId="6" xfId="4" applyFont="1" applyFill="1" applyBorder="1" applyAlignment="1">
      <alignment horizontal="center" vertical="center" wrapText="1"/>
    </xf>
    <xf numFmtId="0" fontId="0" fillId="0" borderId="6" xfId="0" applyFont="1" applyBorder="1" applyAlignment="1">
      <alignment horizontal="center" vertical="center" wrapText="1"/>
    </xf>
    <xf numFmtId="0" fontId="9" fillId="0" borderId="7" xfId="4" applyFont="1" applyBorder="1" applyAlignment="1">
      <alignment horizontal="center" vertical="center" wrapText="1"/>
    </xf>
    <xf numFmtId="0" fontId="0" fillId="0" borderId="6" xfId="0" applyFont="1" applyFill="1" applyBorder="1" applyAlignment="1">
      <alignment horizontal="center" vertical="center"/>
    </xf>
    <xf numFmtId="0" fontId="0" fillId="0" borderId="7" xfId="0" applyFont="1" applyBorder="1" applyAlignment="1">
      <alignment horizontal="center" vertical="center"/>
    </xf>
    <xf numFmtId="0" fontId="0" fillId="0" borderId="6" xfId="0" applyFont="1" applyBorder="1" applyAlignment="1">
      <alignment horizontal="center" vertical="center"/>
    </xf>
    <xf numFmtId="0" fontId="0" fillId="0" borderId="7" xfId="0" applyBorder="1" applyAlignment="1">
      <alignment horizontal="center" vertical="center"/>
    </xf>
    <xf numFmtId="0" fontId="9" fillId="6" borderId="6" xfId="4" applyFont="1" applyFill="1" applyBorder="1" applyAlignment="1">
      <alignment horizontal="center" vertical="center" wrapText="1"/>
    </xf>
    <xf numFmtId="0" fontId="0" fillId="5" borderId="7" xfId="0" applyFont="1" applyFill="1" applyBorder="1" applyAlignment="1">
      <alignment horizontal="center" vertical="center"/>
    </xf>
    <xf numFmtId="0" fontId="0" fillId="5" borderId="6" xfId="0" applyFont="1" applyFill="1" applyBorder="1" applyAlignment="1">
      <alignment horizontal="center" vertical="center"/>
    </xf>
    <xf numFmtId="164" fontId="9" fillId="5" borderId="6" xfId="4" applyNumberFormat="1" applyFont="1" applyFill="1" applyBorder="1" applyAlignment="1">
      <alignment horizontal="center" vertical="center" wrapText="1"/>
    </xf>
    <xf numFmtId="0" fontId="0" fillId="6" borderId="7" xfId="0" applyFont="1" applyFill="1" applyBorder="1" applyAlignment="1">
      <alignment horizontal="center" vertical="center"/>
    </xf>
    <xf numFmtId="0" fontId="0" fillId="6" borderId="6" xfId="0" applyFont="1" applyFill="1" applyBorder="1" applyAlignment="1">
      <alignment horizontal="center" vertical="center"/>
    </xf>
    <xf numFmtId="0" fontId="0" fillId="12" borderId="6" xfId="4" applyFont="1" applyFill="1" applyBorder="1" applyAlignment="1">
      <alignment horizontal="left" vertical="center" wrapText="1"/>
    </xf>
    <xf numFmtId="0" fontId="0" fillId="12" borderId="6" xfId="0" applyFont="1" applyFill="1" applyBorder="1" applyAlignment="1">
      <alignment horizontal="left" vertical="center"/>
    </xf>
    <xf numFmtId="0" fontId="0" fillId="16" borderId="6" xfId="4" applyFont="1" applyFill="1" applyBorder="1" applyAlignment="1">
      <alignment horizontal="left" vertical="center" wrapText="1"/>
    </xf>
    <xf numFmtId="0" fontId="9" fillId="16" borderId="6" xfId="4" applyFont="1" applyFill="1" applyBorder="1" applyAlignment="1">
      <alignment horizontal="left" vertical="center" wrapText="1"/>
    </xf>
    <xf numFmtId="0" fontId="2" fillId="0" borderId="0" xfId="0" applyFont="1" applyAlignment="1">
      <alignment vertical="center"/>
    </xf>
    <xf numFmtId="0" fontId="11" fillId="4" borderId="9" xfId="4" applyFont="1" applyFill="1" applyBorder="1" applyAlignment="1">
      <alignment vertical="center"/>
    </xf>
    <xf numFmtId="0" fontId="11" fillId="4" borderId="6" xfId="4" applyFont="1" applyFill="1" applyBorder="1" applyAlignment="1">
      <alignment vertical="center"/>
    </xf>
    <xf numFmtId="0" fontId="2" fillId="4" borderId="6" xfId="4" applyFont="1" applyFill="1" applyBorder="1" applyAlignment="1">
      <alignment vertical="center"/>
    </xf>
    <xf numFmtId="0" fontId="2" fillId="4" borderId="8" xfId="4" applyFont="1" applyFill="1" applyBorder="1" applyAlignment="1">
      <alignment vertical="center"/>
    </xf>
    <xf numFmtId="0" fontId="11" fillId="4" borderId="8" xfId="4" applyFont="1" applyFill="1" applyBorder="1" applyAlignment="1">
      <alignment vertical="center" wrapText="1"/>
    </xf>
    <xf numFmtId="0" fontId="0" fillId="0" borderId="0" xfId="0" applyNumberFormat="1" applyBorder="1" applyAlignment="1">
      <alignment horizontal="center" vertical="center"/>
    </xf>
    <xf numFmtId="0" fontId="0" fillId="0" borderId="0" xfId="0" applyNumberFormat="1" applyAlignment="1">
      <alignment vertical="center"/>
    </xf>
    <xf numFmtId="0" fontId="0" fillId="0" borderId="0" xfId="0" applyNumberFormat="1" applyBorder="1" applyAlignment="1">
      <alignment vertical="center"/>
    </xf>
    <xf numFmtId="0" fontId="0" fillId="0" borderId="0" xfId="0" applyAlignment="1">
      <alignment horizontal="left"/>
    </xf>
    <xf numFmtId="49" fontId="6" fillId="2" borderId="1" xfId="1" applyNumberFormat="1" applyFont="1" applyFill="1" applyBorder="1" applyAlignment="1" applyProtection="1">
      <alignment horizontal="left" readingOrder="1"/>
      <protection hidden="1"/>
    </xf>
    <xf numFmtId="49" fontId="6" fillId="2" borderId="2" xfId="1" applyNumberFormat="1" applyFont="1" applyFill="1" applyBorder="1" applyAlignment="1" applyProtection="1">
      <alignment horizontal="left" readingOrder="1"/>
      <protection hidden="1"/>
    </xf>
    <xf numFmtId="49" fontId="6" fillId="3" borderId="3" xfId="1" applyNumberFormat="1" applyFont="1" applyFill="1" applyBorder="1" applyAlignment="1" applyProtection="1">
      <alignment horizontal="left" readingOrder="1"/>
      <protection hidden="1"/>
    </xf>
    <xf numFmtId="49" fontId="6" fillId="2" borderId="4" xfId="1" applyNumberFormat="1" applyFont="1" applyFill="1" applyBorder="1" applyAlignment="1" applyProtection="1">
      <alignment horizontal="left" readingOrder="1"/>
      <protection hidden="1"/>
    </xf>
    <xf numFmtId="49" fontId="6" fillId="3" borderId="5" xfId="1" applyNumberFormat="1" applyFont="1" applyFill="1" applyBorder="1" applyAlignment="1" applyProtection="1">
      <alignment horizontal="left" readingOrder="1"/>
      <protection hidden="1"/>
    </xf>
    <xf numFmtId="49" fontId="6" fillId="2" borderId="36" xfId="1" applyNumberFormat="1" applyFont="1" applyFill="1" applyBorder="1" applyAlignment="1" applyProtection="1">
      <alignment horizontal="left" readingOrder="1"/>
      <protection hidden="1"/>
    </xf>
    <xf numFmtId="0" fontId="6" fillId="3" borderId="0" xfId="3" applyFont="1" applyFill="1" applyAlignment="1" applyProtection="1">
      <alignment horizontal="left"/>
      <protection hidden="1"/>
    </xf>
    <xf numFmtId="0" fontId="6" fillId="0" borderId="0" xfId="3" applyFont="1" applyAlignment="1" applyProtection="1">
      <alignment horizontal="left" vertical="top"/>
      <protection hidden="1"/>
    </xf>
    <xf numFmtId="0" fontId="0" fillId="0" borderId="39" xfId="0" applyNumberFormat="1" applyBorder="1" applyAlignment="1">
      <alignment horizontal="center" vertical="center"/>
    </xf>
    <xf numFmtId="0" fontId="0" fillId="0" borderId="7" xfId="4" applyFont="1" applyFill="1" applyBorder="1" applyAlignment="1">
      <alignment horizontal="center" vertical="center" wrapText="1"/>
    </xf>
    <xf numFmtId="0" fontId="12" fillId="0" borderId="6" xfId="4" applyFont="1" applyFill="1" applyBorder="1" applyAlignment="1">
      <alignment horizontal="center" vertical="center" wrapText="1"/>
    </xf>
    <xf numFmtId="0" fontId="0" fillId="0" borderId="7" xfId="0" applyFont="1" applyFill="1" applyBorder="1" applyAlignment="1">
      <alignment horizontal="center" vertical="center"/>
    </xf>
    <xf numFmtId="0" fontId="20" fillId="0" borderId="0" xfId="0" applyFont="1" applyAlignment="1">
      <alignment horizontal="center"/>
    </xf>
    <xf numFmtId="0" fontId="0" fillId="15" borderId="7" xfId="4" applyFont="1" applyFill="1" applyBorder="1" applyAlignment="1">
      <alignment horizontal="left" vertical="center" wrapText="1"/>
    </xf>
    <xf numFmtId="0" fontId="0" fillId="5" borderId="7" xfId="4" applyFont="1" applyFill="1" applyBorder="1" applyAlignment="1">
      <alignment vertical="center" wrapText="1"/>
    </xf>
    <xf numFmtId="0" fontId="0" fillId="0" borderId="7" xfId="0" applyFont="1" applyFill="1" applyBorder="1" applyAlignment="1">
      <alignment horizontal="right" vertical="center"/>
    </xf>
    <xf numFmtId="165" fontId="9" fillId="0" borderId="7" xfId="4" applyNumberFormat="1" applyFont="1" applyFill="1" applyBorder="1" applyAlignment="1">
      <alignment horizontal="right" vertical="center" wrapText="1"/>
    </xf>
    <xf numFmtId="0" fontId="0" fillId="5" borderId="7" xfId="4" applyFont="1" applyFill="1" applyBorder="1" applyAlignment="1">
      <alignment horizontal="right" vertical="center" wrapText="1"/>
    </xf>
    <xf numFmtId="0" fontId="9" fillId="5" borderId="0" xfId="4" applyFont="1" applyFill="1" applyBorder="1" applyAlignment="1">
      <alignment horizontal="center" vertical="center" wrapText="1"/>
    </xf>
    <xf numFmtId="0" fontId="9" fillId="5" borderId="0" xfId="4" applyFont="1" applyFill="1" applyBorder="1" applyAlignment="1">
      <alignment horizontal="right" vertical="center" wrapText="1"/>
    </xf>
    <xf numFmtId="164" fontId="9" fillId="0" borderId="6" xfId="4" applyNumberFormat="1" applyFont="1" applyFill="1" applyBorder="1" applyAlignment="1">
      <alignment horizontal="center" vertical="center" wrapText="1"/>
    </xf>
    <xf numFmtId="0" fontId="9" fillId="0" borderId="0" xfId="4" applyFont="1" applyBorder="1" applyAlignment="1">
      <alignment horizontal="right" vertical="center" wrapText="1"/>
    </xf>
    <xf numFmtId="0" fontId="9" fillId="17" borderId="6" xfId="4" applyFont="1" applyFill="1" applyBorder="1" applyAlignment="1">
      <alignment vertical="center" wrapText="1"/>
    </xf>
    <xf numFmtId="3" fontId="0" fillId="17" borderId="6" xfId="4" applyNumberFormat="1" applyFont="1" applyFill="1" applyBorder="1" applyAlignment="1">
      <alignment vertical="center" wrapText="1"/>
    </xf>
    <xf numFmtId="0" fontId="0" fillId="17" borderId="6" xfId="4" applyFont="1" applyFill="1" applyBorder="1" applyAlignment="1">
      <alignment vertical="center" wrapText="1"/>
    </xf>
    <xf numFmtId="0" fontId="9" fillId="17" borderId="7" xfId="4" applyFont="1" applyFill="1" applyBorder="1" applyAlignment="1">
      <alignment vertical="center" wrapText="1"/>
    </xf>
    <xf numFmtId="0" fontId="0" fillId="5" borderId="6" xfId="0" applyFont="1" applyFill="1" applyBorder="1" applyAlignment="1">
      <alignment horizontal="left" vertical="center"/>
    </xf>
    <xf numFmtId="0" fontId="0" fillId="6" borderId="6" xfId="0" applyFont="1" applyFill="1" applyBorder="1" applyAlignment="1">
      <alignment horizontal="left" vertical="center"/>
    </xf>
    <xf numFmtId="0" fontId="0" fillId="6" borderId="7" xfId="0" applyFont="1" applyFill="1" applyBorder="1" applyAlignment="1">
      <alignment horizontal="left" vertical="center"/>
    </xf>
    <xf numFmtId="0" fontId="9" fillId="0" borderId="8" xfId="4" applyFont="1" applyFill="1" applyBorder="1" applyAlignment="1">
      <alignment horizontal="left" vertical="center" wrapText="1"/>
    </xf>
    <xf numFmtId="0" fontId="1" fillId="0" borderId="8" xfId="4" applyFont="1" applyFill="1" applyBorder="1" applyAlignment="1">
      <alignment horizontal="left" vertical="center" wrapText="1"/>
    </xf>
    <xf numFmtId="0" fontId="18" fillId="0" borderId="8" xfId="4" applyFont="1" applyFill="1" applyBorder="1" applyAlignment="1">
      <alignment horizontal="left" vertical="center" wrapText="1"/>
    </xf>
    <xf numFmtId="0" fontId="9" fillId="16" borderId="7" xfId="4" applyFont="1" applyFill="1" applyBorder="1" applyAlignment="1">
      <alignment horizontal="left" vertical="center" wrapText="1"/>
    </xf>
    <xf numFmtId="0" fontId="9" fillId="17" borderId="7" xfId="4" applyFont="1" applyFill="1" applyBorder="1" applyAlignment="1">
      <alignment horizontal="left" vertical="center" wrapText="1"/>
    </xf>
    <xf numFmtId="3" fontId="0" fillId="17" borderId="7" xfId="4" applyNumberFormat="1" applyFont="1" applyFill="1" applyBorder="1" applyAlignment="1">
      <alignment vertical="center" wrapText="1"/>
    </xf>
    <xf numFmtId="0" fontId="0" fillId="17" borderId="7" xfId="4" applyFont="1" applyFill="1" applyBorder="1" applyAlignment="1">
      <alignment vertical="center" wrapText="1"/>
    </xf>
    <xf numFmtId="0" fontId="0" fillId="0" borderId="7" xfId="0" applyBorder="1" applyAlignment="1">
      <alignment horizontal="left" vertical="center"/>
    </xf>
    <xf numFmtId="0" fontId="13" fillId="5" borderId="6" xfId="4" applyFont="1" applyFill="1" applyBorder="1" applyAlignment="1">
      <alignment horizontal="left" vertical="center" wrapText="1"/>
    </xf>
    <xf numFmtId="0" fontId="13" fillId="0" borderId="7" xfId="0" applyFont="1" applyBorder="1" applyAlignment="1">
      <alignment horizontal="left" vertical="center"/>
    </xf>
    <xf numFmtId="0" fontId="13" fillId="0" borderId="6" xfId="0" applyFont="1" applyBorder="1" applyAlignment="1">
      <alignment horizontal="left" vertical="center"/>
    </xf>
    <xf numFmtId="0" fontId="13" fillId="5" borderId="6" xfId="4" applyFont="1" applyFill="1" applyBorder="1" applyAlignment="1">
      <alignment horizontal="left" vertical="center"/>
    </xf>
    <xf numFmtId="0" fontId="13" fillId="0" borderId="6" xfId="0" applyFont="1" applyFill="1" applyBorder="1" applyAlignment="1">
      <alignment horizontal="left" vertical="center"/>
    </xf>
    <xf numFmtId="0" fontId="13" fillId="0" borderId="6" xfId="4"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5" borderId="6" xfId="0" applyFont="1" applyFill="1" applyBorder="1" applyAlignment="1">
      <alignment horizontal="left" vertical="center"/>
    </xf>
    <xf numFmtId="0" fontId="9" fillId="9" borderId="6" xfId="4" applyFont="1" applyFill="1" applyBorder="1" applyAlignment="1">
      <alignment horizontal="left" vertical="center" wrapText="1"/>
    </xf>
    <xf numFmtId="0" fontId="13" fillId="0" borderId="7" xfId="0" applyFont="1" applyFill="1" applyBorder="1" applyAlignment="1">
      <alignment horizontal="left" vertical="center"/>
    </xf>
    <xf numFmtId="0" fontId="13" fillId="5" borderId="7" xfId="4" applyFont="1" applyFill="1" applyBorder="1" applyAlignment="1">
      <alignment horizontal="left" vertical="center" wrapText="1"/>
    </xf>
    <xf numFmtId="0" fontId="16" fillId="0" borderId="39" xfId="0" applyNumberFormat="1" applyFont="1" applyBorder="1" applyAlignment="1">
      <alignment horizontal="center" vertical="center"/>
    </xf>
    <xf numFmtId="0" fontId="16" fillId="0" borderId="0" xfId="0" applyNumberFormat="1" applyFont="1" applyBorder="1" applyAlignment="1">
      <alignment horizontal="center" vertical="center"/>
    </xf>
    <xf numFmtId="0" fontId="21" fillId="0" borderId="7" xfId="4" applyFont="1" applyFill="1" applyBorder="1" applyAlignment="1">
      <alignment horizontal="center" vertical="center" wrapText="1"/>
    </xf>
    <xf numFmtId="0" fontId="21" fillId="5" borderId="6" xfId="4" applyFont="1" applyFill="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vertical="center"/>
    </xf>
    <xf numFmtId="0" fontId="16" fillId="0" borderId="0" xfId="0" applyNumberFormat="1" applyFont="1" applyAlignment="1">
      <alignment vertical="center"/>
    </xf>
    <xf numFmtId="0" fontId="0" fillId="0" borderId="6" xfId="4" applyFont="1" applyFill="1" applyBorder="1" applyAlignment="1">
      <alignment horizontal="right" vertical="center"/>
    </xf>
    <xf numFmtId="0" fontId="0" fillId="5" borderId="6" xfId="4" applyFont="1" applyFill="1" applyBorder="1" applyAlignment="1">
      <alignment horizontal="center" vertical="center"/>
    </xf>
    <xf numFmtId="0" fontId="21" fillId="0" borderId="6" xfId="4" applyFont="1" applyFill="1" applyBorder="1" applyAlignment="1">
      <alignment horizontal="center" vertical="center" wrapText="1"/>
    </xf>
    <xf numFmtId="0" fontId="21" fillId="0" borderId="6" xfId="4" applyFont="1" applyFill="1" applyBorder="1" applyAlignment="1">
      <alignment horizontal="right" vertical="center" wrapText="1"/>
    </xf>
    <xf numFmtId="0" fontId="21" fillId="5" borderId="6" xfId="4" applyFont="1" applyFill="1" applyBorder="1" applyAlignment="1">
      <alignment horizontal="right" vertical="center" wrapText="1"/>
    </xf>
    <xf numFmtId="0" fontId="21" fillId="5" borderId="6" xfId="4" applyFont="1" applyFill="1" applyBorder="1" applyAlignment="1">
      <alignment horizontal="left" vertical="center" wrapText="1"/>
    </xf>
    <xf numFmtId="0" fontId="0" fillId="0" borderId="41" xfId="0" applyFont="1" applyFill="1" applyBorder="1" applyAlignment="1">
      <alignment vertical="top"/>
    </xf>
    <xf numFmtId="0" fontId="22" fillId="5" borderId="6" xfId="4" applyFont="1" applyFill="1" applyBorder="1" applyAlignment="1">
      <alignment horizontal="left" vertical="center" wrapText="1"/>
    </xf>
    <xf numFmtId="0" fontId="16" fillId="0" borderId="7" xfId="4" applyFont="1" applyBorder="1" applyAlignment="1">
      <alignment horizontal="left" vertical="center" wrapText="1"/>
    </xf>
    <xf numFmtId="0" fontId="23" fillId="0" borderId="8" xfId="4" applyFont="1" applyFill="1" applyBorder="1" applyAlignment="1">
      <alignment horizontal="left" vertical="center" wrapText="1"/>
    </xf>
    <xf numFmtId="0" fontId="16" fillId="5" borderId="6" xfId="4" applyFont="1" applyFill="1" applyBorder="1" applyAlignment="1">
      <alignment vertical="center" wrapText="1"/>
    </xf>
    <xf numFmtId="0" fontId="16" fillId="5" borderId="7" xfId="4" applyFont="1" applyFill="1" applyBorder="1" applyAlignment="1">
      <alignment vertical="center" wrapText="1"/>
    </xf>
    <xf numFmtId="0" fontId="13" fillId="5" borderId="6" xfId="4" applyFont="1" applyFill="1" applyBorder="1" applyAlignment="1">
      <alignment horizontal="right" vertical="center" wrapText="1"/>
    </xf>
    <xf numFmtId="0" fontId="9" fillId="18" borderId="7" xfId="4" applyFont="1" applyFill="1" applyBorder="1" applyAlignment="1">
      <alignment vertical="center" wrapText="1"/>
    </xf>
    <xf numFmtId="0" fontId="13" fillId="0" borderId="6" xfId="4" applyFont="1" applyFill="1" applyBorder="1" applyAlignment="1">
      <alignment horizontal="center" vertical="center" wrapText="1"/>
    </xf>
    <xf numFmtId="0" fontId="13" fillId="5" borderId="6" xfId="4" applyFont="1" applyFill="1" applyBorder="1" applyAlignment="1">
      <alignment horizontal="center" vertical="center" wrapText="1"/>
    </xf>
    <xf numFmtId="0" fontId="0" fillId="0" borderId="6" xfId="0" applyFill="1" applyBorder="1" applyAlignment="1">
      <alignment horizontal="left" vertical="center"/>
    </xf>
    <xf numFmtId="0" fontId="21" fillId="0" borderId="40" xfId="4" applyFont="1" applyFill="1" applyBorder="1" applyAlignment="1">
      <alignment horizontal="left" vertical="center" wrapText="1"/>
    </xf>
    <xf numFmtId="0" fontId="16" fillId="5" borderId="6" xfId="4" applyFont="1" applyFill="1" applyBorder="1" applyAlignment="1">
      <alignment horizontal="left" vertical="center" wrapText="1"/>
    </xf>
    <xf numFmtId="3" fontId="16" fillId="17" borderId="38" xfId="4" applyNumberFormat="1" applyFont="1" applyFill="1" applyBorder="1" applyAlignment="1">
      <alignment vertical="center" wrapText="1"/>
    </xf>
    <xf numFmtId="0" fontId="21" fillId="0" borderId="37" xfId="4" applyFont="1" applyFill="1" applyBorder="1" applyAlignment="1">
      <alignment horizontal="center" vertical="center" wrapText="1"/>
    </xf>
    <xf numFmtId="0" fontId="16" fillId="0" borderId="37" xfId="4" applyFont="1" applyFill="1" applyBorder="1" applyAlignment="1">
      <alignment horizontal="right" vertical="center" wrapText="1"/>
    </xf>
    <xf numFmtId="0" fontId="16" fillId="0" borderId="0" xfId="4" applyFont="1" applyFill="1" applyBorder="1" applyAlignment="1">
      <alignment horizontal="right" vertical="center" wrapText="1"/>
    </xf>
    <xf numFmtId="0" fontId="16" fillId="0" borderId="10" xfId="4" applyFont="1" applyFill="1" applyBorder="1" applyAlignment="1">
      <alignment horizontal="right" vertical="center" wrapText="1"/>
    </xf>
    <xf numFmtId="0" fontId="16" fillId="0" borderId="0" xfId="0" applyFont="1" applyFill="1" applyBorder="1" applyAlignment="1">
      <alignment horizontal="center" vertical="center"/>
    </xf>
    <xf numFmtId="0" fontId="16" fillId="0" borderId="37" xfId="0" applyFont="1" applyFill="1" applyBorder="1" applyAlignment="1">
      <alignment horizontal="right" vertical="center"/>
    </xf>
    <xf numFmtId="0" fontId="16" fillId="0" borderId="37" xfId="0" applyFont="1" applyFill="1" applyBorder="1" applyAlignment="1">
      <alignment horizontal="center" vertical="center"/>
    </xf>
    <xf numFmtId="0" fontId="16" fillId="5" borderId="37" xfId="0" applyFont="1" applyFill="1" applyBorder="1" applyAlignment="1">
      <alignment horizontal="center" vertical="center"/>
    </xf>
    <xf numFmtId="0" fontId="16" fillId="5" borderId="10" xfId="0" applyFont="1" applyFill="1" applyBorder="1" applyAlignment="1">
      <alignment horizontal="center" vertical="center"/>
    </xf>
    <xf numFmtId="0" fontId="22" fillId="5" borderId="10" xfId="0" applyFont="1" applyFill="1" applyBorder="1" applyAlignment="1">
      <alignment horizontal="left" vertical="center"/>
    </xf>
    <xf numFmtId="0" fontId="16" fillId="12" borderId="37" xfId="0" applyFont="1" applyFill="1" applyBorder="1" applyAlignment="1">
      <alignment horizontal="left" vertical="center"/>
    </xf>
    <xf numFmtId="0" fontId="0" fillId="0" borderId="7" xfId="4" applyFont="1" applyFill="1" applyBorder="1" applyAlignment="1">
      <alignment horizontal="left" vertical="center" wrapText="1"/>
    </xf>
    <xf numFmtId="0" fontId="0" fillId="5" borderId="7" xfId="0" applyFont="1" applyFill="1" applyBorder="1" applyAlignment="1">
      <alignment horizontal="left" vertical="center"/>
    </xf>
    <xf numFmtId="0" fontId="0" fillId="13" borderId="6" xfId="0" applyFont="1" applyFill="1" applyBorder="1" applyAlignment="1">
      <alignment horizontal="left" vertical="center"/>
    </xf>
    <xf numFmtId="0" fontId="13" fillId="0" borderId="7" xfId="0" applyFont="1" applyBorder="1" applyAlignment="1">
      <alignment horizontal="left" vertical="center" wrapText="1"/>
    </xf>
    <xf numFmtId="0" fontId="9" fillId="13" borderId="7" xfId="4" applyFont="1" applyFill="1" applyBorder="1" applyAlignment="1">
      <alignment horizontal="left" vertical="center" wrapText="1"/>
    </xf>
    <xf numFmtId="0" fontId="13" fillId="6" borderId="7" xfId="0" applyFont="1" applyFill="1" applyBorder="1" applyAlignment="1">
      <alignment horizontal="left" vertical="center"/>
    </xf>
    <xf numFmtId="0" fontId="0" fillId="12" borderId="0" xfId="0" applyFill="1"/>
    <xf numFmtId="0" fontId="0" fillId="12" borderId="20" xfId="0" applyFont="1" applyFill="1" applyBorder="1" applyAlignment="1">
      <alignment vertical="top"/>
    </xf>
    <xf numFmtId="0" fontId="24" fillId="0" borderId="0" xfId="0" applyFont="1" applyAlignment="1">
      <alignment horizontal="left" vertical="center"/>
    </xf>
    <xf numFmtId="0" fontId="25" fillId="0" borderId="0" xfId="0" applyFont="1"/>
    <xf numFmtId="0" fontId="0" fillId="0" borderId="33" xfId="0" applyBorder="1" applyAlignment="1">
      <alignment vertical="top"/>
    </xf>
    <xf numFmtId="0" fontId="26" fillId="0" borderId="0" xfId="0" applyFont="1" applyAlignment="1">
      <alignment horizontal="left" vertical="center"/>
    </xf>
    <xf numFmtId="0" fontId="27" fillId="0" borderId="0" xfId="0" applyFont="1"/>
    <xf numFmtId="0" fontId="28" fillId="0" borderId="0" xfId="0" applyFont="1"/>
    <xf numFmtId="0" fontId="29" fillId="0" borderId="0" xfId="0" applyFont="1" applyAlignment="1">
      <alignment horizontal="left" vertical="center"/>
    </xf>
    <xf numFmtId="0" fontId="29" fillId="0" borderId="0" xfId="0" quotePrefix="1" applyFont="1" applyAlignment="1">
      <alignment horizontal="left" vertical="center"/>
    </xf>
    <xf numFmtId="0" fontId="30" fillId="0" borderId="22" xfId="0" applyFont="1" applyBorder="1"/>
    <xf numFmtId="0" fontId="25" fillId="0" borderId="0" xfId="0" applyFont="1" applyAlignment="1">
      <alignment horizontal="right"/>
    </xf>
    <xf numFmtId="0" fontId="25" fillId="0" borderId="23" xfId="0" applyFont="1" applyBorder="1"/>
    <xf numFmtId="0" fontId="25" fillId="0" borderId="24" xfId="0" applyFont="1" applyBorder="1"/>
    <xf numFmtId="0" fontId="25" fillId="0" borderId="25" xfId="0" applyFont="1" applyBorder="1"/>
    <xf numFmtId="0" fontId="25" fillId="0" borderId="26" xfId="0" applyFont="1" applyBorder="1"/>
    <xf numFmtId="0" fontId="25" fillId="0" borderId="27" xfId="0" applyFont="1" applyBorder="1"/>
    <xf numFmtId="0" fontId="25" fillId="0" borderId="24" xfId="0" applyFont="1" applyBorder="1" applyAlignment="1">
      <alignment horizontal="left"/>
    </xf>
    <xf numFmtId="0" fontId="25" fillId="0" borderId="25" xfId="0" applyFont="1" applyBorder="1" applyAlignment="1">
      <alignment horizontal="left"/>
    </xf>
    <xf numFmtId="0" fontId="25" fillId="0" borderId="26" xfId="0" applyFont="1" applyBorder="1" applyAlignment="1">
      <alignment horizontal="left"/>
    </xf>
    <xf numFmtId="0" fontId="25" fillId="0" borderId="0" xfId="0" applyFont="1" applyAlignment="1">
      <alignment horizontal="left"/>
    </xf>
    <xf numFmtId="0" fontId="25" fillId="0" borderId="6" xfId="5" applyFont="1" applyBorder="1"/>
    <xf numFmtId="0" fontId="25" fillId="0" borderId="0" xfId="5" applyFont="1"/>
    <xf numFmtId="0" fontId="25" fillId="0" borderId="28" xfId="0" applyFont="1" applyBorder="1"/>
    <xf numFmtId="0" fontId="25" fillId="0" borderId="28" xfId="0" applyFont="1" applyBorder="1" applyAlignment="1">
      <alignment horizontal="left"/>
    </xf>
    <xf numFmtId="0" fontId="25" fillId="15" borderId="0" xfId="0" applyFont="1" applyFill="1"/>
    <xf numFmtId="0" fontId="25" fillId="15" borderId="0" xfId="0" applyFont="1" applyFill="1" applyAlignment="1">
      <alignment horizontal="left"/>
    </xf>
    <xf numFmtId="0" fontId="25" fillId="13" borderId="0" xfId="0" applyFont="1" applyFill="1"/>
    <xf numFmtId="0" fontId="25" fillId="13" borderId="0" xfId="0" applyFont="1" applyFill="1" applyAlignment="1">
      <alignment horizontal="left"/>
    </xf>
    <xf numFmtId="0" fontId="25" fillId="0" borderId="23" xfId="0" applyFont="1" applyBorder="1" applyAlignment="1">
      <alignment horizontal="left"/>
    </xf>
    <xf numFmtId="0" fontId="25" fillId="11" borderId="0" xfId="0" applyFont="1" applyFill="1"/>
    <xf numFmtId="0" fontId="25" fillId="11" borderId="0" xfId="0" applyFont="1" applyFill="1" applyAlignment="1">
      <alignment horizontal="left"/>
    </xf>
    <xf numFmtId="0" fontId="25" fillId="12" borderId="0" xfId="0" applyFont="1" applyFill="1" applyAlignment="1">
      <alignment horizontal="left"/>
    </xf>
    <xf numFmtId="0" fontId="25" fillId="0" borderId="27" xfId="0" applyFont="1" applyBorder="1" applyAlignment="1">
      <alignment horizontal="left"/>
    </xf>
    <xf numFmtId="0" fontId="31" fillId="0" borderId="0" xfId="0" applyFont="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wrapText="1"/>
    </xf>
    <xf numFmtId="0" fontId="31" fillId="0" borderId="0" xfId="0" applyFont="1" applyAlignment="1">
      <alignment horizontal="left" vertical="center"/>
    </xf>
    <xf numFmtId="0" fontId="31" fillId="0" borderId="0" xfId="0" applyFont="1" applyBorder="1" applyAlignment="1">
      <alignment horizontal="left" vertical="center"/>
    </xf>
    <xf numFmtId="0" fontId="31" fillId="0" borderId="0" xfId="0" applyFont="1" applyBorder="1" applyAlignment="1">
      <alignment vertical="center"/>
    </xf>
    <xf numFmtId="0" fontId="31" fillId="0" borderId="42" xfId="4" applyFont="1" applyFill="1" applyBorder="1" applyAlignment="1">
      <alignment horizontal="center" vertical="center" wrapText="1"/>
    </xf>
    <xf numFmtId="0" fontId="31" fillId="19" borderId="44" xfId="4" applyFont="1" applyFill="1" applyBorder="1" applyAlignment="1">
      <alignment vertical="center" wrapText="1"/>
    </xf>
    <xf numFmtId="0" fontId="31" fillId="19" borderId="44" xfId="4" applyFont="1" applyFill="1" applyBorder="1" applyAlignment="1">
      <alignment horizontal="right" vertical="center" wrapText="1"/>
    </xf>
    <xf numFmtId="0" fontId="31" fillId="19" borderId="44" xfId="4" applyFont="1" applyFill="1" applyBorder="1" applyAlignment="1">
      <alignment horizontal="center" vertical="center" wrapText="1"/>
    </xf>
    <xf numFmtId="0" fontId="31" fillId="19" borderId="44" xfId="0" applyFont="1" applyFill="1" applyBorder="1" applyAlignment="1">
      <alignment horizontal="right" vertical="center" wrapText="1"/>
    </xf>
    <xf numFmtId="0" fontId="31" fillId="19" borderId="44" xfId="0" applyFont="1" applyFill="1" applyBorder="1" applyAlignment="1">
      <alignment horizontal="center" vertical="center" wrapText="1"/>
    </xf>
    <xf numFmtId="0" fontId="24" fillId="20" borderId="42" xfId="4" applyFont="1" applyFill="1" applyBorder="1" applyAlignment="1">
      <alignment horizontal="left" vertical="center"/>
    </xf>
    <xf numFmtId="0" fontId="31" fillId="0" borderId="42" xfId="4" applyFont="1" applyBorder="1" applyAlignment="1">
      <alignment horizontal="left" vertical="center" wrapText="1"/>
    </xf>
    <xf numFmtId="0" fontId="31" fillId="0" borderId="42" xfId="4" applyFont="1" applyBorder="1" applyAlignment="1">
      <alignment vertical="center" wrapText="1"/>
    </xf>
    <xf numFmtId="0" fontId="31" fillId="0" borderId="42" xfId="4" applyFont="1" applyFill="1" applyBorder="1" applyAlignment="1">
      <alignment vertical="center" wrapText="1"/>
    </xf>
    <xf numFmtId="0" fontId="31" fillId="0" borderId="42" xfId="4" applyFont="1" applyBorder="1" applyAlignment="1">
      <alignment horizontal="center" vertical="center" wrapText="1"/>
    </xf>
    <xf numFmtId="0" fontId="31" fillId="0" borderId="42" xfId="0" applyFont="1" applyBorder="1" applyAlignment="1">
      <alignment horizontal="center" vertical="center"/>
    </xf>
    <xf numFmtId="0" fontId="31" fillId="5" borderId="42" xfId="4" applyFont="1" applyFill="1" applyBorder="1" applyAlignment="1">
      <alignment horizontal="left" vertical="center" wrapText="1"/>
    </xf>
    <xf numFmtId="0" fontId="31" fillId="5" borderId="42" xfId="4" applyFont="1" applyFill="1" applyBorder="1" applyAlignment="1">
      <alignment vertical="center" wrapText="1"/>
    </xf>
    <xf numFmtId="0" fontId="31" fillId="5" borderId="42" xfId="4" applyFont="1" applyFill="1" applyBorder="1" applyAlignment="1">
      <alignment horizontal="center" vertical="center" wrapText="1"/>
    </xf>
    <xf numFmtId="0" fontId="31" fillId="5" borderId="42" xfId="4" applyFont="1" applyFill="1" applyBorder="1" applyAlignment="1">
      <alignment horizontal="right" vertical="center" wrapText="1"/>
    </xf>
    <xf numFmtId="0" fontId="31" fillId="0" borderId="42" xfId="4" applyFont="1" applyBorder="1" applyAlignment="1">
      <alignment horizontal="right" vertical="center" wrapText="1"/>
    </xf>
    <xf numFmtId="0" fontId="31" fillId="0" borderId="42" xfId="4" applyFont="1" applyFill="1" applyBorder="1" applyAlignment="1">
      <alignment horizontal="left" vertical="center" wrapText="1"/>
    </xf>
    <xf numFmtId="0" fontId="31" fillId="0" borderId="42" xfId="0" applyFont="1" applyBorder="1" applyAlignment="1">
      <alignment horizontal="center" vertical="center" wrapText="1"/>
    </xf>
    <xf numFmtId="0" fontId="31" fillId="0" borderId="42" xfId="0" applyFont="1" applyFill="1" applyBorder="1" applyAlignment="1">
      <alignment vertical="center"/>
    </xf>
    <xf numFmtId="0" fontId="31" fillId="0" borderId="42" xfId="4" applyFont="1" applyFill="1" applyBorder="1" applyAlignment="1">
      <alignment horizontal="right" vertical="center" wrapText="1"/>
    </xf>
    <xf numFmtId="0" fontId="31" fillId="0" borderId="42" xfId="0" applyFont="1" applyBorder="1" applyAlignment="1">
      <alignment horizontal="left" vertical="center"/>
    </xf>
    <xf numFmtId="0" fontId="31" fillId="0" borderId="42" xfId="0" applyFont="1" applyBorder="1" applyAlignment="1">
      <alignment vertical="center"/>
    </xf>
    <xf numFmtId="0" fontId="31" fillId="0" borderId="42" xfId="0" applyFont="1" applyFill="1" applyBorder="1" applyAlignment="1">
      <alignment horizontal="center" vertical="center" wrapText="1"/>
    </xf>
    <xf numFmtId="0" fontId="31" fillId="0" borderId="0" xfId="0" applyFont="1"/>
    <xf numFmtId="0" fontId="31" fillId="5" borderId="0" xfId="4" applyFont="1" applyFill="1" applyBorder="1" applyAlignment="1">
      <alignment horizontal="left" vertical="center" wrapText="1"/>
    </xf>
    <xf numFmtId="0" fontId="31" fillId="5" borderId="0" xfId="4" applyFont="1" applyFill="1" applyBorder="1" applyAlignment="1">
      <alignment vertical="center" wrapText="1"/>
    </xf>
    <xf numFmtId="0" fontId="31" fillId="0" borderId="0" xfId="4" applyFont="1" applyFill="1" applyBorder="1" applyAlignment="1">
      <alignment vertical="center" wrapText="1"/>
    </xf>
    <xf numFmtId="165" fontId="31" fillId="0" borderId="0" xfId="4" applyNumberFormat="1" applyFont="1" applyFill="1" applyBorder="1" applyAlignment="1">
      <alignment horizontal="right" vertical="center" wrapText="1"/>
    </xf>
    <xf numFmtId="0" fontId="31" fillId="0" borderId="0" xfId="4" applyFont="1" applyFill="1" applyBorder="1" applyAlignment="1">
      <alignment horizontal="center" vertical="center" wrapText="1"/>
    </xf>
    <xf numFmtId="0" fontId="31" fillId="0" borderId="0" xfId="4" applyFont="1" applyFill="1" applyBorder="1" applyAlignment="1">
      <alignment horizontal="right" vertical="center" wrapText="1"/>
    </xf>
    <xf numFmtId="0" fontId="24" fillId="21" borderId="44" xfId="4" applyFont="1" applyFill="1" applyBorder="1" applyAlignment="1">
      <alignment horizontal="left" vertical="center"/>
    </xf>
    <xf numFmtId="0" fontId="31" fillId="13" borderId="42" xfId="4" applyFont="1" applyFill="1" applyBorder="1" applyAlignment="1">
      <alignment vertical="center" wrapText="1"/>
    </xf>
    <xf numFmtId="3" fontId="31" fillId="5" borderId="42" xfId="4" applyNumberFormat="1" applyFont="1" applyFill="1" applyBorder="1" applyAlignment="1">
      <alignment vertical="center" wrapText="1"/>
    </xf>
    <xf numFmtId="0" fontId="31" fillId="13" borderId="42" xfId="4" applyFont="1" applyFill="1" applyBorder="1" applyAlignment="1">
      <alignment horizontal="left" vertical="center" wrapText="1"/>
    </xf>
    <xf numFmtId="0" fontId="31" fillId="19" borderId="45" xfId="4" applyFont="1" applyFill="1" applyBorder="1" applyAlignment="1">
      <alignment vertical="center" wrapText="1"/>
    </xf>
    <xf numFmtId="0" fontId="32" fillId="5" borderId="42" xfId="4" applyFont="1" applyFill="1" applyBorder="1" applyAlignment="1">
      <alignment horizontal="left" vertical="center" wrapText="1"/>
    </xf>
    <xf numFmtId="0" fontId="32" fillId="5" borderId="42" xfId="4" applyFont="1" applyFill="1" applyBorder="1" applyAlignment="1">
      <alignment vertical="center" wrapText="1"/>
    </xf>
    <xf numFmtId="0" fontId="32" fillId="0" borderId="42" xfId="4" applyFont="1" applyBorder="1" applyAlignment="1">
      <alignment vertical="center" wrapText="1"/>
    </xf>
    <xf numFmtId="0" fontId="32" fillId="0" borderId="42" xfId="4" applyFont="1" applyBorder="1" applyAlignment="1">
      <alignment horizontal="center" vertical="center" wrapText="1"/>
    </xf>
    <xf numFmtId="0" fontId="32" fillId="0" borderId="42" xfId="4" applyFont="1" applyBorder="1" applyAlignment="1">
      <alignment horizontal="right" vertical="center" wrapText="1"/>
    </xf>
    <xf numFmtId="0" fontId="32" fillId="0" borderId="0" xfId="0" applyFont="1"/>
    <xf numFmtId="0" fontId="31" fillId="6" borderId="42" xfId="4" applyFont="1" applyFill="1" applyBorder="1" applyAlignment="1">
      <alignment horizontal="center" vertical="center" wrapText="1"/>
    </xf>
    <xf numFmtId="0" fontId="31" fillId="6" borderId="42" xfId="4" applyFont="1" applyFill="1" applyBorder="1" applyAlignment="1">
      <alignment horizontal="right" vertical="center" wrapText="1"/>
    </xf>
    <xf numFmtId="0" fontId="31" fillId="19" borderId="45" xfId="4" applyFont="1" applyFill="1" applyBorder="1" applyAlignment="1">
      <alignment horizontal="right" vertical="center" wrapText="1"/>
    </xf>
    <xf numFmtId="0" fontId="31" fillId="0" borderId="0" xfId="0" applyFont="1" applyFill="1" applyAlignment="1">
      <alignment vertical="center"/>
    </xf>
    <xf numFmtId="164" fontId="31" fillId="5" borderId="42" xfId="4" applyNumberFormat="1" applyFont="1" applyFill="1" applyBorder="1" applyAlignment="1">
      <alignment horizontal="center" vertical="center" wrapText="1"/>
    </xf>
    <xf numFmtId="0" fontId="31" fillId="0" borderId="0" xfId="0" applyFont="1" applyFill="1"/>
    <xf numFmtId="164" fontId="31" fillId="0" borderId="42" xfId="4" applyNumberFormat="1" applyFont="1" applyFill="1" applyBorder="1" applyAlignment="1">
      <alignment horizontal="center" vertical="center" wrapText="1"/>
    </xf>
    <xf numFmtId="0" fontId="31" fillId="5" borderId="42" xfId="0" applyFont="1" applyFill="1" applyBorder="1" applyAlignment="1">
      <alignment horizontal="right" vertical="center" wrapText="1"/>
    </xf>
    <xf numFmtId="2" fontId="31" fillId="0" borderId="42" xfId="4" applyNumberFormat="1" applyFont="1" applyFill="1" applyBorder="1" applyAlignment="1">
      <alignment horizontal="right" vertical="center" wrapText="1"/>
    </xf>
    <xf numFmtId="0" fontId="24" fillId="19" borderId="43" xfId="0" applyFont="1" applyFill="1" applyBorder="1" applyAlignment="1">
      <alignment horizontal="left" vertical="center"/>
    </xf>
    <xf numFmtId="0" fontId="24" fillId="19" borderId="44" xfId="0" applyFont="1" applyFill="1" applyBorder="1" applyAlignment="1">
      <alignment vertical="center"/>
    </xf>
    <xf numFmtId="0" fontId="24" fillId="19" borderId="44" xfId="0" applyFont="1" applyFill="1" applyBorder="1" applyAlignment="1">
      <alignment horizontal="center" vertical="center" wrapText="1"/>
    </xf>
    <xf numFmtId="0" fontId="24" fillId="19" borderId="44" xfId="0" applyFont="1" applyFill="1" applyBorder="1" applyAlignment="1">
      <alignment horizontal="right" vertical="center" wrapText="1"/>
    </xf>
    <xf numFmtId="0" fontId="31" fillId="0" borderId="42" xfId="0" applyFont="1" applyBorder="1" applyAlignment="1">
      <alignment horizontal="right" vertical="center" wrapText="1"/>
    </xf>
    <xf numFmtId="0" fontId="24" fillId="19" borderId="42" xfId="0" applyFont="1" applyFill="1" applyBorder="1" applyAlignment="1">
      <alignment horizontal="left" vertical="center"/>
    </xf>
    <xf numFmtId="0" fontId="24" fillId="19" borderId="42" xfId="0" applyFont="1" applyFill="1" applyBorder="1" applyAlignment="1">
      <alignment horizontal="center" vertical="center"/>
    </xf>
    <xf numFmtId="0" fontId="31" fillId="0" borderId="0" xfId="0" applyFont="1" applyAlignment="1">
      <alignment vertical="center" wrapText="1"/>
    </xf>
    <xf numFmtId="0" fontId="31" fillId="0" borderId="0" xfId="0" applyFont="1" applyAlignment="1">
      <alignment horizontal="left" vertical="center" wrapText="1"/>
    </xf>
    <xf numFmtId="0" fontId="31" fillId="0" borderId="0" xfId="0" quotePrefix="1" applyFont="1" applyAlignment="1">
      <alignment horizontal="left" vertical="center" wrapText="1"/>
    </xf>
    <xf numFmtId="0" fontId="31" fillId="0" borderId="0" xfId="0" quotePrefix="1" applyFont="1" applyAlignment="1">
      <alignment horizontal="right" vertical="center" wrapText="1"/>
    </xf>
    <xf numFmtId="0" fontId="31" fillId="0" borderId="0" xfId="0" applyFont="1" applyBorder="1" applyAlignment="1">
      <alignment horizontal="right" vertical="center" wrapText="1"/>
    </xf>
    <xf numFmtId="0" fontId="31" fillId="19" borderId="44" xfId="0" applyFont="1" applyFill="1" applyBorder="1" applyAlignment="1">
      <alignment wrapText="1"/>
    </xf>
    <xf numFmtId="0" fontId="31" fillId="19" borderId="45" xfId="0" applyFont="1" applyFill="1" applyBorder="1" applyAlignment="1">
      <alignment wrapText="1"/>
    </xf>
    <xf numFmtId="0" fontId="24" fillId="20" borderId="42" xfId="4" applyFont="1" applyFill="1" applyBorder="1" applyAlignment="1">
      <alignment horizontal="left" vertical="center" wrapText="1"/>
    </xf>
    <xf numFmtId="0" fontId="31" fillId="0" borderId="42" xfId="0" applyFont="1" applyBorder="1" applyAlignment="1">
      <alignment wrapText="1"/>
    </xf>
    <xf numFmtId="0" fontId="31" fillId="0" borderId="42" xfId="0" applyFont="1" applyFill="1" applyBorder="1" applyAlignment="1">
      <alignment horizontal="right" vertical="center" wrapText="1"/>
    </xf>
    <xf numFmtId="0" fontId="31" fillId="0" borderId="42" xfId="0" applyFont="1" applyFill="1" applyBorder="1" applyAlignment="1">
      <alignment vertical="center" wrapText="1"/>
    </xf>
    <xf numFmtId="0" fontId="31" fillId="0" borderId="0" xfId="0" applyFont="1" applyAlignment="1">
      <alignment wrapText="1"/>
    </xf>
    <xf numFmtId="165" fontId="31" fillId="0" borderId="42" xfId="4" applyNumberFormat="1" applyFont="1" applyFill="1" applyBorder="1" applyAlignment="1">
      <alignment horizontal="right" vertical="center" wrapText="1"/>
    </xf>
    <xf numFmtId="0" fontId="31" fillId="0" borderId="0" xfId="0" applyFont="1" applyFill="1" applyBorder="1" applyAlignment="1">
      <alignment horizontal="center" vertical="center" wrapText="1"/>
    </xf>
    <xf numFmtId="0" fontId="31" fillId="5" borderId="0" xfId="0" applyFont="1" applyFill="1" applyBorder="1" applyAlignment="1">
      <alignment horizontal="right" vertical="center" wrapText="1"/>
    </xf>
    <xf numFmtId="0" fontId="31" fillId="5" borderId="0" xfId="0" applyFont="1" applyFill="1" applyBorder="1" applyAlignment="1">
      <alignment horizontal="center" vertical="center" wrapText="1"/>
    </xf>
    <xf numFmtId="0" fontId="31" fillId="0" borderId="0" xfId="0" applyFont="1" applyFill="1" applyBorder="1" applyAlignment="1">
      <alignment vertical="center" wrapText="1"/>
    </xf>
    <xf numFmtId="0" fontId="31" fillId="19" borderId="45" xfId="0" applyFont="1" applyFill="1" applyBorder="1" applyAlignment="1">
      <alignment vertical="center" wrapText="1"/>
    </xf>
    <xf numFmtId="0" fontId="31" fillId="0" borderId="42" xfId="0" applyFont="1" applyBorder="1" applyAlignment="1">
      <alignment vertical="center" wrapText="1"/>
    </xf>
    <xf numFmtId="0" fontId="31" fillId="5" borderId="42" xfId="0" applyFont="1" applyFill="1" applyBorder="1" applyAlignment="1">
      <alignment horizontal="center" vertical="center" wrapText="1"/>
    </xf>
    <xf numFmtId="0" fontId="31" fillId="0" borderId="0" xfId="0" applyFont="1" applyAlignment="1">
      <alignment horizontal="center" wrapText="1"/>
    </xf>
    <xf numFmtId="0" fontId="32" fillId="0" borderId="42" xfId="0" applyFont="1" applyBorder="1" applyAlignment="1">
      <alignment vertical="center" wrapText="1"/>
    </xf>
    <xf numFmtId="0" fontId="32" fillId="0" borderId="42" xfId="0" applyFont="1" applyBorder="1" applyAlignment="1">
      <alignment wrapText="1"/>
    </xf>
    <xf numFmtId="0" fontId="31" fillId="6" borderId="42" xfId="0" applyFont="1" applyFill="1" applyBorder="1" applyAlignment="1">
      <alignment horizontal="center" vertical="center" wrapText="1"/>
    </xf>
    <xf numFmtId="0" fontId="31" fillId="6" borderId="42" xfId="0" applyFont="1" applyFill="1" applyBorder="1" applyAlignment="1">
      <alignment horizontal="right" vertical="center" wrapText="1"/>
    </xf>
    <xf numFmtId="0" fontId="31" fillId="6" borderId="42" xfId="0" applyFont="1" applyFill="1" applyBorder="1" applyAlignment="1">
      <alignment vertical="center" wrapText="1"/>
    </xf>
    <xf numFmtId="0" fontId="24" fillId="19" borderId="45" xfId="0" applyFont="1" applyFill="1" applyBorder="1" applyAlignment="1">
      <alignment vertical="center" wrapText="1"/>
    </xf>
    <xf numFmtId="0" fontId="24" fillId="19" borderId="43" xfId="4" applyFont="1" applyFill="1" applyBorder="1" applyAlignment="1">
      <alignment horizontal="left" vertical="center"/>
    </xf>
    <xf numFmtId="0" fontId="24" fillId="20" borderId="42" xfId="4" applyFont="1" applyFill="1" applyBorder="1" applyAlignment="1">
      <alignment horizontal="center" vertical="center" wrapText="1"/>
    </xf>
    <xf numFmtId="0" fontId="31" fillId="0" borderId="42" xfId="0" applyFont="1" applyBorder="1" applyAlignment="1">
      <alignment horizontal="center" vertical="center"/>
    </xf>
    <xf numFmtId="0" fontId="24" fillId="20" borderId="43" xfId="4" applyFont="1" applyFill="1" applyBorder="1" applyAlignment="1">
      <alignment horizontal="center" vertical="center" wrapText="1"/>
    </xf>
    <xf numFmtId="0" fontId="24" fillId="20" borderId="45" xfId="4" applyFont="1" applyFill="1" applyBorder="1" applyAlignment="1">
      <alignment horizontal="center" vertical="center" wrapText="1"/>
    </xf>
    <xf numFmtId="0" fontId="31" fillId="0" borderId="42" xfId="0" applyFont="1" applyBorder="1" applyAlignment="1">
      <alignment horizontal="left" vertical="center"/>
    </xf>
    <xf numFmtId="0" fontId="24" fillId="19" borderId="42" xfId="0" applyFont="1" applyFill="1" applyBorder="1" applyAlignment="1">
      <alignment horizontal="center" vertical="center"/>
    </xf>
    <xf numFmtId="0" fontId="0" fillId="0" borderId="30" xfId="0" applyBorder="1" applyAlignment="1">
      <alignment horizontal="center"/>
    </xf>
    <xf numFmtId="0" fontId="0" fillId="0" borderId="0" xfId="0" applyBorder="1" applyAlignment="1">
      <alignment horizontal="center"/>
    </xf>
    <xf numFmtId="0" fontId="0" fillId="0" borderId="31" xfId="0" applyBorder="1" applyAlignment="1">
      <alignment horizontal="center" vertical="top"/>
    </xf>
    <xf numFmtId="0" fontId="0" fillId="0" borderId="32" xfId="0" applyBorder="1" applyAlignment="1">
      <alignment horizontal="center" vertical="top"/>
    </xf>
    <xf numFmtId="0" fontId="0" fillId="0" borderId="0" xfId="0" applyBorder="1" applyAlignment="1">
      <alignment horizontal="center" vertical="top"/>
    </xf>
    <xf numFmtId="0" fontId="0" fillId="0" borderId="22" xfId="0" applyBorder="1" applyAlignment="1">
      <alignment horizontal="center" vertical="top"/>
    </xf>
    <xf numFmtId="2" fontId="0" fillId="0" borderId="30" xfId="0" applyNumberFormat="1" applyBorder="1" applyAlignment="1">
      <alignment horizontal="right" vertical="center"/>
    </xf>
  </cellXfs>
  <cellStyles count="6">
    <cellStyle name="Standaard" xfId="0" builtinId="0"/>
    <cellStyle name="Standaard 2" xfId="2" xr:uid="{4FBBAD05-F31E-48E5-929A-C8BA74CAC65A}"/>
    <cellStyle name="Standaard 2 2" xfId="3" xr:uid="{ACAEF765-4E17-4208-B636-55DAC48585EC}"/>
    <cellStyle name="Standaard 220 2" xfId="5" xr:uid="{8E4CECD3-A201-4A02-BC5C-AAB3E9467AFE}"/>
    <cellStyle name="Standaard 3" xfId="1" xr:uid="{7855258E-1234-48B4-9304-0CF3FB665EC7}"/>
    <cellStyle name="Standaard_Blad1" xfId="4" xr:uid="{A8BCC8C9-63C0-4228-B5E7-426F25A1ADC3}"/>
  </cellStyles>
  <dxfs count="150">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left" vertical="center" textRotation="0" indent="0" justifyLastLine="0" shrinkToFit="0" readingOrder="0"/>
      <border outline="0">
        <left style="thin">
          <color indexed="64"/>
        </left>
      </border>
    </dxf>
    <dxf>
      <alignment horizontal="left" vertical="center" textRotation="0" indent="0" justifyLastLine="0" shrinkToFit="0" readingOrder="0"/>
      <border outline="0">
        <right style="thin">
          <color indexed="64"/>
        </right>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Arial"/>
        <family val="2"/>
        <scheme val="none"/>
      </font>
      <fill>
        <patternFill patternType="solid">
          <fgColor indexed="64"/>
          <bgColor rgb="FF00B0F0"/>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vertical/>
        <horizontal/>
      </border>
    </dxf>
    <dxf>
      <border outline="0">
        <right style="thin">
          <color indexed="64"/>
        </right>
      </border>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vertical/>
        <horizontal/>
      </border>
    </dxf>
    <dxf>
      <border outline="0">
        <left style="thin">
          <color indexed="64"/>
        </left>
      </border>
    </dxf>
    <dxf>
      <alignment horizontal="general" vertical="center" textRotation="0" wrapText="0" indent="0" justifyLastLine="0" shrinkToFit="0" readingOrder="0"/>
    </dxf>
    <dxf>
      <font>
        <b/>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fill>
        <patternFill>
          <bgColor rgb="FFFF7171"/>
        </patternFill>
      </fill>
    </dxf>
    <dxf>
      <fill>
        <patternFill>
          <bgColor rgb="FFFF7171"/>
        </patternFill>
      </fill>
    </dxf>
    <dxf>
      <fill>
        <patternFill>
          <bgColor rgb="FFFF7171"/>
        </patternFill>
      </fill>
    </dxf>
    <dxf>
      <fill>
        <patternFill>
          <bgColor rgb="FFFF7171"/>
        </patternFill>
      </fill>
    </dxf>
    <dxf>
      <fill>
        <patternFill>
          <bgColor rgb="FFFF7171"/>
        </patternFill>
      </fill>
    </dxf>
    <dxf>
      <fill>
        <patternFill>
          <bgColor rgb="FFFF7171"/>
        </patternFill>
      </fill>
    </dxf>
    <dxf>
      <fill>
        <patternFill>
          <bgColor theme="5" tint="0.59996337778862885"/>
        </patternFill>
      </fill>
    </dxf>
  </dxfs>
  <tableStyles count="0" defaultTableStyle="TableStyleMedium2" defaultPivotStyle="PivotStyleLight16"/>
  <colors>
    <mruColors>
      <color rgb="FFFF7171"/>
      <color rgb="FFFF7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104774</xdr:rowOff>
    </xdr:from>
    <xdr:to>
      <xdr:col>9</xdr:col>
      <xdr:colOff>0</xdr:colOff>
      <xdr:row>50</xdr:row>
      <xdr:rowOff>97154</xdr:rowOff>
    </xdr:to>
    <xdr:sp macro="" textlink="">
      <xdr:nvSpPr>
        <xdr:cNvPr id="1087" name="Tekstvak 1">
          <a:extLst>
            <a:ext uri="{FF2B5EF4-FFF2-40B4-BE49-F238E27FC236}">
              <a16:creationId xmlns:a16="http://schemas.microsoft.com/office/drawing/2014/main" id="{00000000-0008-0000-0000-00003F040000}"/>
            </a:ext>
          </a:extLst>
        </xdr:cNvPr>
        <xdr:cNvSpPr txBox="1"/>
      </xdr:nvSpPr>
      <xdr:spPr>
        <a:xfrm>
          <a:off x="0" y="809624"/>
          <a:ext cx="6000750" cy="7440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chemeClr val="tx2"/>
              </a:solidFill>
            </a:rPr>
            <a:t>Op het tabblad "2 Opnamesjabloon - printversie" vind u het in te vullen formulier voor de opname van de aanwezige installaties. De informatie vergaard met dit formulier wordt gebruikt om de van toepassing zijnde onderhoudsactiveiten toe te wijzen aan de aanwezige installaties, het is daarom van belang het formulier volledig en correct (n.b. eenheden/specificaties etc.) in te vullen. </a:t>
          </a:r>
        </a:p>
        <a:p>
          <a:endParaRPr lang="nl-NL" sz="1000">
            <a:solidFill>
              <a:schemeClr val="tx2"/>
            </a:solidFill>
          </a:endParaRPr>
        </a:p>
        <a:p>
          <a:r>
            <a:rPr lang="nl-NL" sz="1000">
              <a:solidFill>
                <a:schemeClr val="tx2"/>
              </a:solidFill>
            </a:rPr>
            <a:t>Naar schatting is 95% van de te verwachten installaties op dit formulier aanwezig. Als decompositie (opdeling van de assets) geldt als regel dat het geheel aan componenten dat in een vervangingscyclus als geheel wordt vervangen als één asset wordt beschouwd. Dit geld ook als onderdelen van de asset bij een storing al reeds zijn vervangen. Bijvoorbeeld:</a:t>
          </a:r>
        </a:p>
        <a:p>
          <a:r>
            <a:rPr lang="nl-NL" sz="1000">
              <a:solidFill>
                <a:schemeClr val="tx2"/>
              </a:solidFill>
            </a:rPr>
            <a:t>- ketel met besturingskast en voorzetbrander</a:t>
          </a:r>
        </a:p>
        <a:p>
          <a:r>
            <a:rPr lang="nl-NL" sz="1000">
              <a:solidFill>
                <a:schemeClr val="tx2"/>
              </a:solidFill>
            </a:rPr>
            <a:t>- verdeler/verzamelaar met appendages, pompen, etc.</a:t>
          </a:r>
        </a:p>
        <a:p>
          <a:r>
            <a:rPr lang="nl-NL" sz="1000">
              <a:solidFill>
                <a:schemeClr val="tx2"/>
              </a:solidFill>
            </a:rPr>
            <a:t>Losse inrichting, assets die geen onderhoud behoeven en/of assets waarvan de vervanging niet wordt begroot in een MJOB behoren niet tot de scope van dit opnamesjabloon.</a:t>
          </a:r>
        </a:p>
        <a:p>
          <a:endParaRPr lang="nl-NL" sz="1000">
            <a:solidFill>
              <a:schemeClr val="tx2"/>
            </a:solidFill>
          </a:endParaRPr>
        </a:p>
        <a:p>
          <a:r>
            <a:rPr lang="nl-NL" sz="1000">
              <a:solidFill>
                <a:schemeClr val="tx2"/>
              </a:solidFill>
            </a:rPr>
            <a:t>Bij elk van de installaties wordt een aantal gegevens gevraagd:</a:t>
          </a:r>
        </a:p>
        <a:p>
          <a:r>
            <a:rPr lang="nl-NL" sz="1000">
              <a:solidFill>
                <a:schemeClr val="tx2"/>
              </a:solidFill>
            </a:rPr>
            <a:t>- bouwjaar</a:t>
          </a:r>
        </a:p>
        <a:p>
          <a:r>
            <a:rPr lang="nl-NL" sz="1000">
              <a:solidFill>
                <a:schemeClr val="tx2"/>
              </a:solidFill>
            </a:rPr>
            <a:t>- aantal</a:t>
          </a:r>
        </a:p>
        <a:p>
          <a:r>
            <a:rPr lang="nl-NL" sz="1000">
              <a:solidFill>
                <a:schemeClr val="tx2"/>
              </a:solidFill>
            </a:rPr>
            <a:t>- fabricaat</a:t>
          </a:r>
        </a:p>
        <a:p>
          <a:r>
            <a:rPr lang="nl-NL" sz="1000">
              <a:solidFill>
                <a:schemeClr val="tx2"/>
              </a:solidFill>
            </a:rPr>
            <a:t>- type</a:t>
          </a:r>
        </a:p>
        <a:p>
          <a:r>
            <a:rPr lang="nl-NL" sz="1000">
              <a:solidFill>
                <a:schemeClr val="tx2"/>
              </a:solidFill>
            </a:rPr>
            <a:t>- enkele installatie-specifieke kenmerken zoals capaciteit, vermogen, afmetingen, etc. </a:t>
          </a:r>
        </a:p>
        <a:p>
          <a:endParaRPr lang="nl-NL" sz="1000">
            <a:solidFill>
              <a:schemeClr val="tx2"/>
            </a:solidFill>
          </a:endParaRPr>
        </a:p>
        <a:p>
          <a:r>
            <a:rPr lang="nl-NL" sz="1000">
              <a:solidFill>
                <a:schemeClr val="tx2"/>
              </a:solidFill>
            </a:rPr>
            <a:t>Voor elk van de specifieke kenmerken horen 2 kolommen. In de eerste kolom staat de kenmerkvraag en in de 2e kolom dient het antwoord ingevuld te worden. Belangrijk hierbij is om rekening te houden met de gegeven opties (bij meerkeuzevragen) en aangegeven eenheden (bij open vragen). </a:t>
          </a:r>
        </a:p>
        <a:p>
          <a:endParaRPr lang="nl-NL" sz="1000">
            <a:solidFill>
              <a:schemeClr val="tx2"/>
            </a:solidFill>
          </a:endParaRPr>
        </a:p>
        <a:p>
          <a:r>
            <a:rPr lang="nl-NL" sz="1000">
              <a:solidFill>
                <a:schemeClr val="tx2"/>
              </a:solidFill>
            </a:rPr>
            <a:t>Indien een gevraagde waarde onbekend is, dient deze naar schatting ingevuld te worden. In het veld "Opmerkingen" kunt u aangeven dat de waarde een inschatting is. </a:t>
          </a:r>
        </a:p>
        <a:p>
          <a:endParaRPr lang="nl-NL" sz="1000">
            <a:solidFill>
              <a:schemeClr val="tx2"/>
            </a:solidFill>
          </a:endParaRPr>
        </a:p>
        <a:p>
          <a:r>
            <a:rPr lang="nl-NL" sz="1000">
              <a:solidFill>
                <a:schemeClr val="tx2"/>
              </a:solidFill>
            </a:rPr>
            <a:t>Indien een installatie uit onderdelen van verschillende jaartallen bestaat, dient het vroegste (oudste) jaartal ingevuld te worden.</a:t>
          </a:r>
        </a:p>
        <a:p>
          <a:endParaRPr lang="nl-NL" sz="1000">
            <a:solidFill>
              <a:schemeClr val="tx2"/>
            </a:solidFill>
          </a:endParaRPr>
        </a:p>
        <a:p>
          <a:r>
            <a:rPr lang="nl-NL" sz="1000">
              <a:solidFill>
                <a:schemeClr val="tx2"/>
              </a:solidFill>
            </a:rPr>
            <a:t>Als er van een installatie verschillende typen aanwezig zijn, dienen deze op een aparte regel ingevoerd te worden. </a:t>
          </a:r>
        </a:p>
        <a:p>
          <a:endParaRPr lang="nl-NL" sz="1000">
            <a:solidFill>
              <a:schemeClr val="tx2"/>
            </a:solidFill>
          </a:endParaRPr>
        </a:p>
        <a:p>
          <a:r>
            <a:rPr lang="nl-NL" sz="1000">
              <a:solidFill>
                <a:schemeClr val="tx2"/>
              </a:solidFill>
            </a:rPr>
            <a:t>Mocht er een installatie aanwezig zijn die niet al op deze lijst staat, gelieve deze toe te voegen in eenzelfde format. Dat wil zeggen: </a:t>
          </a:r>
        </a:p>
        <a:p>
          <a:r>
            <a:rPr lang="nl-NL" sz="1000">
              <a:solidFill>
                <a:schemeClr val="tx2"/>
              </a:solidFill>
            </a:rPr>
            <a:t>- Rekening houdend met hierboven beschreven decompositie;</a:t>
          </a:r>
        </a:p>
        <a:p>
          <a:r>
            <a:rPr lang="nl-NL" sz="1000">
              <a:solidFill>
                <a:schemeClr val="tx2"/>
              </a:solidFill>
            </a:rPr>
            <a:t>- Voor elk element graag bouwjaar, aantal, fabricaat en type invullen;</a:t>
          </a:r>
        </a:p>
        <a:p>
          <a:r>
            <a:rPr lang="nl-NL" sz="1000">
              <a:solidFill>
                <a:schemeClr val="tx2"/>
              </a:solidFill>
            </a:rPr>
            <a:t>- Voor elk element graag de benodigde kenmerken aanleveren aan de hand waarvan de vervangingswaarde bepaald kan worden (bijvoorbeeld capaciteit, vermogen, debiet, etc.);</a:t>
          </a:r>
        </a:p>
        <a:p>
          <a:r>
            <a:rPr lang="nl-NL" sz="1000">
              <a:solidFill>
                <a:schemeClr val="tx2"/>
              </a:solidFill>
            </a:rPr>
            <a:t>- Voor elk element graag de benodigde kenmerken invullen aan de hand waarvan de benodigde onderhoudsactiviteiten toegewezen kunnen worden (bijvoorbeeld hoeveelheid koelmiddel, type aandrijving, etc.).</a:t>
          </a:r>
        </a:p>
        <a:p>
          <a:endParaRPr lang="nl-NL" sz="1100">
            <a:solidFill>
              <a:schemeClr val="tx2"/>
            </a:solidFill>
          </a:endParaRPr>
        </a:p>
      </xdr:txBody>
    </xdr:sp>
    <xdr:clientData/>
  </xdr:twoCellAnchor>
  <xdr:twoCellAnchor editAs="oneCell">
    <xdr:from>
      <xdr:col>7</xdr:col>
      <xdr:colOff>245745</xdr:colOff>
      <xdr:row>0</xdr:row>
      <xdr:rowOff>17145</xdr:rowOff>
    </xdr:from>
    <xdr:to>
      <xdr:col>8</xdr:col>
      <xdr:colOff>657090</xdr:colOff>
      <xdr:row>3</xdr:row>
      <xdr:rowOff>123457</xdr:rowOff>
    </xdr:to>
    <xdr:pic>
      <xdr:nvPicPr>
        <xdr:cNvPr id="4" name="Afbeelding 3">
          <a:extLst>
            <a:ext uri="{FF2B5EF4-FFF2-40B4-BE49-F238E27FC236}">
              <a16:creationId xmlns:a16="http://schemas.microsoft.com/office/drawing/2014/main" id="{3B0F7F82-591A-4E7F-8532-052855F990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39665" y="17145"/>
          <a:ext cx="1081905" cy="647332"/>
        </a:xfrm>
        <a:prstGeom prst="rect">
          <a:avLst/>
        </a:prstGeom>
      </xdr:spPr>
    </xdr:pic>
    <xdr:clientData/>
  </xdr:twoCellAnchor>
  <xdr:twoCellAnchor editAs="oneCell">
    <xdr:from>
      <xdr:col>4</xdr:col>
      <xdr:colOff>464831</xdr:colOff>
      <xdr:row>0</xdr:row>
      <xdr:rowOff>22860</xdr:rowOff>
    </xdr:from>
    <xdr:to>
      <xdr:col>7</xdr:col>
      <xdr:colOff>155703</xdr:colOff>
      <xdr:row>3</xdr:row>
      <xdr:rowOff>21840</xdr:rowOff>
    </xdr:to>
    <xdr:pic>
      <xdr:nvPicPr>
        <xdr:cNvPr id="5" name="Afbeelding 4">
          <a:extLst>
            <a:ext uri="{FF2B5EF4-FFF2-40B4-BE49-F238E27FC236}">
              <a16:creationId xmlns:a16="http://schemas.microsoft.com/office/drawing/2014/main" id="{031445D5-8F88-4539-A9F5-2590AE4AA2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7071" y="22860"/>
          <a:ext cx="1702552"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1846465</xdr:colOff>
      <xdr:row>1</xdr:row>
      <xdr:rowOff>244879</xdr:rowOff>
    </xdr:from>
    <xdr:to>
      <xdr:col>23</xdr:col>
      <xdr:colOff>3922191</xdr:colOff>
      <xdr:row>2</xdr:row>
      <xdr:rowOff>679413</xdr:rowOff>
    </xdr:to>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5865" y="625879"/>
          <a:ext cx="2075726" cy="1260351"/>
        </a:xfrm>
        <a:prstGeom prst="rect">
          <a:avLst/>
        </a:prstGeom>
      </xdr:spPr>
    </xdr:pic>
    <xdr:clientData/>
  </xdr:twoCellAnchor>
  <xdr:twoCellAnchor editAs="oneCell">
    <xdr:from>
      <xdr:col>21</xdr:col>
      <xdr:colOff>114301</xdr:colOff>
      <xdr:row>1</xdr:row>
      <xdr:rowOff>133350</xdr:rowOff>
    </xdr:from>
    <xdr:to>
      <xdr:col>23</xdr:col>
      <xdr:colOff>846819</xdr:colOff>
      <xdr:row>2</xdr:row>
      <xdr:rowOff>589050</xdr:rowOff>
    </xdr:to>
    <xdr:pic>
      <xdr:nvPicPr>
        <xdr:cNvPr id="4" name="Afbeelding 3">
          <a:extLst>
            <a:ext uri="{FF2B5EF4-FFF2-40B4-BE49-F238E27FC236}">
              <a16:creationId xmlns:a16="http://schemas.microsoft.com/office/drawing/2014/main" id="{39F8DC39-0EF1-423A-864C-0EB30DE1FA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232851" y="1009650"/>
          <a:ext cx="4199618" cy="1332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ata%20Entry"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lwinvanderWal\Desktop\sinterkla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ntry"/>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39FE38-8B83-400C-AD39-B4AF28416E0F}" name="OpnameTabel" displayName="OpnameTabel" ref="A4:CU97" totalsRowShown="0" headerRowDxfId="142" dataDxfId="141" tableBorderDxfId="140">
  <autoFilter ref="A4:CU97" xr:uid="{EA425F3B-8EDF-4DED-A53C-906366061F14}"/>
  <sortState xmlns:xlrd2="http://schemas.microsoft.com/office/spreadsheetml/2017/richdata2" ref="A5:CU97">
    <sortCondition ref="E4:E97"/>
  </sortState>
  <tableColumns count="99">
    <tableColumn id="56" xr3:uid="{740284B7-29BE-41E1-AC8D-F1346B41AF19}" name="Index" dataDxfId="139">
      <calculatedColumnFormula>ROW()</calculatedColumnFormula>
    </tableColumn>
    <tableColumn id="81" xr3:uid="{7A117D0C-AD41-4CCB-AB7C-80D8ECA7E78D}" name="Duplicaat" dataDxfId="138">
      <calculatedColumnFormula>FALSE</calculatedColumnFormula>
    </tableColumn>
    <tableColumn id="1" xr3:uid="{EF20ED9C-70E8-4253-B814-ABD86051C208}" name="Categorie" dataDxfId="137" dataCellStyle="Standaard_Blad1"/>
    <tableColumn id="2" xr3:uid="{065FDFCA-C764-4F6A-9738-2F375D77D99F}" name="Omschrijving"/>
    <tableColumn id="3" xr3:uid="{66D4054E-57DD-433C-B5CD-4DA66E702A5E}" name="NL-SfB" dataDxfId="136"/>
    <tableColumn id="36" xr3:uid="{7E151778-E480-4717-BD5E-448F299CF277}" name="NL-SfB BIM" dataDxfId="135" dataCellStyle="Standaard_Blad1"/>
    <tableColumn id="99" xr3:uid="{7CBA494F-93E5-43F4-B962-27D860EBA793}" name="NLSFB"/>
    <tableColumn id="4" xr3:uid="{A5DD326D-3F9B-4D57-99D9-A4A88A50C7E9}" name="Aantal" dataDxfId="134" dataCellStyle="Standaard_Blad1"/>
    <tableColumn id="5" xr3:uid="{48BF60A0-07DE-4B52-9A37-B1F83FDE420C}" name="Bouwjaar" dataDxfId="133" dataCellStyle="Standaard_Blad1"/>
    <tableColumn id="6" xr3:uid="{7EB3523C-04ED-4599-9541-10C5ED189A03}" name="Fabricaat" dataDxfId="132" dataCellStyle="Standaard_Blad1"/>
    <tableColumn id="7" xr3:uid="{E6AAC3F9-A368-4F99-8C14-BC507CA112E9}" name="Type" dataDxfId="131" dataCellStyle="Standaard_Blad1"/>
    <tableColumn id="8" xr3:uid="{D9F94941-96A9-429C-B0EB-82CA41664D5C}" name="Kenmerkvraag 4" dataDxfId="130" dataCellStyle="Standaard_Blad1"/>
    <tableColumn id="9" xr3:uid="{CB93E907-065B-4038-A5A8-10634B310BBD}" name="Kenmerkantwoord 4" dataDxfId="129" dataCellStyle="Standaard_Blad1"/>
    <tableColumn id="10" xr3:uid="{35BA626D-70FB-4D3E-8EEA-856D3B64DA73}" name="Kenmerkvraag 5" dataDxfId="128" dataCellStyle="Standaard_Blad1"/>
    <tableColumn id="11" xr3:uid="{A2949E84-6874-44E7-B3F0-3E9D53CB7336}" name="Kenmerkantwoord 5" dataDxfId="127" dataCellStyle="Standaard_Blad1"/>
    <tableColumn id="12" xr3:uid="{4E9322BB-E95B-44D8-9F9D-A43C5FD39373}" name="Kenmerkvraag 6"/>
    <tableColumn id="13" xr3:uid="{26EB8F11-6856-4E45-B9B4-F5EF586BEEB0}" name="Kenmerkantwoord 6" dataDxfId="126" dataCellStyle="Standaard_Blad1"/>
    <tableColumn id="14" xr3:uid="{DA2106F0-C87C-46BE-A493-EC47D3028E91}" name="Kenmerkvraag 7" dataDxfId="125"/>
    <tableColumn id="15" xr3:uid="{E43E7B27-0E52-41AF-9592-3576E065E8CD}" name="Kenmerkantwoord 7" dataDxfId="124" dataCellStyle="Standaard_Blad1"/>
    <tableColumn id="16" xr3:uid="{DADAADE6-6DFD-4B8C-A27F-97A250332215}" name="Kenmerkvraag 8" dataDxfId="123"/>
    <tableColumn id="17" xr3:uid="{003DD1FB-B100-4398-B479-804C63E66F27}" name="Kenmerkantwoord 8" dataDxfId="122"/>
    <tableColumn id="18" xr3:uid="{7DED5188-75FD-4632-A500-31252074AD57}" name="Kenmerkvraag 9" dataDxfId="121"/>
    <tableColumn id="19" xr3:uid="{7C4C8FD2-0B76-4E6B-AFFF-D31D073F5517}" name="Kenmerkantwoord 9" dataDxfId="120"/>
    <tableColumn id="20" xr3:uid="{356793DC-9BD0-4319-A711-A6FA3A75AA0B}" name="Kenmerkvraag 10" dataDxfId="119"/>
    <tableColumn id="21" xr3:uid="{188D197A-AA5D-4B95-A0A4-674EC63E8615}" name="Kenmerkantwoord 10" dataDxfId="118"/>
    <tableColumn id="48" xr3:uid="{4BFC17C0-DFE9-43B7-9688-1DCA5E6B804E}" name="Kenmerkvraag 11"/>
    <tableColumn id="47" xr3:uid="{A4995CEB-CB51-4FCA-80A4-6583EF213AC7}" name="Kenmerkantwoord 11"/>
    <tableColumn id="35" xr3:uid="{E4D09E9C-BA67-4720-8BE0-D98C32B924AF}" name="Invulinstructie" dataDxfId="117"/>
    <tableColumn id="22" xr3:uid="{7394F1A8-9D0A-46D0-B6CF-35C0CBFDC0FF}" name="Opmerkingen" dataDxfId="116"/>
    <tableColumn id="23" xr3:uid="{82F69C48-6BE0-40E1-B9DB-2EE980A49B68}" name="IsAssetRegel" dataDxfId="115">
      <calculatedColumnFormula>NOT(ISBLANK(OpnameTabel[[#This Row],[Aantal]]))</calculatedColumnFormula>
    </tableColumn>
    <tableColumn id="24" xr3:uid="{FF453B99-DF07-4F85-9E11-41E234432C90}" name="IsRegelActief" dataDxfId="114">
      <calculatedColumnFormula>AND(OpnameTabel[[#This Row],[IsAssetRegel]],NOT(ISBLANK(OpnameTabel[[#This Row],[Aantal]])))</calculatedColumnFormula>
    </tableColumn>
    <tableColumn id="25" xr3:uid="{52E8C352-0476-4F7F-8F9F-6412EABDF835}" name="IsIngevuld1" dataDxfId="113">
      <calculatedColumnFormula>IF(AND(OpnameTabel[[#This Row],[IsAssetRegel]],OpnameTabel[[#This Row],[IsRegelActief]]), NOT(ISBLANK(OpnameTabel[[#This Row],[Bouwjaar]])), TRUE)</calculatedColumnFormula>
    </tableColumn>
    <tableColumn id="26" xr3:uid="{E7BD3EE3-29EA-4A50-B21A-9D503D5296F4}" name="IsIngevuld2" dataDxfId="112">
      <calculatedColumnFormula>IF(AND(OpnameTabel[[#This Row],[IsAssetRegel]],OpnameTabel[[#This Row],[IsRegelActief]]), NOT(ISBLANK(J5)), TRUE)</calculatedColumnFormula>
    </tableColumn>
    <tableColumn id="27" xr3:uid="{1F43C9A6-BFBA-42F6-8A16-CA84DBA61808}" name="IsIngevuld3" dataDxfId="111">
      <calculatedColumnFormula>IF(AND(OpnameTabel[[#This Row],[IsAssetRegel]],OpnameTabel[[#This Row],[IsRegelActief]]), NOT(ISBLANK(K5)), TRUE)</calculatedColumnFormula>
    </tableColumn>
    <tableColumn id="28" xr3:uid="{C211D215-6B46-4D24-811B-3D7CB2FA3F0B}" name="IsIngevuld4" dataDxfId="110">
      <calculatedColumnFormula>IF(AND(OpnameTabel[[#This Row],[IsAssetRegel]],OpnameTabel[[#This Row],[IsRegelActief]], NOT(ISBLANK(OpnameTabel[[#This Row],[Kenmerkvraag 4]]))), NOT(ISBLANK(OpnameTabel[[#This Row],[Kenmerkantwoord 4]])), TRUE)</calculatedColumnFormula>
    </tableColumn>
    <tableColumn id="29" xr3:uid="{C2FEC95E-E929-4E30-BA2A-C7927F91FFAC}" name="IsIngevuld5" dataDxfId="109">
      <calculatedColumnFormula>IF(AND(OpnameTabel[[#This Row],[IsAssetRegel]],OpnameTabel[[#This Row],[IsRegelActief]], NOT(ISBLANK(OpnameTabel[[#This Row],[Kenmerkvraag 5]]))), NOT(ISBLANK(OpnameTabel[[#This Row],[Kenmerkantwoord 5]])), TRUE)</calculatedColumnFormula>
    </tableColumn>
    <tableColumn id="30" xr3:uid="{B4DCA6D2-BB4C-4B36-B7E9-6EE183B9AE48}" name="IsIngevuld6" dataDxfId="108">
      <calculatedColumnFormula>IF(AND(OpnameTabel[[#This Row],[IsAssetRegel]],OpnameTabel[[#This Row],[IsRegelActief]], NOT(ISBLANK(OpnameTabel[[#This Row],[Kenmerkvraag 6]]))), NOT(ISBLANK(OpnameTabel[[#This Row],[Kenmerkantwoord 6]])), TRUE)</calculatedColumnFormula>
    </tableColumn>
    <tableColumn id="31" xr3:uid="{D4FDC001-C102-49A5-8DFF-23E194D06DB3}" name="IsIngevuld7" dataDxfId="107">
      <calculatedColumnFormula>IF(AND(OpnameTabel[[#This Row],[IsAssetRegel]],OpnameTabel[[#This Row],[IsRegelActief]], NOT(ISBLANK(OpnameTabel[[#This Row],[Kenmerkvraag 7]]))), NOT(ISBLANK(OpnameTabel[[#This Row],[Kenmerkantwoord 7]])), TRUE)</calculatedColumnFormula>
    </tableColumn>
    <tableColumn id="32" xr3:uid="{534A3609-BA00-46AB-A8CC-0B38BD549505}" name="IsIngevuld8" dataDxfId="106">
      <calculatedColumnFormula>IF(AND(OpnameTabel[[#This Row],[IsAssetRegel]],OpnameTabel[[#This Row],[IsRegelActief]], NOT(ISBLANK(OpnameTabel[[#This Row],[Kenmerkvraag 8]]))), NOT(ISBLANK(OpnameTabel[[#This Row],[Kenmerkantwoord 8]])), TRUE)</calculatedColumnFormula>
    </tableColumn>
    <tableColumn id="33" xr3:uid="{CEB1E6CE-BA2B-4DEA-9EE8-BDDA3E018DD9}" name="IsIngevuld9" dataDxfId="105">
      <calculatedColumnFormula>IF(AND(OpnameTabel[[#This Row],[IsAssetRegel]],OpnameTabel[[#This Row],[IsRegelActief]], NOT(ISBLANK(OpnameTabel[[#This Row],[Kenmerkvraag 9]]))), NOT(ISBLANK(OpnameTabel[[#This Row],[Kenmerkantwoord 9]])), TRUE)</calculatedColumnFormula>
    </tableColumn>
    <tableColumn id="34" xr3:uid="{336F1257-EB6F-4075-985E-D53BDD15EE2E}" name="IsIngevuld10" dataDxfId="104">
      <calculatedColumnFormula>IF(AND(OpnameTabel[[#This Row],[IsAssetRegel]],OpnameTabel[[#This Row],[IsRegelActief]], NOT(ISBLANK(OpnameTabel[[#This Row],[Kenmerkvraag 10]]))), NOT(ISBLANK(OpnameTabel[[#This Row],[Kenmerkantwoord 10]])), TRUE)</calculatedColumnFormula>
    </tableColumn>
    <tableColumn id="51" xr3:uid="{526FCF54-3B1E-4B11-92D5-10480ADCDD42}" name="IsIngevuld11" dataDxfId="103">
      <calculatedColumnFormula>IF(AND(OpnameTabel[[#This Row],[IsAssetRegel]],OpnameTabel[[#This Row],[IsRegelActief]], NOT(ISBLANK(OpnameTabel[[#This Row],[Kenmerkvraag 11]]))), NOT(ISBLANK(OpnameTabel[[#This Row],[Kenmerkantwoord 11]])), TRUE)</calculatedColumnFormula>
    </tableColumn>
    <tableColumn id="37" xr3:uid="{58287FB3-2831-4843-AE37-C19FCD49F38C}" name="ow1" dataDxfId="102">
      <calculatedColumnFormula>IF(OpnameTabel[[#This Row],[IsIngevuld1]], 0, 1)</calculatedColumnFormula>
    </tableColumn>
    <tableColumn id="38" xr3:uid="{545C4CCE-FC20-4A1D-9EAA-AAA31210EFCE}" name="ow2" dataDxfId="101">
      <calculatedColumnFormula>IF(OpnameTabel[[#This Row],[IsIngevuld2]], 0, 1)</calculatedColumnFormula>
    </tableColumn>
    <tableColumn id="39" xr3:uid="{3780609F-C926-45F7-833A-6094942978D4}" name="ow3" dataDxfId="100">
      <calculatedColumnFormula>IF(OpnameTabel[[#This Row],[IsIngevuld3]], 0, 1)</calculatedColumnFormula>
    </tableColumn>
    <tableColumn id="40" xr3:uid="{F88E29A9-7DE2-4D75-963B-1917319B8FC7}" name="ow4" dataDxfId="99">
      <calculatedColumnFormula>IF(OpnameTabel[[#This Row],[IsIngevuld4]], 0, 1)</calculatedColumnFormula>
    </tableColumn>
    <tableColumn id="41" xr3:uid="{5DF5F410-CBD8-4522-BBCC-5C2EDD35D4D8}" name="ow5" dataDxfId="98">
      <calculatedColumnFormula>IF(OpnameTabel[[#This Row],[IsIngevuld5]], 0, 1)</calculatedColumnFormula>
    </tableColumn>
    <tableColumn id="42" xr3:uid="{79501B04-4186-4EA0-8B9E-A3037B5D6309}" name="ow6" dataDxfId="97">
      <calculatedColumnFormula>IF(OpnameTabel[[#This Row],[IsIngevuld6]], 0, 1)</calculatedColumnFormula>
    </tableColumn>
    <tableColumn id="43" xr3:uid="{1857CB62-FBBF-48CF-932E-E9433F7F3117}" name="ow7" dataDxfId="96">
      <calculatedColumnFormula>IF(OpnameTabel[[#This Row],[IsIngevuld7]], 0, 1)</calculatedColumnFormula>
    </tableColumn>
    <tableColumn id="44" xr3:uid="{828BAF4D-F2AA-4E52-8E11-9DCC59BC82A4}" name="ow8" dataDxfId="95">
      <calculatedColumnFormula>IF(OpnameTabel[[#This Row],[IsIngevuld8]], 0, 1)</calculatedColumnFormula>
    </tableColumn>
    <tableColumn id="45" xr3:uid="{EC138122-FF11-47FB-9F33-97EF7FA4F47E}" name="ow9" dataDxfId="94">
      <calculatedColumnFormula>IF(OpnameTabel[[#This Row],[IsIngevuld9]], 0, 1)</calculatedColumnFormula>
    </tableColumn>
    <tableColumn id="46" xr3:uid="{E4BB0ABC-296C-4AC5-A440-691F56D24A68}" name="ow10" dataDxfId="93">
      <calculatedColumnFormula>IF(OpnameTabel[[#This Row],[IsIngevuld10]], 0, 1)</calculatedColumnFormula>
    </tableColumn>
    <tableColumn id="54" xr3:uid="{BD23F643-4514-4B7C-8761-D7C4EE8BDBCD}" name="ow11" dataDxfId="92">
      <calculatedColumnFormula>IF(OpnameTabel[[#This Row],[IsIngevuld11]], 0, 1)</calculatedColumnFormula>
    </tableColumn>
    <tableColumn id="49" xr3:uid="{24183DB5-90B6-4FA8-924D-6C77518711C2}" name="HeeftKenmerkEenheid4" dataDxfId="91">
      <calculatedColumnFormula>ISNUMBER(SEARCH("[",OpnameTabel[[#This Row],[Kenmerkvraag 4]]))</calculatedColumnFormula>
    </tableColumn>
    <tableColumn id="50" xr3:uid="{0BF5380A-C053-468B-81EE-4DA0AB5EE9AC}" name="Kenmerkeenheid4" dataDxfId="90">
      <calculatedColumnFormula>IF(OpnameTabel[[#This Row],[HeeftKenmerkEenheid4]], MID(LEFT(OpnameTabel[[#This Row],[Kenmerkvraag 4]],FIND("]",OpnameTabel[[#This Row],[Kenmerkvraag 4]])-1),FIND("[",OpnameTabel[[#This Row],[Kenmerkvraag 4]])+1,LEN(OpnameTabel[[#This Row],[Kenmerkvraag 4]])), "")</calculatedColumnFormula>
    </tableColumn>
    <tableColumn id="53" xr3:uid="{09F2A12C-028F-4D79-A87F-3C8069F3CAE1}" name="Kenmerkomschrijving4" dataDxfId="89">
      <calculatedColumnFormula>IF(OpnameTabel[[#This Row],[HeeftKenmerkEenheid4]], LEFT(OpnameTabel[[#This Row],[Kenmerkvraag 4]], (FIND(" [",OpnameTabel[[#This Row],[Kenmerkvraag 4]],1)-1)), "")</calculatedColumnFormula>
    </tableColumn>
    <tableColumn id="52" xr3:uid="{3AFBF726-3FD4-4D1C-81DD-C3E835673012}" name="Kenmerkzin4" dataDxfId="88">
      <calculatedColumnFormula>IF(OpnameTabel[[#This Row],[HeeftKenmerkEenheid4]], (OpnameTabel[[#This Row],[Kenmerkomschrijving4]] &amp; ": " &amp; OpnameTabel[[#This Row],[Kenmerkantwoord 4]] &amp; " " &amp;OpnameTabel[[#This Row],[Kenmerkeenheid4]]), IF(ISTEXT(OpnameTabel[[#This Row],[Kenmerkantwoord 4]]), OpnameTabel[[#This Row],[Kenmerkantwoord 4]], ""))</calculatedColumnFormula>
    </tableColumn>
    <tableColumn id="57" xr3:uid="{5E1FB7A3-5E38-4DD1-8CFD-8AFFCEB288C3}" name="HeeftKenmerkEenheid5" dataDxfId="87">
      <calculatedColumnFormula>ISNUMBER(SEARCH("[",OpnameTabel[[#This Row],[Kenmerkvraag 5]]))</calculatedColumnFormula>
    </tableColumn>
    <tableColumn id="58" xr3:uid="{40DDCA00-6FFB-4C38-8FEB-0E1C9C6D9612}" name="Kenmerkeenheid5" dataDxfId="86">
      <calculatedColumnFormula>IF(OpnameTabel[[#This Row],[HeeftKenmerkEenheid5]], MID(LEFT(OpnameTabel[[#This Row],[Kenmerkvraag 5]],FIND("]",OpnameTabel[[#This Row],[Kenmerkvraag 5]])-1),FIND("[",OpnameTabel[[#This Row],[Kenmerkvraag 5]])+1,LEN(OpnameTabel[[#This Row],[Kenmerkvraag 5]])), "")</calculatedColumnFormula>
    </tableColumn>
    <tableColumn id="59" xr3:uid="{29E58C2F-4D01-44CF-8371-564234299E6A}" name="Kenmerkomschrijving5" dataDxfId="85">
      <calculatedColumnFormula>IF(OpnameTabel[[#This Row],[HeeftKenmerkEenheid5]], LEFT(OpnameTabel[[#This Row],[Kenmerkvraag 5]], (FIND(" [",OpnameTabel[[#This Row],[Kenmerkvraag 5]],1)-1)), "")</calculatedColumnFormula>
    </tableColumn>
    <tableColumn id="60" xr3:uid="{AF3F7460-5DB6-4F86-A618-CBA99DD0A723}" name="Kenmerkzin5" dataDxfId="84">
      <calculatedColumnFormula>IF(OpnameTabel[[#This Row],[HeeftKenmerkEenheid5]], (OpnameTabel[[#This Row],[Kenmerkomschrijving5]] &amp; ": " &amp; OpnameTabel[[#This Row],[Kenmerkantwoord 5]] &amp; " " &amp;OpnameTabel[[#This Row],[Kenmerkeenheid5]]), IF(ISTEXT(OpnameTabel[[#This Row],[Kenmerkantwoord 5]]), OpnameTabel[[#This Row],[Kenmerkantwoord 5]], ""))</calculatedColumnFormula>
    </tableColumn>
    <tableColumn id="61" xr3:uid="{66D1C25D-069F-4653-9804-194FF6D427BE}" name="HeeftKenmerkEenheid6" dataDxfId="83">
      <calculatedColumnFormula>ISNUMBER(SEARCH("[",OpnameTabel[[#This Row],[Kenmerkvraag 6]]))</calculatedColumnFormula>
    </tableColumn>
    <tableColumn id="62" xr3:uid="{1FEFCE1B-FE4E-459B-A387-29E64B6EF2C2}" name="Kenmerkeenheid6" dataDxfId="82">
      <calculatedColumnFormula>IF(OpnameTabel[[#This Row],[HeeftKenmerkEenheid6]], MID(LEFT(OpnameTabel[[#This Row],[Kenmerkvraag 6]],FIND("]",OpnameTabel[[#This Row],[Kenmerkvraag 6]])-1),FIND("[",OpnameTabel[[#This Row],[Kenmerkvraag 6]])+1,LEN(OpnameTabel[[#This Row],[Kenmerkvraag 6]])), "")</calculatedColumnFormula>
    </tableColumn>
    <tableColumn id="63" xr3:uid="{6F808577-7C57-462D-8612-F54F234474BA}" name="Kenmerkomschrijving6" dataDxfId="81">
      <calculatedColumnFormula>IF(OpnameTabel[[#This Row],[HeeftKenmerkEenheid6]], LEFT(OpnameTabel[[#This Row],[Kenmerkvraag 6]], (FIND(" [",OpnameTabel[[#This Row],[Kenmerkvraag 6]],1)-1)), "")</calculatedColumnFormula>
    </tableColumn>
    <tableColumn id="64" xr3:uid="{1D23ADD2-5648-4047-9A2E-A34ED06B6C79}" name="Kenmerkzin6" dataDxfId="80">
      <calculatedColumnFormula>IF(OpnameTabel[[#This Row],[HeeftKenmerkEenheid6]], (OpnameTabel[[#This Row],[Kenmerkomschrijving6]] &amp; ": " &amp; OpnameTabel[[#This Row],[Kenmerkantwoord 6]] &amp; " " &amp;OpnameTabel[[#This Row],[Kenmerkeenheid6]]), IF(ISTEXT(OpnameTabel[[#This Row],[Kenmerkantwoord 6]]), OpnameTabel[[#This Row],[Kenmerkantwoord 6]], ""))</calculatedColumnFormula>
    </tableColumn>
    <tableColumn id="65" xr3:uid="{E4671A15-C663-43DC-BF5C-E2100F929983}" name="HeeftKenmerkEenheid7" dataDxfId="79">
      <calculatedColumnFormula>ISNUMBER(SEARCH("[",OpnameTabel[[#This Row],[Kenmerkvraag 7]]))</calculatedColumnFormula>
    </tableColumn>
    <tableColumn id="66" xr3:uid="{F17F0382-402A-4C57-8B9A-D556CF3E4775}" name="Kenmerkeenheid7" dataDxfId="78">
      <calculatedColumnFormula>IF(OpnameTabel[[#This Row],[HeeftKenmerkEenheid7]], MID(LEFT(OpnameTabel[[#This Row],[Kenmerkvraag 7]],FIND("]",OpnameTabel[[#This Row],[Kenmerkvraag 7]])-1),FIND("[",OpnameTabel[[#This Row],[Kenmerkvraag 7]])+1,LEN(OpnameTabel[[#This Row],[Kenmerkvraag 7]])), "")</calculatedColumnFormula>
    </tableColumn>
    <tableColumn id="67" xr3:uid="{9AEF5498-B7AB-43A2-86E9-1DDCF3D96E3C}" name="Kenmerkomschrijving7" dataDxfId="77">
      <calculatedColumnFormula>IF(OpnameTabel[[#This Row],[HeeftKenmerkEenheid7]], LEFT(OpnameTabel[[#This Row],[Kenmerkvraag 7]], (FIND(" [",OpnameTabel[[#This Row],[Kenmerkvraag 7]],1)-1)), "")</calculatedColumnFormula>
    </tableColumn>
    <tableColumn id="68" xr3:uid="{D020B37C-2B29-41B2-8873-55801B4E7069}" name="Kenmerkzin7" dataDxfId="76">
      <calculatedColumnFormula>IF(OpnameTabel[[#This Row],[HeeftKenmerkEenheid7]], (OpnameTabel[[#This Row],[Kenmerkomschrijving7]] &amp; ": " &amp; OpnameTabel[[#This Row],[Kenmerkantwoord 7]] &amp; " " &amp;OpnameTabel[[#This Row],[Kenmerkeenheid7]]), IF(ISTEXT(OpnameTabel[[#This Row],[Kenmerkantwoord 7]]), OpnameTabel[[#This Row],[Kenmerkantwoord 7]], ""))</calculatedColumnFormula>
    </tableColumn>
    <tableColumn id="69" xr3:uid="{C405F97B-1DFC-4F19-9688-DC3B0A9321AE}" name="HeeftKenmerkEenheid8" dataDxfId="75">
      <calculatedColumnFormula>ISNUMBER(SEARCH("[",OpnameTabel[[#This Row],[Kenmerkvraag 8]]))</calculatedColumnFormula>
    </tableColumn>
    <tableColumn id="70" xr3:uid="{2065956A-BC62-422F-884C-EEF53A4C0C06}" name="Kenmerkeenheid8" dataDxfId="74">
      <calculatedColumnFormula>IF(OpnameTabel[[#This Row],[HeeftKenmerkEenheid8]], MID(LEFT(OpnameTabel[[#This Row],[Kenmerkvraag 8]],FIND("]",OpnameTabel[[#This Row],[Kenmerkvraag 8]])-1),FIND("[",OpnameTabel[[#This Row],[Kenmerkvraag 8]])+1,LEN(OpnameTabel[[#This Row],[Kenmerkvraag 8]])), "")</calculatedColumnFormula>
    </tableColumn>
    <tableColumn id="71" xr3:uid="{F581BFC9-F4D8-48B2-A596-D162CB3077FD}" name="Kenmerkomschrijving8" dataDxfId="73">
      <calculatedColumnFormula>IF(OpnameTabel[[#This Row],[HeeftKenmerkEenheid8]], LEFT(OpnameTabel[[#This Row],[Kenmerkvraag 8]], (FIND(" [",OpnameTabel[[#This Row],[Kenmerkvraag 8]],1)-1)), "")</calculatedColumnFormula>
    </tableColumn>
    <tableColumn id="72" xr3:uid="{61535FED-A224-455B-B7C8-ED6CBD91EDBA}" name="Kenmerkzin8" dataDxfId="72">
      <calculatedColumnFormula>IF(OpnameTabel[[#This Row],[HeeftKenmerkEenheid8]], (OpnameTabel[[#This Row],[Kenmerkomschrijving8]] &amp; ": " &amp; OpnameTabel[[#This Row],[Kenmerkantwoord 8]] &amp; " " &amp;OpnameTabel[[#This Row],[Kenmerkeenheid8]]), IF(ISTEXT(OpnameTabel[[#This Row],[Kenmerkantwoord 8]]), OpnameTabel[[#This Row],[Kenmerkantwoord 8]], ""))</calculatedColumnFormula>
    </tableColumn>
    <tableColumn id="73" xr3:uid="{26E55765-8ABB-4ADC-B655-5D0AF6DF54D7}" name="HeeftKenmerkEenheid9" dataDxfId="71">
      <calculatedColumnFormula>ISNUMBER(SEARCH("[",OpnameTabel[[#This Row],[Kenmerkvraag 9]]))</calculatedColumnFormula>
    </tableColumn>
    <tableColumn id="74" xr3:uid="{5D156AEA-1012-4DF6-B343-DEBE66F27917}" name="Kenmerkeenheid9" dataDxfId="70">
      <calculatedColumnFormula>IF(OpnameTabel[[#This Row],[HeeftKenmerkEenheid9]], MID(LEFT(OpnameTabel[[#This Row],[Kenmerkvraag 9]],FIND("]",OpnameTabel[[#This Row],[Kenmerkvraag 9]])-1),FIND("[",OpnameTabel[[#This Row],[Kenmerkvraag 9]])+1,LEN(OpnameTabel[[#This Row],[Kenmerkvraag 9]])), "")</calculatedColumnFormula>
    </tableColumn>
    <tableColumn id="75" xr3:uid="{54C49EC4-A42D-4E02-A1B3-7DCA73292E52}" name="Kenmerkomschrijving9" dataDxfId="69">
      <calculatedColumnFormula>IF(OpnameTabel[[#This Row],[HeeftKenmerkEenheid9]], LEFT(OpnameTabel[[#This Row],[Kenmerkvraag 9]], (FIND(" [",OpnameTabel[[#This Row],[Kenmerkvraag 9]],1)-1)), "")</calculatedColumnFormula>
    </tableColumn>
    <tableColumn id="76" xr3:uid="{4471E894-708A-4F39-8233-B4289BEA4C3C}" name="Kenmerkzin9" dataDxfId="68">
      <calculatedColumnFormula>IF(OpnameTabel[[#This Row],[HeeftKenmerkEenheid9]], (OpnameTabel[[#This Row],[Kenmerkomschrijving9]] &amp; ": " &amp; OpnameTabel[[#This Row],[Kenmerkantwoord 9]] &amp; " " &amp;OpnameTabel[[#This Row],[Kenmerkeenheid9]]), IF(ISTEXT(OpnameTabel[[#This Row],[Kenmerkantwoord 9]]), OpnameTabel[[#This Row],[Kenmerkantwoord 9]], ""))</calculatedColumnFormula>
    </tableColumn>
    <tableColumn id="77" xr3:uid="{F7B6557D-EDCE-4CE3-B892-17AB50AFBFC0}" name="HeeftKenmerkEenheid10" dataDxfId="67">
      <calculatedColumnFormula>ISNUMBER(SEARCH("[",OpnameTabel[[#This Row],[Kenmerkvraag 10]]))</calculatedColumnFormula>
    </tableColumn>
    <tableColumn id="78" xr3:uid="{22E61ECF-6D1B-48D1-BEB5-EA2FBE50B2FD}" name="Kenmerkeenheid10" dataDxfId="66">
      <calculatedColumnFormula>IF(OpnameTabel[[#This Row],[HeeftKenmerkEenheid10]], MID(LEFT(OpnameTabel[[#This Row],[Kenmerkvraag 10]],FIND("]",OpnameTabel[[#This Row],[Kenmerkvraag 10]])-1),FIND("[",OpnameTabel[[#This Row],[Kenmerkvraag 10]])+1,LEN(OpnameTabel[[#This Row],[Kenmerkvraag 10]])), "")</calculatedColumnFormula>
    </tableColumn>
    <tableColumn id="79" xr3:uid="{93E39F0D-1989-44B9-BD30-17BA0FCCD68A}" name="Kenmerkomschrijving10" dataDxfId="65">
      <calculatedColumnFormula>IF(OpnameTabel[[#This Row],[HeeftKenmerkEenheid10]], LEFT(OpnameTabel[[#This Row],[Kenmerkvraag 10]], (FIND(" [",OpnameTabel[[#This Row],[Kenmerkvraag 10]],1)-1)), "")</calculatedColumnFormula>
    </tableColumn>
    <tableColumn id="84" xr3:uid="{0EDB212B-A0B2-425A-8614-C94F374F5141}" name="Kenmerkzin10" dataDxfId="64">
      <calculatedColumnFormula>IF(OpnameTabel[[#This Row],[HeeftKenmerkEenheid10]], (OpnameTabel[[#This Row],[Kenmerkomschrijving10]] &amp; ": " &amp; OpnameTabel[[#This Row],[Kenmerkantwoord 10]] &amp; " " &amp;OpnameTabel[[#This Row],[Kenmerkeenheid10]]), IF(ISTEXT(OpnameTabel[[#This Row],[Kenmerkantwoord 10]]), OpnameTabel[[#This Row],[Kenmerkantwoord 10]], ""))</calculatedColumnFormula>
    </tableColumn>
    <tableColumn id="83" xr3:uid="{1D5F158B-BADB-46E1-B6C8-F218C73A2C10}" name="HeeftKenmerkEenheid11" dataDxfId="63">
      <calculatedColumnFormula>ISNUMBER(SEARCH("[",OpnameTabel[[#This Row],[Kenmerkvraag 11]]))</calculatedColumnFormula>
    </tableColumn>
    <tableColumn id="85" xr3:uid="{4CDEA3EE-048A-4DC2-82FC-49E11DF7740C}" name="Kenmerkeenheid11" dataDxfId="62">
      <calculatedColumnFormula>IF(OpnameTabel[[#This Row],[HeeftKenmerkEenheid11]], MID(LEFT(OpnameTabel[[#This Row],[Kenmerkvraag 11]],FIND("]",OpnameTabel[[#This Row],[Kenmerkvraag 11]])-1),FIND("[",OpnameTabel[[#This Row],[Kenmerkvraag 11]])+1,LEN(OpnameTabel[[#This Row],[Kenmerkvraag 11]])), "")</calculatedColumnFormula>
    </tableColumn>
    <tableColumn id="82" xr3:uid="{1385A057-BFF5-4FE2-A3ED-AB3B3E871888}" name="Kenmerkomschrijving11" dataDxfId="61">
      <calculatedColumnFormula>IF(OpnameTabel[[#This Row],[HeeftKenmerkEenheid11]], LEFT(OpnameTabel[[#This Row],[Kenmerkvraag 11]], (FIND(" [",OpnameTabel[[#This Row],[Kenmerkvraag 11]],1)-1)), "")</calculatedColumnFormula>
    </tableColumn>
    <tableColumn id="80" xr3:uid="{CB1B90B6-CF70-429B-9DBB-3221C78C434B}" name="Kenmerkzin11" dataDxfId="60">
      <calculatedColumnFormula>IF(OpnameTabel[[#This Row],[HeeftKenmerkEenheid11]], (OpnameTabel[[#This Row],[Kenmerkomschrijving11]] &amp; ": " &amp; OpnameTabel[[#This Row],[Kenmerkantwoord 11]] &amp; " " &amp;OpnameTabel[[#This Row],[Kenmerkeenheid11]]), IF(ISTEXT(OpnameTabel[[#This Row],[Kenmerkantwoord 11]]), OpnameTabel[[#This Row],[Kenmerkantwoord 11]], ""))</calculatedColumnFormula>
    </tableColumn>
    <tableColumn id="55" xr3:uid="{C477BF9C-7BD0-450A-9E03-65A3A1CF9944}" name="Kenmerkzin12" dataDxfId="59"/>
    <tableColumn id="86" xr3:uid="{2EC2F194-6F35-440B-B2BA-690813B5608B}" name="Kenmerkzin13" dataDxfId="58"/>
    <tableColumn id="87" xr3:uid="{8410BD3C-1E71-4421-A845-CF3D74B7037D}" name="Kenmerkzin14" dataDxfId="57"/>
    <tableColumn id="88" xr3:uid="{74C7983A-22F0-4CFF-9AE1-1A4D0FB96F0B}" name="Kenmerkzin15" dataDxfId="56"/>
    <tableColumn id="89" xr3:uid="{B51ED50A-19C9-42F0-B580-0BD4D18C76AA}" name="Kenmerkzin16" dataDxfId="55"/>
    <tableColumn id="90" xr3:uid="{8B1B9CCD-B3AE-436F-B1CC-6E9CDB2276EC}" name="Kenmerkzin17" dataDxfId="54"/>
    <tableColumn id="91" xr3:uid="{E97D030B-7FD9-47F3-9E14-080AC2DA994A}" name="Kenmerkzin18" dataDxfId="53"/>
    <tableColumn id="92" xr3:uid="{CE4C4CD9-80D1-47DE-B81F-BEC5A036171E}" name="Kenmerkzin19" dataDxfId="52"/>
    <tableColumn id="93" xr3:uid="{90AD7540-223C-416E-899C-4D26CF320499}" name="Kenmerkzin20" dataDxfId="51"/>
    <tableColumn id="94" xr3:uid="{3B0E83D3-FB8B-443A-ACC7-52E7A20E3220}" name="Kenmerkzin21" dataDxfId="50"/>
    <tableColumn id="95" xr3:uid="{4A12F642-9A4B-4188-B0EB-1B5A74B992AE}" name="Kenmerkzin22" dataDxfId="49"/>
    <tableColumn id="96" xr3:uid="{89E71C19-5C56-41E9-A2BC-1A518E313729}" name="Kenmerkzin23" dataDxfId="48"/>
    <tableColumn id="97" xr3:uid="{528EC980-4C5C-45D1-B985-AED5C0841944}" name="Kenmerkzin24" dataDxfId="47"/>
    <tableColumn id="98" xr3:uid="{B2D9A3AD-AD8D-470D-81DD-8D4F2BF593AD}" name="Kenmerkzin25" dataDxfId="4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5DA4BC-468D-429C-BE13-9A40D155119F}" name="Tabel2" displayName="Tabel2" ref="A1:AR87" totalsRowShown="0" headerRowDxfId="45" dataDxfId="44">
  <autoFilter ref="A1:AR87" xr:uid="{041EFCFD-644B-4A33-BB60-34151C58B928}"/>
  <tableColumns count="44">
    <tableColumn id="1" xr3:uid="{1512AF63-C282-4707-9E41-B176A0B74508}" name="NLSfB" dataDxfId="43"/>
    <tableColumn id="2" xr3:uid="{234D41DA-2B01-4071-8372-0238F197239D}" name="Vraag" dataDxfId="42"/>
    <tableColumn id="3" xr3:uid="{5B24BC88-6E65-41D9-81D0-71E66873D931}" name="Keuze 1" dataDxfId="41"/>
    <tableColumn id="4" xr3:uid="{4BA57A89-FDD9-40AC-BC9B-B77288BF3E18}" name="Keuze 2" dataDxfId="40"/>
    <tableColumn id="5" xr3:uid="{10B860A0-61C0-4F48-A6F7-AED56D1D9F13}" name="Keuze 3" dataDxfId="39"/>
    <tableColumn id="6" xr3:uid="{86CB784F-4BC6-4238-BE25-13D9A294C328}" name="Keuze 4" dataDxfId="38"/>
    <tableColumn id="7" xr3:uid="{67DA4D4A-5424-4A91-907C-4EF08F92E590}" name="Keuze 5" dataDxfId="37"/>
    <tableColumn id="8" xr3:uid="{37DE0C1F-FFAA-4C06-AE40-B4575483FF81}" name="Keuze 6" dataDxfId="36"/>
    <tableColumn id="9" xr3:uid="{CD0C66D2-95E5-42B3-9940-AE08DF25B37A}" name="Keuze 7" dataDxfId="35"/>
    <tableColumn id="10" xr3:uid="{62B018FA-1EE6-4103-B4E2-D8AF57FDE2F6}" name="Keuze 8" dataDxfId="34"/>
    <tableColumn id="11" xr3:uid="{8BCEB9E1-E6CA-4196-9C26-2F7BA428A6D4}" name="Keuze 9" dataDxfId="33"/>
    <tableColumn id="12" xr3:uid="{83792749-6E4C-4E21-AE08-83E975B2A589}" name="Keuze 10" dataDxfId="32"/>
    <tableColumn id="13" xr3:uid="{30EB5DC1-1064-4174-BE94-3F94952DABCD}" name="Keuze 11" dataDxfId="31"/>
    <tableColumn id="14" xr3:uid="{D2A629D2-1CD0-4D63-94BA-A7993D3C4711}" name="Keuze 12" dataDxfId="30"/>
    <tableColumn id="15" xr3:uid="{FA4F9C43-405F-42BC-96B8-8437607544FC}" name="Keuze 13" dataDxfId="29"/>
    <tableColumn id="16" xr3:uid="{E472906F-F4B8-416B-8076-E2BF7E10C646}" name="Keuze 14" dataDxfId="28"/>
    <tableColumn id="17" xr3:uid="{25B63B73-5078-4AA8-B0D1-9935095EE7E5}" name="Keuze 15" dataDxfId="27"/>
    <tableColumn id="18" xr3:uid="{C297148C-7430-43FB-8562-A3110EA5165A}" name="Keuze 16" dataDxfId="26"/>
    <tableColumn id="19" xr3:uid="{CEB21766-E235-46F4-958C-D64023498D9F}" name="Keuze 17" dataDxfId="25"/>
    <tableColumn id="20" xr3:uid="{CF6FCCC7-A497-42B4-93EE-8061C8FB6ACD}" name="Keuze 18" dataDxfId="24"/>
    <tableColumn id="21" xr3:uid="{7EE76F57-7973-4B25-AF3B-31FD25071230}" name="Keuze 19" dataDxfId="23"/>
    <tableColumn id="22" xr3:uid="{F293D767-0E7D-4DE4-9BCB-8DE2FB5F5A3C}" name="Keuze 20" dataDxfId="22"/>
    <tableColumn id="23" xr3:uid="{AAAF368A-FD0B-46B7-8EC9-7A2F41E5D7AA}" name="Keuze 21" dataDxfId="21"/>
    <tableColumn id="24" xr3:uid="{C5847E8D-6986-4C76-B5EF-AA2F8DE0AACE}" name="Keuze 22" dataDxfId="20"/>
    <tableColumn id="25" xr3:uid="{A482C048-F42F-4339-8EBF-011C6C48DF84}" name="Keuze 23" dataDxfId="19"/>
    <tableColumn id="26" xr3:uid="{845332CA-6FB7-4482-A32E-AA9DE12862FA}" name="Keuze 24" dataDxfId="18"/>
    <tableColumn id="27" xr3:uid="{1288F99A-5918-4080-A2D4-9CA56C11FF9F}" name="Keuze 25" dataDxfId="17"/>
    <tableColumn id="28" xr3:uid="{D2865325-8800-408C-95BD-E4DE141AA121}" name="Keuze 26" dataDxfId="16"/>
    <tableColumn id="29" xr3:uid="{EAF71424-9B84-4FEF-9DF3-B5884512A652}" name="Keuze 27" dataDxfId="15"/>
    <tableColumn id="30" xr3:uid="{D102C172-8828-4360-A7B9-F336C5847EF8}" name="Keuze 28" dataDxfId="14"/>
    <tableColumn id="31" xr3:uid="{4630C0C8-6C92-4A73-90BE-B589563D016A}" name="Keuze 29" dataDxfId="13"/>
    <tableColumn id="32" xr3:uid="{E82B7C2D-3C99-4760-8799-979D514F230A}" name="Keuze 30" dataDxfId="12"/>
    <tableColumn id="33" xr3:uid="{CD8E8A83-952A-4086-AA3E-BE2ACA35F698}" name="Keuze 31" dataDxfId="11"/>
    <tableColumn id="34" xr3:uid="{40E6B850-ED9A-498A-8C05-B1A0C52EBF9C}" name="Keuze 32" dataDxfId="10"/>
    <tableColumn id="35" xr3:uid="{8AC0546B-26FC-4007-9372-E2878AA40786}" name="Keuze 33" dataDxfId="9"/>
    <tableColumn id="36" xr3:uid="{6F8E72F6-5A67-468E-887B-97003B25BA93}" name="Keuze 34" dataDxfId="8"/>
    <tableColumn id="37" xr3:uid="{55A44669-F2C6-4DA2-AF14-060A75F8C7AA}" name="Keuze 35" dataDxfId="7"/>
    <tableColumn id="38" xr3:uid="{396C8957-46B1-4C77-AE5C-BAC2FBA3680A}" name="Keuze 36" dataDxfId="6"/>
    <tableColumn id="39" xr3:uid="{1713D48F-05F4-4DF9-B00C-FC7D721B1A8A}" name="Keuze 37" dataDxfId="5"/>
    <tableColumn id="40" xr3:uid="{F21F4376-F1FD-461A-AB7A-401417AE17BC}" name="Keuze 38" dataDxfId="4"/>
    <tableColumn id="41" xr3:uid="{C8D08148-BD12-4165-83F9-75C118E512F7}" name="Keuze 39" dataDxfId="3"/>
    <tableColumn id="42" xr3:uid="{0E349277-6E57-4982-AABD-12236BCC1B8A}" name="Keuze 40" dataDxfId="2"/>
    <tableColumn id="43" xr3:uid="{2CBEA79E-A609-4CA6-A12E-FA2EFF3E23A8}" name="Keuze 41" dataDxfId="1"/>
    <tableColumn id="44" xr3:uid="{DD2C7FF3-880D-407E-9DA8-B03DB39B5D89}" name="Keuze 42"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HIJ5">
      <a:dk1>
        <a:sysClr val="windowText" lastClr="000000"/>
      </a:dk1>
      <a:lt1>
        <a:sysClr val="window" lastClr="FFFFFF"/>
      </a:lt1>
      <a:dk2>
        <a:srgbClr val="283583"/>
      </a:dk2>
      <a:lt2>
        <a:srgbClr val="E7E6E6"/>
      </a:lt2>
      <a:accent1>
        <a:srgbClr val="283583"/>
      </a:accent1>
      <a:accent2>
        <a:srgbClr val="E62D2F"/>
      </a:accent2>
      <a:accent3>
        <a:srgbClr val="FABE16"/>
      </a:accent3>
      <a:accent4>
        <a:srgbClr val="283583"/>
      </a:accent4>
      <a:accent5>
        <a:srgbClr val="E62D2F"/>
      </a:accent5>
      <a:accent6>
        <a:srgbClr val="FABE16"/>
      </a:accent6>
      <a:hlink>
        <a:srgbClr val="0563C1"/>
      </a:hlink>
      <a:folHlink>
        <a:srgbClr val="954F72"/>
      </a:folHlink>
    </a:clrScheme>
    <a:fontScheme name="HIJ5">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D594-89F0-4968-9CDB-21DDF63199B1}">
  <sheetPr codeName="Blad1"/>
  <dimension ref="A1:M12"/>
  <sheetViews>
    <sheetView tabSelected="1" zoomScaleNormal="100" workbookViewId="0">
      <selection activeCell="N9" sqref="N9"/>
    </sheetView>
  </sheetViews>
  <sheetFormatPr defaultRowHeight="12.6" x14ac:dyDescent="0.2"/>
  <cols>
    <col min="1" max="12" width="8.796875" style="288"/>
    <col min="13" max="13" width="0" style="288" hidden="1" customWidth="1"/>
    <col min="14" max="16384" width="8.796875" style="288"/>
  </cols>
  <sheetData>
    <row r="1" spans="1:13" ht="17.399999999999999" x14ac:dyDescent="0.3">
      <c r="A1" s="287" t="s">
        <v>4121</v>
      </c>
    </row>
    <row r="2" spans="1:13" x14ac:dyDescent="0.2">
      <c r="M2" s="289" t="s">
        <v>3023</v>
      </c>
    </row>
    <row r="3" spans="1:13" x14ac:dyDescent="0.2">
      <c r="M3" s="290" t="s">
        <v>3025</v>
      </c>
    </row>
    <row r="4" spans="1:13" x14ac:dyDescent="0.2">
      <c r="M4" s="290" t="s">
        <v>3024</v>
      </c>
    </row>
    <row r="5" spans="1:13" x14ac:dyDescent="0.2">
      <c r="M5" s="290" t="s">
        <v>3037</v>
      </c>
    </row>
    <row r="6" spans="1:13" x14ac:dyDescent="0.2">
      <c r="M6" s="290" t="s">
        <v>3036</v>
      </c>
    </row>
    <row r="7" spans="1:13" x14ac:dyDescent="0.2">
      <c r="M7" s="290" t="s">
        <v>3043</v>
      </c>
    </row>
    <row r="8" spans="1:13" x14ac:dyDescent="0.2">
      <c r="M8" s="290" t="s">
        <v>3701</v>
      </c>
    </row>
    <row r="9" spans="1:13" x14ac:dyDescent="0.2">
      <c r="M9" s="290" t="s">
        <v>3700</v>
      </c>
    </row>
    <row r="12" spans="1:13" x14ac:dyDescent="0.2">
      <c r="M12" s="290" t="s">
        <v>4026</v>
      </c>
    </row>
  </sheetData>
  <pageMargins left="0.70866141732283472" right="0.70866141732283472" top="0.74803149606299213" bottom="0.74803149606299213" header="0.31496062992125984" footer="0.31496062992125984"/>
  <pageSetup paperSize="9" orientation="portrait" r:id="rId1"/>
  <headerFooter>
    <oddFooter>&amp;C&amp;"Verdana,Standaard"&amp;10&amp;K03+000Pagina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EF9B0-47EE-4DBE-B113-330D2B9A00D5}">
  <sheetPr codeName="Blad2"/>
  <dimension ref="B2:H10"/>
  <sheetViews>
    <sheetView workbookViewId="0">
      <selection activeCell="J26" sqref="J26"/>
    </sheetView>
  </sheetViews>
  <sheetFormatPr defaultRowHeight="13.8" x14ac:dyDescent="0.25"/>
  <sheetData>
    <row r="2" spans="2:8" x14ac:dyDescent="0.25">
      <c r="B2" s="150" t="s">
        <v>139</v>
      </c>
      <c r="C2" s="77" t="s">
        <v>143</v>
      </c>
      <c r="D2" s="78"/>
      <c r="E2" s="78"/>
      <c r="F2" s="78"/>
      <c r="G2" s="78"/>
      <c r="H2" s="79"/>
    </row>
    <row r="3" spans="2:8" x14ac:dyDescent="0.25">
      <c r="B3" s="150" t="s">
        <v>0</v>
      </c>
      <c r="C3" s="77" t="s">
        <v>616</v>
      </c>
      <c r="D3" s="78"/>
      <c r="E3" s="78"/>
      <c r="F3" s="78"/>
      <c r="G3" s="78"/>
      <c r="H3" s="79"/>
    </row>
    <row r="4" spans="2:8" x14ac:dyDescent="0.25">
      <c r="B4" s="150" t="s">
        <v>1</v>
      </c>
      <c r="C4" s="77" t="s">
        <v>617</v>
      </c>
      <c r="D4" s="78"/>
      <c r="E4" s="78"/>
      <c r="F4" s="78"/>
      <c r="G4" s="78"/>
      <c r="H4" s="79"/>
    </row>
    <row r="5" spans="2:8" x14ac:dyDescent="0.25">
      <c r="B5" s="150" t="s">
        <v>3182</v>
      </c>
      <c r="C5" s="77" t="s">
        <v>618</v>
      </c>
      <c r="D5" s="78"/>
      <c r="E5" s="78"/>
      <c r="F5" s="78"/>
      <c r="G5" s="78"/>
      <c r="H5" s="79"/>
    </row>
    <row r="6" spans="2:8" x14ac:dyDescent="0.25">
      <c r="B6" s="152"/>
      <c r="C6" s="81"/>
      <c r="D6" s="151"/>
      <c r="E6" s="151"/>
      <c r="F6" s="81"/>
      <c r="G6" s="81"/>
      <c r="H6" s="132"/>
    </row>
    <row r="7" spans="2:8" x14ac:dyDescent="0.25">
      <c r="B7" s="152"/>
      <c r="C7" s="153" t="s">
        <v>3177</v>
      </c>
      <c r="D7" s="154" t="s">
        <v>3178</v>
      </c>
      <c r="E7" s="82"/>
      <c r="F7" s="83"/>
      <c r="G7" s="81"/>
      <c r="H7" s="66"/>
    </row>
    <row r="8" spans="2:8" x14ac:dyDescent="0.25">
      <c r="B8" s="71" t="s">
        <v>144</v>
      </c>
      <c r="C8" s="72" t="s">
        <v>145</v>
      </c>
      <c r="D8" s="77"/>
      <c r="E8" s="82"/>
      <c r="F8" s="83"/>
      <c r="G8" s="81"/>
      <c r="H8" s="66"/>
    </row>
    <row r="9" spans="2:8" x14ac:dyDescent="0.25">
      <c r="B9" s="71" t="s">
        <v>146</v>
      </c>
      <c r="C9" s="72" t="s">
        <v>145</v>
      </c>
      <c r="D9" s="77"/>
      <c r="E9" s="82"/>
      <c r="F9" s="83"/>
      <c r="G9" s="81"/>
      <c r="H9" s="66"/>
    </row>
    <row r="10" spans="2:8" x14ac:dyDescent="0.25">
      <c r="B10" s="71" t="s">
        <v>147</v>
      </c>
      <c r="C10" s="72" t="s">
        <v>145</v>
      </c>
      <c r="D10" s="77"/>
      <c r="E10" s="82"/>
      <c r="F10" s="83"/>
      <c r="G10" s="81"/>
      <c r="H10" s="6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EDBC3-9AEE-4B12-9429-4AB97A46C363}">
  <sheetPr codeName="Blad3"/>
  <dimension ref="A1:BH94"/>
  <sheetViews>
    <sheetView workbookViewId="0">
      <selection activeCell="I11" sqref="I11"/>
    </sheetView>
  </sheetViews>
  <sheetFormatPr defaultRowHeight="13.8" x14ac:dyDescent="0.25"/>
  <cols>
    <col min="1" max="1" width="6.69921875" bestFit="1" customWidth="1"/>
    <col min="2" max="2" width="5.3984375" bestFit="1" customWidth="1"/>
    <col min="3" max="3" width="5.69921875" bestFit="1" customWidth="1"/>
    <col min="4" max="4" width="17.09765625" bestFit="1" customWidth="1"/>
    <col min="5" max="5" width="6.5" bestFit="1" customWidth="1"/>
    <col min="6" max="6" width="9.69921875" bestFit="1" customWidth="1"/>
    <col min="7" max="7" width="11.19921875" bestFit="1" customWidth="1"/>
    <col min="8" max="8" width="12" bestFit="1" customWidth="1"/>
    <col min="9" max="9" width="10.8984375" bestFit="1" customWidth="1"/>
    <col min="10" max="10" width="10" bestFit="1" customWidth="1"/>
    <col min="11" max="11" width="11.19921875" bestFit="1" customWidth="1"/>
    <col min="12" max="12" width="7.8984375" bestFit="1" customWidth="1"/>
    <col min="13" max="13" width="60.59765625" bestFit="1" customWidth="1"/>
    <col min="14" max="14" width="5.69921875" bestFit="1" customWidth="1"/>
    <col min="15" max="15" width="6" bestFit="1" customWidth="1"/>
    <col min="16" max="16" width="8.5" bestFit="1" customWidth="1"/>
    <col min="17" max="17" width="9.8984375" bestFit="1" customWidth="1"/>
    <col min="18" max="18" width="4.69921875" bestFit="1" customWidth="1"/>
    <col min="19" max="25" width="30.59765625" customWidth="1"/>
    <col min="26" max="26" width="11.69921875" bestFit="1" customWidth="1"/>
    <col min="27" max="27" width="15.5" bestFit="1" customWidth="1"/>
    <col min="28" max="31" width="9.09765625" bestFit="1" customWidth="1"/>
    <col min="32" max="32" width="10.09765625" bestFit="1" customWidth="1"/>
    <col min="33" max="33" width="10.8984375" bestFit="1" customWidth="1"/>
    <col min="34" max="34" width="5.69921875" bestFit="1" customWidth="1"/>
    <col min="35" max="35" width="10.09765625" bestFit="1" customWidth="1"/>
    <col min="36" max="36" width="10.8984375" bestFit="1" customWidth="1"/>
    <col min="37" max="37" width="5.69921875" bestFit="1" customWidth="1"/>
    <col min="38" max="38" width="10.09765625" bestFit="1" customWidth="1"/>
    <col min="39" max="39" width="10.8984375" bestFit="1" customWidth="1"/>
    <col min="40" max="40" width="5.69921875" bestFit="1" customWidth="1"/>
    <col min="41" max="41" width="10.09765625" bestFit="1" customWidth="1"/>
    <col min="42" max="42" width="10.8984375" bestFit="1" customWidth="1"/>
    <col min="43" max="43" width="5.69921875" bestFit="1" customWidth="1"/>
    <col min="44" max="47" width="7.19921875" bestFit="1" customWidth="1"/>
    <col min="48" max="48" width="5.8984375" bestFit="1" customWidth="1"/>
    <col min="50" max="50" width="19.19921875" bestFit="1" customWidth="1"/>
    <col min="60" max="60" width="13.09765625" bestFit="1" customWidth="1"/>
  </cols>
  <sheetData>
    <row r="1" spans="1:60" s="196" customFormat="1" ht="14.4" thickBot="1" x14ac:dyDescent="0.3">
      <c r="A1" s="189" t="s">
        <v>141</v>
      </c>
      <c r="B1" s="189" t="s">
        <v>0</v>
      </c>
      <c r="C1" s="195" t="s">
        <v>1</v>
      </c>
      <c r="D1" s="189" t="s">
        <v>140</v>
      </c>
      <c r="E1" s="189" t="s">
        <v>2932</v>
      </c>
      <c r="F1" s="189" t="s">
        <v>473</v>
      </c>
      <c r="G1" s="189" t="s">
        <v>470</v>
      </c>
      <c r="H1" s="189" t="s">
        <v>474</v>
      </c>
      <c r="I1" s="189" t="s">
        <v>471</v>
      </c>
      <c r="J1" s="189" t="s">
        <v>488</v>
      </c>
      <c r="K1" s="189" t="s">
        <v>472</v>
      </c>
      <c r="L1" s="189" t="s">
        <v>476</v>
      </c>
      <c r="M1" s="189" t="s">
        <v>142</v>
      </c>
      <c r="N1" s="189" t="s">
        <v>475</v>
      </c>
      <c r="O1" s="189" t="s">
        <v>2</v>
      </c>
      <c r="P1" s="189" t="s">
        <v>5</v>
      </c>
      <c r="Q1" s="189" t="s">
        <v>3</v>
      </c>
      <c r="R1" s="189" t="s">
        <v>4</v>
      </c>
      <c r="S1" s="189" t="s">
        <v>483</v>
      </c>
      <c r="T1" s="189" t="s">
        <v>484</v>
      </c>
      <c r="U1" s="189" t="s">
        <v>485</v>
      </c>
      <c r="V1" s="189" t="s">
        <v>486</v>
      </c>
      <c r="W1" s="189" t="s">
        <v>3179</v>
      </c>
      <c r="X1" s="189" t="s">
        <v>3180</v>
      </c>
      <c r="Y1" s="189" t="s">
        <v>3181</v>
      </c>
      <c r="Z1" s="189" t="s">
        <v>477</v>
      </c>
      <c r="AA1" s="189" t="s">
        <v>478</v>
      </c>
      <c r="AB1" s="189" t="s">
        <v>479</v>
      </c>
      <c r="AC1" s="189" t="s">
        <v>480</v>
      </c>
      <c r="AD1" s="189" t="s">
        <v>481</v>
      </c>
      <c r="AE1" s="189" t="s">
        <v>482</v>
      </c>
      <c r="AF1" s="189" t="s">
        <v>6</v>
      </c>
      <c r="AG1" s="190" t="s">
        <v>7</v>
      </c>
      <c r="AH1" s="191" t="s">
        <v>8</v>
      </c>
      <c r="AI1" s="192" t="s">
        <v>9</v>
      </c>
      <c r="AJ1" s="190" t="s">
        <v>10</v>
      </c>
      <c r="AK1" s="191" t="s">
        <v>11</v>
      </c>
      <c r="AL1" s="192" t="s">
        <v>12</v>
      </c>
      <c r="AM1" s="190" t="s">
        <v>13</v>
      </c>
      <c r="AN1" s="191" t="s">
        <v>14</v>
      </c>
      <c r="AO1" s="192" t="s">
        <v>15</v>
      </c>
      <c r="AP1" s="190" t="s">
        <v>16</v>
      </c>
      <c r="AQ1" s="191" t="s">
        <v>17</v>
      </c>
      <c r="AR1" s="192" t="s">
        <v>18</v>
      </c>
      <c r="AS1" s="189" t="s">
        <v>19</v>
      </c>
      <c r="AT1" s="189" t="s">
        <v>20</v>
      </c>
      <c r="AU1" s="190" t="s">
        <v>21</v>
      </c>
      <c r="AV1" s="193" t="s">
        <v>22</v>
      </c>
      <c r="AW1" s="188"/>
      <c r="AX1" s="194" t="s">
        <v>3702</v>
      </c>
      <c r="AY1" s="188"/>
      <c r="AZ1" s="188"/>
      <c r="BA1" s="188"/>
      <c r="BB1" s="188"/>
      <c r="BC1" s="188"/>
      <c r="BD1" s="188"/>
      <c r="BE1" s="188"/>
      <c r="BF1" s="188"/>
      <c r="BG1" s="188"/>
      <c r="BH1" s="188"/>
    </row>
    <row r="2" spans="1:60" x14ac:dyDescent="0.25">
      <c r="L2" t="str" cm="1">
        <f t="array" ref="L2:L94">_xlfn.XLOOKUP(_xlfn.ANCHORARRAY(AX2),OpnameTabel[Index],OpnameTabel[NL-SfB], "")</f>
        <v>31.31.10</v>
      </c>
      <c r="M2" t="str" cm="1">
        <f t="array" ref="M2:M94">_xlfn.XLOOKUP(_xlfn.ANCHORARRAY(AX2),OpnameTabel[Index],OpnameTabel[Omschrijving], "")</f>
        <v>automatische draaideur (buiten)</v>
      </c>
      <c r="O2" cm="1">
        <f t="array" ref="O2:O94">_xlfn.XLOOKUP(_xlfn.ANCHORARRAY(AX2),OpnameTabel[Index],OpnameTabel[Aantal], "")</f>
        <v>1</v>
      </c>
      <c r="P2" cm="1">
        <f t="array" ref="P2:P94">_xlfn.XLOOKUP(_xlfn.ANCHORARRAY(AX2),OpnameTabel[Index],OpnameTabel[Bouwjaar], "")</f>
        <v>0</v>
      </c>
      <c r="Q2" cm="1">
        <f t="array" ref="Q2:Q94">_xlfn.XLOOKUP(_xlfn.ANCHORARRAY(AX2),OpnameTabel[Index],OpnameTabel[Fabricaat], "")</f>
        <v>0</v>
      </c>
      <c r="R2" cm="1">
        <f t="array" ref="R2:R94">_xlfn.XLOOKUP(_xlfn.ANCHORARRAY(AX2),OpnameTabel[Index],OpnameTabel[Type], "")</f>
        <v>0</v>
      </c>
      <c r="S2" t="str" cm="1">
        <f t="array" ref="S2:S94">_xlfn.XLOOKUP(_xlfn.ANCHORARRAY(AX2),OpnameTabel[Index],OpnameTabel[Kenmerkzin4], "")</f>
        <v/>
      </c>
      <c r="T2" t="str" cm="1">
        <f t="array" ref="T2:T94">_xlfn.XLOOKUP(_xlfn.ANCHORARRAY(AX2),OpnameTabel[Index],OpnameTabel[Kenmerkzin5], "")</f>
        <v>Hoogte:  m</v>
      </c>
      <c r="U2" t="str" cm="1">
        <f t="array" ref="U2:U94">_xlfn.XLOOKUP(_xlfn.ANCHORARRAY(AX2),OpnameTabel[Index],OpnameTabel[Kenmerkzin6], "")</f>
        <v>Diameter:  m</v>
      </c>
      <c r="V2" t="str" cm="1">
        <f t="array" ref="V2:V94">_xlfn.XLOOKUP(_xlfn.ANCHORARRAY(AX2),OpnameTabel[Index],OpnameTabel[Kenmerkzin7], "")</f>
        <v/>
      </c>
      <c r="W2" t="str" cm="1">
        <f t="array" ref="W2:W94">_xlfn.XLOOKUP(_xlfn.ANCHORARRAY(AX2),OpnameTabel[Index],OpnameTabel[Kenmerkzin8], "")</f>
        <v/>
      </c>
      <c r="X2" t="str" cm="1">
        <f t="array" ref="X2:X94">_xlfn.XLOOKUP(_xlfn.ANCHORARRAY(AX2),OpnameTabel[Index],OpnameTabel[Kenmerkzin9], "")</f>
        <v/>
      </c>
      <c r="Y2" t="str" cm="1">
        <f t="array" ref="Y2:Y94">_xlfn.XLOOKUP(_xlfn.ANCHORARRAY(AX2),OpnameTabel[Index],OpnameTabel[Kenmerkzin11], "")</f>
        <v/>
      </c>
      <c r="AX2" cm="1">
        <f t="array" ref="AX2:AX94">_xlfn._xlws.FILTER(OpnameTabel[Index],OpnameTabel[IsRegelActief], FALSE)</f>
        <v>5</v>
      </c>
    </row>
    <row r="3" spans="1:60" x14ac:dyDescent="0.25">
      <c r="L3" t="str">
        <v>31.32.10</v>
      </c>
      <c r="M3" t="str">
        <v>automatische schuifdeur (buiten)</v>
      </c>
      <c r="O3">
        <v>1</v>
      </c>
      <c r="P3">
        <v>0</v>
      </c>
      <c r="Q3">
        <v>0</v>
      </c>
      <c r="R3">
        <v>0</v>
      </c>
      <c r="S3" t="str">
        <v/>
      </c>
      <c r="T3" t="str">
        <v>Hoogte:  m</v>
      </c>
      <c r="U3" t="str">
        <v>Breedte:  m</v>
      </c>
      <c r="V3" t="str">
        <v/>
      </c>
      <c r="W3" t="str">
        <v/>
      </c>
      <c r="X3" t="str">
        <v/>
      </c>
      <c r="Y3" t="str">
        <v/>
      </c>
      <c r="AX3">
        <v>6</v>
      </c>
    </row>
    <row r="4" spans="1:60" x14ac:dyDescent="0.25">
      <c r="L4" t="str">
        <v>31.34.00</v>
      </c>
      <c r="M4" t="str">
        <v>tourniquet (buiten)</v>
      </c>
      <c r="O4">
        <v>1</v>
      </c>
      <c r="P4">
        <v>0</v>
      </c>
      <c r="Q4">
        <v>0</v>
      </c>
      <c r="R4">
        <v>0</v>
      </c>
      <c r="S4" t="str">
        <v/>
      </c>
      <c r="T4" t="str">
        <v>Hoogte:  m</v>
      </c>
      <c r="U4" t="str">
        <v>Breedte:  m</v>
      </c>
      <c r="V4" t="str">
        <v/>
      </c>
      <c r="W4" t="str">
        <v/>
      </c>
      <c r="X4" t="str">
        <v/>
      </c>
      <c r="Y4" t="str">
        <v/>
      </c>
      <c r="AX4">
        <v>7</v>
      </c>
    </row>
    <row r="5" spans="1:60" x14ac:dyDescent="0.25">
      <c r="L5" t="str">
        <v>31.35.00</v>
      </c>
      <c r="M5" t="str">
        <v>overheaddeur (buiten)</v>
      </c>
      <c r="O5">
        <v>1</v>
      </c>
      <c r="P5">
        <v>0</v>
      </c>
      <c r="Q5">
        <v>0</v>
      </c>
      <c r="R5">
        <v>0</v>
      </c>
      <c r="S5" t="str">
        <v/>
      </c>
      <c r="T5" t="str">
        <v>Hoogte:  m</v>
      </c>
      <c r="U5" t="str">
        <v>Breedte:  m</v>
      </c>
      <c r="V5" t="str">
        <v/>
      </c>
      <c r="W5" t="str">
        <v>Afstandsbed.:  stuks</v>
      </c>
      <c r="X5" t="str">
        <v/>
      </c>
      <c r="Y5" t="str">
        <v/>
      </c>
      <c r="AX5">
        <v>8</v>
      </c>
    </row>
    <row r="6" spans="1:60" x14ac:dyDescent="0.25">
      <c r="L6" t="str">
        <v>32.42.00</v>
      </c>
      <c r="M6" t="str">
        <v>rolluik (binnen)</v>
      </c>
      <c r="O6">
        <v>1</v>
      </c>
      <c r="P6">
        <v>0</v>
      </c>
      <c r="Q6">
        <v>0</v>
      </c>
      <c r="R6">
        <v>0</v>
      </c>
      <c r="S6" t="str">
        <v/>
      </c>
      <c r="T6" t="str">
        <v>Hoogte:  m</v>
      </c>
      <c r="U6" t="str">
        <v>Breedte:  m</v>
      </c>
      <c r="V6" t="str">
        <v/>
      </c>
      <c r="W6" t="str">
        <v/>
      </c>
      <c r="X6" t="str">
        <v/>
      </c>
      <c r="Y6" t="str">
        <v/>
      </c>
      <c r="AX6">
        <v>9</v>
      </c>
    </row>
    <row r="7" spans="1:60" x14ac:dyDescent="0.25">
      <c r="L7" t="str">
        <v>37.26.00</v>
      </c>
      <c r="M7" t="str">
        <v>dakluik</v>
      </c>
      <c r="O7">
        <v>1</v>
      </c>
      <c r="P7">
        <v>0</v>
      </c>
      <c r="Q7">
        <v>0</v>
      </c>
      <c r="R7">
        <v>0</v>
      </c>
      <c r="S7" t="str">
        <v/>
      </c>
      <c r="T7" t="str">
        <v>Hoogte:  m</v>
      </c>
      <c r="U7" t="str">
        <v>Breedte:  m</v>
      </c>
      <c r="V7" t="str">
        <v/>
      </c>
      <c r="W7" t="str">
        <v/>
      </c>
      <c r="X7" t="str">
        <v/>
      </c>
      <c r="Y7" t="str">
        <v/>
      </c>
      <c r="AX7">
        <v>10</v>
      </c>
    </row>
    <row r="8" spans="1:60" x14ac:dyDescent="0.25">
      <c r="L8" t="str">
        <v>37.26.10</v>
      </c>
      <c r="M8" t="str">
        <v>dak rook-/ventilatieluik</v>
      </c>
      <c r="O8">
        <v>1</v>
      </c>
      <c r="P8">
        <v>0</v>
      </c>
      <c r="Q8">
        <v>0</v>
      </c>
      <c r="R8">
        <v>0</v>
      </c>
      <c r="S8" t="str">
        <v/>
      </c>
      <c r="T8" t="str">
        <v>Hoogte:  m</v>
      </c>
      <c r="U8" t="str">
        <v>Breedte:  m</v>
      </c>
      <c r="V8" t="str">
        <v/>
      </c>
      <c r="W8" t="str">
        <v/>
      </c>
      <c r="X8" t="str">
        <v/>
      </c>
      <c r="Y8" t="str">
        <v/>
      </c>
      <c r="AX8">
        <v>11</v>
      </c>
    </row>
    <row r="9" spans="1:60" x14ac:dyDescent="0.25">
      <c r="L9" t="str">
        <v>52.16.10</v>
      </c>
      <c r="M9" t="str">
        <v>waterpomp hemelwater</v>
      </c>
      <c r="O9">
        <v>1</v>
      </c>
      <c r="P9">
        <v>0</v>
      </c>
      <c r="Q9">
        <v>0</v>
      </c>
      <c r="R9">
        <v>0</v>
      </c>
      <c r="S9" t="str">
        <v/>
      </c>
      <c r="T9" t="str">
        <v>Max. debiet:  m3/h</v>
      </c>
      <c r="U9" t="str">
        <v>Opvoerhoogte:  kPa</v>
      </c>
      <c r="V9" t="str">
        <v/>
      </c>
      <c r="W9" t="str">
        <v/>
      </c>
      <c r="X9" t="str">
        <v/>
      </c>
      <c r="Y9" t="str">
        <v/>
      </c>
      <c r="AX9">
        <v>12</v>
      </c>
    </row>
    <row r="10" spans="1:60" x14ac:dyDescent="0.25">
      <c r="L10" t="str">
        <v>52.26.20</v>
      </c>
      <c r="M10" t="str">
        <v>afvoerpomp fecaliën</v>
      </c>
      <c r="O10">
        <v>1</v>
      </c>
      <c r="P10">
        <v>0</v>
      </c>
      <c r="Q10">
        <v>0</v>
      </c>
      <c r="R10">
        <v>0</v>
      </c>
      <c r="S10" t="str">
        <v/>
      </c>
      <c r="T10" t="str">
        <v>Max. debiet:  m3/h</v>
      </c>
      <c r="U10" t="str">
        <v>Opvoerhoogte:  kPa</v>
      </c>
      <c r="V10" t="str">
        <v/>
      </c>
      <c r="W10" t="str">
        <v/>
      </c>
      <c r="X10" t="str">
        <v/>
      </c>
      <c r="Y10" t="str">
        <v/>
      </c>
      <c r="AX10">
        <v>13</v>
      </c>
    </row>
    <row r="11" spans="1:60" x14ac:dyDescent="0.25">
      <c r="L11" t="str">
        <v>52.36.10</v>
      </c>
      <c r="M11" t="str">
        <v>droge motorpomp afvalwater</v>
      </c>
      <c r="O11">
        <v>1</v>
      </c>
      <c r="P11">
        <v>0</v>
      </c>
      <c r="Q11">
        <v>0</v>
      </c>
      <c r="R11">
        <v>0</v>
      </c>
      <c r="S11" t="str">
        <v/>
      </c>
      <c r="T11" t="str">
        <v>Max. debiet:  m3/h</v>
      </c>
      <c r="U11" t="str">
        <v>Opvoerhoogte:  kPa</v>
      </c>
      <c r="V11" t="str">
        <v/>
      </c>
      <c r="W11" t="str">
        <v/>
      </c>
      <c r="X11" t="str">
        <v/>
      </c>
      <c r="Y11" t="str">
        <v/>
      </c>
      <c r="AX11">
        <v>14</v>
      </c>
    </row>
    <row r="12" spans="1:60" x14ac:dyDescent="0.25">
      <c r="L12" t="str">
        <v>53.16.00</v>
      </c>
      <c r="M12" t="str">
        <v>drukverhogingsinstallatie drinkwater</v>
      </c>
      <c r="O12">
        <v>1</v>
      </c>
      <c r="P12">
        <v>0</v>
      </c>
      <c r="Q12">
        <v>0</v>
      </c>
      <c r="R12">
        <v>0</v>
      </c>
      <c r="S12" t="str">
        <v>Pompen:  stuks</v>
      </c>
      <c r="T12" t="str">
        <v>Vermogen (totaal):  kW</v>
      </c>
      <c r="U12" t="str">
        <v>Opvoerhoogte (max):  kPa</v>
      </c>
      <c r="V12" t="str">
        <v/>
      </c>
      <c r="W12" t="str">
        <v/>
      </c>
      <c r="X12" t="str">
        <v/>
      </c>
      <c r="Y12" t="str">
        <v/>
      </c>
      <c r="AX12">
        <v>15</v>
      </c>
    </row>
    <row r="13" spans="1:60" x14ac:dyDescent="0.25">
      <c r="L13" t="str">
        <v>53.20.20</v>
      </c>
      <c r="M13" t="str">
        <v>pomp verwarmd tapwater</v>
      </c>
      <c r="O13">
        <v>1</v>
      </c>
      <c r="P13">
        <v>0</v>
      </c>
      <c r="Q13">
        <v>0</v>
      </c>
      <c r="R13">
        <v>0</v>
      </c>
      <c r="S13" t="str">
        <v>Max. debiet:  m3/h</v>
      </c>
      <c r="T13" t="str">
        <v>Opvoerhoogte:  kPa</v>
      </c>
      <c r="U13" t="str">
        <v/>
      </c>
      <c r="V13" t="str">
        <v/>
      </c>
      <c r="W13" t="str">
        <v/>
      </c>
      <c r="X13" t="str">
        <v/>
      </c>
      <c r="Y13" t="str">
        <v/>
      </c>
      <c r="AX13">
        <v>16</v>
      </c>
    </row>
    <row r="14" spans="1:60" x14ac:dyDescent="0.25">
      <c r="L14" t="str">
        <v>53.21</v>
      </c>
      <c r="M14" t="str">
        <v>tapwater met voorraad</v>
      </c>
      <c r="O14">
        <v>1</v>
      </c>
      <c r="P14">
        <v>0</v>
      </c>
      <c r="Q14">
        <v>0</v>
      </c>
      <c r="R14">
        <v>0</v>
      </c>
      <c r="S14" t="str">
        <v/>
      </c>
      <c r="T14" t="str">
        <v>Inhoud:  L</v>
      </c>
      <c r="U14" t="str">
        <v>Vermogen:  kW</v>
      </c>
      <c r="V14" t="str">
        <v/>
      </c>
      <c r="W14" t="str">
        <v/>
      </c>
      <c r="X14" t="str">
        <v/>
      </c>
      <c r="Y14" t="str">
        <v/>
      </c>
      <c r="AX14">
        <v>17</v>
      </c>
    </row>
    <row r="15" spans="1:60" x14ac:dyDescent="0.25">
      <c r="L15" t="str">
        <v>53.22.00</v>
      </c>
      <c r="M15" t="str">
        <v>geiser</v>
      </c>
      <c r="O15">
        <v>1</v>
      </c>
      <c r="P15">
        <v>0</v>
      </c>
      <c r="Q15">
        <v>0</v>
      </c>
      <c r="R15">
        <v>0</v>
      </c>
      <c r="S15" t="str">
        <v>Vermogen:  kW</v>
      </c>
      <c r="T15" t="str">
        <v>ontbreekt menu?</v>
      </c>
      <c r="U15" t="str">
        <v/>
      </c>
      <c r="V15" t="str">
        <v/>
      </c>
      <c r="W15" t="str">
        <v/>
      </c>
      <c r="X15" t="str">
        <v/>
      </c>
      <c r="Y15" t="str">
        <v/>
      </c>
      <c r="AX15">
        <v>18</v>
      </c>
    </row>
    <row r="16" spans="1:60" x14ac:dyDescent="0.25">
      <c r="L16" t="str">
        <v>53.50.10</v>
      </c>
      <c r="M16" t="str">
        <v>waterontharder pekel simplex</v>
      </c>
      <c r="O16">
        <v>1</v>
      </c>
      <c r="P16">
        <v>0</v>
      </c>
      <c r="Q16">
        <v>0</v>
      </c>
      <c r="R16">
        <v>0</v>
      </c>
      <c r="S16" t="str">
        <v>Max. debiet:  m3/h</v>
      </c>
      <c r="T16" t="str">
        <v/>
      </c>
      <c r="U16" t="str">
        <v/>
      </c>
      <c r="V16" t="str">
        <v/>
      </c>
      <c r="W16" t="str">
        <v/>
      </c>
      <c r="X16" t="str">
        <v/>
      </c>
      <c r="Y16" t="str">
        <v/>
      </c>
      <c r="AX16">
        <v>19</v>
      </c>
    </row>
    <row r="17" spans="12:50" x14ac:dyDescent="0.25">
      <c r="L17" t="str">
        <v>53.60.00</v>
      </c>
      <c r="M17" t="str">
        <v>legionellapreventie</v>
      </c>
      <c r="O17">
        <v>1</v>
      </c>
      <c r="P17">
        <v>0</v>
      </c>
      <c r="Q17">
        <v>0</v>
      </c>
      <c r="R17">
        <v>0</v>
      </c>
      <c r="S17" t="str">
        <v/>
      </c>
      <c r="T17" t="str">
        <v>Monsterpunten:  stuks</v>
      </c>
      <c r="U17" t="str">
        <v>Keerkleppen:  stuks</v>
      </c>
      <c r="V17" t="str">
        <v/>
      </c>
      <c r="W17" t="str">
        <v/>
      </c>
      <c r="X17" t="str">
        <v/>
      </c>
      <c r="Y17" t="str">
        <v/>
      </c>
      <c r="AX17">
        <v>20</v>
      </c>
    </row>
    <row r="18" spans="12:50" x14ac:dyDescent="0.25">
      <c r="L18" t="str">
        <v>54.11.00</v>
      </c>
      <c r="M18" t="str">
        <v>aardgas-/menggasvoorziening</v>
      </c>
      <c r="O18">
        <v>1</v>
      </c>
      <c r="P18">
        <v>0</v>
      </c>
      <c r="Q18">
        <v>0</v>
      </c>
      <c r="R18">
        <v>0</v>
      </c>
      <c r="S18" t="str">
        <v>Leidinglengte:  m</v>
      </c>
      <c r="T18" t="str">
        <v>Nom. debiet gas:  m3/h</v>
      </c>
      <c r="U18" t="str">
        <v>Verbruiksaansl.:  stuks</v>
      </c>
      <c r="V18" t="str">
        <v/>
      </c>
      <c r="W18" t="str">
        <v/>
      </c>
      <c r="X18" t="str">
        <v/>
      </c>
      <c r="Y18" t="str">
        <v/>
      </c>
      <c r="AX18">
        <v>21</v>
      </c>
    </row>
    <row r="19" spans="12:50" x14ac:dyDescent="0.25">
      <c r="L19" t="str">
        <v>54.12.00</v>
      </c>
      <c r="M19" t="str">
        <v>butaanvoorziening</v>
      </c>
      <c r="O19">
        <v>1</v>
      </c>
      <c r="P19">
        <v>0</v>
      </c>
      <c r="Q19">
        <v>0</v>
      </c>
      <c r="R19">
        <v>0</v>
      </c>
      <c r="S19" t="str">
        <v>Leidinglengte:  m</v>
      </c>
      <c r="T19" t="str">
        <v>Nom. debiet gas:  m3/h</v>
      </c>
      <c r="U19" t="str">
        <v>Verbruiksaansl.:  stuks</v>
      </c>
      <c r="V19" t="str">
        <v/>
      </c>
      <c r="W19" t="str">
        <v/>
      </c>
      <c r="X19" t="str">
        <v/>
      </c>
      <c r="Y19" t="str">
        <v/>
      </c>
      <c r="AX19">
        <v>22</v>
      </c>
    </row>
    <row r="20" spans="12:50" x14ac:dyDescent="0.25">
      <c r="L20" t="str">
        <v>54.13.00</v>
      </c>
      <c r="M20" t="str">
        <v>propaanvoorziening</v>
      </c>
      <c r="O20">
        <v>1</v>
      </c>
      <c r="P20">
        <v>0</v>
      </c>
      <c r="Q20">
        <v>0</v>
      </c>
      <c r="R20">
        <v>0</v>
      </c>
      <c r="S20" t="str">
        <v>Leidinglengte:  m</v>
      </c>
      <c r="T20" t="str">
        <v>Nom. debiet gas:  m3/h</v>
      </c>
      <c r="U20" t="str">
        <v>Verbruiksaansl.:  stuks</v>
      </c>
      <c r="V20" t="str">
        <v/>
      </c>
      <c r="W20" t="str">
        <v/>
      </c>
      <c r="X20" t="str">
        <v/>
      </c>
      <c r="Y20" t="str">
        <v/>
      </c>
      <c r="AX20">
        <v>23</v>
      </c>
    </row>
    <row r="21" spans="12:50" x14ac:dyDescent="0.25">
      <c r="L21" t="str">
        <v>54.14.00</v>
      </c>
      <c r="M21" t="str">
        <v>LPG-voorziening</v>
      </c>
      <c r="O21">
        <v>1</v>
      </c>
      <c r="P21">
        <v>0</v>
      </c>
      <c r="Q21">
        <v>0</v>
      </c>
      <c r="R21">
        <v>0</v>
      </c>
      <c r="S21" t="str">
        <v>Leidinglengte:  m</v>
      </c>
      <c r="T21" t="str">
        <v>Nom. debiet gas:  m3/h</v>
      </c>
      <c r="U21" t="str">
        <v>Verbruiksaansl.:  stuks</v>
      </c>
      <c r="V21" t="str">
        <v/>
      </c>
      <c r="W21" t="str">
        <v/>
      </c>
      <c r="X21" t="str">
        <v/>
      </c>
      <c r="Y21" t="str">
        <v/>
      </c>
      <c r="AX21">
        <v>24</v>
      </c>
    </row>
    <row r="22" spans="12:50" x14ac:dyDescent="0.25">
      <c r="L22" t="str">
        <v>54.23.00</v>
      </c>
      <c r="M22" t="str">
        <v>compressor perslucht</v>
      </c>
      <c r="O22">
        <v>1</v>
      </c>
      <c r="P22">
        <v>0</v>
      </c>
      <c r="Q22">
        <v>0</v>
      </c>
      <c r="R22">
        <v>0</v>
      </c>
      <c r="S22" t="str">
        <v>Vermogen:  kW</v>
      </c>
      <c r="T22" t="str">
        <v/>
      </c>
      <c r="U22" t="str">
        <v>Volume opslagtank:  L</v>
      </c>
      <c r="V22" t="str">
        <v>Max. debiet:  m3/h</v>
      </c>
      <c r="W22" t="str">
        <v>Max. leverdruk:  bar</v>
      </c>
      <c r="X22" t="str">
        <v/>
      </c>
      <c r="Y22" t="str">
        <v/>
      </c>
      <c r="AX22">
        <v>25</v>
      </c>
    </row>
    <row r="23" spans="12:50" x14ac:dyDescent="0.25">
      <c r="L23" t="str">
        <v>55.12.10</v>
      </c>
      <c r="M23" t="str">
        <v>splitsysteem koelen (5-50 ton CO2)</v>
      </c>
      <c r="O23">
        <v>1</v>
      </c>
      <c r="P23">
        <v>0</v>
      </c>
      <c r="Q23">
        <v>0</v>
      </c>
      <c r="R23">
        <v>0</v>
      </c>
      <c r="S23" t="str">
        <v/>
      </c>
      <c r="T23" t="str">
        <v>Koelvermogen (totaal):  kW</v>
      </c>
      <c r="U23" t="str">
        <v>Verwarmvermogen:  kW</v>
      </c>
      <c r="V23" t="str">
        <v/>
      </c>
      <c r="W23" t="str">
        <v>Hoeveelheid koudem.:  kg</v>
      </c>
      <c r="X23" t="str">
        <v/>
      </c>
      <c r="Y23" t="str">
        <v/>
      </c>
      <c r="AX23">
        <v>26</v>
      </c>
    </row>
    <row r="24" spans="12:50" x14ac:dyDescent="0.25">
      <c r="L24" t="str">
        <v>55.13.10</v>
      </c>
      <c r="M24" t="str">
        <v>compactsysteem koelen (5-50 ton CO2)</v>
      </c>
      <c r="O24">
        <v>1</v>
      </c>
      <c r="P24">
        <v>0</v>
      </c>
      <c r="Q24">
        <v>0</v>
      </c>
      <c r="R24">
        <v>0</v>
      </c>
      <c r="S24" t="str">
        <v/>
      </c>
      <c r="T24" t="str">
        <v>Koelvermogen (totaal):  kW</v>
      </c>
      <c r="U24" t="str">
        <v/>
      </c>
      <c r="V24" t="str">
        <v>Hoeveelheid koudem.:  kg</v>
      </c>
      <c r="W24" t="str">
        <v/>
      </c>
      <c r="X24" t="str">
        <v/>
      </c>
      <c r="Y24" t="str">
        <v/>
      </c>
      <c r="AX24">
        <v>27</v>
      </c>
    </row>
    <row r="25" spans="12:50" x14ac:dyDescent="0.25">
      <c r="L25" t="str">
        <v>55.13.13</v>
      </c>
      <c r="M25" t="str">
        <v>compactsysteem koelen, gekoeld water</v>
      </c>
      <c r="O25">
        <v>1</v>
      </c>
      <c r="P25">
        <v>0</v>
      </c>
      <c r="Q25">
        <v>0</v>
      </c>
      <c r="R25">
        <v>0</v>
      </c>
      <c r="S25" t="str">
        <v>Koelvermogen (totaal):  kW</v>
      </c>
      <c r="T25" t="str">
        <v/>
      </c>
      <c r="U25" t="str">
        <v/>
      </c>
      <c r="V25" t="str">
        <v/>
      </c>
      <c r="W25" t="str">
        <v/>
      </c>
      <c r="X25" t="str">
        <v/>
      </c>
      <c r="Y25" t="str">
        <v/>
      </c>
      <c r="AX25">
        <v>28</v>
      </c>
    </row>
    <row r="26" spans="12:50" x14ac:dyDescent="0.25">
      <c r="L26" t="str">
        <v>55.14.00</v>
      </c>
      <c r="M26" t="str">
        <v>mobiele koelunit</v>
      </c>
      <c r="O26">
        <v>1</v>
      </c>
      <c r="P26">
        <v>0</v>
      </c>
      <c r="Q26">
        <v>0</v>
      </c>
      <c r="R26">
        <v>0</v>
      </c>
      <c r="S26" t="str">
        <v>Koelvermogen (totaal):  kW</v>
      </c>
      <c r="T26" t="str">
        <v/>
      </c>
      <c r="U26" t="str">
        <v/>
      </c>
      <c r="V26" t="str">
        <v/>
      </c>
      <c r="W26" t="str">
        <v/>
      </c>
      <c r="X26" t="str">
        <v/>
      </c>
      <c r="Y26" t="str">
        <v/>
      </c>
      <c r="AX26">
        <v>29</v>
      </c>
    </row>
    <row r="27" spans="12:50" x14ac:dyDescent="0.25">
      <c r="L27" t="str">
        <v>55.20.10</v>
      </c>
      <c r="M27" t="str">
        <v>dry cooler</v>
      </c>
      <c r="O27">
        <v>1</v>
      </c>
      <c r="P27">
        <v>0</v>
      </c>
      <c r="Q27">
        <v>0</v>
      </c>
      <c r="R27">
        <v>0</v>
      </c>
      <c r="S27" t="str">
        <v>Koelvermogen (totaal):  kW</v>
      </c>
      <c r="T27" t="str">
        <v>Ventilatoren:  stuks</v>
      </c>
      <c r="U27" t="str">
        <v/>
      </c>
      <c r="V27" t="str">
        <v/>
      </c>
      <c r="W27" t="str">
        <v/>
      </c>
      <c r="X27" t="str">
        <v/>
      </c>
      <c r="Y27" t="str">
        <v/>
      </c>
      <c r="AX27">
        <v>30</v>
      </c>
    </row>
    <row r="28" spans="12:50" x14ac:dyDescent="0.25">
      <c r="L28" t="str">
        <v>55.21.10</v>
      </c>
      <c r="M28" t="str">
        <v>koudwateraggregaat (5-50 ton CO2)</v>
      </c>
      <c r="O28">
        <v>1</v>
      </c>
      <c r="P28">
        <v>0</v>
      </c>
      <c r="Q28">
        <v>0</v>
      </c>
      <c r="R28">
        <v>0</v>
      </c>
      <c r="S28" t="str">
        <v/>
      </c>
      <c r="T28" t="str">
        <v/>
      </c>
      <c r="U28" t="str">
        <v>Koelvermogen (totaal):  kW</v>
      </c>
      <c r="V28" t="str">
        <v/>
      </c>
      <c r="W28" t="str">
        <v>Hoeveelheid koudem.:  kg</v>
      </c>
      <c r="X28" t="str">
        <v/>
      </c>
      <c r="Y28" t="str">
        <v/>
      </c>
      <c r="AX28">
        <v>31</v>
      </c>
    </row>
    <row r="29" spans="12:50" x14ac:dyDescent="0.25">
      <c r="L29" t="str">
        <v>55.21.13</v>
      </c>
      <c r="M29" t="str">
        <v xml:space="preserve">Koelcel       </v>
      </c>
      <c r="O29">
        <v>1</v>
      </c>
      <c r="P29">
        <v>0</v>
      </c>
      <c r="Q29">
        <v>0</v>
      </c>
      <c r="R29">
        <v>0</v>
      </c>
      <c r="S29" t="str">
        <v/>
      </c>
      <c r="T29" t="str">
        <v>Koelvermogen (totaal):  kW</v>
      </c>
      <c r="U29" t="str">
        <v/>
      </c>
      <c r="V29" t="str">
        <v>Hoeveelheid koudem.:  kg</v>
      </c>
      <c r="W29" t="str">
        <v>Inhoud (netto):  m3</v>
      </c>
      <c r="X29" t="str">
        <v/>
      </c>
      <c r="Y29" t="str">
        <v/>
      </c>
      <c r="AX29">
        <v>32</v>
      </c>
    </row>
    <row r="30" spans="12:50" x14ac:dyDescent="0.25">
      <c r="L30" t="str">
        <v>55.21.80</v>
      </c>
      <c r="M30" t="str">
        <v>Koeltoren</v>
      </c>
      <c r="O30">
        <v>1</v>
      </c>
      <c r="P30">
        <v>0</v>
      </c>
      <c r="Q30">
        <v>0</v>
      </c>
      <c r="R30">
        <v>0</v>
      </c>
      <c r="S30" t="str">
        <v/>
      </c>
      <c r="T30" t="str">
        <v>Koelvermogen (totaal):  kW</v>
      </c>
      <c r="U30" t="str">
        <v/>
      </c>
      <c r="V30" t="str">
        <v/>
      </c>
      <c r="W30" t="str">
        <v/>
      </c>
      <c r="X30" t="str">
        <v/>
      </c>
      <c r="Y30" t="str">
        <v/>
      </c>
      <c r="AX30">
        <v>33</v>
      </c>
    </row>
    <row r="31" spans="12:50" x14ac:dyDescent="0.25">
      <c r="L31" t="str">
        <v>55.31.10</v>
      </c>
      <c r="M31" t="str">
        <v>distributieleidingen (koeling)</v>
      </c>
      <c r="O31">
        <v>1</v>
      </c>
      <c r="P31">
        <v>0</v>
      </c>
      <c r="Q31">
        <v>0</v>
      </c>
      <c r="R31">
        <v>0</v>
      </c>
      <c r="S31" t="str">
        <v/>
      </c>
      <c r="T31" t="str">
        <v>Groepen:  stuks</v>
      </c>
      <c r="U31" t="str">
        <v>Pompen:  stuks</v>
      </c>
      <c r="V31" t="str">
        <v/>
      </c>
      <c r="W31" t="str">
        <v/>
      </c>
      <c r="X31" t="str">
        <v/>
      </c>
      <c r="Y31" t="str">
        <v/>
      </c>
      <c r="AX31">
        <v>34</v>
      </c>
    </row>
    <row r="32" spans="12:50" x14ac:dyDescent="0.25">
      <c r="L32" t="str">
        <v>55.31.20</v>
      </c>
      <c r="M32" t="str">
        <v>verdeler/verzamelaar (koeling)</v>
      </c>
      <c r="O32">
        <v>1</v>
      </c>
      <c r="P32">
        <v>0</v>
      </c>
      <c r="Q32">
        <v>0</v>
      </c>
      <c r="R32">
        <v>0</v>
      </c>
      <c r="S32" t="str">
        <v>Groepen:  stuks</v>
      </c>
      <c r="T32" t="str">
        <v>Pompen:  stuks</v>
      </c>
      <c r="U32" t="str">
        <v/>
      </c>
      <c r="V32" t="str">
        <v/>
      </c>
      <c r="W32" t="str">
        <v/>
      </c>
      <c r="X32" t="str">
        <v/>
      </c>
      <c r="Y32" t="str">
        <v/>
      </c>
      <c r="AX32">
        <v>35</v>
      </c>
    </row>
    <row r="33" spans="12:50" x14ac:dyDescent="0.25">
      <c r="L33" t="str">
        <v>55.81.00</v>
      </c>
      <c r="M33" t="str">
        <v>fancoil/inductie unit (nakoeler)</v>
      </c>
      <c r="O33">
        <v>1</v>
      </c>
      <c r="P33">
        <v>0</v>
      </c>
      <c r="Q33">
        <v>0</v>
      </c>
      <c r="R33">
        <v>0</v>
      </c>
      <c r="S33" t="str">
        <v>Max. debiet:  m3/h</v>
      </c>
      <c r="T33" t="str">
        <v/>
      </c>
      <c r="U33" t="str">
        <v/>
      </c>
      <c r="V33" t="str">
        <v/>
      </c>
      <c r="W33" t="str">
        <v/>
      </c>
      <c r="X33" t="str">
        <v/>
      </c>
      <c r="Y33" t="str">
        <v/>
      </c>
      <c r="AX33">
        <v>36</v>
      </c>
    </row>
    <row r="34" spans="12:50" x14ac:dyDescent="0.25">
      <c r="L34" t="str">
        <v>56.21.10</v>
      </c>
      <c r="M34" t="str">
        <v>ketel (gas)</v>
      </c>
      <c r="O34">
        <v>1</v>
      </c>
      <c r="P34">
        <v>0</v>
      </c>
      <c r="Q34">
        <v>0</v>
      </c>
      <c r="R34">
        <v>0</v>
      </c>
      <c r="S34" t="str">
        <v/>
      </c>
      <c r="T34" t="str">
        <v/>
      </c>
      <c r="U34" t="str">
        <v>Vermogen:  kW</v>
      </c>
      <c r="V34" t="str">
        <v/>
      </c>
      <c r="W34" t="str">
        <v/>
      </c>
      <c r="X34" t="str">
        <v/>
      </c>
      <c r="Y34" t="str">
        <v/>
      </c>
      <c r="AX34">
        <v>37</v>
      </c>
    </row>
    <row r="35" spans="12:50" x14ac:dyDescent="0.25">
      <c r="L35" t="str">
        <v>56.29.20</v>
      </c>
      <c r="M35" t="str">
        <v>Warmte- KoudeOpslag</v>
      </c>
      <c r="O35">
        <v>1</v>
      </c>
      <c r="P35">
        <v>0</v>
      </c>
      <c r="Q35">
        <v>0</v>
      </c>
      <c r="R35">
        <v>0</v>
      </c>
      <c r="S35" t="str">
        <v/>
      </c>
      <c r="T35" t="str">
        <v>Max. debiet:  m3/h</v>
      </c>
      <c r="U35" t="str">
        <v>Diepte:  m</v>
      </c>
      <c r="V35" t="str">
        <v/>
      </c>
      <c r="W35" t="str">
        <v/>
      </c>
      <c r="X35" t="str">
        <v/>
      </c>
      <c r="Y35" t="str">
        <v/>
      </c>
      <c r="AX35">
        <v>38</v>
      </c>
    </row>
    <row r="36" spans="12:50" x14ac:dyDescent="0.25">
      <c r="L36" t="str">
        <v>56.31.20</v>
      </c>
      <c r="M36" t="str">
        <v>verdeler/verzamelaar (verwarming)</v>
      </c>
      <c r="O36">
        <v>1</v>
      </c>
      <c r="P36">
        <v>0</v>
      </c>
      <c r="Q36">
        <v>0</v>
      </c>
      <c r="R36">
        <v>0</v>
      </c>
      <c r="S36" t="str">
        <v>Groepen:  stuks</v>
      </c>
      <c r="T36" t="str">
        <v>Pompen:  stuks</v>
      </c>
      <c r="U36" t="str">
        <v/>
      </c>
      <c r="V36" t="str">
        <v/>
      </c>
      <c r="W36" t="str">
        <v/>
      </c>
      <c r="X36" t="str">
        <v/>
      </c>
      <c r="Y36" t="str">
        <v/>
      </c>
      <c r="AX36">
        <v>39</v>
      </c>
    </row>
    <row r="37" spans="12:50" x14ac:dyDescent="0.25">
      <c r="L37" t="str">
        <v>56.51.10</v>
      </c>
      <c r="M37" t="str">
        <v>tegenstroomapparaat</v>
      </c>
      <c r="O37">
        <v>1</v>
      </c>
      <c r="P37">
        <v>0</v>
      </c>
      <c r="Q37">
        <v>0</v>
      </c>
      <c r="R37">
        <v>0</v>
      </c>
      <c r="S37" t="str">
        <v>Vermogen:  kW</v>
      </c>
      <c r="T37" t="str">
        <v>Max. debiet (primair):  m3/h</v>
      </c>
      <c r="U37" t="str">
        <v>Max. debiet (secundair):  m3/h</v>
      </c>
      <c r="V37" t="str">
        <v/>
      </c>
      <c r="W37" t="str">
        <v/>
      </c>
      <c r="X37" t="str">
        <v/>
      </c>
      <c r="Y37" t="str">
        <v/>
      </c>
      <c r="AX37">
        <v>40</v>
      </c>
    </row>
    <row r="38" spans="12:50" x14ac:dyDescent="0.25">
      <c r="L38" t="str">
        <v>56.81.20</v>
      </c>
      <c r="M38" t="str">
        <v>ventilatorconvector</v>
      </c>
      <c r="O38">
        <v>1</v>
      </c>
      <c r="P38">
        <v>0</v>
      </c>
      <c r="Q38">
        <v>0</v>
      </c>
      <c r="R38">
        <v>0</v>
      </c>
      <c r="S38" t="str">
        <v/>
      </c>
      <c r="T38" t="str">
        <v>Vermogen:  kW</v>
      </c>
      <c r="U38" t="str">
        <v/>
      </c>
      <c r="V38" t="str">
        <v/>
      </c>
      <c r="W38" t="str">
        <v/>
      </c>
      <c r="X38" t="str">
        <v/>
      </c>
      <c r="Y38" t="str">
        <v/>
      </c>
      <c r="AX38">
        <v>41</v>
      </c>
    </row>
    <row r="39" spans="12:50" x14ac:dyDescent="0.25">
      <c r="L39" t="str">
        <v>56.84.00</v>
      </c>
      <c r="M39" t="str">
        <v>vloer-/wandverwarming</v>
      </c>
      <c r="O39">
        <v>1</v>
      </c>
      <c r="P39" t="str">
        <v>-</v>
      </c>
      <c r="Q39" t="str">
        <v>-</v>
      </c>
      <c r="R39" t="str">
        <v>-</v>
      </c>
      <c r="S39" t="str">
        <v/>
      </c>
      <c r="T39" t="str">
        <v>Vloeroppervlak:  m2</v>
      </c>
      <c r="U39" t="str">
        <v/>
      </c>
      <c r="V39" t="str">
        <v>Aantal naregelingen:  stuks</v>
      </c>
      <c r="W39" t="str">
        <v/>
      </c>
      <c r="X39" t="str">
        <v/>
      </c>
      <c r="Y39" t="str">
        <v/>
      </c>
      <c r="AX39">
        <v>42</v>
      </c>
    </row>
    <row r="40" spans="12:50" x14ac:dyDescent="0.25">
      <c r="L40" t="str">
        <v>56.87.10</v>
      </c>
      <c r="M40" t="str">
        <v>luchtverwarmer, indirect verwarmd</v>
      </c>
      <c r="O40">
        <v>1</v>
      </c>
      <c r="P40">
        <v>0</v>
      </c>
      <c r="Q40">
        <v>0</v>
      </c>
      <c r="R40">
        <v>0</v>
      </c>
      <c r="S40" t="str">
        <v>ontbreekt menu?</v>
      </c>
      <c r="T40" t="str">
        <v/>
      </c>
      <c r="U40" t="str">
        <v/>
      </c>
      <c r="V40" t="str">
        <v/>
      </c>
      <c r="W40" t="str">
        <v/>
      </c>
      <c r="X40" t="str">
        <v/>
      </c>
      <c r="Y40" t="str">
        <v/>
      </c>
      <c r="AX40">
        <v>43</v>
      </c>
    </row>
    <row r="41" spans="12:50" x14ac:dyDescent="0.25">
      <c r="L41" t="str">
        <v>56.87.20</v>
      </c>
      <c r="M41" t="str">
        <v>luchtverwarmer, direct verwarmd</v>
      </c>
      <c r="O41">
        <v>1</v>
      </c>
      <c r="P41">
        <v>0</v>
      </c>
      <c r="Q41">
        <v>0</v>
      </c>
      <c r="R41">
        <v>0</v>
      </c>
      <c r="S41" t="str">
        <v>ontbreekt menu?</v>
      </c>
      <c r="T41" t="str">
        <v/>
      </c>
      <c r="U41" t="str">
        <v/>
      </c>
      <c r="V41" t="str">
        <v/>
      </c>
      <c r="W41" t="str">
        <v/>
      </c>
      <c r="X41" t="str">
        <v/>
      </c>
      <c r="Y41" t="str">
        <v/>
      </c>
      <c r="AX41">
        <v>44</v>
      </c>
    </row>
    <row r="42" spans="12:50" x14ac:dyDescent="0.25">
      <c r="L42" t="str">
        <v>56.87.20</v>
      </c>
      <c r="M42" t="str">
        <v>Luchtbehandeling luchtgordijn</v>
      </c>
      <c r="O42">
        <v>1</v>
      </c>
      <c r="P42">
        <v>0</v>
      </c>
      <c r="Q42">
        <v>0</v>
      </c>
      <c r="R42">
        <v>0</v>
      </c>
      <c r="S42" t="str">
        <v>Breedte:  m</v>
      </c>
      <c r="T42" t="str">
        <v>Vermogen:  kW</v>
      </c>
      <c r="U42" t="str">
        <v/>
      </c>
      <c r="V42" t="str">
        <v/>
      </c>
      <c r="W42" t="str">
        <v/>
      </c>
      <c r="X42" t="str">
        <v/>
      </c>
      <c r="Y42" t="str">
        <v/>
      </c>
      <c r="AX42">
        <v>45</v>
      </c>
    </row>
    <row r="43" spans="12:50" x14ac:dyDescent="0.25">
      <c r="L43" t="str">
        <v>57.41.20</v>
      </c>
      <c r="M43" t="str">
        <v>lokale ventilatoren</v>
      </c>
      <c r="O43">
        <v>1</v>
      </c>
      <c r="P43">
        <v>0</v>
      </c>
      <c r="Q43">
        <v>0</v>
      </c>
      <c r="R43">
        <v>0</v>
      </c>
      <c r="S43" t="str">
        <v>Max. debiet:  m3/h</v>
      </c>
      <c r="T43" t="str">
        <v>Opvoerhoogte:  m</v>
      </c>
      <c r="U43" t="str">
        <v/>
      </c>
      <c r="V43" t="str">
        <v/>
      </c>
      <c r="W43" t="str">
        <v/>
      </c>
      <c r="X43" t="str">
        <v/>
      </c>
      <c r="Y43" t="str">
        <v/>
      </c>
      <c r="AX43">
        <v>46</v>
      </c>
    </row>
    <row r="44" spans="12:50" x14ac:dyDescent="0.25">
      <c r="L44" t="str">
        <v>57.41.40</v>
      </c>
      <c r="M44" t="str">
        <v>centrale ventilatoren</v>
      </c>
      <c r="O44">
        <v>1</v>
      </c>
      <c r="P44">
        <v>0</v>
      </c>
      <c r="Q44">
        <v>0</v>
      </c>
      <c r="R44">
        <v>0</v>
      </c>
      <c r="S44" t="str">
        <v>Max. debiet:  m3/h</v>
      </c>
      <c r="T44" t="str">
        <v>Opvoerhoogte:  m</v>
      </c>
      <c r="U44" t="str">
        <v/>
      </c>
      <c r="V44" t="str">
        <v/>
      </c>
      <c r="W44" t="str">
        <v/>
      </c>
      <c r="X44" t="str">
        <v/>
      </c>
      <c r="Y44" t="str">
        <v/>
      </c>
      <c r="AX44">
        <v>47</v>
      </c>
    </row>
    <row r="45" spans="12:50" x14ac:dyDescent="0.25">
      <c r="L45" t="str">
        <v>57.50.00</v>
      </c>
      <c r="M45" t="str">
        <v>Luchtbehandelingkast</v>
      </c>
      <c r="O45">
        <v>1</v>
      </c>
      <c r="P45">
        <v>0</v>
      </c>
      <c r="Q45">
        <v>0</v>
      </c>
      <c r="R45">
        <v>0</v>
      </c>
      <c r="S45" t="str">
        <v>Max. debiet:  m3/h</v>
      </c>
      <c r="T45" t="str">
        <v/>
      </c>
      <c r="U45" t="str">
        <v/>
      </c>
      <c r="V45" t="str">
        <v/>
      </c>
      <c r="W45" t="str">
        <v/>
      </c>
      <c r="X45" t="str">
        <v/>
      </c>
      <c r="Y45" t="str">
        <v/>
      </c>
      <c r="AX45">
        <v>48</v>
      </c>
    </row>
    <row r="46" spans="12:50" x14ac:dyDescent="0.25">
      <c r="L46" t="str">
        <v>57.51.00</v>
      </c>
      <c r="M46" t="str">
        <v>Luchtbehandelingkast met warmteterugwinning</v>
      </c>
      <c r="O46">
        <v>1</v>
      </c>
      <c r="P46">
        <v>0</v>
      </c>
      <c r="Q46">
        <v>0</v>
      </c>
      <c r="R46">
        <v>0</v>
      </c>
      <c r="S46" t="str">
        <v>Max. debiet:  m3/h</v>
      </c>
      <c r="T46" t="str">
        <v/>
      </c>
      <c r="U46" t="str">
        <v/>
      </c>
      <c r="V46" t="str">
        <v/>
      </c>
      <c r="W46" t="str">
        <v/>
      </c>
      <c r="X46" t="str">
        <v/>
      </c>
      <c r="Y46" t="str">
        <v/>
      </c>
      <c r="AX46">
        <v>49</v>
      </c>
    </row>
    <row r="47" spans="12:50" x14ac:dyDescent="0.25">
      <c r="L47" t="str">
        <v>57.70.30</v>
      </c>
      <c r="M47" t="str">
        <v>stoombevochtiger</v>
      </c>
      <c r="O47">
        <v>1</v>
      </c>
      <c r="P47">
        <v>0</v>
      </c>
      <c r="Q47">
        <v>0</v>
      </c>
      <c r="R47">
        <v>0</v>
      </c>
      <c r="S47" t="str">
        <v>Elektrisch vermogen:  kW</v>
      </c>
      <c r="T47" t="str">
        <v/>
      </c>
      <c r="U47" t="str">
        <v/>
      </c>
      <c r="V47" t="str">
        <v/>
      </c>
      <c r="W47" t="str">
        <v/>
      </c>
      <c r="X47" t="str">
        <v/>
      </c>
      <c r="Y47" t="str">
        <v/>
      </c>
      <c r="AX47">
        <v>50</v>
      </c>
    </row>
    <row r="48" spans="12:50" x14ac:dyDescent="0.25">
      <c r="L48" t="str">
        <v>57.70.31</v>
      </c>
      <c r="M48" t="str">
        <v>stoombevochtiger (lokaal)</v>
      </c>
      <c r="O48">
        <v>1</v>
      </c>
      <c r="P48">
        <v>0</v>
      </c>
      <c r="Q48">
        <v>0</v>
      </c>
      <c r="R48">
        <v>0</v>
      </c>
      <c r="S48" t="str">
        <v>Elektrisch vermogen:  kW</v>
      </c>
      <c r="T48" t="str">
        <v/>
      </c>
      <c r="U48" t="str">
        <v/>
      </c>
      <c r="V48" t="str">
        <v/>
      </c>
      <c r="W48" t="str">
        <v/>
      </c>
      <c r="X48" t="str">
        <v/>
      </c>
      <c r="Y48" t="str">
        <v/>
      </c>
      <c r="AX48">
        <v>51</v>
      </c>
    </row>
    <row r="49" spans="12:50" x14ac:dyDescent="0.25">
      <c r="L49" t="str">
        <v>58.12.30</v>
      </c>
      <c r="M49" t="str">
        <v>Regeling (thermostaat, WRT)</v>
      </c>
      <c r="O49">
        <v>1</v>
      </c>
      <c r="P49">
        <v>0</v>
      </c>
      <c r="Q49">
        <v>0</v>
      </c>
      <c r="R49">
        <v>0</v>
      </c>
      <c r="S49" t="str">
        <v/>
      </c>
      <c r="T49" t="str">
        <v/>
      </c>
      <c r="U49" t="str">
        <v/>
      </c>
      <c r="V49" t="str">
        <v/>
      </c>
      <c r="W49" t="str">
        <v/>
      </c>
      <c r="X49" t="str">
        <v/>
      </c>
      <c r="Y49" t="str">
        <v/>
      </c>
      <c r="AX49">
        <v>52</v>
      </c>
    </row>
    <row r="50" spans="12:50" x14ac:dyDescent="0.25">
      <c r="L50" t="str">
        <v>58.20.10</v>
      </c>
      <c r="M50" t="str">
        <v>Regelkast klimaatbeheersing (CV en luchtbehandeling)</v>
      </c>
      <c r="O50">
        <v>1</v>
      </c>
      <c r="P50">
        <v>0</v>
      </c>
      <c r="Q50">
        <v>0</v>
      </c>
      <c r="R50">
        <v>0</v>
      </c>
      <c r="S50" t="str">
        <v/>
      </c>
      <c r="T50" t="str">
        <v/>
      </c>
      <c r="U50" t="str">
        <v/>
      </c>
      <c r="V50" t="str">
        <v/>
      </c>
      <c r="W50" t="str">
        <v/>
      </c>
      <c r="X50" t="str">
        <v/>
      </c>
      <c r="Y50" t="str">
        <v/>
      </c>
      <c r="AX50">
        <v>53</v>
      </c>
    </row>
    <row r="51" spans="12:50" x14ac:dyDescent="0.25">
      <c r="L51" t="str">
        <v>59.10.00</v>
      </c>
      <c r="M51" t="str">
        <v>gasblusinstallatie (algemeen)</v>
      </c>
      <c r="O51">
        <v>1</v>
      </c>
      <c r="P51">
        <v>0</v>
      </c>
      <c r="Q51">
        <v>0</v>
      </c>
      <c r="R51">
        <v>0</v>
      </c>
      <c r="S51" t="str">
        <v/>
      </c>
      <c r="T51" t="str">
        <v/>
      </c>
      <c r="U51" t="str">
        <v/>
      </c>
      <c r="V51" t="str">
        <v/>
      </c>
      <c r="W51" t="str">
        <v/>
      </c>
      <c r="X51" t="str">
        <v/>
      </c>
      <c r="Y51" t="str">
        <v/>
      </c>
      <c r="AX51">
        <v>54</v>
      </c>
    </row>
    <row r="52" spans="12:50" x14ac:dyDescent="0.25">
      <c r="L52" t="str">
        <v>59.21</v>
      </c>
      <c r="M52" t="str">
        <v>sprinklerinstallatie</v>
      </c>
      <c r="O52">
        <v>1</v>
      </c>
      <c r="P52">
        <v>0</v>
      </c>
      <c r="Q52">
        <v>0</v>
      </c>
      <c r="R52">
        <v>0</v>
      </c>
      <c r="S52" t="str">
        <v>Sprinklerkoppen:  stuks</v>
      </c>
      <c r="T52" t="str">
        <v>Alarm-/terugslagklep:  stuks</v>
      </c>
      <c r="U52" t="str">
        <v>Max. debiet:  m3/h</v>
      </c>
      <c r="V52" t="str">
        <v/>
      </c>
      <c r="W52" t="str">
        <v>Sprinklerpomp:  stuks</v>
      </c>
      <c r="X52" t="str">
        <v/>
      </c>
      <c r="Y52" t="str">
        <v/>
      </c>
      <c r="AX52">
        <v>55</v>
      </c>
    </row>
    <row r="53" spans="12:50" x14ac:dyDescent="0.25">
      <c r="L53" t="str">
        <v>59.23.00</v>
      </c>
      <c r="M53" t="str">
        <v>droge blusleiding</v>
      </c>
      <c r="O53">
        <v>1</v>
      </c>
      <c r="P53">
        <v>0</v>
      </c>
      <c r="Q53" t="str">
        <v>-</v>
      </c>
      <c r="R53" t="str">
        <v>-</v>
      </c>
      <c r="S53" t="str">
        <v>Aansluitpunten:  stuks</v>
      </c>
      <c r="T53" t="str">
        <v/>
      </c>
      <c r="U53" t="str">
        <v/>
      </c>
      <c r="V53" t="str">
        <v/>
      </c>
      <c r="W53" t="str">
        <v/>
      </c>
      <c r="X53" t="str">
        <v/>
      </c>
      <c r="Y53" t="str">
        <v/>
      </c>
      <c r="AX53">
        <v>56</v>
      </c>
    </row>
    <row r="54" spans="12:50" x14ac:dyDescent="0.25">
      <c r="L54" t="str">
        <v>59.24.00</v>
      </c>
      <c r="M54" t="str">
        <v>brandslanghaspel</v>
      </c>
      <c r="O54">
        <v>1</v>
      </c>
      <c r="P54">
        <v>0</v>
      </c>
      <c r="Q54" t="str">
        <v>-</v>
      </c>
      <c r="R54" t="str">
        <v>-</v>
      </c>
      <c r="S54" t="str">
        <v/>
      </c>
      <c r="T54" t="str">
        <v/>
      </c>
      <c r="U54" t="str">
        <v/>
      </c>
      <c r="V54" t="str">
        <v/>
      </c>
      <c r="W54" t="str">
        <v/>
      </c>
      <c r="X54" t="str">
        <v/>
      </c>
      <c r="Y54" t="str">
        <v/>
      </c>
      <c r="AX54">
        <v>57</v>
      </c>
    </row>
    <row r="55" spans="12:50" x14ac:dyDescent="0.25">
      <c r="L55" t="str">
        <v>59.25.00</v>
      </c>
      <c r="M55" t="str">
        <v>handblusmiddel</v>
      </c>
      <c r="O55">
        <v>1</v>
      </c>
      <c r="P55">
        <v>0</v>
      </c>
      <c r="Q55">
        <v>0</v>
      </c>
      <c r="R55">
        <v>0</v>
      </c>
      <c r="S55" t="str">
        <v/>
      </c>
      <c r="T55" t="str">
        <v xml:space="preserve"> kg of L</v>
      </c>
      <c r="U55" t="str">
        <v/>
      </c>
      <c r="V55" t="str">
        <v/>
      </c>
      <c r="W55" t="str">
        <v/>
      </c>
      <c r="X55" t="str">
        <v/>
      </c>
      <c r="Y55" t="str">
        <v/>
      </c>
      <c r="AX55">
        <v>58</v>
      </c>
    </row>
    <row r="56" spans="12:50" x14ac:dyDescent="0.25">
      <c r="L56" t="str">
        <v>59.31.10</v>
      </c>
      <c r="M56" t="str">
        <v>Brandklep</v>
      </c>
      <c r="O56">
        <v>1</v>
      </c>
      <c r="P56">
        <v>0</v>
      </c>
      <c r="Q56" t="str">
        <v>-</v>
      </c>
      <c r="R56" t="str">
        <v>-</v>
      </c>
      <c r="S56" t="str">
        <v/>
      </c>
      <c r="T56" t="str">
        <v/>
      </c>
      <c r="U56" t="str">
        <v/>
      </c>
      <c r="V56" t="str">
        <v/>
      </c>
      <c r="W56" t="str">
        <v/>
      </c>
      <c r="X56" t="str">
        <v/>
      </c>
      <c r="Y56" t="str">
        <v/>
      </c>
      <c r="AX56">
        <v>59</v>
      </c>
    </row>
    <row r="57" spans="12:50" x14ac:dyDescent="0.25">
      <c r="L57" t="str">
        <v>61.12</v>
      </c>
      <c r="M57" t="str">
        <v>nobreak unit (statisch)</v>
      </c>
      <c r="O57">
        <v>1</v>
      </c>
      <c r="P57">
        <v>0</v>
      </c>
      <c r="Q57">
        <v>0</v>
      </c>
      <c r="R57">
        <v>0</v>
      </c>
      <c r="S57" t="str">
        <v/>
      </c>
      <c r="T57" t="str">
        <v>Accubatterijen:  stuks</v>
      </c>
      <c r="U57" t="str">
        <v>Tot. vermogen:  kVA</v>
      </c>
      <c r="V57" t="str">
        <v/>
      </c>
      <c r="W57" t="str">
        <v/>
      </c>
      <c r="X57" t="str">
        <v/>
      </c>
      <c r="Y57" t="str">
        <v/>
      </c>
      <c r="AX57">
        <v>60</v>
      </c>
    </row>
    <row r="58" spans="12:50" x14ac:dyDescent="0.25">
      <c r="L58" t="str">
        <v>61.13.00</v>
      </c>
      <c r="M58" t="str">
        <v>noodstroomaggregaat</v>
      </c>
      <c r="O58">
        <v>1</v>
      </c>
      <c r="P58">
        <v>0</v>
      </c>
      <c r="Q58">
        <v>0</v>
      </c>
      <c r="R58">
        <v>0</v>
      </c>
      <c r="S58" t="str">
        <v/>
      </c>
      <c r="T58" t="str">
        <v>Vermogen:  kVA</v>
      </c>
      <c r="U58" t="str">
        <v>Tankinhoud:  L</v>
      </c>
      <c r="V58" t="str">
        <v/>
      </c>
      <c r="W58" t="str">
        <v/>
      </c>
      <c r="X58" t="str">
        <v/>
      </c>
      <c r="Y58" t="str">
        <v/>
      </c>
      <c r="AX58">
        <v>61</v>
      </c>
    </row>
    <row r="59" spans="12:50" x14ac:dyDescent="0.25">
      <c r="L59" t="str">
        <v>61.15.10</v>
      </c>
      <c r="M59" t="str">
        <v>PV cellen</v>
      </c>
      <c r="O59">
        <v>1</v>
      </c>
      <c r="P59">
        <v>0</v>
      </c>
      <c r="Q59">
        <v>0</v>
      </c>
      <c r="R59">
        <v>0</v>
      </c>
      <c r="S59" t="str">
        <v>Piekvermogen:  Wp</v>
      </c>
      <c r="T59" t="str">
        <v/>
      </c>
      <c r="U59" t="str">
        <v/>
      </c>
      <c r="V59" t="str">
        <v/>
      </c>
      <c r="W59" t="str">
        <v/>
      </c>
      <c r="X59" t="str">
        <v/>
      </c>
      <c r="Y59" t="str">
        <v/>
      </c>
      <c r="AX59">
        <v>62</v>
      </c>
    </row>
    <row r="60" spans="12:50" x14ac:dyDescent="0.25">
      <c r="L60" t="str">
        <v>61.15.20</v>
      </c>
      <c r="M60" t="str">
        <v>PV omvormer</v>
      </c>
      <c r="O60">
        <v>1</v>
      </c>
      <c r="P60">
        <v>0</v>
      </c>
      <c r="Q60">
        <v>0</v>
      </c>
      <c r="R60">
        <v>0</v>
      </c>
      <c r="S60" t="str">
        <v>Vermogen:  kW</v>
      </c>
      <c r="T60" t="str">
        <v/>
      </c>
      <c r="U60" t="str">
        <v/>
      </c>
      <c r="V60" t="str">
        <v/>
      </c>
      <c r="W60" t="str">
        <v/>
      </c>
      <c r="X60" t="str">
        <v/>
      </c>
      <c r="Y60" t="str">
        <v/>
      </c>
      <c r="AX60">
        <v>63</v>
      </c>
    </row>
    <row r="61" spans="12:50" x14ac:dyDescent="0.25">
      <c r="L61" t="str">
        <v>61.21.10</v>
      </c>
      <c r="M61" t="str">
        <v>veiligheidsaarding</v>
      </c>
      <c r="O61">
        <v>1</v>
      </c>
      <c r="P61">
        <v>0</v>
      </c>
      <c r="Q61">
        <v>0</v>
      </c>
      <c r="R61">
        <v>0</v>
      </c>
      <c r="S61" t="str">
        <v/>
      </c>
      <c r="T61" t="str">
        <v/>
      </c>
      <c r="U61" t="str">
        <v>Verb. centr. aardpunt:  stuks</v>
      </c>
      <c r="V61" t="str">
        <v/>
      </c>
      <c r="W61" t="str">
        <v/>
      </c>
      <c r="X61" t="str">
        <v/>
      </c>
      <c r="Y61" t="str">
        <v/>
      </c>
      <c r="AX61">
        <v>64</v>
      </c>
    </row>
    <row r="62" spans="12:50" x14ac:dyDescent="0.25">
      <c r="L62" t="str">
        <v>61.21.20</v>
      </c>
      <c r="M62" t="str">
        <v>overspanningsbeveiliging</v>
      </c>
      <c r="O62">
        <v>1</v>
      </c>
      <c r="P62">
        <v>0</v>
      </c>
      <c r="Q62">
        <v>0</v>
      </c>
      <c r="R62">
        <v>0</v>
      </c>
      <c r="S62" t="str">
        <v/>
      </c>
      <c r="T62" t="str">
        <v/>
      </c>
      <c r="U62" t="str">
        <v/>
      </c>
      <c r="V62" t="str">
        <v/>
      </c>
      <c r="W62" t="str">
        <v/>
      </c>
      <c r="X62" t="str">
        <v/>
      </c>
      <c r="Y62" t="str">
        <v/>
      </c>
      <c r="AX62">
        <v>65</v>
      </c>
    </row>
    <row r="63" spans="12:50" x14ac:dyDescent="0.25">
      <c r="L63" t="str">
        <v>61.25.00</v>
      </c>
      <c r="M63" t="str">
        <v>bliksemafleiding</v>
      </c>
      <c r="O63">
        <v>1</v>
      </c>
      <c r="P63">
        <v>0</v>
      </c>
      <c r="Q63" t="str">
        <v>-</v>
      </c>
      <c r="R63" t="str">
        <v>-</v>
      </c>
      <c r="S63" t="str">
        <v>Oppervlakte daknet:  m2</v>
      </c>
      <c r="T63" t="str">
        <v>Vangstaven:  stuks</v>
      </c>
      <c r="U63" t="str">
        <v>Aardelektrodes:  stuks</v>
      </c>
      <c r="V63" t="str">
        <v/>
      </c>
      <c r="W63" t="str">
        <v/>
      </c>
      <c r="X63" t="str">
        <v/>
      </c>
      <c r="Y63" t="str">
        <v/>
      </c>
      <c r="AX63">
        <v>66</v>
      </c>
    </row>
    <row r="64" spans="12:50" x14ac:dyDescent="0.25">
      <c r="L64" t="str">
        <v>61.52.00</v>
      </c>
      <c r="M64" t="str">
        <v>laagspanningshoofdverdeler</v>
      </c>
      <c r="O64">
        <v>1</v>
      </c>
      <c r="P64">
        <v>0</v>
      </c>
      <c r="Q64">
        <v>0</v>
      </c>
      <c r="R64">
        <v>0</v>
      </c>
      <c r="S64" t="str">
        <v>Inom:  A</v>
      </c>
      <c r="T64" t="str">
        <v>Lichtgroepen:  stuks</v>
      </c>
      <c r="U64" t="str">
        <v>Krachtgroepen:  stuks</v>
      </c>
      <c r="V64" t="str">
        <v/>
      </c>
      <c r="W64" t="str">
        <v/>
      </c>
      <c r="X64" t="str">
        <v/>
      </c>
      <c r="Y64" t="str">
        <v/>
      </c>
      <c r="AX64">
        <v>67</v>
      </c>
    </row>
    <row r="65" spans="12:50" x14ac:dyDescent="0.25">
      <c r="L65" t="str">
        <v>61.52.10</v>
      </c>
      <c r="M65" t="str">
        <v>Aardlekschakelaar</v>
      </c>
      <c r="O65">
        <v>1</v>
      </c>
      <c r="P65">
        <v>0</v>
      </c>
      <c r="Q65" t="str">
        <v>-</v>
      </c>
      <c r="R65" t="str">
        <v>-</v>
      </c>
      <c r="S65" t="str">
        <v>Lichtgroepen:  stuks</v>
      </c>
      <c r="T65" t="str">
        <v>Krachtgroepen:  stuks</v>
      </c>
      <c r="U65" t="str">
        <v/>
      </c>
      <c r="V65" t="str">
        <v/>
      </c>
      <c r="W65" t="str">
        <v/>
      </c>
      <c r="X65" t="str">
        <v/>
      </c>
      <c r="Y65" t="str">
        <v/>
      </c>
      <c r="AX65">
        <v>68</v>
      </c>
    </row>
    <row r="66" spans="12:50" x14ac:dyDescent="0.25">
      <c r="L66" t="str">
        <v>63.10.00</v>
      </c>
      <c r="M66" t="str">
        <v>regeling en signalering verlichting (algemeen)</v>
      </c>
      <c r="O66">
        <v>1</v>
      </c>
      <c r="P66">
        <v>0</v>
      </c>
      <c r="Q66">
        <v>0</v>
      </c>
      <c r="R66">
        <v>0</v>
      </c>
      <c r="S66" t="str">
        <v/>
      </c>
      <c r="T66" t="str">
        <v/>
      </c>
      <c r="U66" t="str">
        <v/>
      </c>
      <c r="V66" t="str">
        <v/>
      </c>
      <c r="W66" t="str">
        <v/>
      </c>
      <c r="X66" t="str">
        <v/>
      </c>
      <c r="Y66" t="str">
        <v/>
      </c>
      <c r="AX66">
        <v>69</v>
      </c>
    </row>
    <row r="67" spans="12:50" x14ac:dyDescent="0.25">
      <c r="L67" t="str">
        <v>63.20.00</v>
      </c>
      <c r="M67" t="str">
        <v>Noodverlichtingsinstallatie (algemene informatie)</v>
      </c>
      <c r="O67">
        <v>1</v>
      </c>
      <c r="P67">
        <v>0</v>
      </c>
      <c r="Q67">
        <v>0</v>
      </c>
      <c r="R67">
        <v>0</v>
      </c>
      <c r="S67" t="str">
        <v/>
      </c>
      <c r="T67" t="str">
        <v/>
      </c>
      <c r="U67" t="str">
        <v/>
      </c>
      <c r="V67" t="str">
        <v>Datum (revisie)tekeningen:  dd-mm-jjjj</v>
      </c>
      <c r="W67" t="str">
        <v/>
      </c>
      <c r="X67" t="str">
        <v/>
      </c>
      <c r="Y67" t="str">
        <v/>
      </c>
      <c r="AX67">
        <v>70</v>
      </c>
    </row>
    <row r="68" spans="12:50" x14ac:dyDescent="0.25">
      <c r="L68" t="str">
        <v>63.22.00</v>
      </c>
      <c r="M68" t="str">
        <v>noodverlichtingsarmaturen</v>
      </c>
      <c r="O68">
        <v>1</v>
      </c>
      <c r="P68">
        <v>0</v>
      </c>
      <c r="Q68">
        <v>0</v>
      </c>
      <c r="R68">
        <v>0</v>
      </c>
      <c r="S68" t="str">
        <v/>
      </c>
      <c r="T68" t="str">
        <v/>
      </c>
      <c r="U68" t="str">
        <v/>
      </c>
      <c r="V68" t="str">
        <v/>
      </c>
      <c r="W68" t="str">
        <v/>
      </c>
      <c r="X68" t="str">
        <v/>
      </c>
      <c r="Y68" t="str">
        <v/>
      </c>
      <c r="AX68">
        <v>71</v>
      </c>
    </row>
    <row r="69" spans="12:50" x14ac:dyDescent="0.25">
      <c r="L69" t="str">
        <v>63.42.00</v>
      </c>
      <c r="M69" t="str">
        <v>armaturen vluchtwegsignalering</v>
      </c>
      <c r="O69">
        <v>1</v>
      </c>
      <c r="P69">
        <v>0</v>
      </c>
      <c r="Q69">
        <v>0</v>
      </c>
      <c r="R69">
        <v>0</v>
      </c>
      <c r="S69" t="str">
        <v/>
      </c>
      <c r="T69" t="str">
        <v/>
      </c>
      <c r="U69" t="str">
        <v/>
      </c>
      <c r="V69" t="str">
        <v/>
      </c>
      <c r="W69" t="str">
        <v/>
      </c>
      <c r="X69" t="str">
        <v/>
      </c>
      <c r="Y69" t="str">
        <v/>
      </c>
      <c r="AX69">
        <v>72</v>
      </c>
    </row>
    <row r="70" spans="12:50" x14ac:dyDescent="0.25">
      <c r="L70" t="str">
        <v>64.22.00</v>
      </c>
      <c r="M70" t="str">
        <v>intercom</v>
      </c>
      <c r="O70">
        <v>1</v>
      </c>
      <c r="P70">
        <v>0</v>
      </c>
      <c r="Q70">
        <v>0</v>
      </c>
      <c r="R70">
        <v>0</v>
      </c>
      <c r="S70" t="str">
        <v/>
      </c>
      <c r="T70" t="str">
        <v/>
      </c>
      <c r="U70" t="str">
        <v/>
      </c>
      <c r="V70" t="str">
        <v>Buitendoorposten:  stuks</v>
      </c>
      <c r="W70" t="str">
        <v>Uitluisterpunten:  stuks</v>
      </c>
      <c r="X70" t="str">
        <v/>
      </c>
      <c r="Y70" t="str">
        <v/>
      </c>
      <c r="AX70">
        <v>73</v>
      </c>
    </row>
    <row r="71" spans="12:50" x14ac:dyDescent="0.25">
      <c r="L71" t="str">
        <v>64.31.10</v>
      </c>
      <c r="M71" t="str">
        <v>CCTV camera</v>
      </c>
      <c r="O71">
        <v>1</v>
      </c>
      <c r="P71">
        <v>0</v>
      </c>
      <c r="Q71">
        <v>0</v>
      </c>
      <c r="R71">
        <v>0</v>
      </c>
      <c r="S71" t="str">
        <v/>
      </c>
      <c r="T71" t="str">
        <v/>
      </c>
      <c r="U71" t="str">
        <v/>
      </c>
      <c r="V71" t="str">
        <v/>
      </c>
      <c r="W71" t="str">
        <v/>
      </c>
      <c r="X71" t="str">
        <v/>
      </c>
      <c r="Y71" t="str">
        <v/>
      </c>
      <c r="AX71">
        <v>74</v>
      </c>
    </row>
    <row r="72" spans="12:50" x14ac:dyDescent="0.25">
      <c r="L72" t="str">
        <v>64.31.20</v>
      </c>
      <c r="M72" t="str">
        <v>CCTV monitor</v>
      </c>
      <c r="O72">
        <v>1</v>
      </c>
      <c r="P72">
        <v>0</v>
      </c>
      <c r="Q72">
        <v>0</v>
      </c>
      <c r="R72">
        <v>0</v>
      </c>
      <c r="S72" t="str">
        <v/>
      </c>
      <c r="T72" t="str">
        <v/>
      </c>
      <c r="U72" t="str">
        <v/>
      </c>
      <c r="V72" t="str">
        <v/>
      </c>
      <c r="W72" t="str">
        <v/>
      </c>
      <c r="X72" t="str">
        <v/>
      </c>
      <c r="Y72" t="str">
        <v/>
      </c>
      <c r="AX72">
        <v>75</v>
      </c>
    </row>
    <row r="73" spans="12:50" x14ac:dyDescent="0.25">
      <c r="L73" t="str">
        <v>65.11.10</v>
      </c>
      <c r="M73" t="str">
        <v>centrale brandmeldinstallatie</v>
      </c>
      <c r="O73">
        <v>1</v>
      </c>
      <c r="P73">
        <v>0</v>
      </c>
      <c r="Q73">
        <v>0</v>
      </c>
      <c r="R73">
        <v>0</v>
      </c>
      <c r="S73" t="str">
        <v/>
      </c>
      <c r="T73" t="str">
        <v/>
      </c>
      <c r="U73" t="str">
        <v/>
      </c>
      <c r="V73" t="str">
        <v>Keuringsdatum:  dd-mm-jjjj</v>
      </c>
      <c r="W73" t="str">
        <v>ontbreekt menu?</v>
      </c>
      <c r="X73" t="str">
        <v>Signaleringen:  stuks</v>
      </c>
      <c r="Y73" t="str">
        <v/>
      </c>
      <c r="AX73">
        <v>76</v>
      </c>
    </row>
    <row r="74" spans="12:50" x14ac:dyDescent="0.25">
      <c r="L74" t="str">
        <v>65.11.11</v>
      </c>
      <c r="M74" t="str">
        <v>paneel brandmeldinstallatie</v>
      </c>
      <c r="O74">
        <v>1</v>
      </c>
      <c r="P74">
        <v>0</v>
      </c>
      <c r="Q74">
        <v>0</v>
      </c>
      <c r="R74">
        <v>0</v>
      </c>
      <c r="S74" t="str">
        <v/>
      </c>
      <c r="T74" t="str">
        <v/>
      </c>
      <c r="U74" t="str">
        <v/>
      </c>
      <c r="V74" t="str">
        <v/>
      </c>
      <c r="W74" t="str">
        <v/>
      </c>
      <c r="X74" t="str">
        <v/>
      </c>
      <c r="Y74" t="str">
        <v/>
      </c>
      <c r="AX74">
        <v>77</v>
      </c>
    </row>
    <row r="75" spans="12:50" x14ac:dyDescent="0.25">
      <c r="L75" t="str">
        <v>65.11.12</v>
      </c>
      <c r="M75" t="str">
        <v>rookmelder</v>
      </c>
      <c r="O75">
        <v>1</v>
      </c>
      <c r="P75">
        <v>0</v>
      </c>
      <c r="Q75">
        <v>0</v>
      </c>
      <c r="R75">
        <v>0</v>
      </c>
      <c r="S75" t="str">
        <v/>
      </c>
      <c r="T75" t="str">
        <v/>
      </c>
      <c r="U75" t="str">
        <v/>
      </c>
      <c r="V75" t="str">
        <v/>
      </c>
      <c r="W75" t="str">
        <v/>
      </c>
      <c r="X75" t="str">
        <v/>
      </c>
      <c r="Y75" t="str">
        <v/>
      </c>
      <c r="AX75">
        <v>78</v>
      </c>
    </row>
    <row r="76" spans="12:50" x14ac:dyDescent="0.25">
      <c r="L76" t="str">
        <v>65.11.13</v>
      </c>
      <c r="M76" t="str">
        <v>handmelder (brand)</v>
      </c>
      <c r="O76">
        <v>1</v>
      </c>
      <c r="P76">
        <v>0</v>
      </c>
      <c r="Q76">
        <v>0</v>
      </c>
      <c r="R76">
        <v>0</v>
      </c>
      <c r="S76" t="str">
        <v/>
      </c>
      <c r="T76" t="str">
        <v/>
      </c>
      <c r="U76" t="str">
        <v/>
      </c>
      <c r="V76" t="str">
        <v/>
      </c>
      <c r="W76" t="str">
        <v/>
      </c>
      <c r="X76" t="str">
        <v/>
      </c>
      <c r="Y76" t="str">
        <v/>
      </c>
      <c r="AX76">
        <v>79</v>
      </c>
    </row>
    <row r="77" spans="12:50" x14ac:dyDescent="0.25">
      <c r="L77" t="str">
        <v>65.11.30</v>
      </c>
      <c r="M77" t="str">
        <v>centrale melding- en ontruimingsinstallatie</v>
      </c>
      <c r="O77">
        <v>1</v>
      </c>
      <c r="P77">
        <v>0</v>
      </c>
      <c r="Q77">
        <v>0</v>
      </c>
      <c r="R77">
        <v>0</v>
      </c>
      <c r="S77" t="str">
        <v/>
      </c>
      <c r="T77" t="str">
        <v>Signaalgevers:  stuks</v>
      </c>
      <c r="U77" t="str">
        <v/>
      </c>
      <c r="V77" t="str">
        <v/>
      </c>
      <c r="W77" t="str">
        <v/>
      </c>
      <c r="X77" t="str">
        <v/>
      </c>
      <c r="Y77" t="str">
        <v/>
      </c>
      <c r="AX77">
        <v>80</v>
      </c>
    </row>
    <row r="78" spans="12:50" x14ac:dyDescent="0.25">
      <c r="L78" t="str">
        <v>65.11.32</v>
      </c>
      <c r="M78" t="str">
        <v>detector melding- en ontruimingsinstallatie</v>
      </c>
      <c r="O78">
        <v>1</v>
      </c>
      <c r="P78">
        <v>0</v>
      </c>
      <c r="Q78">
        <v>0</v>
      </c>
      <c r="R78">
        <v>0</v>
      </c>
      <c r="S78" t="str">
        <v>Detectors:  stuks</v>
      </c>
      <c r="T78" t="str">
        <v/>
      </c>
      <c r="U78" t="str">
        <v/>
      </c>
      <c r="V78" t="str">
        <v/>
      </c>
      <c r="W78" t="str">
        <v/>
      </c>
      <c r="X78" t="str">
        <v/>
      </c>
      <c r="Y78" t="str">
        <v/>
      </c>
      <c r="AX78">
        <v>81</v>
      </c>
    </row>
    <row r="79" spans="12:50" x14ac:dyDescent="0.25">
      <c r="L79" t="str">
        <v>65.12.10</v>
      </c>
      <c r="M79" t="str">
        <v>Kleefmagneten (deurmagneten)</v>
      </c>
      <c r="O79">
        <v>1</v>
      </c>
      <c r="P79">
        <v>0</v>
      </c>
      <c r="Q79">
        <v>0</v>
      </c>
      <c r="R79">
        <v>0</v>
      </c>
      <c r="S79" t="str">
        <v>Kleefmagneten:  stuks</v>
      </c>
      <c r="T79" t="str">
        <v/>
      </c>
      <c r="U79" t="str">
        <v/>
      </c>
      <c r="V79" t="str">
        <v/>
      </c>
      <c r="W79" t="str">
        <v/>
      </c>
      <c r="X79" t="str">
        <v/>
      </c>
      <c r="Y79" t="str">
        <v/>
      </c>
      <c r="AX79">
        <v>82</v>
      </c>
    </row>
    <row r="80" spans="12:50" x14ac:dyDescent="0.25">
      <c r="L80" t="str">
        <v>65.21.10</v>
      </c>
      <c r="M80" t="str">
        <v>centrale inbraakinstallatie</v>
      </c>
      <c r="O80">
        <v>1</v>
      </c>
      <c r="P80">
        <v>0</v>
      </c>
      <c r="Q80">
        <v>0</v>
      </c>
      <c r="R80">
        <v>0</v>
      </c>
      <c r="S80" t="str">
        <v/>
      </c>
      <c r="T80" t="str">
        <v>Codebediendelen:  stuks</v>
      </c>
      <c r="U80" t="str">
        <v>Overige bediendelen:  stuks</v>
      </c>
      <c r="V80" t="str">
        <v>Signaalgevers:  stuks</v>
      </c>
      <c r="W80" t="str">
        <v>Detectie-eenheden:  stuks</v>
      </c>
      <c r="X80" t="str">
        <v/>
      </c>
      <c r="Y80" t="str">
        <v/>
      </c>
      <c r="AX80">
        <v>83</v>
      </c>
    </row>
    <row r="81" spans="12:50" x14ac:dyDescent="0.25">
      <c r="L81" t="str">
        <v>65.22.10</v>
      </c>
      <c r="M81" t="str">
        <v>toegangscontrole installatie</v>
      </c>
      <c r="O81">
        <v>1</v>
      </c>
      <c r="P81">
        <v>0</v>
      </c>
      <c r="Q81">
        <v>0</v>
      </c>
      <c r="R81">
        <v>0</v>
      </c>
      <c r="S81" t="str">
        <v/>
      </c>
      <c r="T81" t="str">
        <v/>
      </c>
      <c r="U81" t="str">
        <v/>
      </c>
      <c r="V81" t="str">
        <v>Deuraansturingen:  stuks</v>
      </c>
      <c r="W81" t="str">
        <v>Kaartlezers:  stuks</v>
      </c>
      <c r="X81" t="str">
        <v/>
      </c>
      <c r="Y81" t="str">
        <v/>
      </c>
      <c r="AX81">
        <v>84</v>
      </c>
    </row>
    <row r="82" spans="12:50" x14ac:dyDescent="0.25">
      <c r="L82" t="str">
        <v>65.31.00</v>
      </c>
      <c r="M82" t="str">
        <v>zon- en lichtwering</v>
      </c>
      <c r="O82">
        <v>1</v>
      </c>
      <c r="P82">
        <v>0</v>
      </c>
      <c r="Q82">
        <v>0</v>
      </c>
      <c r="R82">
        <v>0</v>
      </c>
      <c r="S82" t="str">
        <v>Bedieneenheden:  stuks</v>
      </c>
      <c r="T82" t="str">
        <v/>
      </c>
      <c r="U82" t="str">
        <v/>
      </c>
      <c r="V82" t="str">
        <v/>
      </c>
      <c r="W82" t="str">
        <v/>
      </c>
      <c r="X82" t="str">
        <v/>
      </c>
      <c r="Y82" t="str">
        <v/>
      </c>
      <c r="AX82">
        <v>85</v>
      </c>
    </row>
    <row r="83" spans="12:50" x14ac:dyDescent="0.25">
      <c r="L83" t="str">
        <v>65.34.10</v>
      </c>
      <c r="M83" t="str">
        <v>gasdetectie apparatuur</v>
      </c>
      <c r="O83">
        <v>1</v>
      </c>
      <c r="P83">
        <v>0</v>
      </c>
      <c r="Q83" t="str">
        <v>-</v>
      </c>
      <c r="R83" t="str">
        <v>-</v>
      </c>
      <c r="S83" t="str">
        <v/>
      </c>
      <c r="T83" t="str">
        <v/>
      </c>
      <c r="U83" t="str">
        <v/>
      </c>
      <c r="V83" t="str">
        <v/>
      </c>
      <c r="W83" t="str">
        <v/>
      </c>
      <c r="X83" t="str">
        <v/>
      </c>
      <c r="Y83" t="str">
        <v/>
      </c>
      <c r="AX83">
        <v>86</v>
      </c>
    </row>
    <row r="84" spans="12:50" x14ac:dyDescent="0.25">
      <c r="L84" t="str">
        <v>65.34.20</v>
      </c>
      <c r="M84" t="str">
        <v>waterdetectie apparatuur</v>
      </c>
      <c r="O84">
        <v>1</v>
      </c>
      <c r="P84">
        <v>0</v>
      </c>
      <c r="Q84" t="str">
        <v>-</v>
      </c>
      <c r="R84" t="str">
        <v>-</v>
      </c>
      <c r="S84" t="str">
        <v/>
      </c>
      <c r="T84" t="str">
        <v/>
      </c>
      <c r="U84" t="str">
        <v/>
      </c>
      <c r="V84" t="str">
        <v/>
      </c>
      <c r="W84" t="str">
        <v/>
      </c>
      <c r="X84" t="str">
        <v/>
      </c>
      <c r="Y84" t="str">
        <v/>
      </c>
      <c r="AX84">
        <v>87</v>
      </c>
    </row>
    <row r="85" spans="12:50" x14ac:dyDescent="0.25">
      <c r="L85" t="str">
        <v>65.44.00</v>
      </c>
      <c r="M85" t="str">
        <v>signalering mindervalidetoiletten</v>
      </c>
      <c r="O85">
        <v>1</v>
      </c>
      <c r="P85">
        <v>0</v>
      </c>
      <c r="Q85" t="str">
        <v>-</v>
      </c>
      <c r="R85" t="str">
        <v>-</v>
      </c>
      <c r="S85" t="str">
        <v/>
      </c>
      <c r="T85" t="str">
        <v/>
      </c>
      <c r="U85" t="str">
        <v/>
      </c>
      <c r="V85" t="str">
        <v/>
      </c>
      <c r="W85" t="str">
        <v/>
      </c>
      <c r="X85" t="str">
        <v/>
      </c>
      <c r="Y85" t="str">
        <v/>
      </c>
      <c r="AX85">
        <v>88</v>
      </c>
    </row>
    <row r="86" spans="12:50" x14ac:dyDescent="0.25">
      <c r="L86" t="str">
        <v>66.10</v>
      </c>
      <c r="M86" t="str">
        <v>lift</v>
      </c>
      <c r="O86">
        <v>1</v>
      </c>
      <c r="P86">
        <v>0</v>
      </c>
      <c r="Q86">
        <v>0</v>
      </c>
      <c r="R86">
        <v>0</v>
      </c>
      <c r="S86" t="str">
        <v/>
      </c>
      <c r="T86" t="str">
        <v/>
      </c>
      <c r="U86" t="str">
        <v>Stopplaatsen:  stuks</v>
      </c>
      <c r="V86" t="str">
        <v>Laadvermogen:  kg</v>
      </c>
      <c r="W86" t="str">
        <v>Aantal deuren:  stuks</v>
      </c>
      <c r="X86" t="str">
        <v/>
      </c>
      <c r="Y86" t="str">
        <v/>
      </c>
      <c r="AX86">
        <v>89</v>
      </c>
    </row>
    <row r="87" spans="12:50" x14ac:dyDescent="0.25">
      <c r="L87" t="str">
        <v>66.14.00</v>
      </c>
      <c r="M87" t="str">
        <v>heftableau</v>
      </c>
      <c r="O87">
        <v>1</v>
      </c>
      <c r="P87">
        <v>0</v>
      </c>
      <c r="Q87">
        <v>0</v>
      </c>
      <c r="R87">
        <v>0</v>
      </c>
      <c r="S87" t="str">
        <v/>
      </c>
      <c r="T87" t="str">
        <v/>
      </c>
      <c r="U87" t="str">
        <v>Stopplaatsen:  stuks</v>
      </c>
      <c r="V87" t="str">
        <v>Laadvermogen:  kg</v>
      </c>
      <c r="W87" t="str">
        <v/>
      </c>
      <c r="X87" t="str">
        <v/>
      </c>
      <c r="Y87" t="str">
        <v/>
      </c>
      <c r="AX87">
        <v>90</v>
      </c>
    </row>
    <row r="88" spans="12:50" x14ac:dyDescent="0.25">
      <c r="L88" t="str">
        <v>75.13.20</v>
      </c>
      <c r="M88" t="str">
        <v>Gevelladder</v>
      </c>
      <c r="O88">
        <v>1</v>
      </c>
      <c r="P88">
        <v>0</v>
      </c>
      <c r="Q88">
        <v>0</v>
      </c>
      <c r="R88">
        <v>0</v>
      </c>
      <c r="S88" t="str">
        <v/>
      </c>
      <c r="T88" t="str">
        <v/>
      </c>
      <c r="U88" t="str">
        <v/>
      </c>
      <c r="V88" t="str">
        <v/>
      </c>
      <c r="W88" t="str">
        <v/>
      </c>
      <c r="X88" t="str">
        <v/>
      </c>
      <c r="Y88" t="str">
        <v/>
      </c>
      <c r="AX88">
        <v>91</v>
      </c>
    </row>
    <row r="89" spans="12:50" x14ac:dyDescent="0.25">
      <c r="L89" t="str">
        <v>75.13.30</v>
      </c>
      <c r="M89" t="str">
        <v>Gevelwasinstallatie</v>
      </c>
      <c r="O89">
        <v>1</v>
      </c>
      <c r="P89">
        <v>0</v>
      </c>
      <c r="Q89">
        <v>0</v>
      </c>
      <c r="R89">
        <v>0</v>
      </c>
      <c r="S89" t="str">
        <v/>
      </c>
      <c r="T89" t="str">
        <v/>
      </c>
      <c r="U89" t="str">
        <v/>
      </c>
      <c r="V89" t="str">
        <v/>
      </c>
      <c r="W89" t="str">
        <v/>
      </c>
      <c r="X89" t="str">
        <v/>
      </c>
      <c r="Y89" t="str">
        <v/>
      </c>
      <c r="AX89">
        <v>92</v>
      </c>
    </row>
    <row r="90" spans="12:50" x14ac:dyDescent="0.25">
      <c r="L90" t="str">
        <v>90.34.20</v>
      </c>
      <c r="M90" t="str">
        <v>toegangshek</v>
      </c>
      <c r="O90">
        <v>1</v>
      </c>
      <c r="P90">
        <v>0</v>
      </c>
      <c r="Q90">
        <v>0</v>
      </c>
      <c r="R90">
        <v>0</v>
      </c>
      <c r="S90" t="str">
        <v/>
      </c>
      <c r="T90" t="str">
        <v>Breedte:  m</v>
      </c>
      <c r="U90" t="str">
        <v>Hoogte:  m</v>
      </c>
      <c r="V90" t="str">
        <v>Afstandsbedieningen:  stuks</v>
      </c>
      <c r="W90" t="str">
        <v/>
      </c>
      <c r="X90" t="str">
        <v/>
      </c>
      <c r="Y90" t="str">
        <v/>
      </c>
      <c r="AX90">
        <v>93</v>
      </c>
    </row>
    <row r="91" spans="12:50" x14ac:dyDescent="0.25">
      <c r="L91" t="str">
        <v>90.34.30</v>
      </c>
      <c r="M91" t="str">
        <v>slagboom</v>
      </c>
      <c r="O91">
        <v>1</v>
      </c>
      <c r="P91">
        <v>0</v>
      </c>
      <c r="Q91">
        <v>0</v>
      </c>
      <c r="R91">
        <v>0</v>
      </c>
      <c r="S91" t="str">
        <v/>
      </c>
      <c r="T91" t="str">
        <v/>
      </c>
      <c r="U91" t="str">
        <v/>
      </c>
      <c r="V91" t="str">
        <v>Breedte:  m</v>
      </c>
      <c r="W91" t="str">
        <v/>
      </c>
      <c r="X91" t="str">
        <v/>
      </c>
      <c r="Y91" t="str">
        <v/>
      </c>
      <c r="AX91">
        <v>94</v>
      </c>
    </row>
    <row r="92" spans="12:50" x14ac:dyDescent="0.25">
      <c r="L92" t="str">
        <v>90.63.00</v>
      </c>
      <c r="M92" t="str">
        <v>Lichtmast</v>
      </c>
      <c r="O92">
        <v>1</v>
      </c>
      <c r="P92">
        <v>0</v>
      </c>
      <c r="Q92">
        <v>0</v>
      </c>
      <c r="R92">
        <v>0</v>
      </c>
      <c r="S92" t="str">
        <v/>
      </c>
      <c r="T92" t="str">
        <v/>
      </c>
      <c r="U92" t="str">
        <v>Vermogen per eenheid:  W</v>
      </c>
      <c r="V92" t="str">
        <v>Armaturen op mast:  stuks</v>
      </c>
      <c r="W92" t="str">
        <v/>
      </c>
      <c r="X92" t="str">
        <v/>
      </c>
      <c r="Y92" t="str">
        <v/>
      </c>
      <c r="AX92">
        <v>95</v>
      </c>
    </row>
    <row r="93" spans="12:50" x14ac:dyDescent="0.25">
      <c r="L93" t="str">
        <v>90.63.10</v>
      </c>
      <c r="M93" t="str">
        <v>Armaturen buitenverlichting/gevelverlichting</v>
      </c>
      <c r="O93">
        <v>1</v>
      </c>
      <c r="P93">
        <v>0</v>
      </c>
      <c r="Q93">
        <v>0</v>
      </c>
      <c r="R93">
        <v>0</v>
      </c>
      <c r="S93" t="str">
        <v/>
      </c>
      <c r="T93" t="str">
        <v>Armaturen:  stuks</v>
      </c>
      <c r="U93" t="str">
        <v>Vermogen per eenheid:  W</v>
      </c>
      <c r="V93" t="str">
        <v/>
      </c>
      <c r="W93" t="str">
        <v/>
      </c>
      <c r="X93" t="str">
        <v/>
      </c>
      <c r="Y93" t="str">
        <v/>
      </c>
      <c r="AX93">
        <v>96</v>
      </c>
    </row>
    <row r="94" spans="12:50" x14ac:dyDescent="0.25">
      <c r="L94">
        <v>0</v>
      </c>
      <c r="M94" t="str">
        <v>Gesloten bron (WKO)</v>
      </c>
      <c r="O94">
        <v>1</v>
      </c>
      <c r="P94">
        <v>0</v>
      </c>
      <c r="Q94">
        <v>0</v>
      </c>
      <c r="R94">
        <v>0</v>
      </c>
      <c r="S94" t="str">
        <v>Max. debiet:  m3/h</v>
      </c>
      <c r="T94" t="str">
        <v>Diepte:  m</v>
      </c>
      <c r="U94" t="str">
        <v>Boringen:  stuks</v>
      </c>
      <c r="V94" t="str">
        <v>Aantal boringen</v>
      </c>
      <c r="W94" t="str">
        <v/>
      </c>
      <c r="X94" t="str">
        <v/>
      </c>
      <c r="Y94" t="str">
        <v/>
      </c>
      <c r="AX94">
        <v>97</v>
      </c>
    </row>
  </sheetData>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D1072-C6BD-49B7-84EC-7E30BC71237F}">
  <sheetPr codeName="Blad9"/>
  <dimension ref="A1:CU97"/>
  <sheetViews>
    <sheetView showGridLines="0" zoomScale="70" zoomScaleNormal="70" zoomScaleSheetLayoutView="100" workbookViewId="0">
      <pane ySplit="4" topLeftCell="A5" activePane="bottomLeft" state="frozen"/>
      <selection activeCell="B1" sqref="B1"/>
      <selection pane="bottomLeft" activeCell="D35" sqref="D35"/>
    </sheetView>
  </sheetViews>
  <sheetFormatPr defaultColWidth="8.69921875" defaultRowHeight="17.399999999999999" customHeight="1" outlineLevelRow="1" outlineLevelCol="1" x14ac:dyDescent="0.25"/>
  <cols>
    <col min="1" max="1" width="10.3984375" style="156" customWidth="1" outlineLevel="1"/>
    <col min="2" max="2" width="11" style="156" customWidth="1" outlineLevel="1"/>
    <col min="3" max="3" width="36.19921875" style="70" bestFit="1" customWidth="1"/>
    <col min="4" max="4" width="62.59765625" style="69" bestFit="1" customWidth="1"/>
    <col min="5" max="5" width="10.3984375" style="65" customWidth="1"/>
    <col min="6" max="6" width="13.3984375" style="65" bestFit="1" customWidth="1"/>
    <col min="7" max="7" width="13.3984375" style="65" customWidth="1"/>
    <col min="8" max="8" width="12.09765625" style="65" customWidth="1" outlineLevel="1"/>
    <col min="9" max="10" width="12.69921875" style="65" customWidth="1" outlineLevel="1"/>
    <col min="11" max="11" width="24.59765625" style="66" customWidth="1" outlineLevel="1"/>
    <col min="12" max="12" width="24.59765625" style="67" customWidth="1" outlineLevel="1"/>
    <col min="13" max="13" width="24.59765625" style="68" customWidth="1" outlineLevel="1"/>
    <col min="14" max="14" width="24.59765625" style="69" customWidth="1" outlineLevel="1"/>
    <col min="15" max="15" width="24.59765625" style="66" customWidth="1" outlineLevel="1"/>
    <col min="16" max="16" width="24.59765625" style="69" customWidth="1" outlineLevel="1"/>
    <col min="17" max="17" width="24.59765625" style="66" customWidth="1" outlineLevel="1"/>
    <col min="18" max="18" width="24.59765625" style="65" customWidth="1" outlineLevel="1"/>
    <col min="19" max="19" width="24.59765625" style="66" customWidth="1" outlineLevel="1"/>
    <col min="20" max="20" width="24.59765625" style="65" customWidth="1" outlineLevel="1"/>
    <col min="21" max="21" width="24.59765625" style="66" customWidth="1" outlineLevel="1"/>
    <col min="22" max="22" width="24.59765625" style="65" customWidth="1" outlineLevel="1"/>
    <col min="23" max="23" width="24.59765625" style="66" customWidth="1" outlineLevel="1"/>
    <col min="24" max="24" width="24.59765625" style="65" customWidth="1" outlineLevel="1"/>
    <col min="25" max="27" width="24.59765625" style="69" customWidth="1" outlineLevel="1"/>
    <col min="28" max="28" width="66.3984375" style="65" customWidth="1"/>
    <col min="29" max="29" width="65.59765625" style="156" customWidth="1" outlineLevel="1"/>
    <col min="30" max="30" width="17.69921875" style="70" customWidth="1" outlineLevel="1"/>
    <col min="31" max="40" width="16.3984375" style="70" customWidth="1" outlineLevel="1"/>
    <col min="41" max="51" width="9.59765625" style="70" customWidth="1" outlineLevel="1"/>
    <col min="52" max="84" width="23.59765625" style="70" customWidth="1" outlineLevel="1"/>
    <col min="85" max="85" width="17.69921875" style="70" bestFit="1" customWidth="1"/>
    <col min="86" max="16384" width="8.69921875" style="70"/>
  </cols>
  <sheetData>
    <row r="1" spans="1:99" ht="17.399999999999999" customHeight="1" outlineLevel="1" x14ac:dyDescent="0.25">
      <c r="M1" s="76"/>
      <c r="N1" s="75"/>
    </row>
    <row r="2" spans="1:99" ht="24.6" outlineLevel="1" x14ac:dyDescent="0.4">
      <c r="D2" s="84" t="s">
        <v>3740</v>
      </c>
      <c r="E2" s="201">
        <f>SUM(AP2:AY2)</f>
        <v>506</v>
      </c>
      <c r="F2" s="66"/>
      <c r="G2" s="66"/>
      <c r="M2" s="70"/>
      <c r="N2" s="70"/>
      <c r="O2" s="70"/>
      <c r="AP2" s="70">
        <f t="shared" ref="AP2:AZ2" si="0">SUMIF(AQ5:AQ97, 1)</f>
        <v>92</v>
      </c>
      <c r="AQ2" s="70">
        <f t="shared" si="0"/>
        <v>84</v>
      </c>
      <c r="AR2" s="70">
        <f t="shared" si="0"/>
        <v>84</v>
      </c>
      <c r="AS2" s="70">
        <f t="shared" si="0"/>
        <v>79</v>
      </c>
      <c r="AT2" s="70">
        <f t="shared" si="0"/>
        <v>64</v>
      </c>
      <c r="AU2" s="70">
        <f t="shared" si="0"/>
        <v>53</v>
      </c>
      <c r="AV2" s="70">
        <f t="shared" si="0"/>
        <v>33</v>
      </c>
      <c r="AW2" s="70">
        <f t="shared" si="0"/>
        <v>11</v>
      </c>
      <c r="AX2" s="70">
        <f t="shared" si="0"/>
        <v>5</v>
      </c>
      <c r="AY2" s="70">
        <f t="shared" si="0"/>
        <v>1</v>
      </c>
      <c r="AZ2" s="70">
        <f t="shared" si="0"/>
        <v>1</v>
      </c>
    </row>
    <row r="3" spans="1:99" ht="17.399999999999999" customHeight="1" outlineLevel="1" x14ac:dyDescent="0.25">
      <c r="M3" s="74"/>
      <c r="N3" s="75"/>
      <c r="P3" s="75"/>
    </row>
    <row r="4" spans="1:99" s="179" customFormat="1" ht="17.399999999999999" customHeight="1" x14ac:dyDescent="0.25">
      <c r="A4" s="131" t="s">
        <v>3745</v>
      </c>
      <c r="B4" s="131" t="s">
        <v>3923</v>
      </c>
      <c r="C4" s="180" t="s">
        <v>3703</v>
      </c>
      <c r="D4" s="181" t="s">
        <v>142</v>
      </c>
      <c r="E4" s="181" t="s">
        <v>148</v>
      </c>
      <c r="F4" s="181" t="s">
        <v>3780</v>
      </c>
      <c r="G4" s="181" t="s">
        <v>4027</v>
      </c>
      <c r="H4" s="182" t="s">
        <v>2</v>
      </c>
      <c r="I4" s="182" t="s">
        <v>5</v>
      </c>
      <c r="J4" s="182" t="s">
        <v>487</v>
      </c>
      <c r="K4" s="183" t="s">
        <v>4</v>
      </c>
      <c r="L4" s="184" t="s">
        <v>3727</v>
      </c>
      <c r="M4" s="180" t="s">
        <v>3726</v>
      </c>
      <c r="N4" s="184" t="s">
        <v>3728</v>
      </c>
      <c r="O4" s="180" t="s">
        <v>3729</v>
      </c>
      <c r="P4" s="184" t="s">
        <v>3730</v>
      </c>
      <c r="Q4" s="180" t="s">
        <v>3731</v>
      </c>
      <c r="R4" s="184" t="s">
        <v>3732</v>
      </c>
      <c r="S4" s="180" t="s">
        <v>3733</v>
      </c>
      <c r="T4" s="184" t="s">
        <v>3734</v>
      </c>
      <c r="U4" s="180" t="s">
        <v>3735</v>
      </c>
      <c r="V4" s="184" t="s">
        <v>3736</v>
      </c>
      <c r="W4" s="180" t="s">
        <v>3737</v>
      </c>
      <c r="X4" s="184" t="s">
        <v>3738</v>
      </c>
      <c r="Y4" s="180" t="s">
        <v>3739</v>
      </c>
      <c r="Z4" s="180" t="s">
        <v>3857</v>
      </c>
      <c r="AA4" s="180" t="s">
        <v>3856</v>
      </c>
      <c r="AB4" s="155" t="s">
        <v>3769</v>
      </c>
      <c r="AC4" s="180" t="s">
        <v>149</v>
      </c>
      <c r="AD4" s="179" t="s">
        <v>3698</v>
      </c>
      <c r="AE4" s="179" t="s">
        <v>3699</v>
      </c>
      <c r="AF4" s="179" t="s">
        <v>3716</v>
      </c>
      <c r="AG4" s="179" t="s">
        <v>3717</v>
      </c>
      <c r="AH4" s="179" t="s">
        <v>3718</v>
      </c>
      <c r="AI4" s="179" t="s">
        <v>3719</v>
      </c>
      <c r="AJ4" s="179" t="s">
        <v>3720</v>
      </c>
      <c r="AK4" s="179" t="s">
        <v>3721</v>
      </c>
      <c r="AL4" s="179" t="s">
        <v>3722</v>
      </c>
      <c r="AM4" s="179" t="s">
        <v>3723</v>
      </c>
      <c r="AN4" s="179" t="s">
        <v>3724</v>
      </c>
      <c r="AO4" s="179" t="s">
        <v>3725</v>
      </c>
      <c r="AP4" s="179" t="s">
        <v>3893</v>
      </c>
      <c r="AQ4" s="179" t="s">
        <v>3706</v>
      </c>
      <c r="AR4" s="179" t="s">
        <v>3707</v>
      </c>
      <c r="AS4" s="179" t="s">
        <v>3708</v>
      </c>
      <c r="AT4" s="179" t="s">
        <v>3709</v>
      </c>
      <c r="AU4" s="179" t="s">
        <v>3710</v>
      </c>
      <c r="AV4" s="179" t="s">
        <v>3711</v>
      </c>
      <c r="AW4" s="179" t="s">
        <v>3712</v>
      </c>
      <c r="AX4" s="179" t="s">
        <v>3713</v>
      </c>
      <c r="AY4" s="179" t="s">
        <v>3714</v>
      </c>
      <c r="AZ4" s="179" t="s">
        <v>3715</v>
      </c>
      <c r="BA4" s="179" t="s">
        <v>3894</v>
      </c>
      <c r="BB4" s="179" t="s">
        <v>3705</v>
      </c>
      <c r="BC4" s="179" t="s">
        <v>3742</v>
      </c>
      <c r="BD4" s="179" t="s">
        <v>3744</v>
      </c>
      <c r="BE4" s="179" t="s">
        <v>3741</v>
      </c>
      <c r="BF4" s="179" t="s">
        <v>3746</v>
      </c>
      <c r="BG4" s="179" t="s">
        <v>3743</v>
      </c>
      <c r="BH4" s="179" t="s">
        <v>3747</v>
      </c>
      <c r="BI4" s="179" t="s">
        <v>3748</v>
      </c>
      <c r="BJ4" s="179" t="s">
        <v>3749</v>
      </c>
      <c r="BK4" s="179" t="s">
        <v>3750</v>
      </c>
      <c r="BL4" s="179" t="s">
        <v>3751</v>
      </c>
      <c r="BM4" s="179" t="s">
        <v>3752</v>
      </c>
      <c r="BN4" s="179" t="s">
        <v>3753</v>
      </c>
      <c r="BO4" s="179" t="s">
        <v>3754</v>
      </c>
      <c r="BP4" s="179" t="s">
        <v>3755</v>
      </c>
      <c r="BQ4" s="179" t="s">
        <v>3756</v>
      </c>
      <c r="BR4" s="179" t="s">
        <v>3757</v>
      </c>
      <c r="BS4" s="179" t="s">
        <v>3758</v>
      </c>
      <c r="BT4" s="179" t="s">
        <v>3759</v>
      </c>
      <c r="BU4" s="179" t="s">
        <v>3760</v>
      </c>
      <c r="BV4" s="179" t="s">
        <v>3761</v>
      </c>
      <c r="BW4" s="179" t="s">
        <v>3762</v>
      </c>
      <c r="BX4" s="179" t="s">
        <v>3763</v>
      </c>
      <c r="BY4" s="179" t="s">
        <v>3764</v>
      </c>
      <c r="BZ4" s="179" t="s">
        <v>3765</v>
      </c>
      <c r="CA4" s="179" t="s">
        <v>3766</v>
      </c>
      <c r="CB4" s="179" t="s">
        <v>3767</v>
      </c>
      <c r="CC4" s="179" t="s">
        <v>3768</v>
      </c>
      <c r="CD4" s="179" t="s">
        <v>3896</v>
      </c>
      <c r="CE4" s="179" t="s">
        <v>3898</v>
      </c>
      <c r="CF4" s="179" t="s">
        <v>3895</v>
      </c>
      <c r="CG4" s="179" t="s">
        <v>3897</v>
      </c>
      <c r="CH4" s="179" t="s">
        <v>3904</v>
      </c>
      <c r="CI4" s="179" t="s">
        <v>3905</v>
      </c>
      <c r="CJ4" s="179" t="s">
        <v>3906</v>
      </c>
      <c r="CK4" s="179" t="s">
        <v>3907</v>
      </c>
      <c r="CL4" s="179" t="s">
        <v>3908</v>
      </c>
      <c r="CM4" s="179" t="s">
        <v>3909</v>
      </c>
      <c r="CN4" s="179" t="s">
        <v>3910</v>
      </c>
      <c r="CO4" s="179" t="s">
        <v>3911</v>
      </c>
      <c r="CP4" s="179" t="s">
        <v>3912</v>
      </c>
      <c r="CQ4" s="179" t="s">
        <v>3913</v>
      </c>
      <c r="CR4" s="179" t="s">
        <v>3914</v>
      </c>
      <c r="CS4" s="179" t="s">
        <v>3915</v>
      </c>
      <c r="CT4" s="179" t="s">
        <v>3916</v>
      </c>
      <c r="CU4" s="179" t="s">
        <v>3917</v>
      </c>
    </row>
    <row r="5" spans="1:99" ht="17.399999999999999" customHeight="1" x14ac:dyDescent="0.25">
      <c r="A5" s="197">
        <f>ROW()</f>
        <v>5</v>
      </c>
      <c r="B5" s="185">
        <v>0</v>
      </c>
      <c r="C5" s="218" t="s">
        <v>258</v>
      </c>
      <c r="D5" s="85" t="str">
        <f>VLOOKUP(E5,'3 NL-SfB'!C:F,4,0)</f>
        <v>automatische draaideur (buiten)</v>
      </c>
      <c r="E5" s="86" t="s">
        <v>152</v>
      </c>
      <c r="F5" s="86" t="s">
        <v>1025</v>
      </c>
      <c r="G5" t="s">
        <v>1025</v>
      </c>
      <c r="H5" s="147">
        <v>1</v>
      </c>
      <c r="I5" s="147"/>
      <c r="J5" s="147"/>
      <c r="K5" s="147"/>
      <c r="L5" s="88" t="s">
        <v>3052</v>
      </c>
      <c r="M5" s="147"/>
      <c r="N5" s="90" t="s">
        <v>3045</v>
      </c>
      <c r="O5" s="164"/>
      <c r="P5" s="91" t="s">
        <v>3047</v>
      </c>
      <c r="Q5" s="168"/>
      <c r="R5" s="92" t="s">
        <v>3087</v>
      </c>
      <c r="S5" s="147"/>
      <c r="T5" s="88"/>
      <c r="U5" s="166"/>
      <c r="V5" s="93"/>
      <c r="W5" s="166"/>
      <c r="X5" s="93"/>
      <c r="Y5" s="166"/>
      <c r="Z5" s="166"/>
      <c r="AA5" s="166"/>
      <c r="AB5" s="139"/>
      <c r="AC5" s="227"/>
      <c r="AD5" s="156" t="b">
        <f>NOT(ISBLANK(OpnameTabel[[#This Row],[Aantal]]))</f>
        <v>1</v>
      </c>
      <c r="AE5" s="70" t="b">
        <f>AND(OpnameTabel[[#This Row],[IsAssetRegel]],NOT(ISBLANK(OpnameTabel[[#This Row],[Aantal]])))</f>
        <v>1</v>
      </c>
      <c r="AF5" s="70" t="b">
        <f>IF(AND(OpnameTabel[[#This Row],[IsAssetRegel]],OpnameTabel[[#This Row],[IsRegelActief]]), NOT(ISBLANK(OpnameTabel[[#This Row],[Bouwjaar]])), TRUE)</f>
        <v>0</v>
      </c>
      <c r="AG5" s="70" t="b">
        <f>IF(AND(OpnameTabel[[#This Row],[IsAssetRegel]],OpnameTabel[[#This Row],[IsRegelActief]]), NOT(ISBLANK(J5)), TRUE)</f>
        <v>0</v>
      </c>
      <c r="AH5" s="70" t="b">
        <f>IF(AND(OpnameTabel[[#This Row],[IsAssetRegel]],OpnameTabel[[#This Row],[IsRegelActief]]), NOT(ISBLANK(K5)), TRUE)</f>
        <v>0</v>
      </c>
      <c r="AI5" s="70" t="b">
        <f>IF(AND(OpnameTabel[[#This Row],[IsAssetRegel]],OpnameTabel[[#This Row],[IsRegelActief]], NOT(ISBLANK(OpnameTabel[[#This Row],[Kenmerkvraag 4]]))), NOT(ISBLANK(OpnameTabel[[#This Row],[Kenmerkantwoord 4]])), TRUE)</f>
        <v>0</v>
      </c>
      <c r="AJ5" s="70" t="b">
        <f>IF(AND(OpnameTabel[[#This Row],[IsAssetRegel]],OpnameTabel[[#This Row],[IsRegelActief]], NOT(ISBLANK(OpnameTabel[[#This Row],[Kenmerkvraag 5]]))), NOT(ISBLANK(OpnameTabel[[#This Row],[Kenmerkantwoord 5]])), TRUE)</f>
        <v>0</v>
      </c>
      <c r="AK5" s="70" t="b">
        <f>IF(AND(OpnameTabel[[#This Row],[IsAssetRegel]],OpnameTabel[[#This Row],[IsRegelActief]], NOT(ISBLANK(OpnameTabel[[#This Row],[Kenmerkvraag 6]]))), NOT(ISBLANK(OpnameTabel[[#This Row],[Kenmerkantwoord 6]])), TRUE)</f>
        <v>0</v>
      </c>
      <c r="AL5" s="70" t="b">
        <f>IF(AND(OpnameTabel[[#This Row],[IsAssetRegel]],OpnameTabel[[#This Row],[IsRegelActief]], NOT(ISBLANK(OpnameTabel[[#This Row],[Kenmerkvraag 7]]))), NOT(ISBLANK(OpnameTabel[[#This Row],[Kenmerkantwoord 7]])), TRUE)</f>
        <v>0</v>
      </c>
      <c r="AM5" s="70" t="b">
        <f>IF(AND(OpnameTabel[[#This Row],[IsAssetRegel]],OpnameTabel[[#This Row],[IsRegelActief]], NOT(ISBLANK(OpnameTabel[[#This Row],[Kenmerkvraag 8]]))), NOT(ISBLANK(OpnameTabel[[#This Row],[Kenmerkantwoord 8]])), TRUE)</f>
        <v>1</v>
      </c>
      <c r="AN5" s="70" t="b">
        <f>IF(AND(OpnameTabel[[#This Row],[IsAssetRegel]],OpnameTabel[[#This Row],[IsRegelActief]], NOT(ISBLANK(OpnameTabel[[#This Row],[Kenmerkvraag 9]]))), NOT(ISBLANK(OpnameTabel[[#This Row],[Kenmerkantwoord 9]])), TRUE)</f>
        <v>1</v>
      </c>
      <c r="AO5" s="70" t="b">
        <f>IF(AND(OpnameTabel[[#This Row],[IsAssetRegel]],OpnameTabel[[#This Row],[IsRegelActief]], NOT(ISBLANK(OpnameTabel[[#This Row],[Kenmerkvraag 10]]))), NOT(ISBLANK(OpnameTabel[[#This Row],[Kenmerkantwoord 10]])), TRUE)</f>
        <v>1</v>
      </c>
      <c r="AP5" s="70" t="b">
        <f>IF(AND(OpnameTabel[[#This Row],[IsAssetRegel]],OpnameTabel[[#This Row],[IsRegelActief]], NOT(ISBLANK(OpnameTabel[[#This Row],[Kenmerkvraag 11]]))), NOT(ISBLANK(OpnameTabel[[#This Row],[Kenmerkantwoord 11]])), TRUE)</f>
        <v>1</v>
      </c>
      <c r="AQ5" s="70">
        <f>IF(OpnameTabel[[#This Row],[IsIngevuld1]], 0, 1)</f>
        <v>1</v>
      </c>
      <c r="AR5" s="70">
        <f>IF(OpnameTabel[[#This Row],[IsIngevuld2]], 0, 1)</f>
        <v>1</v>
      </c>
      <c r="AS5" s="70">
        <f>IF(OpnameTabel[[#This Row],[IsIngevuld3]], 0, 1)</f>
        <v>1</v>
      </c>
      <c r="AT5" s="70">
        <f>IF(OpnameTabel[[#This Row],[IsIngevuld4]], 0, 1)</f>
        <v>1</v>
      </c>
      <c r="AU5" s="70">
        <f>IF(OpnameTabel[[#This Row],[IsIngevuld5]], 0, 1)</f>
        <v>1</v>
      </c>
      <c r="AV5" s="70">
        <f>IF(OpnameTabel[[#This Row],[IsIngevuld6]], 0, 1)</f>
        <v>1</v>
      </c>
      <c r="AW5" s="70">
        <f>IF(OpnameTabel[[#This Row],[IsIngevuld7]], 0, 1)</f>
        <v>1</v>
      </c>
      <c r="AX5" s="70">
        <f>IF(OpnameTabel[[#This Row],[IsIngevuld8]], 0, 1)</f>
        <v>0</v>
      </c>
      <c r="AY5" s="70">
        <f>IF(OpnameTabel[[#This Row],[IsIngevuld9]], 0, 1)</f>
        <v>0</v>
      </c>
      <c r="AZ5" s="70">
        <f>IF(OpnameTabel[[#This Row],[IsIngevuld10]], 0, 1)</f>
        <v>0</v>
      </c>
      <c r="BA5" s="70">
        <f>IF(OpnameTabel[[#This Row],[IsIngevuld11]], 0, 1)</f>
        <v>0</v>
      </c>
      <c r="BB5" s="70" t="b">
        <f>ISNUMBER(SEARCH("[",OpnameTabel[[#This Row],[Kenmerkvraag 4]]))</f>
        <v>0</v>
      </c>
      <c r="BC5" s="70" t="str">
        <f>IF(OpnameTabel[[#This Row],[HeeftKenmerkEenheid4]], MID(LEFT(OpnameTabel[[#This Row],[Kenmerkvraag 4]],FIND("]",OpnameTabel[[#This Row],[Kenmerkvraag 4]])-1),FIND("[",OpnameTabel[[#This Row],[Kenmerkvraag 4]])+1,LEN(OpnameTabel[[#This Row],[Kenmerkvraag 4]])), "")</f>
        <v/>
      </c>
      <c r="BD5" s="70" t="str">
        <f>IF(OpnameTabel[[#This Row],[HeeftKenmerkEenheid4]], LEFT(OpnameTabel[[#This Row],[Kenmerkvraag 4]], (FIND(" [",OpnameTabel[[#This Row],[Kenmerkvraag 4]],1)-1)), "")</f>
        <v/>
      </c>
      <c r="BE5" s="186" t="str">
        <f>IF(OpnameTabel[[#This Row],[HeeftKenmerkEenheid4]], (OpnameTabel[[#This Row],[Kenmerkomschrijving4]] &amp; ": " &amp; OpnameTabel[[#This Row],[Kenmerkantwoord 4]] &amp; " " &amp;OpnameTabel[[#This Row],[Kenmerkeenheid4]]), IF(ISTEXT(OpnameTabel[[#This Row],[Kenmerkantwoord 4]]), OpnameTabel[[#This Row],[Kenmerkantwoord 4]], ""))</f>
        <v/>
      </c>
      <c r="BF5" s="70" t="b">
        <f>ISNUMBER(SEARCH("[",OpnameTabel[[#This Row],[Kenmerkvraag 5]]))</f>
        <v>1</v>
      </c>
      <c r="BG5" s="70" t="str">
        <f>IF(OpnameTabel[[#This Row],[HeeftKenmerkEenheid5]], MID(LEFT(OpnameTabel[[#This Row],[Kenmerkvraag 5]],FIND("]",OpnameTabel[[#This Row],[Kenmerkvraag 5]])-1),FIND("[",OpnameTabel[[#This Row],[Kenmerkvraag 5]])+1,LEN(OpnameTabel[[#This Row],[Kenmerkvraag 5]])), "")</f>
        <v>m</v>
      </c>
      <c r="BH5" s="70" t="str">
        <f>IF(OpnameTabel[[#This Row],[HeeftKenmerkEenheid5]], LEFT(OpnameTabel[[#This Row],[Kenmerkvraag 5]], (FIND(" [",OpnameTabel[[#This Row],[Kenmerkvraag 5]],1)-1)), "")</f>
        <v>Hoogte</v>
      </c>
      <c r="BI5"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5" s="70" t="b">
        <f>ISNUMBER(SEARCH("[",OpnameTabel[[#This Row],[Kenmerkvraag 6]]))</f>
        <v>1</v>
      </c>
      <c r="BK5" s="70" t="str">
        <f>IF(OpnameTabel[[#This Row],[HeeftKenmerkEenheid6]], MID(LEFT(OpnameTabel[[#This Row],[Kenmerkvraag 6]],FIND("]",OpnameTabel[[#This Row],[Kenmerkvraag 6]])-1),FIND("[",OpnameTabel[[#This Row],[Kenmerkvraag 6]])+1,LEN(OpnameTabel[[#This Row],[Kenmerkvraag 6]])), "")</f>
        <v>m</v>
      </c>
      <c r="BL5" s="70" t="str">
        <f>IF(OpnameTabel[[#This Row],[HeeftKenmerkEenheid6]], LEFT(OpnameTabel[[#This Row],[Kenmerkvraag 6]], (FIND(" [",OpnameTabel[[#This Row],[Kenmerkvraag 6]],1)-1)), "")</f>
        <v>Diameter</v>
      </c>
      <c r="BM5" s="186" t="str">
        <f>IF(OpnameTabel[[#This Row],[HeeftKenmerkEenheid6]], (OpnameTabel[[#This Row],[Kenmerkomschrijving6]] &amp; ": " &amp; OpnameTabel[[#This Row],[Kenmerkantwoord 6]] &amp; " " &amp;OpnameTabel[[#This Row],[Kenmerkeenheid6]]), IF(ISTEXT(OpnameTabel[[#This Row],[Kenmerkantwoord 6]]), OpnameTabel[[#This Row],[Kenmerkantwoord 6]], ""))</f>
        <v>Diameter:  m</v>
      </c>
      <c r="BN5" s="70" t="b">
        <f>ISNUMBER(SEARCH("[",OpnameTabel[[#This Row],[Kenmerkvraag 7]]))</f>
        <v>0</v>
      </c>
      <c r="BO5" s="70" t="str">
        <f>IF(OpnameTabel[[#This Row],[HeeftKenmerkEenheid7]], MID(LEFT(OpnameTabel[[#This Row],[Kenmerkvraag 7]],FIND("]",OpnameTabel[[#This Row],[Kenmerkvraag 7]])-1),FIND("[",OpnameTabel[[#This Row],[Kenmerkvraag 7]])+1,LEN(OpnameTabel[[#This Row],[Kenmerkvraag 7]])), "")</f>
        <v/>
      </c>
      <c r="BP5" s="70" t="str">
        <f>IF(OpnameTabel[[#This Row],[HeeftKenmerkEenheid7]], LEFT(OpnameTabel[[#This Row],[Kenmerkvraag 7]], (FIND(" [",OpnameTabel[[#This Row],[Kenmerkvraag 7]],1)-1)), "")</f>
        <v/>
      </c>
      <c r="BQ5" s="186" t="str">
        <f>IF(OpnameTabel[[#This Row],[HeeftKenmerkEenheid7]], (OpnameTabel[[#This Row],[Kenmerkomschrijving7]] &amp; ": " &amp; OpnameTabel[[#This Row],[Kenmerkantwoord 7]] &amp; " " &amp;OpnameTabel[[#This Row],[Kenmerkeenheid7]]), IF(ISTEXT(OpnameTabel[[#This Row],[Kenmerkantwoord 7]]), OpnameTabel[[#This Row],[Kenmerkantwoord 7]], ""))</f>
        <v/>
      </c>
      <c r="BR5" s="70" t="b">
        <f>ISNUMBER(SEARCH("[",OpnameTabel[[#This Row],[Kenmerkvraag 8]]))</f>
        <v>0</v>
      </c>
      <c r="BS5" s="70" t="str">
        <f>IF(OpnameTabel[[#This Row],[HeeftKenmerkEenheid8]], MID(LEFT(OpnameTabel[[#This Row],[Kenmerkvraag 8]],FIND("]",OpnameTabel[[#This Row],[Kenmerkvraag 8]])-1),FIND("[",OpnameTabel[[#This Row],[Kenmerkvraag 8]])+1,LEN(OpnameTabel[[#This Row],[Kenmerkvraag 8]])), "")</f>
        <v/>
      </c>
      <c r="BT5" s="70" t="str">
        <f>IF(OpnameTabel[[#This Row],[HeeftKenmerkEenheid8]], LEFT(OpnameTabel[[#This Row],[Kenmerkvraag 8]], (FIND(" [",OpnameTabel[[#This Row],[Kenmerkvraag 8]],1)-1)), "")</f>
        <v/>
      </c>
      <c r="BU5" s="186" t="str">
        <f>IF(OpnameTabel[[#This Row],[HeeftKenmerkEenheid8]], (OpnameTabel[[#This Row],[Kenmerkomschrijving8]] &amp; ": " &amp; OpnameTabel[[#This Row],[Kenmerkantwoord 8]] &amp; " " &amp;OpnameTabel[[#This Row],[Kenmerkeenheid8]]), IF(ISTEXT(OpnameTabel[[#This Row],[Kenmerkantwoord 8]]), OpnameTabel[[#This Row],[Kenmerkantwoord 8]], ""))</f>
        <v/>
      </c>
      <c r="BV5" s="70" t="b">
        <f>ISNUMBER(SEARCH("[",OpnameTabel[[#This Row],[Kenmerkvraag 9]]))</f>
        <v>0</v>
      </c>
      <c r="BW5" s="70" t="str">
        <f>IF(OpnameTabel[[#This Row],[HeeftKenmerkEenheid9]], MID(LEFT(OpnameTabel[[#This Row],[Kenmerkvraag 9]],FIND("]",OpnameTabel[[#This Row],[Kenmerkvraag 9]])-1),FIND("[",OpnameTabel[[#This Row],[Kenmerkvraag 9]])+1,LEN(OpnameTabel[[#This Row],[Kenmerkvraag 9]])), "")</f>
        <v/>
      </c>
      <c r="BX5" s="70" t="str">
        <f>IF(OpnameTabel[[#This Row],[HeeftKenmerkEenheid9]], LEFT(OpnameTabel[[#This Row],[Kenmerkvraag 9]], (FIND(" [",OpnameTabel[[#This Row],[Kenmerkvraag 9]],1)-1)), "")</f>
        <v/>
      </c>
      <c r="BY5" s="186" t="str">
        <f>IF(OpnameTabel[[#This Row],[HeeftKenmerkEenheid9]], (OpnameTabel[[#This Row],[Kenmerkomschrijving9]] &amp; ": " &amp; OpnameTabel[[#This Row],[Kenmerkantwoord 9]] &amp; " " &amp;OpnameTabel[[#This Row],[Kenmerkeenheid9]]), IF(ISTEXT(OpnameTabel[[#This Row],[Kenmerkantwoord 9]]), OpnameTabel[[#This Row],[Kenmerkantwoord 9]], ""))</f>
        <v/>
      </c>
      <c r="BZ5" s="70" t="b">
        <f>ISNUMBER(SEARCH("[",OpnameTabel[[#This Row],[Kenmerkvraag 10]]))</f>
        <v>0</v>
      </c>
      <c r="CA5" s="70" t="str">
        <f>IF(OpnameTabel[[#This Row],[HeeftKenmerkEenheid10]], MID(LEFT(OpnameTabel[[#This Row],[Kenmerkvraag 10]],FIND("]",OpnameTabel[[#This Row],[Kenmerkvraag 10]])-1),FIND("[",OpnameTabel[[#This Row],[Kenmerkvraag 10]])+1,LEN(OpnameTabel[[#This Row],[Kenmerkvraag 10]])), "")</f>
        <v/>
      </c>
      <c r="CB5" s="70" t="str">
        <f>IF(OpnameTabel[[#This Row],[HeeftKenmerkEenheid10]], LEFT(OpnameTabel[[#This Row],[Kenmerkvraag 10]], (FIND(" [",OpnameTabel[[#This Row],[Kenmerkvraag 10]],1)-1)), "")</f>
        <v/>
      </c>
      <c r="CC5" s="70"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 s="70" t="b">
        <f>ISNUMBER(SEARCH("[",OpnameTabel[[#This Row],[Kenmerkvraag 11]]))</f>
        <v>0</v>
      </c>
      <c r="CE5" s="70" t="str">
        <f>IF(OpnameTabel[[#This Row],[HeeftKenmerkEenheid11]], MID(LEFT(OpnameTabel[[#This Row],[Kenmerkvraag 11]],FIND("]",OpnameTabel[[#This Row],[Kenmerkvraag 11]])-1),FIND("[",OpnameTabel[[#This Row],[Kenmerkvraag 11]])+1,LEN(OpnameTabel[[#This Row],[Kenmerkvraag 11]])), "")</f>
        <v/>
      </c>
      <c r="CF5" s="70" t="str">
        <f>IF(OpnameTabel[[#This Row],[HeeftKenmerkEenheid11]], LEFT(OpnameTabel[[#This Row],[Kenmerkvraag 11]], (FIND(" [",OpnameTabel[[#This Row],[Kenmerkvraag 11]],1)-1)), "")</f>
        <v/>
      </c>
      <c r="CG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 s="186"/>
      <c r="CI5" s="186"/>
      <c r="CJ5" s="186"/>
      <c r="CK5" s="186"/>
      <c r="CL5" s="186"/>
      <c r="CM5" s="186"/>
      <c r="CN5" s="186"/>
      <c r="CO5" s="186"/>
      <c r="CP5" s="186"/>
      <c r="CQ5" s="186"/>
      <c r="CR5" s="186"/>
      <c r="CS5" s="186"/>
      <c r="CT5" s="186"/>
      <c r="CU5" s="186"/>
    </row>
    <row r="6" spans="1:99" ht="17.399999999999999" customHeight="1" x14ac:dyDescent="0.25">
      <c r="A6" s="197">
        <f>ROW()</f>
        <v>6</v>
      </c>
      <c r="B6" s="185">
        <v>0</v>
      </c>
      <c r="C6" s="218" t="s">
        <v>258</v>
      </c>
      <c r="D6" s="85" t="str">
        <f>VLOOKUP(E6,'3 NL-SfB'!C:F,4,0)</f>
        <v>automatische schuifdeur (buiten)</v>
      </c>
      <c r="E6" s="95" t="s">
        <v>154</v>
      </c>
      <c r="F6" s="86" t="s">
        <v>1028</v>
      </c>
      <c r="G6" t="s">
        <v>1028</v>
      </c>
      <c r="H6" s="147">
        <v>1</v>
      </c>
      <c r="I6" s="143"/>
      <c r="J6" s="143"/>
      <c r="K6" s="143"/>
      <c r="L6" s="88" t="s">
        <v>3052</v>
      </c>
      <c r="M6" s="143"/>
      <c r="N6" s="98" t="s">
        <v>3045</v>
      </c>
      <c r="O6" s="158"/>
      <c r="P6" s="99" t="s">
        <v>3046</v>
      </c>
      <c r="Q6" s="161"/>
      <c r="R6" s="100" t="s">
        <v>3087</v>
      </c>
      <c r="S6" s="143"/>
      <c r="T6" s="101"/>
      <c r="U6" s="167"/>
      <c r="V6" s="73"/>
      <c r="W6" s="167"/>
      <c r="X6" s="73"/>
      <c r="Y6" s="167"/>
      <c r="Z6" s="167"/>
      <c r="AA6" s="167"/>
      <c r="AB6" s="71"/>
      <c r="AC6" s="228"/>
      <c r="AD6" s="156" t="b">
        <f>NOT(ISBLANK(OpnameTabel[[#This Row],[Aantal]]))</f>
        <v>1</v>
      </c>
      <c r="AE6" s="70" t="b">
        <f>AND(OpnameTabel[[#This Row],[IsAssetRegel]],NOT(ISBLANK(OpnameTabel[[#This Row],[Aantal]])))</f>
        <v>1</v>
      </c>
      <c r="AF6" s="70" t="b">
        <f>IF(AND(OpnameTabel[[#This Row],[IsAssetRegel]],OpnameTabel[[#This Row],[IsRegelActief]]), NOT(ISBLANK(OpnameTabel[[#This Row],[Bouwjaar]])), TRUE)</f>
        <v>0</v>
      </c>
      <c r="AG6" s="70" t="b">
        <f>IF(AND(OpnameTabel[[#This Row],[IsAssetRegel]],OpnameTabel[[#This Row],[IsRegelActief]]), NOT(ISBLANK(J6)), TRUE)</f>
        <v>0</v>
      </c>
      <c r="AH6" s="70" t="b">
        <f>IF(AND(OpnameTabel[[#This Row],[IsAssetRegel]],OpnameTabel[[#This Row],[IsRegelActief]]), NOT(ISBLANK(K6)), TRUE)</f>
        <v>0</v>
      </c>
      <c r="AI6" s="70" t="b">
        <f>IF(AND(OpnameTabel[[#This Row],[IsAssetRegel]],OpnameTabel[[#This Row],[IsRegelActief]], NOT(ISBLANK(OpnameTabel[[#This Row],[Kenmerkvraag 4]]))), NOT(ISBLANK(OpnameTabel[[#This Row],[Kenmerkantwoord 4]])), TRUE)</f>
        <v>0</v>
      </c>
      <c r="AJ6" s="70" t="b">
        <f>IF(AND(OpnameTabel[[#This Row],[IsAssetRegel]],OpnameTabel[[#This Row],[IsRegelActief]], NOT(ISBLANK(OpnameTabel[[#This Row],[Kenmerkvraag 5]]))), NOT(ISBLANK(OpnameTabel[[#This Row],[Kenmerkantwoord 5]])), TRUE)</f>
        <v>0</v>
      </c>
      <c r="AK6" s="70" t="b">
        <f>IF(AND(OpnameTabel[[#This Row],[IsAssetRegel]],OpnameTabel[[#This Row],[IsRegelActief]], NOT(ISBLANK(OpnameTabel[[#This Row],[Kenmerkvraag 6]]))), NOT(ISBLANK(OpnameTabel[[#This Row],[Kenmerkantwoord 6]])), TRUE)</f>
        <v>0</v>
      </c>
      <c r="AL6" s="70" t="b">
        <f>IF(AND(OpnameTabel[[#This Row],[IsAssetRegel]],OpnameTabel[[#This Row],[IsRegelActief]], NOT(ISBLANK(OpnameTabel[[#This Row],[Kenmerkvraag 7]]))), NOT(ISBLANK(OpnameTabel[[#This Row],[Kenmerkantwoord 7]])), TRUE)</f>
        <v>0</v>
      </c>
      <c r="AM6" s="70" t="b">
        <f>IF(AND(OpnameTabel[[#This Row],[IsAssetRegel]],OpnameTabel[[#This Row],[IsRegelActief]], NOT(ISBLANK(OpnameTabel[[#This Row],[Kenmerkvraag 8]]))), NOT(ISBLANK(OpnameTabel[[#This Row],[Kenmerkantwoord 8]])), TRUE)</f>
        <v>1</v>
      </c>
      <c r="AN6" s="70" t="b">
        <f>IF(AND(OpnameTabel[[#This Row],[IsAssetRegel]],OpnameTabel[[#This Row],[IsRegelActief]], NOT(ISBLANK(OpnameTabel[[#This Row],[Kenmerkvraag 9]]))), NOT(ISBLANK(OpnameTabel[[#This Row],[Kenmerkantwoord 9]])), TRUE)</f>
        <v>1</v>
      </c>
      <c r="AO6" s="70" t="b">
        <f>IF(AND(OpnameTabel[[#This Row],[IsAssetRegel]],OpnameTabel[[#This Row],[IsRegelActief]], NOT(ISBLANK(OpnameTabel[[#This Row],[Kenmerkvraag 10]]))), NOT(ISBLANK(OpnameTabel[[#This Row],[Kenmerkantwoord 10]])), TRUE)</f>
        <v>1</v>
      </c>
      <c r="AP6" s="70" t="b">
        <f>IF(AND(OpnameTabel[[#This Row],[IsAssetRegel]],OpnameTabel[[#This Row],[IsRegelActief]], NOT(ISBLANK(OpnameTabel[[#This Row],[Kenmerkvraag 11]]))), NOT(ISBLANK(OpnameTabel[[#This Row],[Kenmerkantwoord 11]])), TRUE)</f>
        <v>1</v>
      </c>
      <c r="AQ6" s="70">
        <f>IF(OpnameTabel[[#This Row],[IsIngevuld1]], 0, 1)</f>
        <v>1</v>
      </c>
      <c r="AR6" s="70">
        <f>IF(OpnameTabel[[#This Row],[IsIngevuld2]], 0, 1)</f>
        <v>1</v>
      </c>
      <c r="AS6" s="70">
        <f>IF(OpnameTabel[[#This Row],[IsIngevuld3]], 0, 1)</f>
        <v>1</v>
      </c>
      <c r="AT6" s="70">
        <f>IF(OpnameTabel[[#This Row],[IsIngevuld4]], 0, 1)</f>
        <v>1</v>
      </c>
      <c r="AU6" s="70">
        <f>IF(OpnameTabel[[#This Row],[IsIngevuld5]], 0, 1)</f>
        <v>1</v>
      </c>
      <c r="AV6" s="70">
        <f>IF(OpnameTabel[[#This Row],[IsIngevuld6]], 0, 1)</f>
        <v>1</v>
      </c>
      <c r="AW6" s="70">
        <f>IF(OpnameTabel[[#This Row],[IsIngevuld7]], 0, 1)</f>
        <v>1</v>
      </c>
      <c r="AX6" s="70">
        <f>IF(OpnameTabel[[#This Row],[IsIngevuld8]], 0, 1)</f>
        <v>0</v>
      </c>
      <c r="AY6" s="70">
        <f>IF(OpnameTabel[[#This Row],[IsIngevuld9]], 0, 1)</f>
        <v>0</v>
      </c>
      <c r="AZ6" s="70">
        <f>IF(OpnameTabel[[#This Row],[IsIngevuld10]], 0, 1)</f>
        <v>0</v>
      </c>
      <c r="BA6" s="70">
        <f>IF(OpnameTabel[[#This Row],[IsIngevuld11]], 0, 1)</f>
        <v>0</v>
      </c>
      <c r="BB6" s="70" t="b">
        <f>ISNUMBER(SEARCH("[",OpnameTabel[[#This Row],[Kenmerkvraag 4]]))</f>
        <v>0</v>
      </c>
      <c r="BC6" s="70" t="str">
        <f>IF(OpnameTabel[[#This Row],[HeeftKenmerkEenheid4]], MID(LEFT(OpnameTabel[[#This Row],[Kenmerkvraag 4]],FIND("]",OpnameTabel[[#This Row],[Kenmerkvraag 4]])-1),FIND("[",OpnameTabel[[#This Row],[Kenmerkvraag 4]])+1,LEN(OpnameTabel[[#This Row],[Kenmerkvraag 4]])), "")</f>
        <v/>
      </c>
      <c r="BD6" s="70" t="str">
        <f>IF(OpnameTabel[[#This Row],[HeeftKenmerkEenheid4]], LEFT(OpnameTabel[[#This Row],[Kenmerkvraag 4]], (FIND(" [",OpnameTabel[[#This Row],[Kenmerkvraag 4]],1)-1)), "")</f>
        <v/>
      </c>
      <c r="BE6" s="186" t="str">
        <f>IF(OpnameTabel[[#This Row],[HeeftKenmerkEenheid4]], (OpnameTabel[[#This Row],[Kenmerkomschrijving4]] &amp; ": " &amp; OpnameTabel[[#This Row],[Kenmerkantwoord 4]] &amp; " " &amp;OpnameTabel[[#This Row],[Kenmerkeenheid4]]), IF(ISTEXT(OpnameTabel[[#This Row],[Kenmerkantwoord 4]]), OpnameTabel[[#This Row],[Kenmerkantwoord 4]], ""))</f>
        <v/>
      </c>
      <c r="BF6" s="186" t="b">
        <f>ISNUMBER(SEARCH("[",OpnameTabel[[#This Row],[Kenmerkvraag 5]]))</f>
        <v>1</v>
      </c>
      <c r="BG6" s="186" t="str">
        <f>IF(OpnameTabel[[#This Row],[HeeftKenmerkEenheid5]], MID(LEFT(OpnameTabel[[#This Row],[Kenmerkvraag 5]],FIND("]",OpnameTabel[[#This Row],[Kenmerkvraag 5]])-1),FIND("[",OpnameTabel[[#This Row],[Kenmerkvraag 5]])+1,LEN(OpnameTabel[[#This Row],[Kenmerkvraag 5]])), "")</f>
        <v>m</v>
      </c>
      <c r="BH6" s="186" t="str">
        <f>IF(OpnameTabel[[#This Row],[HeeftKenmerkEenheid5]], LEFT(OpnameTabel[[#This Row],[Kenmerkvraag 5]], (FIND(" [",OpnameTabel[[#This Row],[Kenmerkvraag 5]],1)-1)), "")</f>
        <v>Hoogte</v>
      </c>
      <c r="BI6"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6" s="186" t="b">
        <f>ISNUMBER(SEARCH("[",OpnameTabel[[#This Row],[Kenmerkvraag 6]]))</f>
        <v>1</v>
      </c>
      <c r="BK6" s="186" t="str">
        <f>IF(OpnameTabel[[#This Row],[HeeftKenmerkEenheid6]], MID(LEFT(OpnameTabel[[#This Row],[Kenmerkvraag 6]],FIND("]",OpnameTabel[[#This Row],[Kenmerkvraag 6]])-1),FIND("[",OpnameTabel[[#This Row],[Kenmerkvraag 6]])+1,LEN(OpnameTabel[[#This Row],[Kenmerkvraag 6]])), "")</f>
        <v>m</v>
      </c>
      <c r="BL6" s="186" t="str">
        <f>IF(OpnameTabel[[#This Row],[HeeftKenmerkEenheid6]], LEFT(OpnameTabel[[#This Row],[Kenmerkvraag 6]], (FIND(" [",OpnameTabel[[#This Row],[Kenmerkvraag 6]],1)-1)), "")</f>
        <v>Breedte</v>
      </c>
      <c r="BM6"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6" s="186" t="b">
        <f>ISNUMBER(SEARCH("[",OpnameTabel[[#This Row],[Kenmerkvraag 7]]))</f>
        <v>0</v>
      </c>
      <c r="BO6" s="186" t="str">
        <f>IF(OpnameTabel[[#This Row],[HeeftKenmerkEenheid7]], MID(LEFT(OpnameTabel[[#This Row],[Kenmerkvraag 7]],FIND("]",OpnameTabel[[#This Row],[Kenmerkvraag 7]])-1),FIND("[",OpnameTabel[[#This Row],[Kenmerkvraag 7]])+1,LEN(OpnameTabel[[#This Row],[Kenmerkvraag 7]])), "")</f>
        <v/>
      </c>
      <c r="BP6" s="186" t="str">
        <f>IF(OpnameTabel[[#This Row],[HeeftKenmerkEenheid7]], LEFT(OpnameTabel[[#This Row],[Kenmerkvraag 7]], (FIND(" [",OpnameTabel[[#This Row],[Kenmerkvraag 7]],1)-1)), "")</f>
        <v/>
      </c>
      <c r="BQ6" s="186" t="str">
        <f>IF(OpnameTabel[[#This Row],[HeeftKenmerkEenheid7]], (OpnameTabel[[#This Row],[Kenmerkomschrijving7]] &amp; ": " &amp; OpnameTabel[[#This Row],[Kenmerkantwoord 7]] &amp; " " &amp;OpnameTabel[[#This Row],[Kenmerkeenheid7]]), IF(ISTEXT(OpnameTabel[[#This Row],[Kenmerkantwoord 7]]), OpnameTabel[[#This Row],[Kenmerkantwoord 7]], ""))</f>
        <v/>
      </c>
      <c r="BR6" s="186" t="b">
        <f>ISNUMBER(SEARCH("[",OpnameTabel[[#This Row],[Kenmerkvraag 8]]))</f>
        <v>0</v>
      </c>
      <c r="BS6" s="186" t="str">
        <f>IF(OpnameTabel[[#This Row],[HeeftKenmerkEenheid8]], MID(LEFT(OpnameTabel[[#This Row],[Kenmerkvraag 8]],FIND("]",OpnameTabel[[#This Row],[Kenmerkvraag 8]])-1),FIND("[",OpnameTabel[[#This Row],[Kenmerkvraag 8]])+1,LEN(OpnameTabel[[#This Row],[Kenmerkvraag 8]])), "")</f>
        <v/>
      </c>
      <c r="BT6" s="186" t="str">
        <f>IF(OpnameTabel[[#This Row],[HeeftKenmerkEenheid8]], LEFT(OpnameTabel[[#This Row],[Kenmerkvraag 8]], (FIND(" [",OpnameTabel[[#This Row],[Kenmerkvraag 8]],1)-1)), "")</f>
        <v/>
      </c>
      <c r="BU6" s="186" t="str">
        <f>IF(OpnameTabel[[#This Row],[HeeftKenmerkEenheid8]], (OpnameTabel[[#This Row],[Kenmerkomschrijving8]] &amp; ": " &amp; OpnameTabel[[#This Row],[Kenmerkantwoord 8]] &amp; " " &amp;OpnameTabel[[#This Row],[Kenmerkeenheid8]]), IF(ISTEXT(OpnameTabel[[#This Row],[Kenmerkantwoord 8]]), OpnameTabel[[#This Row],[Kenmerkantwoord 8]], ""))</f>
        <v/>
      </c>
      <c r="BV6" s="186" t="b">
        <f>ISNUMBER(SEARCH("[",OpnameTabel[[#This Row],[Kenmerkvraag 9]]))</f>
        <v>0</v>
      </c>
      <c r="BW6" s="186" t="str">
        <f>IF(OpnameTabel[[#This Row],[HeeftKenmerkEenheid9]], MID(LEFT(OpnameTabel[[#This Row],[Kenmerkvraag 9]],FIND("]",OpnameTabel[[#This Row],[Kenmerkvraag 9]])-1),FIND("[",OpnameTabel[[#This Row],[Kenmerkvraag 9]])+1,LEN(OpnameTabel[[#This Row],[Kenmerkvraag 9]])), "")</f>
        <v/>
      </c>
      <c r="BX6" s="186" t="str">
        <f>IF(OpnameTabel[[#This Row],[HeeftKenmerkEenheid9]], LEFT(OpnameTabel[[#This Row],[Kenmerkvraag 9]], (FIND(" [",OpnameTabel[[#This Row],[Kenmerkvraag 9]],1)-1)), "")</f>
        <v/>
      </c>
      <c r="BY6" s="186" t="str">
        <f>IF(OpnameTabel[[#This Row],[HeeftKenmerkEenheid9]], (OpnameTabel[[#This Row],[Kenmerkomschrijving9]] &amp; ": " &amp; OpnameTabel[[#This Row],[Kenmerkantwoord 9]] &amp; " " &amp;OpnameTabel[[#This Row],[Kenmerkeenheid9]]), IF(ISTEXT(OpnameTabel[[#This Row],[Kenmerkantwoord 9]]), OpnameTabel[[#This Row],[Kenmerkantwoord 9]], ""))</f>
        <v/>
      </c>
      <c r="BZ6" s="186" t="b">
        <f>ISNUMBER(SEARCH("[",OpnameTabel[[#This Row],[Kenmerkvraag 10]]))</f>
        <v>0</v>
      </c>
      <c r="CA6" s="186" t="str">
        <f>IF(OpnameTabel[[#This Row],[HeeftKenmerkEenheid10]], MID(LEFT(OpnameTabel[[#This Row],[Kenmerkvraag 10]],FIND("]",OpnameTabel[[#This Row],[Kenmerkvraag 10]])-1),FIND("[",OpnameTabel[[#This Row],[Kenmerkvraag 10]])+1,LEN(OpnameTabel[[#This Row],[Kenmerkvraag 10]])), "")</f>
        <v/>
      </c>
      <c r="CB6" s="186" t="str">
        <f>IF(OpnameTabel[[#This Row],[HeeftKenmerkEenheid10]], LEFT(OpnameTabel[[#This Row],[Kenmerkvraag 10]], (FIND(" [",OpnameTabel[[#This Row],[Kenmerkvraag 10]],1)-1)), "")</f>
        <v/>
      </c>
      <c r="CC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 s="186" t="b">
        <f>ISNUMBER(SEARCH("[",OpnameTabel[[#This Row],[Kenmerkvraag 11]]))</f>
        <v>0</v>
      </c>
      <c r="CE6" s="186" t="str">
        <f>IF(OpnameTabel[[#This Row],[HeeftKenmerkEenheid11]], MID(LEFT(OpnameTabel[[#This Row],[Kenmerkvraag 11]],FIND("]",OpnameTabel[[#This Row],[Kenmerkvraag 11]])-1),FIND("[",OpnameTabel[[#This Row],[Kenmerkvraag 11]])+1,LEN(OpnameTabel[[#This Row],[Kenmerkvraag 11]])), "")</f>
        <v/>
      </c>
      <c r="CF6" s="186" t="str">
        <f>IF(OpnameTabel[[#This Row],[HeeftKenmerkEenheid11]], LEFT(OpnameTabel[[#This Row],[Kenmerkvraag 11]], (FIND(" [",OpnameTabel[[#This Row],[Kenmerkvraag 11]],1)-1)), "")</f>
        <v/>
      </c>
      <c r="CG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 s="186"/>
      <c r="CI6" s="186"/>
      <c r="CJ6" s="186"/>
      <c r="CK6" s="186"/>
      <c r="CL6" s="186"/>
      <c r="CM6" s="186"/>
      <c r="CN6" s="186"/>
      <c r="CO6" s="186"/>
      <c r="CP6" s="186"/>
      <c r="CQ6" s="186"/>
      <c r="CR6" s="186"/>
      <c r="CS6" s="186"/>
      <c r="CT6" s="186"/>
      <c r="CU6" s="186"/>
    </row>
    <row r="7" spans="1:99" ht="17.399999999999999" customHeight="1" x14ac:dyDescent="0.25">
      <c r="A7" s="197">
        <f>ROW()</f>
        <v>7</v>
      </c>
      <c r="B7" s="185">
        <v>0</v>
      </c>
      <c r="C7" s="218" t="s">
        <v>258</v>
      </c>
      <c r="D7" s="85" t="str">
        <f>VLOOKUP(E7,'3 NL-SfB'!C:F,4,0)</f>
        <v>tourniquet (buiten)</v>
      </c>
      <c r="E7" s="95" t="s">
        <v>278</v>
      </c>
      <c r="F7" s="86" t="s">
        <v>3781</v>
      </c>
      <c r="G7" t="s">
        <v>3781</v>
      </c>
      <c r="H7" s="147">
        <v>1</v>
      </c>
      <c r="I7" s="143"/>
      <c r="J7" s="143"/>
      <c r="K7" s="143"/>
      <c r="L7" s="88" t="s">
        <v>3052</v>
      </c>
      <c r="M7" s="143"/>
      <c r="N7" s="98" t="s">
        <v>3045</v>
      </c>
      <c r="O7" s="158"/>
      <c r="P7" s="99" t="s">
        <v>3046</v>
      </c>
      <c r="Q7" s="161"/>
      <c r="R7" s="100" t="s">
        <v>3087</v>
      </c>
      <c r="S7" s="143"/>
      <c r="T7" s="101"/>
      <c r="U7" s="167"/>
      <c r="V7" s="73"/>
      <c r="W7" s="167"/>
      <c r="X7" s="73"/>
      <c r="Y7" s="167"/>
      <c r="Z7" s="167"/>
      <c r="AA7" s="167"/>
      <c r="AB7" s="71"/>
      <c r="AC7" s="71"/>
      <c r="AD7" s="156" t="b">
        <f>NOT(ISBLANK(OpnameTabel[[#This Row],[Aantal]]))</f>
        <v>1</v>
      </c>
      <c r="AE7" s="70" t="b">
        <f>AND(OpnameTabel[[#This Row],[IsAssetRegel]],NOT(ISBLANK(OpnameTabel[[#This Row],[Aantal]])))</f>
        <v>1</v>
      </c>
      <c r="AF7" s="70" t="b">
        <f>IF(AND(OpnameTabel[[#This Row],[IsAssetRegel]],OpnameTabel[[#This Row],[IsRegelActief]]), NOT(ISBLANK(OpnameTabel[[#This Row],[Bouwjaar]])), TRUE)</f>
        <v>0</v>
      </c>
      <c r="AG7" s="70" t="b">
        <f>IF(AND(OpnameTabel[[#This Row],[IsAssetRegel]],OpnameTabel[[#This Row],[IsRegelActief]]), NOT(ISBLANK(J7)), TRUE)</f>
        <v>0</v>
      </c>
      <c r="AH7" s="70" t="b">
        <f>IF(AND(OpnameTabel[[#This Row],[IsAssetRegel]],OpnameTabel[[#This Row],[IsRegelActief]]), NOT(ISBLANK(K7)), TRUE)</f>
        <v>0</v>
      </c>
      <c r="AI7" s="70" t="b">
        <f>IF(AND(OpnameTabel[[#This Row],[IsAssetRegel]],OpnameTabel[[#This Row],[IsRegelActief]], NOT(ISBLANK(OpnameTabel[[#This Row],[Kenmerkvraag 4]]))), NOT(ISBLANK(OpnameTabel[[#This Row],[Kenmerkantwoord 4]])), TRUE)</f>
        <v>0</v>
      </c>
      <c r="AJ7" s="70" t="b">
        <f>IF(AND(OpnameTabel[[#This Row],[IsAssetRegel]],OpnameTabel[[#This Row],[IsRegelActief]], NOT(ISBLANK(OpnameTabel[[#This Row],[Kenmerkvraag 5]]))), NOT(ISBLANK(OpnameTabel[[#This Row],[Kenmerkantwoord 5]])), TRUE)</f>
        <v>0</v>
      </c>
      <c r="AK7" s="70" t="b">
        <f>IF(AND(OpnameTabel[[#This Row],[IsAssetRegel]],OpnameTabel[[#This Row],[IsRegelActief]], NOT(ISBLANK(OpnameTabel[[#This Row],[Kenmerkvraag 6]]))), NOT(ISBLANK(OpnameTabel[[#This Row],[Kenmerkantwoord 6]])), TRUE)</f>
        <v>0</v>
      </c>
      <c r="AL7" s="70" t="b">
        <f>IF(AND(OpnameTabel[[#This Row],[IsAssetRegel]],OpnameTabel[[#This Row],[IsRegelActief]], NOT(ISBLANK(OpnameTabel[[#This Row],[Kenmerkvraag 7]]))), NOT(ISBLANK(OpnameTabel[[#This Row],[Kenmerkantwoord 7]])), TRUE)</f>
        <v>0</v>
      </c>
      <c r="AM7" s="70" t="b">
        <f>IF(AND(OpnameTabel[[#This Row],[IsAssetRegel]],OpnameTabel[[#This Row],[IsRegelActief]], NOT(ISBLANK(OpnameTabel[[#This Row],[Kenmerkvraag 8]]))), NOT(ISBLANK(OpnameTabel[[#This Row],[Kenmerkantwoord 8]])), TRUE)</f>
        <v>1</v>
      </c>
      <c r="AN7" s="70" t="b">
        <f>IF(AND(OpnameTabel[[#This Row],[IsAssetRegel]],OpnameTabel[[#This Row],[IsRegelActief]], NOT(ISBLANK(OpnameTabel[[#This Row],[Kenmerkvraag 9]]))), NOT(ISBLANK(OpnameTabel[[#This Row],[Kenmerkantwoord 9]])), TRUE)</f>
        <v>1</v>
      </c>
      <c r="AO7" s="70" t="b">
        <f>IF(AND(OpnameTabel[[#This Row],[IsAssetRegel]],OpnameTabel[[#This Row],[IsRegelActief]], NOT(ISBLANK(OpnameTabel[[#This Row],[Kenmerkvraag 10]]))), NOT(ISBLANK(OpnameTabel[[#This Row],[Kenmerkantwoord 10]])), TRUE)</f>
        <v>1</v>
      </c>
      <c r="AP7" s="70" t="b">
        <f>IF(AND(OpnameTabel[[#This Row],[IsAssetRegel]],OpnameTabel[[#This Row],[IsRegelActief]], NOT(ISBLANK(OpnameTabel[[#This Row],[Kenmerkvraag 11]]))), NOT(ISBLANK(OpnameTabel[[#This Row],[Kenmerkantwoord 11]])), TRUE)</f>
        <v>1</v>
      </c>
      <c r="AQ7" s="70">
        <f>IF(OpnameTabel[[#This Row],[IsIngevuld1]], 0, 1)</f>
        <v>1</v>
      </c>
      <c r="AR7" s="70">
        <f>IF(OpnameTabel[[#This Row],[IsIngevuld2]], 0, 1)</f>
        <v>1</v>
      </c>
      <c r="AS7" s="70">
        <f>IF(OpnameTabel[[#This Row],[IsIngevuld3]], 0, 1)</f>
        <v>1</v>
      </c>
      <c r="AT7" s="70">
        <f>IF(OpnameTabel[[#This Row],[IsIngevuld4]], 0, 1)</f>
        <v>1</v>
      </c>
      <c r="AU7" s="70">
        <f>IF(OpnameTabel[[#This Row],[IsIngevuld5]], 0, 1)</f>
        <v>1</v>
      </c>
      <c r="AV7" s="70">
        <f>IF(OpnameTabel[[#This Row],[IsIngevuld6]], 0, 1)</f>
        <v>1</v>
      </c>
      <c r="AW7" s="70">
        <f>IF(OpnameTabel[[#This Row],[IsIngevuld7]], 0, 1)</f>
        <v>1</v>
      </c>
      <c r="AX7" s="70">
        <f>IF(OpnameTabel[[#This Row],[IsIngevuld8]], 0, 1)</f>
        <v>0</v>
      </c>
      <c r="AY7" s="70">
        <f>IF(OpnameTabel[[#This Row],[IsIngevuld9]], 0, 1)</f>
        <v>0</v>
      </c>
      <c r="AZ7" s="70">
        <f>IF(OpnameTabel[[#This Row],[IsIngevuld10]], 0, 1)</f>
        <v>0</v>
      </c>
      <c r="BA7" s="70">
        <f>IF(OpnameTabel[[#This Row],[IsIngevuld11]], 0, 1)</f>
        <v>0</v>
      </c>
      <c r="BB7" s="70" t="b">
        <f>ISNUMBER(SEARCH("[",OpnameTabel[[#This Row],[Kenmerkvraag 4]]))</f>
        <v>0</v>
      </c>
      <c r="BC7" s="70" t="str">
        <f>IF(OpnameTabel[[#This Row],[HeeftKenmerkEenheid4]], MID(LEFT(OpnameTabel[[#This Row],[Kenmerkvraag 4]],FIND("]",OpnameTabel[[#This Row],[Kenmerkvraag 4]])-1),FIND("[",OpnameTabel[[#This Row],[Kenmerkvraag 4]])+1,LEN(OpnameTabel[[#This Row],[Kenmerkvraag 4]])), "")</f>
        <v/>
      </c>
      <c r="BD7" s="70" t="str">
        <f>IF(OpnameTabel[[#This Row],[HeeftKenmerkEenheid4]], LEFT(OpnameTabel[[#This Row],[Kenmerkvraag 4]], (FIND(" [",OpnameTabel[[#This Row],[Kenmerkvraag 4]],1)-1)), "")</f>
        <v/>
      </c>
      <c r="BE7" s="186" t="str">
        <f>IF(OpnameTabel[[#This Row],[HeeftKenmerkEenheid4]], (OpnameTabel[[#This Row],[Kenmerkomschrijving4]] &amp; ": " &amp; OpnameTabel[[#This Row],[Kenmerkantwoord 4]] &amp; " " &amp;OpnameTabel[[#This Row],[Kenmerkeenheid4]]), IF(ISTEXT(OpnameTabel[[#This Row],[Kenmerkantwoord 4]]), OpnameTabel[[#This Row],[Kenmerkantwoord 4]], ""))</f>
        <v/>
      </c>
      <c r="BF7" s="186" t="b">
        <f>ISNUMBER(SEARCH("[",OpnameTabel[[#This Row],[Kenmerkvraag 5]]))</f>
        <v>1</v>
      </c>
      <c r="BG7" s="186" t="str">
        <f>IF(OpnameTabel[[#This Row],[HeeftKenmerkEenheid5]], MID(LEFT(OpnameTabel[[#This Row],[Kenmerkvraag 5]],FIND("]",OpnameTabel[[#This Row],[Kenmerkvraag 5]])-1),FIND("[",OpnameTabel[[#This Row],[Kenmerkvraag 5]])+1,LEN(OpnameTabel[[#This Row],[Kenmerkvraag 5]])), "")</f>
        <v>m</v>
      </c>
      <c r="BH7" s="186" t="str">
        <f>IF(OpnameTabel[[#This Row],[HeeftKenmerkEenheid5]], LEFT(OpnameTabel[[#This Row],[Kenmerkvraag 5]], (FIND(" [",OpnameTabel[[#This Row],[Kenmerkvraag 5]],1)-1)), "")</f>
        <v>Hoogte</v>
      </c>
      <c r="BI7"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7" s="186" t="b">
        <f>ISNUMBER(SEARCH("[",OpnameTabel[[#This Row],[Kenmerkvraag 6]]))</f>
        <v>1</v>
      </c>
      <c r="BK7" s="186" t="str">
        <f>IF(OpnameTabel[[#This Row],[HeeftKenmerkEenheid6]], MID(LEFT(OpnameTabel[[#This Row],[Kenmerkvraag 6]],FIND("]",OpnameTabel[[#This Row],[Kenmerkvraag 6]])-1),FIND("[",OpnameTabel[[#This Row],[Kenmerkvraag 6]])+1,LEN(OpnameTabel[[#This Row],[Kenmerkvraag 6]])), "")</f>
        <v>m</v>
      </c>
      <c r="BL7" s="186" t="str">
        <f>IF(OpnameTabel[[#This Row],[HeeftKenmerkEenheid6]], LEFT(OpnameTabel[[#This Row],[Kenmerkvraag 6]], (FIND(" [",OpnameTabel[[#This Row],[Kenmerkvraag 6]],1)-1)), "")</f>
        <v>Breedte</v>
      </c>
      <c r="BM7"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7" s="186" t="b">
        <f>ISNUMBER(SEARCH("[",OpnameTabel[[#This Row],[Kenmerkvraag 7]]))</f>
        <v>0</v>
      </c>
      <c r="BO7" s="186" t="str">
        <f>IF(OpnameTabel[[#This Row],[HeeftKenmerkEenheid7]], MID(LEFT(OpnameTabel[[#This Row],[Kenmerkvraag 7]],FIND("]",OpnameTabel[[#This Row],[Kenmerkvraag 7]])-1),FIND("[",OpnameTabel[[#This Row],[Kenmerkvraag 7]])+1,LEN(OpnameTabel[[#This Row],[Kenmerkvraag 7]])), "")</f>
        <v/>
      </c>
      <c r="BP7" s="186" t="str">
        <f>IF(OpnameTabel[[#This Row],[HeeftKenmerkEenheid7]], LEFT(OpnameTabel[[#This Row],[Kenmerkvraag 7]], (FIND(" [",OpnameTabel[[#This Row],[Kenmerkvraag 7]],1)-1)), "")</f>
        <v/>
      </c>
      <c r="BQ7" s="186" t="str">
        <f>IF(OpnameTabel[[#This Row],[HeeftKenmerkEenheid7]], (OpnameTabel[[#This Row],[Kenmerkomschrijving7]] &amp; ": " &amp; OpnameTabel[[#This Row],[Kenmerkantwoord 7]] &amp; " " &amp;OpnameTabel[[#This Row],[Kenmerkeenheid7]]), IF(ISTEXT(OpnameTabel[[#This Row],[Kenmerkantwoord 7]]), OpnameTabel[[#This Row],[Kenmerkantwoord 7]], ""))</f>
        <v/>
      </c>
      <c r="BR7" s="186" t="b">
        <f>ISNUMBER(SEARCH("[",OpnameTabel[[#This Row],[Kenmerkvraag 8]]))</f>
        <v>0</v>
      </c>
      <c r="BS7" s="186" t="str">
        <f>IF(OpnameTabel[[#This Row],[HeeftKenmerkEenheid8]], MID(LEFT(OpnameTabel[[#This Row],[Kenmerkvraag 8]],FIND("]",OpnameTabel[[#This Row],[Kenmerkvraag 8]])-1),FIND("[",OpnameTabel[[#This Row],[Kenmerkvraag 8]])+1,LEN(OpnameTabel[[#This Row],[Kenmerkvraag 8]])), "")</f>
        <v/>
      </c>
      <c r="BT7" s="186" t="str">
        <f>IF(OpnameTabel[[#This Row],[HeeftKenmerkEenheid8]], LEFT(OpnameTabel[[#This Row],[Kenmerkvraag 8]], (FIND(" [",OpnameTabel[[#This Row],[Kenmerkvraag 8]],1)-1)), "")</f>
        <v/>
      </c>
      <c r="BU7" s="186" t="str">
        <f>IF(OpnameTabel[[#This Row],[HeeftKenmerkEenheid8]], (OpnameTabel[[#This Row],[Kenmerkomschrijving8]] &amp; ": " &amp; OpnameTabel[[#This Row],[Kenmerkantwoord 8]] &amp; " " &amp;OpnameTabel[[#This Row],[Kenmerkeenheid8]]), IF(ISTEXT(OpnameTabel[[#This Row],[Kenmerkantwoord 8]]), OpnameTabel[[#This Row],[Kenmerkantwoord 8]], ""))</f>
        <v/>
      </c>
      <c r="BV7" s="186" t="b">
        <f>ISNUMBER(SEARCH("[",OpnameTabel[[#This Row],[Kenmerkvraag 9]]))</f>
        <v>0</v>
      </c>
      <c r="BW7" s="186" t="str">
        <f>IF(OpnameTabel[[#This Row],[HeeftKenmerkEenheid9]], MID(LEFT(OpnameTabel[[#This Row],[Kenmerkvraag 9]],FIND("]",OpnameTabel[[#This Row],[Kenmerkvraag 9]])-1),FIND("[",OpnameTabel[[#This Row],[Kenmerkvraag 9]])+1,LEN(OpnameTabel[[#This Row],[Kenmerkvraag 9]])), "")</f>
        <v/>
      </c>
      <c r="BX7" s="186" t="str">
        <f>IF(OpnameTabel[[#This Row],[HeeftKenmerkEenheid9]], LEFT(OpnameTabel[[#This Row],[Kenmerkvraag 9]], (FIND(" [",OpnameTabel[[#This Row],[Kenmerkvraag 9]],1)-1)), "")</f>
        <v/>
      </c>
      <c r="BY7" s="186" t="str">
        <f>IF(OpnameTabel[[#This Row],[HeeftKenmerkEenheid9]], (OpnameTabel[[#This Row],[Kenmerkomschrijving9]] &amp; ": " &amp; OpnameTabel[[#This Row],[Kenmerkantwoord 9]] &amp; " " &amp;OpnameTabel[[#This Row],[Kenmerkeenheid9]]), IF(ISTEXT(OpnameTabel[[#This Row],[Kenmerkantwoord 9]]), OpnameTabel[[#This Row],[Kenmerkantwoord 9]], ""))</f>
        <v/>
      </c>
      <c r="BZ7" s="186" t="b">
        <f>ISNUMBER(SEARCH("[",OpnameTabel[[#This Row],[Kenmerkvraag 10]]))</f>
        <v>0</v>
      </c>
      <c r="CA7" s="186" t="str">
        <f>IF(OpnameTabel[[#This Row],[HeeftKenmerkEenheid10]], MID(LEFT(OpnameTabel[[#This Row],[Kenmerkvraag 10]],FIND("]",OpnameTabel[[#This Row],[Kenmerkvraag 10]])-1),FIND("[",OpnameTabel[[#This Row],[Kenmerkvraag 10]])+1,LEN(OpnameTabel[[#This Row],[Kenmerkvraag 10]])), "")</f>
        <v/>
      </c>
      <c r="CB7" s="186" t="str">
        <f>IF(OpnameTabel[[#This Row],[HeeftKenmerkEenheid10]], LEFT(OpnameTabel[[#This Row],[Kenmerkvraag 10]], (FIND(" [",OpnameTabel[[#This Row],[Kenmerkvraag 10]],1)-1)), "")</f>
        <v/>
      </c>
      <c r="CC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 s="186" t="b">
        <f>ISNUMBER(SEARCH("[",OpnameTabel[[#This Row],[Kenmerkvraag 11]]))</f>
        <v>0</v>
      </c>
      <c r="CE7" s="186" t="str">
        <f>IF(OpnameTabel[[#This Row],[HeeftKenmerkEenheid11]], MID(LEFT(OpnameTabel[[#This Row],[Kenmerkvraag 11]],FIND("]",OpnameTabel[[#This Row],[Kenmerkvraag 11]])-1),FIND("[",OpnameTabel[[#This Row],[Kenmerkvraag 11]])+1,LEN(OpnameTabel[[#This Row],[Kenmerkvraag 11]])), "")</f>
        <v/>
      </c>
      <c r="CF7" s="186" t="str">
        <f>IF(OpnameTabel[[#This Row],[HeeftKenmerkEenheid11]], LEFT(OpnameTabel[[#This Row],[Kenmerkvraag 11]], (FIND(" [",OpnameTabel[[#This Row],[Kenmerkvraag 11]],1)-1)), "")</f>
        <v/>
      </c>
      <c r="CG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 s="186"/>
      <c r="CI7" s="186"/>
      <c r="CJ7" s="186"/>
      <c r="CK7" s="186"/>
      <c r="CL7" s="186"/>
      <c r="CM7" s="186"/>
      <c r="CN7" s="186"/>
      <c r="CO7" s="186"/>
      <c r="CP7" s="186"/>
      <c r="CQ7" s="186"/>
      <c r="CR7" s="186"/>
      <c r="CS7" s="186"/>
      <c r="CT7" s="186"/>
      <c r="CU7" s="186"/>
    </row>
    <row r="8" spans="1:99" ht="17.399999999999999" customHeight="1" x14ac:dyDescent="0.25">
      <c r="A8" s="197">
        <f>ROW()</f>
        <v>8</v>
      </c>
      <c r="B8" s="185">
        <v>0</v>
      </c>
      <c r="C8" s="218" t="s">
        <v>258</v>
      </c>
      <c r="D8" s="85" t="str">
        <f>VLOOKUP(E8,'3 NL-SfB'!C:F,4,0)</f>
        <v>overheaddeur (buiten)</v>
      </c>
      <c r="E8" s="95" t="s">
        <v>277</v>
      </c>
      <c r="F8" s="86" t="s">
        <v>3804</v>
      </c>
      <c r="G8"/>
      <c r="H8" s="147">
        <v>1</v>
      </c>
      <c r="I8" s="143"/>
      <c r="J8" s="143"/>
      <c r="K8" s="143"/>
      <c r="L8" s="88" t="s">
        <v>3052</v>
      </c>
      <c r="M8" s="143"/>
      <c r="N8" s="98" t="s">
        <v>3045</v>
      </c>
      <c r="O8" s="158"/>
      <c r="P8" s="99" t="s">
        <v>3046</v>
      </c>
      <c r="Q8" s="161"/>
      <c r="R8" s="100" t="s">
        <v>3087</v>
      </c>
      <c r="S8" s="143"/>
      <c r="T8" s="98" t="s">
        <v>3190</v>
      </c>
      <c r="U8" s="158"/>
      <c r="V8" s="73"/>
      <c r="W8" s="167"/>
      <c r="X8" s="73"/>
      <c r="Y8" s="167"/>
      <c r="Z8" s="167"/>
      <c r="AA8" s="167"/>
      <c r="AB8" s="71"/>
      <c r="AC8" s="228" t="s">
        <v>3806</v>
      </c>
      <c r="AD8" s="156" t="b">
        <f>NOT(ISBLANK(OpnameTabel[[#This Row],[Aantal]]))</f>
        <v>1</v>
      </c>
      <c r="AE8" s="70" t="b">
        <f>AND(OpnameTabel[[#This Row],[IsAssetRegel]],NOT(ISBLANK(OpnameTabel[[#This Row],[Aantal]])))</f>
        <v>1</v>
      </c>
      <c r="AF8" s="70" t="b">
        <f>IF(AND(OpnameTabel[[#This Row],[IsAssetRegel]],OpnameTabel[[#This Row],[IsRegelActief]]), NOT(ISBLANK(OpnameTabel[[#This Row],[Bouwjaar]])), TRUE)</f>
        <v>0</v>
      </c>
      <c r="AG8" s="70" t="b">
        <f>IF(AND(OpnameTabel[[#This Row],[IsAssetRegel]],OpnameTabel[[#This Row],[IsRegelActief]]), NOT(ISBLANK(J8)), TRUE)</f>
        <v>0</v>
      </c>
      <c r="AH8" s="70" t="b">
        <f>IF(AND(OpnameTabel[[#This Row],[IsAssetRegel]],OpnameTabel[[#This Row],[IsRegelActief]]), NOT(ISBLANK(K8)), TRUE)</f>
        <v>0</v>
      </c>
      <c r="AI8" s="70" t="b">
        <f>IF(AND(OpnameTabel[[#This Row],[IsAssetRegel]],OpnameTabel[[#This Row],[IsRegelActief]], NOT(ISBLANK(OpnameTabel[[#This Row],[Kenmerkvraag 4]]))), NOT(ISBLANK(OpnameTabel[[#This Row],[Kenmerkantwoord 4]])), TRUE)</f>
        <v>0</v>
      </c>
      <c r="AJ8" s="70" t="b">
        <f>IF(AND(OpnameTabel[[#This Row],[IsAssetRegel]],OpnameTabel[[#This Row],[IsRegelActief]], NOT(ISBLANK(OpnameTabel[[#This Row],[Kenmerkvraag 5]]))), NOT(ISBLANK(OpnameTabel[[#This Row],[Kenmerkantwoord 5]])), TRUE)</f>
        <v>0</v>
      </c>
      <c r="AK8" s="70" t="b">
        <f>IF(AND(OpnameTabel[[#This Row],[IsAssetRegel]],OpnameTabel[[#This Row],[IsRegelActief]], NOT(ISBLANK(OpnameTabel[[#This Row],[Kenmerkvraag 6]]))), NOT(ISBLANK(OpnameTabel[[#This Row],[Kenmerkantwoord 6]])), TRUE)</f>
        <v>0</v>
      </c>
      <c r="AL8" s="70" t="b">
        <f>IF(AND(OpnameTabel[[#This Row],[IsAssetRegel]],OpnameTabel[[#This Row],[IsRegelActief]], NOT(ISBLANK(OpnameTabel[[#This Row],[Kenmerkvraag 7]]))), NOT(ISBLANK(OpnameTabel[[#This Row],[Kenmerkantwoord 7]])), TRUE)</f>
        <v>0</v>
      </c>
      <c r="AM8" s="70" t="b">
        <f>IF(AND(OpnameTabel[[#This Row],[IsAssetRegel]],OpnameTabel[[#This Row],[IsRegelActief]], NOT(ISBLANK(OpnameTabel[[#This Row],[Kenmerkvraag 8]]))), NOT(ISBLANK(OpnameTabel[[#This Row],[Kenmerkantwoord 8]])), TRUE)</f>
        <v>0</v>
      </c>
      <c r="AN8" s="70" t="b">
        <f>IF(AND(OpnameTabel[[#This Row],[IsAssetRegel]],OpnameTabel[[#This Row],[IsRegelActief]], NOT(ISBLANK(OpnameTabel[[#This Row],[Kenmerkvraag 9]]))), NOT(ISBLANK(OpnameTabel[[#This Row],[Kenmerkantwoord 9]])), TRUE)</f>
        <v>1</v>
      </c>
      <c r="AO8" s="70" t="b">
        <f>IF(AND(OpnameTabel[[#This Row],[IsAssetRegel]],OpnameTabel[[#This Row],[IsRegelActief]], NOT(ISBLANK(OpnameTabel[[#This Row],[Kenmerkvraag 10]]))), NOT(ISBLANK(OpnameTabel[[#This Row],[Kenmerkantwoord 10]])), TRUE)</f>
        <v>1</v>
      </c>
      <c r="AP8" s="70" t="b">
        <f>IF(AND(OpnameTabel[[#This Row],[IsAssetRegel]],OpnameTabel[[#This Row],[IsRegelActief]], NOT(ISBLANK(OpnameTabel[[#This Row],[Kenmerkvraag 11]]))), NOT(ISBLANK(OpnameTabel[[#This Row],[Kenmerkantwoord 11]])), TRUE)</f>
        <v>1</v>
      </c>
      <c r="AQ8" s="70">
        <f>IF(OpnameTabel[[#This Row],[IsIngevuld1]], 0, 1)</f>
        <v>1</v>
      </c>
      <c r="AR8" s="70">
        <f>IF(OpnameTabel[[#This Row],[IsIngevuld2]], 0, 1)</f>
        <v>1</v>
      </c>
      <c r="AS8" s="70">
        <f>IF(OpnameTabel[[#This Row],[IsIngevuld3]], 0, 1)</f>
        <v>1</v>
      </c>
      <c r="AT8" s="70">
        <f>IF(OpnameTabel[[#This Row],[IsIngevuld4]], 0, 1)</f>
        <v>1</v>
      </c>
      <c r="AU8" s="70">
        <f>IF(OpnameTabel[[#This Row],[IsIngevuld5]], 0, 1)</f>
        <v>1</v>
      </c>
      <c r="AV8" s="70">
        <f>IF(OpnameTabel[[#This Row],[IsIngevuld6]], 0, 1)</f>
        <v>1</v>
      </c>
      <c r="AW8" s="70">
        <f>IF(OpnameTabel[[#This Row],[IsIngevuld7]], 0, 1)</f>
        <v>1</v>
      </c>
      <c r="AX8" s="70">
        <f>IF(OpnameTabel[[#This Row],[IsIngevuld8]], 0, 1)</f>
        <v>1</v>
      </c>
      <c r="AY8" s="70">
        <f>IF(OpnameTabel[[#This Row],[IsIngevuld9]], 0, 1)</f>
        <v>0</v>
      </c>
      <c r="AZ8" s="70">
        <f>IF(OpnameTabel[[#This Row],[IsIngevuld10]], 0, 1)</f>
        <v>0</v>
      </c>
      <c r="BA8" s="70">
        <f>IF(OpnameTabel[[#This Row],[IsIngevuld11]], 0, 1)</f>
        <v>0</v>
      </c>
      <c r="BB8" s="70" t="b">
        <f>ISNUMBER(SEARCH("[",OpnameTabel[[#This Row],[Kenmerkvraag 4]]))</f>
        <v>0</v>
      </c>
      <c r="BC8" s="70" t="str">
        <f>IF(OpnameTabel[[#This Row],[HeeftKenmerkEenheid4]], MID(LEFT(OpnameTabel[[#This Row],[Kenmerkvraag 4]],FIND("]",OpnameTabel[[#This Row],[Kenmerkvraag 4]])-1),FIND("[",OpnameTabel[[#This Row],[Kenmerkvraag 4]])+1,LEN(OpnameTabel[[#This Row],[Kenmerkvraag 4]])), "")</f>
        <v/>
      </c>
      <c r="BD8" s="70" t="str">
        <f>IF(OpnameTabel[[#This Row],[HeeftKenmerkEenheid4]], LEFT(OpnameTabel[[#This Row],[Kenmerkvraag 4]], (FIND(" [",OpnameTabel[[#This Row],[Kenmerkvraag 4]],1)-1)), "")</f>
        <v/>
      </c>
      <c r="BE8" s="186" t="str">
        <f>IF(OpnameTabel[[#This Row],[HeeftKenmerkEenheid4]], (OpnameTabel[[#This Row],[Kenmerkomschrijving4]] &amp; ": " &amp; OpnameTabel[[#This Row],[Kenmerkantwoord 4]] &amp; " " &amp;OpnameTabel[[#This Row],[Kenmerkeenheid4]]), IF(ISTEXT(OpnameTabel[[#This Row],[Kenmerkantwoord 4]]), OpnameTabel[[#This Row],[Kenmerkantwoord 4]], ""))</f>
        <v/>
      </c>
      <c r="BF8" s="186" t="b">
        <f>ISNUMBER(SEARCH("[",OpnameTabel[[#This Row],[Kenmerkvraag 5]]))</f>
        <v>1</v>
      </c>
      <c r="BG8" s="186" t="str">
        <f>IF(OpnameTabel[[#This Row],[HeeftKenmerkEenheid5]], MID(LEFT(OpnameTabel[[#This Row],[Kenmerkvraag 5]],FIND("]",OpnameTabel[[#This Row],[Kenmerkvraag 5]])-1),FIND("[",OpnameTabel[[#This Row],[Kenmerkvraag 5]])+1,LEN(OpnameTabel[[#This Row],[Kenmerkvraag 5]])), "")</f>
        <v>m</v>
      </c>
      <c r="BH8" s="186" t="str">
        <f>IF(OpnameTabel[[#This Row],[HeeftKenmerkEenheid5]], LEFT(OpnameTabel[[#This Row],[Kenmerkvraag 5]], (FIND(" [",OpnameTabel[[#This Row],[Kenmerkvraag 5]],1)-1)), "")</f>
        <v>Hoogte</v>
      </c>
      <c r="BI8"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8" s="186" t="b">
        <f>ISNUMBER(SEARCH("[",OpnameTabel[[#This Row],[Kenmerkvraag 6]]))</f>
        <v>1</v>
      </c>
      <c r="BK8" s="186" t="str">
        <f>IF(OpnameTabel[[#This Row],[HeeftKenmerkEenheid6]], MID(LEFT(OpnameTabel[[#This Row],[Kenmerkvraag 6]],FIND("]",OpnameTabel[[#This Row],[Kenmerkvraag 6]])-1),FIND("[",OpnameTabel[[#This Row],[Kenmerkvraag 6]])+1,LEN(OpnameTabel[[#This Row],[Kenmerkvraag 6]])), "")</f>
        <v>m</v>
      </c>
      <c r="BL8" s="186" t="str">
        <f>IF(OpnameTabel[[#This Row],[HeeftKenmerkEenheid6]], LEFT(OpnameTabel[[#This Row],[Kenmerkvraag 6]], (FIND(" [",OpnameTabel[[#This Row],[Kenmerkvraag 6]],1)-1)), "")</f>
        <v>Breedte</v>
      </c>
      <c r="BM8"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8" s="186" t="b">
        <f>ISNUMBER(SEARCH("[",OpnameTabel[[#This Row],[Kenmerkvraag 7]]))</f>
        <v>0</v>
      </c>
      <c r="BO8" s="186" t="str">
        <f>IF(OpnameTabel[[#This Row],[HeeftKenmerkEenheid7]], MID(LEFT(OpnameTabel[[#This Row],[Kenmerkvraag 7]],FIND("]",OpnameTabel[[#This Row],[Kenmerkvraag 7]])-1),FIND("[",OpnameTabel[[#This Row],[Kenmerkvraag 7]])+1,LEN(OpnameTabel[[#This Row],[Kenmerkvraag 7]])), "")</f>
        <v/>
      </c>
      <c r="BP8" s="186" t="str">
        <f>IF(OpnameTabel[[#This Row],[HeeftKenmerkEenheid7]], LEFT(OpnameTabel[[#This Row],[Kenmerkvraag 7]], (FIND(" [",OpnameTabel[[#This Row],[Kenmerkvraag 7]],1)-1)), "")</f>
        <v/>
      </c>
      <c r="BQ8" s="186" t="str">
        <f>IF(OpnameTabel[[#This Row],[HeeftKenmerkEenheid7]], (OpnameTabel[[#This Row],[Kenmerkomschrijving7]] &amp; ": " &amp; OpnameTabel[[#This Row],[Kenmerkantwoord 7]] &amp; " " &amp;OpnameTabel[[#This Row],[Kenmerkeenheid7]]), IF(ISTEXT(OpnameTabel[[#This Row],[Kenmerkantwoord 7]]), OpnameTabel[[#This Row],[Kenmerkantwoord 7]], ""))</f>
        <v/>
      </c>
      <c r="BR8" s="186" t="b">
        <f>ISNUMBER(SEARCH("[",OpnameTabel[[#This Row],[Kenmerkvraag 8]]))</f>
        <v>1</v>
      </c>
      <c r="BS8" s="186" t="str">
        <f>IF(OpnameTabel[[#This Row],[HeeftKenmerkEenheid8]], MID(LEFT(OpnameTabel[[#This Row],[Kenmerkvraag 8]],FIND("]",OpnameTabel[[#This Row],[Kenmerkvraag 8]])-1),FIND("[",OpnameTabel[[#This Row],[Kenmerkvraag 8]])+1,LEN(OpnameTabel[[#This Row],[Kenmerkvraag 8]])), "")</f>
        <v>stuks</v>
      </c>
      <c r="BT8" s="186" t="str">
        <f>IF(OpnameTabel[[#This Row],[HeeftKenmerkEenheid8]], LEFT(OpnameTabel[[#This Row],[Kenmerkvraag 8]], (FIND(" [",OpnameTabel[[#This Row],[Kenmerkvraag 8]],1)-1)), "")</f>
        <v>Afstandsbed.</v>
      </c>
      <c r="BU8" s="186" t="str">
        <f>IF(OpnameTabel[[#This Row],[HeeftKenmerkEenheid8]], (OpnameTabel[[#This Row],[Kenmerkomschrijving8]] &amp; ": " &amp; OpnameTabel[[#This Row],[Kenmerkantwoord 8]] &amp; " " &amp;OpnameTabel[[#This Row],[Kenmerkeenheid8]]), IF(ISTEXT(OpnameTabel[[#This Row],[Kenmerkantwoord 8]]), OpnameTabel[[#This Row],[Kenmerkantwoord 8]], ""))</f>
        <v>Afstandsbed.:  stuks</v>
      </c>
      <c r="BV8" s="186" t="b">
        <f>ISNUMBER(SEARCH("[",OpnameTabel[[#This Row],[Kenmerkvraag 9]]))</f>
        <v>0</v>
      </c>
      <c r="BW8" s="186" t="str">
        <f>IF(OpnameTabel[[#This Row],[HeeftKenmerkEenheid9]], MID(LEFT(OpnameTabel[[#This Row],[Kenmerkvraag 9]],FIND("]",OpnameTabel[[#This Row],[Kenmerkvraag 9]])-1),FIND("[",OpnameTabel[[#This Row],[Kenmerkvraag 9]])+1,LEN(OpnameTabel[[#This Row],[Kenmerkvraag 9]])), "")</f>
        <v/>
      </c>
      <c r="BX8" s="186" t="str">
        <f>IF(OpnameTabel[[#This Row],[HeeftKenmerkEenheid9]], LEFT(OpnameTabel[[#This Row],[Kenmerkvraag 9]], (FIND(" [",OpnameTabel[[#This Row],[Kenmerkvraag 9]],1)-1)), "")</f>
        <v/>
      </c>
      <c r="BY8" s="186" t="str">
        <f>IF(OpnameTabel[[#This Row],[HeeftKenmerkEenheid9]], (OpnameTabel[[#This Row],[Kenmerkomschrijving9]] &amp; ": " &amp; OpnameTabel[[#This Row],[Kenmerkantwoord 9]] &amp; " " &amp;OpnameTabel[[#This Row],[Kenmerkeenheid9]]), IF(ISTEXT(OpnameTabel[[#This Row],[Kenmerkantwoord 9]]), OpnameTabel[[#This Row],[Kenmerkantwoord 9]], ""))</f>
        <v/>
      </c>
      <c r="BZ8" s="186" t="b">
        <f>ISNUMBER(SEARCH("[",OpnameTabel[[#This Row],[Kenmerkvraag 10]]))</f>
        <v>0</v>
      </c>
      <c r="CA8" s="186" t="str">
        <f>IF(OpnameTabel[[#This Row],[HeeftKenmerkEenheid10]], MID(LEFT(OpnameTabel[[#This Row],[Kenmerkvraag 10]],FIND("]",OpnameTabel[[#This Row],[Kenmerkvraag 10]])-1),FIND("[",OpnameTabel[[#This Row],[Kenmerkvraag 10]])+1,LEN(OpnameTabel[[#This Row],[Kenmerkvraag 10]])), "")</f>
        <v/>
      </c>
      <c r="CB8" s="186" t="str">
        <f>IF(OpnameTabel[[#This Row],[HeeftKenmerkEenheid10]], LEFT(OpnameTabel[[#This Row],[Kenmerkvraag 10]], (FIND(" [",OpnameTabel[[#This Row],[Kenmerkvraag 10]],1)-1)), "")</f>
        <v/>
      </c>
      <c r="CC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 s="186" t="b">
        <f>ISNUMBER(SEARCH("[",OpnameTabel[[#This Row],[Kenmerkvraag 11]]))</f>
        <v>0</v>
      </c>
      <c r="CE8" s="186" t="str">
        <f>IF(OpnameTabel[[#This Row],[HeeftKenmerkEenheid11]], MID(LEFT(OpnameTabel[[#This Row],[Kenmerkvraag 11]],FIND("]",OpnameTabel[[#This Row],[Kenmerkvraag 11]])-1),FIND("[",OpnameTabel[[#This Row],[Kenmerkvraag 11]])+1,LEN(OpnameTabel[[#This Row],[Kenmerkvraag 11]])), "")</f>
        <v/>
      </c>
      <c r="CF8" s="186" t="str">
        <f>IF(OpnameTabel[[#This Row],[HeeftKenmerkEenheid11]], LEFT(OpnameTabel[[#This Row],[Kenmerkvraag 11]], (FIND(" [",OpnameTabel[[#This Row],[Kenmerkvraag 11]],1)-1)), "")</f>
        <v/>
      </c>
      <c r="CG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 s="243"/>
      <c r="CI8" s="243"/>
      <c r="CJ8" s="243"/>
      <c r="CK8" s="243"/>
      <c r="CL8" s="243"/>
      <c r="CM8" s="243"/>
      <c r="CN8" s="243"/>
      <c r="CO8" s="243"/>
      <c r="CP8" s="243"/>
      <c r="CQ8" s="243"/>
      <c r="CR8" s="243"/>
      <c r="CS8" s="243"/>
      <c r="CT8" s="243"/>
      <c r="CU8" s="243"/>
    </row>
    <row r="9" spans="1:99" ht="17.399999999999999" customHeight="1" x14ac:dyDescent="0.25">
      <c r="A9" s="197">
        <f>ROW()</f>
        <v>9</v>
      </c>
      <c r="B9" s="185">
        <v>0</v>
      </c>
      <c r="C9" s="218" t="s">
        <v>258</v>
      </c>
      <c r="D9" s="85" t="str">
        <f>VLOOKUP(E9,'3 NL-SfB'!C:F,4,0)</f>
        <v>rolluik (binnen)</v>
      </c>
      <c r="E9" s="95" t="s">
        <v>276</v>
      </c>
      <c r="F9" s="86" t="s">
        <v>3805</v>
      </c>
      <c r="G9"/>
      <c r="H9" s="147">
        <v>1</v>
      </c>
      <c r="I9" s="147"/>
      <c r="J9" s="147"/>
      <c r="K9" s="147"/>
      <c r="L9" s="88" t="s">
        <v>3052</v>
      </c>
      <c r="M9" s="143"/>
      <c r="N9" s="98" t="s">
        <v>3045</v>
      </c>
      <c r="O9" s="158"/>
      <c r="P9" s="99" t="s">
        <v>3046</v>
      </c>
      <c r="Q9" s="161"/>
      <c r="R9" s="100" t="s">
        <v>3087</v>
      </c>
      <c r="S9" s="143"/>
      <c r="T9" s="101"/>
      <c r="U9" s="167"/>
      <c r="V9" s="73"/>
      <c r="W9" s="167"/>
      <c r="X9" s="73"/>
      <c r="Y9" s="167"/>
      <c r="Z9" s="167"/>
      <c r="AA9" s="167"/>
      <c r="AB9" s="71"/>
      <c r="AC9" s="71"/>
      <c r="AD9" s="156" t="b">
        <f>NOT(ISBLANK(OpnameTabel[[#This Row],[Aantal]]))</f>
        <v>1</v>
      </c>
      <c r="AE9" s="70" t="b">
        <f>AND(OpnameTabel[[#This Row],[IsAssetRegel]],NOT(ISBLANK(OpnameTabel[[#This Row],[Aantal]])))</f>
        <v>1</v>
      </c>
      <c r="AF9" s="70" t="b">
        <f>IF(AND(OpnameTabel[[#This Row],[IsAssetRegel]],OpnameTabel[[#This Row],[IsRegelActief]]), NOT(ISBLANK(OpnameTabel[[#This Row],[Bouwjaar]])), TRUE)</f>
        <v>0</v>
      </c>
      <c r="AG9" s="70" t="b">
        <f>IF(AND(OpnameTabel[[#This Row],[IsAssetRegel]],OpnameTabel[[#This Row],[IsRegelActief]]), NOT(ISBLANK(J9)), TRUE)</f>
        <v>0</v>
      </c>
      <c r="AH9" s="70" t="b">
        <f>IF(AND(OpnameTabel[[#This Row],[IsAssetRegel]],OpnameTabel[[#This Row],[IsRegelActief]]), NOT(ISBLANK(K9)), TRUE)</f>
        <v>0</v>
      </c>
      <c r="AI9" s="70" t="b">
        <f>IF(AND(OpnameTabel[[#This Row],[IsAssetRegel]],OpnameTabel[[#This Row],[IsRegelActief]], NOT(ISBLANK(OpnameTabel[[#This Row],[Kenmerkvraag 4]]))), NOT(ISBLANK(OpnameTabel[[#This Row],[Kenmerkantwoord 4]])), TRUE)</f>
        <v>0</v>
      </c>
      <c r="AJ9" s="70" t="b">
        <f>IF(AND(OpnameTabel[[#This Row],[IsAssetRegel]],OpnameTabel[[#This Row],[IsRegelActief]], NOT(ISBLANK(OpnameTabel[[#This Row],[Kenmerkvraag 5]]))), NOT(ISBLANK(OpnameTabel[[#This Row],[Kenmerkantwoord 5]])), TRUE)</f>
        <v>0</v>
      </c>
      <c r="AK9" s="70" t="b">
        <f>IF(AND(OpnameTabel[[#This Row],[IsAssetRegel]],OpnameTabel[[#This Row],[IsRegelActief]], NOT(ISBLANK(OpnameTabel[[#This Row],[Kenmerkvraag 6]]))), NOT(ISBLANK(OpnameTabel[[#This Row],[Kenmerkantwoord 6]])), TRUE)</f>
        <v>0</v>
      </c>
      <c r="AL9" s="70" t="b">
        <f>IF(AND(OpnameTabel[[#This Row],[IsAssetRegel]],OpnameTabel[[#This Row],[IsRegelActief]], NOT(ISBLANK(OpnameTabel[[#This Row],[Kenmerkvraag 7]]))), NOT(ISBLANK(OpnameTabel[[#This Row],[Kenmerkantwoord 7]])), TRUE)</f>
        <v>0</v>
      </c>
      <c r="AM9" s="70" t="b">
        <f>IF(AND(OpnameTabel[[#This Row],[IsAssetRegel]],OpnameTabel[[#This Row],[IsRegelActief]], NOT(ISBLANK(OpnameTabel[[#This Row],[Kenmerkvraag 8]]))), NOT(ISBLANK(OpnameTabel[[#This Row],[Kenmerkantwoord 8]])), TRUE)</f>
        <v>1</v>
      </c>
      <c r="AN9" s="70" t="b">
        <f>IF(AND(OpnameTabel[[#This Row],[IsAssetRegel]],OpnameTabel[[#This Row],[IsRegelActief]], NOT(ISBLANK(OpnameTabel[[#This Row],[Kenmerkvraag 9]]))), NOT(ISBLANK(OpnameTabel[[#This Row],[Kenmerkantwoord 9]])), TRUE)</f>
        <v>1</v>
      </c>
      <c r="AO9" s="70" t="b">
        <f>IF(AND(OpnameTabel[[#This Row],[IsAssetRegel]],OpnameTabel[[#This Row],[IsRegelActief]], NOT(ISBLANK(OpnameTabel[[#This Row],[Kenmerkvraag 10]]))), NOT(ISBLANK(OpnameTabel[[#This Row],[Kenmerkantwoord 10]])), TRUE)</f>
        <v>1</v>
      </c>
      <c r="AP9" s="70" t="b">
        <f>IF(AND(OpnameTabel[[#This Row],[IsAssetRegel]],OpnameTabel[[#This Row],[IsRegelActief]], NOT(ISBLANK(OpnameTabel[[#This Row],[Kenmerkvraag 11]]))), NOT(ISBLANK(OpnameTabel[[#This Row],[Kenmerkantwoord 11]])), TRUE)</f>
        <v>1</v>
      </c>
      <c r="AQ9" s="70">
        <f>IF(OpnameTabel[[#This Row],[IsIngevuld1]], 0, 1)</f>
        <v>1</v>
      </c>
      <c r="AR9" s="70">
        <f>IF(OpnameTabel[[#This Row],[IsIngevuld2]], 0, 1)</f>
        <v>1</v>
      </c>
      <c r="AS9" s="70">
        <f>IF(OpnameTabel[[#This Row],[IsIngevuld3]], 0, 1)</f>
        <v>1</v>
      </c>
      <c r="AT9" s="70">
        <f>IF(OpnameTabel[[#This Row],[IsIngevuld4]], 0, 1)</f>
        <v>1</v>
      </c>
      <c r="AU9" s="70">
        <f>IF(OpnameTabel[[#This Row],[IsIngevuld5]], 0, 1)</f>
        <v>1</v>
      </c>
      <c r="AV9" s="70">
        <f>IF(OpnameTabel[[#This Row],[IsIngevuld6]], 0, 1)</f>
        <v>1</v>
      </c>
      <c r="AW9" s="70">
        <f>IF(OpnameTabel[[#This Row],[IsIngevuld7]], 0, 1)</f>
        <v>1</v>
      </c>
      <c r="AX9" s="70">
        <f>IF(OpnameTabel[[#This Row],[IsIngevuld8]], 0, 1)</f>
        <v>0</v>
      </c>
      <c r="AY9" s="70">
        <f>IF(OpnameTabel[[#This Row],[IsIngevuld9]], 0, 1)</f>
        <v>0</v>
      </c>
      <c r="AZ9" s="70">
        <f>IF(OpnameTabel[[#This Row],[IsIngevuld10]], 0, 1)</f>
        <v>0</v>
      </c>
      <c r="BA9" s="70">
        <f>IF(OpnameTabel[[#This Row],[IsIngevuld11]], 0, 1)</f>
        <v>0</v>
      </c>
      <c r="BB9" s="70" t="b">
        <f>ISNUMBER(SEARCH("[",OpnameTabel[[#This Row],[Kenmerkvraag 4]]))</f>
        <v>0</v>
      </c>
      <c r="BC9" s="70" t="str">
        <f>IF(OpnameTabel[[#This Row],[HeeftKenmerkEenheid4]], MID(LEFT(OpnameTabel[[#This Row],[Kenmerkvraag 4]],FIND("]",OpnameTabel[[#This Row],[Kenmerkvraag 4]])-1),FIND("[",OpnameTabel[[#This Row],[Kenmerkvraag 4]])+1,LEN(OpnameTabel[[#This Row],[Kenmerkvraag 4]])), "")</f>
        <v/>
      </c>
      <c r="BD9" s="70" t="str">
        <f>IF(OpnameTabel[[#This Row],[HeeftKenmerkEenheid4]], LEFT(OpnameTabel[[#This Row],[Kenmerkvraag 4]], (FIND(" [",OpnameTabel[[#This Row],[Kenmerkvraag 4]],1)-1)), "")</f>
        <v/>
      </c>
      <c r="BE9" s="186" t="str">
        <f>IF(OpnameTabel[[#This Row],[HeeftKenmerkEenheid4]], (OpnameTabel[[#This Row],[Kenmerkomschrijving4]] &amp; ": " &amp; OpnameTabel[[#This Row],[Kenmerkantwoord 4]] &amp; " " &amp;OpnameTabel[[#This Row],[Kenmerkeenheid4]]), IF(ISTEXT(OpnameTabel[[#This Row],[Kenmerkantwoord 4]]), OpnameTabel[[#This Row],[Kenmerkantwoord 4]], ""))</f>
        <v/>
      </c>
      <c r="BF9" s="186" t="b">
        <f>ISNUMBER(SEARCH("[",OpnameTabel[[#This Row],[Kenmerkvraag 5]]))</f>
        <v>1</v>
      </c>
      <c r="BG9" s="186" t="str">
        <f>IF(OpnameTabel[[#This Row],[HeeftKenmerkEenheid5]], MID(LEFT(OpnameTabel[[#This Row],[Kenmerkvraag 5]],FIND("]",OpnameTabel[[#This Row],[Kenmerkvraag 5]])-1),FIND("[",OpnameTabel[[#This Row],[Kenmerkvraag 5]])+1,LEN(OpnameTabel[[#This Row],[Kenmerkvraag 5]])), "")</f>
        <v>m</v>
      </c>
      <c r="BH9" s="186" t="str">
        <f>IF(OpnameTabel[[#This Row],[HeeftKenmerkEenheid5]], LEFT(OpnameTabel[[#This Row],[Kenmerkvraag 5]], (FIND(" [",OpnameTabel[[#This Row],[Kenmerkvraag 5]],1)-1)), "")</f>
        <v>Hoogte</v>
      </c>
      <c r="BI9"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9" s="186" t="b">
        <f>ISNUMBER(SEARCH("[",OpnameTabel[[#This Row],[Kenmerkvraag 6]]))</f>
        <v>1</v>
      </c>
      <c r="BK9" s="186" t="str">
        <f>IF(OpnameTabel[[#This Row],[HeeftKenmerkEenheid6]], MID(LEFT(OpnameTabel[[#This Row],[Kenmerkvraag 6]],FIND("]",OpnameTabel[[#This Row],[Kenmerkvraag 6]])-1),FIND("[",OpnameTabel[[#This Row],[Kenmerkvraag 6]])+1,LEN(OpnameTabel[[#This Row],[Kenmerkvraag 6]])), "")</f>
        <v>m</v>
      </c>
      <c r="BL9" s="186" t="str">
        <f>IF(OpnameTabel[[#This Row],[HeeftKenmerkEenheid6]], LEFT(OpnameTabel[[#This Row],[Kenmerkvraag 6]], (FIND(" [",OpnameTabel[[#This Row],[Kenmerkvraag 6]],1)-1)), "")</f>
        <v>Breedte</v>
      </c>
      <c r="BM9"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9" s="186" t="b">
        <f>ISNUMBER(SEARCH("[",OpnameTabel[[#This Row],[Kenmerkvraag 7]]))</f>
        <v>0</v>
      </c>
      <c r="BO9" s="186" t="str">
        <f>IF(OpnameTabel[[#This Row],[HeeftKenmerkEenheid7]], MID(LEFT(OpnameTabel[[#This Row],[Kenmerkvraag 7]],FIND("]",OpnameTabel[[#This Row],[Kenmerkvraag 7]])-1),FIND("[",OpnameTabel[[#This Row],[Kenmerkvraag 7]])+1,LEN(OpnameTabel[[#This Row],[Kenmerkvraag 7]])), "")</f>
        <v/>
      </c>
      <c r="BP9" s="186" t="str">
        <f>IF(OpnameTabel[[#This Row],[HeeftKenmerkEenheid7]], LEFT(OpnameTabel[[#This Row],[Kenmerkvraag 7]], (FIND(" [",OpnameTabel[[#This Row],[Kenmerkvraag 7]],1)-1)), "")</f>
        <v/>
      </c>
      <c r="BQ9" s="186" t="str">
        <f>IF(OpnameTabel[[#This Row],[HeeftKenmerkEenheid7]], (OpnameTabel[[#This Row],[Kenmerkomschrijving7]] &amp; ": " &amp; OpnameTabel[[#This Row],[Kenmerkantwoord 7]] &amp; " " &amp;OpnameTabel[[#This Row],[Kenmerkeenheid7]]), IF(ISTEXT(OpnameTabel[[#This Row],[Kenmerkantwoord 7]]), OpnameTabel[[#This Row],[Kenmerkantwoord 7]], ""))</f>
        <v/>
      </c>
      <c r="BR9" s="186" t="b">
        <f>ISNUMBER(SEARCH("[",OpnameTabel[[#This Row],[Kenmerkvraag 8]]))</f>
        <v>0</v>
      </c>
      <c r="BS9" s="186" t="str">
        <f>IF(OpnameTabel[[#This Row],[HeeftKenmerkEenheid8]], MID(LEFT(OpnameTabel[[#This Row],[Kenmerkvraag 8]],FIND("]",OpnameTabel[[#This Row],[Kenmerkvraag 8]])-1),FIND("[",OpnameTabel[[#This Row],[Kenmerkvraag 8]])+1,LEN(OpnameTabel[[#This Row],[Kenmerkvraag 8]])), "")</f>
        <v/>
      </c>
      <c r="BT9" s="186" t="str">
        <f>IF(OpnameTabel[[#This Row],[HeeftKenmerkEenheid8]], LEFT(OpnameTabel[[#This Row],[Kenmerkvraag 8]], (FIND(" [",OpnameTabel[[#This Row],[Kenmerkvraag 8]],1)-1)), "")</f>
        <v/>
      </c>
      <c r="BU9" s="186" t="str">
        <f>IF(OpnameTabel[[#This Row],[HeeftKenmerkEenheid8]], (OpnameTabel[[#This Row],[Kenmerkomschrijving8]] &amp; ": " &amp; OpnameTabel[[#This Row],[Kenmerkantwoord 8]] &amp; " " &amp;OpnameTabel[[#This Row],[Kenmerkeenheid8]]), IF(ISTEXT(OpnameTabel[[#This Row],[Kenmerkantwoord 8]]), OpnameTabel[[#This Row],[Kenmerkantwoord 8]], ""))</f>
        <v/>
      </c>
      <c r="BV9" s="186" t="b">
        <f>ISNUMBER(SEARCH("[",OpnameTabel[[#This Row],[Kenmerkvraag 9]]))</f>
        <v>0</v>
      </c>
      <c r="BW9" s="186" t="str">
        <f>IF(OpnameTabel[[#This Row],[HeeftKenmerkEenheid9]], MID(LEFT(OpnameTabel[[#This Row],[Kenmerkvraag 9]],FIND("]",OpnameTabel[[#This Row],[Kenmerkvraag 9]])-1),FIND("[",OpnameTabel[[#This Row],[Kenmerkvraag 9]])+1,LEN(OpnameTabel[[#This Row],[Kenmerkvraag 9]])), "")</f>
        <v/>
      </c>
      <c r="BX9" s="186" t="str">
        <f>IF(OpnameTabel[[#This Row],[HeeftKenmerkEenheid9]], LEFT(OpnameTabel[[#This Row],[Kenmerkvraag 9]], (FIND(" [",OpnameTabel[[#This Row],[Kenmerkvraag 9]],1)-1)), "")</f>
        <v/>
      </c>
      <c r="BY9" s="186" t="str">
        <f>IF(OpnameTabel[[#This Row],[HeeftKenmerkEenheid9]], (OpnameTabel[[#This Row],[Kenmerkomschrijving9]] &amp; ": " &amp; OpnameTabel[[#This Row],[Kenmerkantwoord 9]] &amp; " " &amp;OpnameTabel[[#This Row],[Kenmerkeenheid9]]), IF(ISTEXT(OpnameTabel[[#This Row],[Kenmerkantwoord 9]]), OpnameTabel[[#This Row],[Kenmerkantwoord 9]], ""))</f>
        <v/>
      </c>
      <c r="BZ9" s="186" t="b">
        <f>ISNUMBER(SEARCH("[",OpnameTabel[[#This Row],[Kenmerkvraag 10]]))</f>
        <v>0</v>
      </c>
      <c r="CA9" s="186" t="str">
        <f>IF(OpnameTabel[[#This Row],[HeeftKenmerkEenheid10]], MID(LEFT(OpnameTabel[[#This Row],[Kenmerkvraag 10]],FIND("]",OpnameTabel[[#This Row],[Kenmerkvraag 10]])-1),FIND("[",OpnameTabel[[#This Row],[Kenmerkvraag 10]])+1,LEN(OpnameTabel[[#This Row],[Kenmerkvraag 10]])), "")</f>
        <v/>
      </c>
      <c r="CB9" s="186" t="str">
        <f>IF(OpnameTabel[[#This Row],[HeeftKenmerkEenheid10]], LEFT(OpnameTabel[[#This Row],[Kenmerkvraag 10]], (FIND(" [",OpnameTabel[[#This Row],[Kenmerkvraag 10]],1)-1)), "")</f>
        <v/>
      </c>
      <c r="CC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 s="186" t="b">
        <f>ISNUMBER(SEARCH("[",OpnameTabel[[#This Row],[Kenmerkvraag 11]]))</f>
        <v>0</v>
      </c>
      <c r="CE9" s="186" t="str">
        <f>IF(OpnameTabel[[#This Row],[HeeftKenmerkEenheid11]], MID(LEFT(OpnameTabel[[#This Row],[Kenmerkvraag 11]],FIND("]",OpnameTabel[[#This Row],[Kenmerkvraag 11]])-1),FIND("[",OpnameTabel[[#This Row],[Kenmerkvraag 11]])+1,LEN(OpnameTabel[[#This Row],[Kenmerkvraag 11]])), "")</f>
        <v/>
      </c>
      <c r="CF9" s="186" t="str">
        <f>IF(OpnameTabel[[#This Row],[HeeftKenmerkEenheid11]], LEFT(OpnameTabel[[#This Row],[Kenmerkvraag 11]], (FIND(" [",OpnameTabel[[#This Row],[Kenmerkvraag 11]],1)-1)), "")</f>
        <v/>
      </c>
      <c r="CG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 s="186"/>
      <c r="CI9" s="186"/>
      <c r="CJ9" s="186"/>
      <c r="CK9" s="186"/>
      <c r="CL9" s="186"/>
      <c r="CM9" s="186"/>
      <c r="CN9" s="186"/>
      <c r="CO9" s="186"/>
      <c r="CP9" s="186"/>
      <c r="CQ9" s="186"/>
      <c r="CR9" s="186"/>
      <c r="CS9" s="186"/>
      <c r="CT9" s="186"/>
      <c r="CU9" s="186"/>
    </row>
    <row r="10" spans="1:99" ht="17.399999999999999" customHeight="1" x14ac:dyDescent="0.25">
      <c r="A10" s="197">
        <f>ROW()</f>
        <v>10</v>
      </c>
      <c r="B10" s="185">
        <v>0</v>
      </c>
      <c r="C10" s="218" t="s">
        <v>258</v>
      </c>
      <c r="D10" s="85" t="str">
        <f>VLOOKUP(E10,'3 NL-SfB'!C:F,4,0)</f>
        <v>dakluik</v>
      </c>
      <c r="E10" s="103" t="s">
        <v>2929</v>
      </c>
      <c r="F10" s="135" t="s">
        <v>3805</v>
      </c>
      <c r="G10"/>
      <c r="H10" s="147">
        <v>1</v>
      </c>
      <c r="I10" s="143"/>
      <c r="J10" s="143"/>
      <c r="K10" s="143"/>
      <c r="L10" s="88" t="s">
        <v>3052</v>
      </c>
      <c r="M10" s="143"/>
      <c r="N10" s="98" t="s">
        <v>3045</v>
      </c>
      <c r="O10" s="158"/>
      <c r="P10" s="99" t="s">
        <v>3046</v>
      </c>
      <c r="Q10" s="161"/>
      <c r="R10" s="100" t="s">
        <v>3087</v>
      </c>
      <c r="S10" s="143"/>
      <c r="T10" s="99"/>
      <c r="U10" s="161"/>
      <c r="V10" s="99"/>
      <c r="W10" s="161"/>
      <c r="X10" s="99"/>
      <c r="Y10" s="161"/>
      <c r="Z10" s="161"/>
      <c r="AA10" s="161"/>
      <c r="AB10" s="128"/>
      <c r="AC10" s="128"/>
      <c r="AD10" s="156" t="b">
        <f>NOT(ISBLANK(OpnameTabel[[#This Row],[Aantal]]))</f>
        <v>1</v>
      </c>
      <c r="AE10" s="70" t="b">
        <f>AND(OpnameTabel[[#This Row],[IsAssetRegel]],NOT(ISBLANK(OpnameTabel[[#This Row],[Aantal]])))</f>
        <v>1</v>
      </c>
      <c r="AF10" s="70" t="b">
        <f>IF(AND(OpnameTabel[[#This Row],[IsAssetRegel]],OpnameTabel[[#This Row],[IsRegelActief]]), NOT(ISBLANK(OpnameTabel[[#This Row],[Bouwjaar]])), TRUE)</f>
        <v>0</v>
      </c>
      <c r="AG10" s="70" t="b">
        <f>IF(AND(OpnameTabel[[#This Row],[IsAssetRegel]],OpnameTabel[[#This Row],[IsRegelActief]]), NOT(ISBLANK(J10)), TRUE)</f>
        <v>0</v>
      </c>
      <c r="AH10" s="70" t="b">
        <f>IF(AND(OpnameTabel[[#This Row],[IsAssetRegel]],OpnameTabel[[#This Row],[IsRegelActief]]), NOT(ISBLANK(K10)), TRUE)</f>
        <v>0</v>
      </c>
      <c r="AI10" s="70" t="b">
        <f>IF(AND(OpnameTabel[[#This Row],[IsAssetRegel]],OpnameTabel[[#This Row],[IsRegelActief]], NOT(ISBLANK(OpnameTabel[[#This Row],[Kenmerkvraag 4]]))), NOT(ISBLANK(OpnameTabel[[#This Row],[Kenmerkantwoord 4]])), TRUE)</f>
        <v>0</v>
      </c>
      <c r="AJ10" s="70" t="b">
        <f>IF(AND(OpnameTabel[[#This Row],[IsAssetRegel]],OpnameTabel[[#This Row],[IsRegelActief]], NOT(ISBLANK(OpnameTabel[[#This Row],[Kenmerkvraag 5]]))), NOT(ISBLANK(OpnameTabel[[#This Row],[Kenmerkantwoord 5]])), TRUE)</f>
        <v>0</v>
      </c>
      <c r="AK10" s="70" t="b">
        <f>IF(AND(OpnameTabel[[#This Row],[IsAssetRegel]],OpnameTabel[[#This Row],[IsRegelActief]], NOT(ISBLANK(OpnameTabel[[#This Row],[Kenmerkvraag 6]]))), NOT(ISBLANK(OpnameTabel[[#This Row],[Kenmerkantwoord 6]])), TRUE)</f>
        <v>0</v>
      </c>
      <c r="AL10" s="70" t="b">
        <f>IF(AND(OpnameTabel[[#This Row],[IsAssetRegel]],OpnameTabel[[#This Row],[IsRegelActief]], NOT(ISBLANK(OpnameTabel[[#This Row],[Kenmerkvraag 7]]))), NOT(ISBLANK(OpnameTabel[[#This Row],[Kenmerkantwoord 7]])), TRUE)</f>
        <v>0</v>
      </c>
      <c r="AM10" s="70" t="b">
        <f>IF(AND(OpnameTabel[[#This Row],[IsAssetRegel]],OpnameTabel[[#This Row],[IsRegelActief]], NOT(ISBLANK(OpnameTabel[[#This Row],[Kenmerkvraag 8]]))), NOT(ISBLANK(OpnameTabel[[#This Row],[Kenmerkantwoord 8]])), TRUE)</f>
        <v>1</v>
      </c>
      <c r="AN10" s="70" t="b">
        <f>IF(AND(OpnameTabel[[#This Row],[IsAssetRegel]],OpnameTabel[[#This Row],[IsRegelActief]], NOT(ISBLANK(OpnameTabel[[#This Row],[Kenmerkvraag 9]]))), NOT(ISBLANK(OpnameTabel[[#This Row],[Kenmerkantwoord 9]])), TRUE)</f>
        <v>1</v>
      </c>
      <c r="AO10" s="70" t="b">
        <f>IF(AND(OpnameTabel[[#This Row],[IsAssetRegel]],OpnameTabel[[#This Row],[IsRegelActief]], NOT(ISBLANK(OpnameTabel[[#This Row],[Kenmerkvraag 10]]))), NOT(ISBLANK(OpnameTabel[[#This Row],[Kenmerkantwoord 10]])), TRUE)</f>
        <v>1</v>
      </c>
      <c r="AP10" s="70" t="b">
        <f>IF(AND(OpnameTabel[[#This Row],[IsAssetRegel]],OpnameTabel[[#This Row],[IsRegelActief]], NOT(ISBLANK(OpnameTabel[[#This Row],[Kenmerkvraag 11]]))), NOT(ISBLANK(OpnameTabel[[#This Row],[Kenmerkantwoord 11]])), TRUE)</f>
        <v>1</v>
      </c>
      <c r="AQ10" s="70">
        <f>IF(OpnameTabel[[#This Row],[IsIngevuld1]], 0, 1)</f>
        <v>1</v>
      </c>
      <c r="AR10" s="70">
        <f>IF(OpnameTabel[[#This Row],[IsIngevuld2]], 0, 1)</f>
        <v>1</v>
      </c>
      <c r="AS10" s="70">
        <f>IF(OpnameTabel[[#This Row],[IsIngevuld3]], 0, 1)</f>
        <v>1</v>
      </c>
      <c r="AT10" s="70">
        <f>IF(OpnameTabel[[#This Row],[IsIngevuld4]], 0, 1)</f>
        <v>1</v>
      </c>
      <c r="AU10" s="70">
        <f>IF(OpnameTabel[[#This Row],[IsIngevuld5]], 0, 1)</f>
        <v>1</v>
      </c>
      <c r="AV10" s="70">
        <f>IF(OpnameTabel[[#This Row],[IsIngevuld6]], 0, 1)</f>
        <v>1</v>
      </c>
      <c r="AW10" s="70">
        <f>IF(OpnameTabel[[#This Row],[IsIngevuld7]], 0, 1)</f>
        <v>1</v>
      </c>
      <c r="AX10" s="70">
        <f>IF(OpnameTabel[[#This Row],[IsIngevuld8]], 0, 1)</f>
        <v>0</v>
      </c>
      <c r="AY10" s="70">
        <f>IF(OpnameTabel[[#This Row],[IsIngevuld9]], 0, 1)</f>
        <v>0</v>
      </c>
      <c r="AZ10" s="70">
        <f>IF(OpnameTabel[[#This Row],[IsIngevuld10]], 0, 1)</f>
        <v>0</v>
      </c>
      <c r="BA10" s="70">
        <f>IF(OpnameTabel[[#This Row],[IsIngevuld11]], 0, 1)</f>
        <v>0</v>
      </c>
      <c r="BB10" s="70" t="b">
        <f>ISNUMBER(SEARCH("[",OpnameTabel[[#This Row],[Kenmerkvraag 4]]))</f>
        <v>0</v>
      </c>
      <c r="BC10" s="70" t="str">
        <f>IF(OpnameTabel[[#This Row],[HeeftKenmerkEenheid4]], MID(LEFT(OpnameTabel[[#This Row],[Kenmerkvraag 4]],FIND("]",OpnameTabel[[#This Row],[Kenmerkvraag 4]])-1),FIND("[",OpnameTabel[[#This Row],[Kenmerkvraag 4]])+1,LEN(OpnameTabel[[#This Row],[Kenmerkvraag 4]])), "")</f>
        <v/>
      </c>
      <c r="BD10" s="70" t="str">
        <f>IF(OpnameTabel[[#This Row],[HeeftKenmerkEenheid4]], LEFT(OpnameTabel[[#This Row],[Kenmerkvraag 4]], (FIND(" [",OpnameTabel[[#This Row],[Kenmerkvraag 4]],1)-1)), "")</f>
        <v/>
      </c>
      <c r="BE10" s="186" t="str">
        <f>IF(OpnameTabel[[#This Row],[HeeftKenmerkEenheid4]], (OpnameTabel[[#This Row],[Kenmerkomschrijving4]] &amp; ": " &amp; OpnameTabel[[#This Row],[Kenmerkantwoord 4]] &amp; " " &amp;OpnameTabel[[#This Row],[Kenmerkeenheid4]]), IF(ISTEXT(OpnameTabel[[#This Row],[Kenmerkantwoord 4]]), OpnameTabel[[#This Row],[Kenmerkantwoord 4]], ""))</f>
        <v/>
      </c>
      <c r="BF10" s="186" t="b">
        <f>ISNUMBER(SEARCH("[",OpnameTabel[[#This Row],[Kenmerkvraag 5]]))</f>
        <v>1</v>
      </c>
      <c r="BG10" s="186" t="str">
        <f>IF(OpnameTabel[[#This Row],[HeeftKenmerkEenheid5]], MID(LEFT(OpnameTabel[[#This Row],[Kenmerkvraag 5]],FIND("]",OpnameTabel[[#This Row],[Kenmerkvraag 5]])-1),FIND("[",OpnameTabel[[#This Row],[Kenmerkvraag 5]])+1,LEN(OpnameTabel[[#This Row],[Kenmerkvraag 5]])), "")</f>
        <v>m</v>
      </c>
      <c r="BH10" s="186" t="str">
        <f>IF(OpnameTabel[[#This Row],[HeeftKenmerkEenheid5]], LEFT(OpnameTabel[[#This Row],[Kenmerkvraag 5]], (FIND(" [",OpnameTabel[[#This Row],[Kenmerkvraag 5]],1)-1)), "")</f>
        <v>Hoogte</v>
      </c>
      <c r="BI10"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10" s="186" t="b">
        <f>ISNUMBER(SEARCH("[",OpnameTabel[[#This Row],[Kenmerkvraag 6]]))</f>
        <v>1</v>
      </c>
      <c r="BK10" s="186" t="str">
        <f>IF(OpnameTabel[[#This Row],[HeeftKenmerkEenheid6]], MID(LEFT(OpnameTabel[[#This Row],[Kenmerkvraag 6]],FIND("]",OpnameTabel[[#This Row],[Kenmerkvraag 6]])-1),FIND("[",OpnameTabel[[#This Row],[Kenmerkvraag 6]])+1,LEN(OpnameTabel[[#This Row],[Kenmerkvraag 6]])), "")</f>
        <v>m</v>
      </c>
      <c r="BL10" s="186" t="str">
        <f>IF(OpnameTabel[[#This Row],[HeeftKenmerkEenheid6]], LEFT(OpnameTabel[[#This Row],[Kenmerkvraag 6]], (FIND(" [",OpnameTabel[[#This Row],[Kenmerkvraag 6]],1)-1)), "")</f>
        <v>Breedte</v>
      </c>
      <c r="BM10"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10" s="186" t="b">
        <f>ISNUMBER(SEARCH("[",OpnameTabel[[#This Row],[Kenmerkvraag 7]]))</f>
        <v>0</v>
      </c>
      <c r="BO10" s="186" t="str">
        <f>IF(OpnameTabel[[#This Row],[HeeftKenmerkEenheid7]], MID(LEFT(OpnameTabel[[#This Row],[Kenmerkvraag 7]],FIND("]",OpnameTabel[[#This Row],[Kenmerkvraag 7]])-1),FIND("[",OpnameTabel[[#This Row],[Kenmerkvraag 7]])+1,LEN(OpnameTabel[[#This Row],[Kenmerkvraag 7]])), "")</f>
        <v/>
      </c>
      <c r="BP10" s="186" t="str">
        <f>IF(OpnameTabel[[#This Row],[HeeftKenmerkEenheid7]], LEFT(OpnameTabel[[#This Row],[Kenmerkvraag 7]], (FIND(" [",OpnameTabel[[#This Row],[Kenmerkvraag 7]],1)-1)), "")</f>
        <v/>
      </c>
      <c r="BQ10" s="186" t="str">
        <f>IF(OpnameTabel[[#This Row],[HeeftKenmerkEenheid7]], (OpnameTabel[[#This Row],[Kenmerkomschrijving7]] &amp; ": " &amp; OpnameTabel[[#This Row],[Kenmerkantwoord 7]] &amp; " " &amp;OpnameTabel[[#This Row],[Kenmerkeenheid7]]), IF(ISTEXT(OpnameTabel[[#This Row],[Kenmerkantwoord 7]]), OpnameTabel[[#This Row],[Kenmerkantwoord 7]], ""))</f>
        <v/>
      </c>
      <c r="BR10" s="186" t="b">
        <f>ISNUMBER(SEARCH("[",OpnameTabel[[#This Row],[Kenmerkvraag 8]]))</f>
        <v>0</v>
      </c>
      <c r="BS10" s="186" t="str">
        <f>IF(OpnameTabel[[#This Row],[HeeftKenmerkEenheid8]], MID(LEFT(OpnameTabel[[#This Row],[Kenmerkvraag 8]],FIND("]",OpnameTabel[[#This Row],[Kenmerkvraag 8]])-1),FIND("[",OpnameTabel[[#This Row],[Kenmerkvraag 8]])+1,LEN(OpnameTabel[[#This Row],[Kenmerkvraag 8]])), "")</f>
        <v/>
      </c>
      <c r="BT10" s="186" t="str">
        <f>IF(OpnameTabel[[#This Row],[HeeftKenmerkEenheid8]], LEFT(OpnameTabel[[#This Row],[Kenmerkvraag 8]], (FIND(" [",OpnameTabel[[#This Row],[Kenmerkvraag 8]],1)-1)), "")</f>
        <v/>
      </c>
      <c r="BU10" s="186" t="str">
        <f>IF(OpnameTabel[[#This Row],[HeeftKenmerkEenheid8]], (OpnameTabel[[#This Row],[Kenmerkomschrijving8]] &amp; ": " &amp; OpnameTabel[[#This Row],[Kenmerkantwoord 8]] &amp; " " &amp;OpnameTabel[[#This Row],[Kenmerkeenheid8]]), IF(ISTEXT(OpnameTabel[[#This Row],[Kenmerkantwoord 8]]), OpnameTabel[[#This Row],[Kenmerkantwoord 8]], ""))</f>
        <v/>
      </c>
      <c r="BV10" s="186" t="b">
        <f>ISNUMBER(SEARCH("[",OpnameTabel[[#This Row],[Kenmerkvraag 9]]))</f>
        <v>0</v>
      </c>
      <c r="BW10" s="186" t="str">
        <f>IF(OpnameTabel[[#This Row],[HeeftKenmerkEenheid9]], MID(LEFT(OpnameTabel[[#This Row],[Kenmerkvraag 9]],FIND("]",OpnameTabel[[#This Row],[Kenmerkvraag 9]])-1),FIND("[",OpnameTabel[[#This Row],[Kenmerkvraag 9]])+1,LEN(OpnameTabel[[#This Row],[Kenmerkvraag 9]])), "")</f>
        <v/>
      </c>
      <c r="BX10" s="186" t="str">
        <f>IF(OpnameTabel[[#This Row],[HeeftKenmerkEenheid9]], LEFT(OpnameTabel[[#This Row],[Kenmerkvraag 9]], (FIND(" [",OpnameTabel[[#This Row],[Kenmerkvraag 9]],1)-1)), "")</f>
        <v/>
      </c>
      <c r="BY10" s="186" t="str">
        <f>IF(OpnameTabel[[#This Row],[HeeftKenmerkEenheid9]], (OpnameTabel[[#This Row],[Kenmerkomschrijving9]] &amp; ": " &amp; OpnameTabel[[#This Row],[Kenmerkantwoord 9]] &amp; " " &amp;OpnameTabel[[#This Row],[Kenmerkeenheid9]]), IF(ISTEXT(OpnameTabel[[#This Row],[Kenmerkantwoord 9]]), OpnameTabel[[#This Row],[Kenmerkantwoord 9]], ""))</f>
        <v/>
      </c>
      <c r="BZ10" s="186" t="b">
        <f>ISNUMBER(SEARCH("[",OpnameTabel[[#This Row],[Kenmerkvraag 10]]))</f>
        <v>0</v>
      </c>
      <c r="CA10" s="186" t="str">
        <f>IF(OpnameTabel[[#This Row],[HeeftKenmerkEenheid10]], MID(LEFT(OpnameTabel[[#This Row],[Kenmerkvraag 10]],FIND("]",OpnameTabel[[#This Row],[Kenmerkvraag 10]])-1),FIND("[",OpnameTabel[[#This Row],[Kenmerkvraag 10]])+1,LEN(OpnameTabel[[#This Row],[Kenmerkvraag 10]])), "")</f>
        <v/>
      </c>
      <c r="CB10" s="186" t="str">
        <f>IF(OpnameTabel[[#This Row],[HeeftKenmerkEenheid10]], LEFT(OpnameTabel[[#This Row],[Kenmerkvraag 10]], (FIND(" [",OpnameTabel[[#This Row],[Kenmerkvraag 10]],1)-1)), "")</f>
        <v/>
      </c>
      <c r="CC1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0" s="186" t="b">
        <f>ISNUMBER(SEARCH("[",OpnameTabel[[#This Row],[Kenmerkvraag 11]]))</f>
        <v>0</v>
      </c>
      <c r="CE10" s="186" t="str">
        <f>IF(OpnameTabel[[#This Row],[HeeftKenmerkEenheid11]], MID(LEFT(OpnameTabel[[#This Row],[Kenmerkvraag 11]],FIND("]",OpnameTabel[[#This Row],[Kenmerkvraag 11]])-1),FIND("[",OpnameTabel[[#This Row],[Kenmerkvraag 11]])+1,LEN(OpnameTabel[[#This Row],[Kenmerkvraag 11]])), "")</f>
        <v/>
      </c>
      <c r="CF10" s="186" t="str">
        <f>IF(OpnameTabel[[#This Row],[HeeftKenmerkEenheid11]], LEFT(OpnameTabel[[#This Row],[Kenmerkvraag 11]], (FIND(" [",OpnameTabel[[#This Row],[Kenmerkvraag 11]],1)-1)), "")</f>
        <v/>
      </c>
      <c r="CG1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0" s="186"/>
      <c r="CI10" s="186"/>
      <c r="CJ10" s="186"/>
      <c r="CK10" s="186"/>
      <c r="CL10" s="186"/>
      <c r="CM10" s="186"/>
      <c r="CN10" s="186"/>
      <c r="CO10" s="186"/>
      <c r="CP10" s="186"/>
      <c r="CQ10" s="186"/>
      <c r="CR10" s="186"/>
      <c r="CS10" s="186"/>
      <c r="CT10" s="186"/>
      <c r="CU10" s="186"/>
    </row>
    <row r="11" spans="1:99" ht="17.399999999999999" customHeight="1" x14ac:dyDescent="0.25">
      <c r="A11" s="197">
        <f>ROW()</f>
        <v>11</v>
      </c>
      <c r="B11" s="185">
        <v>0</v>
      </c>
      <c r="C11" s="218" t="s">
        <v>258</v>
      </c>
      <c r="D11" s="85" t="str">
        <f>VLOOKUP(E11,'3 NL-SfB'!C:F,4,0)</f>
        <v>dak rook-/ventilatieluik</v>
      </c>
      <c r="E11" s="103" t="s">
        <v>2931</v>
      </c>
      <c r="F11" s="135" t="s">
        <v>3805</v>
      </c>
      <c r="G11" t="s">
        <v>1146</v>
      </c>
      <c r="H11" s="147">
        <v>1</v>
      </c>
      <c r="I11" s="143"/>
      <c r="J11" s="143"/>
      <c r="K11" s="143"/>
      <c r="L11" s="88" t="s">
        <v>3052</v>
      </c>
      <c r="M11" s="143"/>
      <c r="N11" s="98" t="s">
        <v>3045</v>
      </c>
      <c r="O11" s="158"/>
      <c r="P11" s="99" t="s">
        <v>3046</v>
      </c>
      <c r="Q11" s="161"/>
      <c r="R11" s="73"/>
      <c r="S11" s="167"/>
      <c r="T11" s="73"/>
      <c r="U11" s="167"/>
      <c r="V11" s="73"/>
      <c r="W11" s="167"/>
      <c r="X11" s="73"/>
      <c r="Y11" s="167"/>
      <c r="Z11" s="167"/>
      <c r="AA11" s="167"/>
      <c r="AB11" s="71"/>
      <c r="AC11" s="71"/>
      <c r="AD11" s="156" t="b">
        <f>NOT(ISBLANK(OpnameTabel[[#This Row],[Aantal]]))</f>
        <v>1</v>
      </c>
      <c r="AE11" s="70" t="b">
        <f>AND(OpnameTabel[[#This Row],[IsAssetRegel]],NOT(ISBLANK(OpnameTabel[[#This Row],[Aantal]])))</f>
        <v>1</v>
      </c>
      <c r="AF11" s="70" t="b">
        <f>IF(AND(OpnameTabel[[#This Row],[IsAssetRegel]],OpnameTabel[[#This Row],[IsRegelActief]]), NOT(ISBLANK(OpnameTabel[[#This Row],[Bouwjaar]])), TRUE)</f>
        <v>0</v>
      </c>
      <c r="AG11" s="70" t="b">
        <f>IF(AND(OpnameTabel[[#This Row],[IsAssetRegel]],OpnameTabel[[#This Row],[IsRegelActief]]), NOT(ISBLANK(J11)), TRUE)</f>
        <v>0</v>
      </c>
      <c r="AH11" s="70" t="b">
        <f>IF(AND(OpnameTabel[[#This Row],[IsAssetRegel]],OpnameTabel[[#This Row],[IsRegelActief]]), NOT(ISBLANK(K11)), TRUE)</f>
        <v>0</v>
      </c>
      <c r="AI11" s="70" t="b">
        <f>IF(AND(OpnameTabel[[#This Row],[IsAssetRegel]],OpnameTabel[[#This Row],[IsRegelActief]], NOT(ISBLANK(OpnameTabel[[#This Row],[Kenmerkvraag 4]]))), NOT(ISBLANK(OpnameTabel[[#This Row],[Kenmerkantwoord 4]])), TRUE)</f>
        <v>0</v>
      </c>
      <c r="AJ11" s="70" t="b">
        <f>IF(AND(OpnameTabel[[#This Row],[IsAssetRegel]],OpnameTabel[[#This Row],[IsRegelActief]], NOT(ISBLANK(OpnameTabel[[#This Row],[Kenmerkvraag 5]]))), NOT(ISBLANK(OpnameTabel[[#This Row],[Kenmerkantwoord 5]])), TRUE)</f>
        <v>0</v>
      </c>
      <c r="AK11" s="70" t="b">
        <f>IF(AND(OpnameTabel[[#This Row],[IsAssetRegel]],OpnameTabel[[#This Row],[IsRegelActief]], NOT(ISBLANK(OpnameTabel[[#This Row],[Kenmerkvraag 6]]))), NOT(ISBLANK(OpnameTabel[[#This Row],[Kenmerkantwoord 6]])), TRUE)</f>
        <v>0</v>
      </c>
      <c r="AL11" s="70" t="b">
        <f>IF(AND(OpnameTabel[[#This Row],[IsAssetRegel]],OpnameTabel[[#This Row],[IsRegelActief]], NOT(ISBLANK(OpnameTabel[[#This Row],[Kenmerkvraag 7]]))), NOT(ISBLANK(OpnameTabel[[#This Row],[Kenmerkantwoord 7]])), TRUE)</f>
        <v>1</v>
      </c>
      <c r="AM11" s="70" t="b">
        <f>IF(AND(OpnameTabel[[#This Row],[IsAssetRegel]],OpnameTabel[[#This Row],[IsRegelActief]], NOT(ISBLANK(OpnameTabel[[#This Row],[Kenmerkvraag 8]]))), NOT(ISBLANK(OpnameTabel[[#This Row],[Kenmerkantwoord 8]])), TRUE)</f>
        <v>1</v>
      </c>
      <c r="AN11" s="70" t="b">
        <f>IF(AND(OpnameTabel[[#This Row],[IsAssetRegel]],OpnameTabel[[#This Row],[IsRegelActief]], NOT(ISBLANK(OpnameTabel[[#This Row],[Kenmerkvraag 9]]))), NOT(ISBLANK(OpnameTabel[[#This Row],[Kenmerkantwoord 9]])), TRUE)</f>
        <v>1</v>
      </c>
      <c r="AO11" s="70" t="b">
        <f>IF(AND(OpnameTabel[[#This Row],[IsAssetRegel]],OpnameTabel[[#This Row],[IsRegelActief]], NOT(ISBLANK(OpnameTabel[[#This Row],[Kenmerkvraag 10]]))), NOT(ISBLANK(OpnameTabel[[#This Row],[Kenmerkantwoord 10]])), TRUE)</f>
        <v>1</v>
      </c>
      <c r="AP11" s="70" t="b">
        <f>IF(AND(OpnameTabel[[#This Row],[IsAssetRegel]],OpnameTabel[[#This Row],[IsRegelActief]], NOT(ISBLANK(OpnameTabel[[#This Row],[Kenmerkvraag 11]]))), NOT(ISBLANK(OpnameTabel[[#This Row],[Kenmerkantwoord 11]])), TRUE)</f>
        <v>1</v>
      </c>
      <c r="AQ11" s="70">
        <f>IF(OpnameTabel[[#This Row],[IsIngevuld1]], 0, 1)</f>
        <v>1</v>
      </c>
      <c r="AR11" s="70">
        <f>IF(OpnameTabel[[#This Row],[IsIngevuld2]], 0, 1)</f>
        <v>1</v>
      </c>
      <c r="AS11" s="70">
        <f>IF(OpnameTabel[[#This Row],[IsIngevuld3]], 0, 1)</f>
        <v>1</v>
      </c>
      <c r="AT11" s="70">
        <f>IF(OpnameTabel[[#This Row],[IsIngevuld4]], 0, 1)</f>
        <v>1</v>
      </c>
      <c r="AU11" s="70">
        <f>IF(OpnameTabel[[#This Row],[IsIngevuld5]], 0, 1)</f>
        <v>1</v>
      </c>
      <c r="AV11" s="70">
        <f>IF(OpnameTabel[[#This Row],[IsIngevuld6]], 0, 1)</f>
        <v>1</v>
      </c>
      <c r="AW11" s="70">
        <f>IF(OpnameTabel[[#This Row],[IsIngevuld7]], 0, 1)</f>
        <v>0</v>
      </c>
      <c r="AX11" s="70">
        <f>IF(OpnameTabel[[#This Row],[IsIngevuld8]], 0, 1)</f>
        <v>0</v>
      </c>
      <c r="AY11" s="70">
        <f>IF(OpnameTabel[[#This Row],[IsIngevuld9]], 0, 1)</f>
        <v>0</v>
      </c>
      <c r="AZ11" s="70">
        <f>IF(OpnameTabel[[#This Row],[IsIngevuld10]], 0, 1)</f>
        <v>0</v>
      </c>
      <c r="BA11" s="70">
        <f>IF(OpnameTabel[[#This Row],[IsIngevuld11]], 0, 1)</f>
        <v>0</v>
      </c>
      <c r="BB11" s="70" t="b">
        <f>ISNUMBER(SEARCH("[",OpnameTabel[[#This Row],[Kenmerkvraag 4]]))</f>
        <v>0</v>
      </c>
      <c r="BC11" s="70" t="str">
        <f>IF(OpnameTabel[[#This Row],[HeeftKenmerkEenheid4]], MID(LEFT(OpnameTabel[[#This Row],[Kenmerkvraag 4]],FIND("]",OpnameTabel[[#This Row],[Kenmerkvraag 4]])-1),FIND("[",OpnameTabel[[#This Row],[Kenmerkvraag 4]])+1,LEN(OpnameTabel[[#This Row],[Kenmerkvraag 4]])), "")</f>
        <v/>
      </c>
      <c r="BD11" s="70" t="str">
        <f>IF(OpnameTabel[[#This Row],[HeeftKenmerkEenheid4]], LEFT(OpnameTabel[[#This Row],[Kenmerkvraag 4]], (FIND(" [",OpnameTabel[[#This Row],[Kenmerkvraag 4]],1)-1)), "")</f>
        <v/>
      </c>
      <c r="BE11" s="186" t="str">
        <f>IF(OpnameTabel[[#This Row],[HeeftKenmerkEenheid4]], (OpnameTabel[[#This Row],[Kenmerkomschrijving4]] &amp; ": " &amp; OpnameTabel[[#This Row],[Kenmerkantwoord 4]] &amp; " " &amp;OpnameTabel[[#This Row],[Kenmerkeenheid4]]), IF(ISTEXT(OpnameTabel[[#This Row],[Kenmerkantwoord 4]]), OpnameTabel[[#This Row],[Kenmerkantwoord 4]], ""))</f>
        <v/>
      </c>
      <c r="BF11" s="186" t="b">
        <f>ISNUMBER(SEARCH("[",OpnameTabel[[#This Row],[Kenmerkvraag 5]]))</f>
        <v>1</v>
      </c>
      <c r="BG11" s="186" t="str">
        <f>IF(OpnameTabel[[#This Row],[HeeftKenmerkEenheid5]], MID(LEFT(OpnameTabel[[#This Row],[Kenmerkvraag 5]],FIND("]",OpnameTabel[[#This Row],[Kenmerkvraag 5]])-1),FIND("[",OpnameTabel[[#This Row],[Kenmerkvraag 5]])+1,LEN(OpnameTabel[[#This Row],[Kenmerkvraag 5]])), "")</f>
        <v>m</v>
      </c>
      <c r="BH11" s="186" t="str">
        <f>IF(OpnameTabel[[#This Row],[HeeftKenmerkEenheid5]], LEFT(OpnameTabel[[#This Row],[Kenmerkvraag 5]], (FIND(" [",OpnameTabel[[#This Row],[Kenmerkvraag 5]],1)-1)), "")</f>
        <v>Hoogte</v>
      </c>
      <c r="BI11" s="186" t="str">
        <f>IF(OpnameTabel[[#This Row],[HeeftKenmerkEenheid5]], (OpnameTabel[[#This Row],[Kenmerkomschrijving5]] &amp; ": " &amp; OpnameTabel[[#This Row],[Kenmerkantwoord 5]] &amp; " " &amp;OpnameTabel[[#This Row],[Kenmerkeenheid5]]), IF(ISTEXT(OpnameTabel[[#This Row],[Kenmerkantwoord 5]]), OpnameTabel[[#This Row],[Kenmerkantwoord 5]], ""))</f>
        <v>Hoogte:  m</v>
      </c>
      <c r="BJ11" s="186" t="b">
        <f>ISNUMBER(SEARCH("[",OpnameTabel[[#This Row],[Kenmerkvraag 6]]))</f>
        <v>1</v>
      </c>
      <c r="BK11" s="186" t="str">
        <f>IF(OpnameTabel[[#This Row],[HeeftKenmerkEenheid6]], MID(LEFT(OpnameTabel[[#This Row],[Kenmerkvraag 6]],FIND("]",OpnameTabel[[#This Row],[Kenmerkvraag 6]])-1),FIND("[",OpnameTabel[[#This Row],[Kenmerkvraag 6]])+1,LEN(OpnameTabel[[#This Row],[Kenmerkvraag 6]])), "")</f>
        <v>m</v>
      </c>
      <c r="BL11" s="186" t="str">
        <f>IF(OpnameTabel[[#This Row],[HeeftKenmerkEenheid6]], LEFT(OpnameTabel[[#This Row],[Kenmerkvraag 6]], (FIND(" [",OpnameTabel[[#This Row],[Kenmerkvraag 6]],1)-1)), "")</f>
        <v>Breedte</v>
      </c>
      <c r="BM11" s="186" t="str">
        <f>IF(OpnameTabel[[#This Row],[HeeftKenmerkEenheid6]], (OpnameTabel[[#This Row],[Kenmerkomschrijving6]] &amp; ": " &amp; OpnameTabel[[#This Row],[Kenmerkantwoord 6]] &amp; " " &amp;OpnameTabel[[#This Row],[Kenmerkeenheid6]]), IF(ISTEXT(OpnameTabel[[#This Row],[Kenmerkantwoord 6]]), OpnameTabel[[#This Row],[Kenmerkantwoord 6]], ""))</f>
        <v>Breedte:  m</v>
      </c>
      <c r="BN11" s="186" t="b">
        <f>ISNUMBER(SEARCH("[",OpnameTabel[[#This Row],[Kenmerkvraag 7]]))</f>
        <v>0</v>
      </c>
      <c r="BO11" s="186" t="str">
        <f>IF(OpnameTabel[[#This Row],[HeeftKenmerkEenheid7]], MID(LEFT(OpnameTabel[[#This Row],[Kenmerkvraag 7]],FIND("]",OpnameTabel[[#This Row],[Kenmerkvraag 7]])-1),FIND("[",OpnameTabel[[#This Row],[Kenmerkvraag 7]])+1,LEN(OpnameTabel[[#This Row],[Kenmerkvraag 7]])), "")</f>
        <v/>
      </c>
      <c r="BP11" s="186" t="str">
        <f>IF(OpnameTabel[[#This Row],[HeeftKenmerkEenheid7]], LEFT(OpnameTabel[[#This Row],[Kenmerkvraag 7]], (FIND(" [",OpnameTabel[[#This Row],[Kenmerkvraag 7]],1)-1)), "")</f>
        <v/>
      </c>
      <c r="BQ11" s="186" t="str">
        <f>IF(OpnameTabel[[#This Row],[HeeftKenmerkEenheid7]], (OpnameTabel[[#This Row],[Kenmerkomschrijving7]] &amp; ": " &amp; OpnameTabel[[#This Row],[Kenmerkantwoord 7]] &amp; " " &amp;OpnameTabel[[#This Row],[Kenmerkeenheid7]]), IF(ISTEXT(OpnameTabel[[#This Row],[Kenmerkantwoord 7]]), OpnameTabel[[#This Row],[Kenmerkantwoord 7]], ""))</f>
        <v/>
      </c>
      <c r="BR11" s="186" t="b">
        <f>ISNUMBER(SEARCH("[",OpnameTabel[[#This Row],[Kenmerkvraag 8]]))</f>
        <v>0</v>
      </c>
      <c r="BS11" s="186" t="str">
        <f>IF(OpnameTabel[[#This Row],[HeeftKenmerkEenheid8]], MID(LEFT(OpnameTabel[[#This Row],[Kenmerkvraag 8]],FIND("]",OpnameTabel[[#This Row],[Kenmerkvraag 8]])-1),FIND("[",OpnameTabel[[#This Row],[Kenmerkvraag 8]])+1,LEN(OpnameTabel[[#This Row],[Kenmerkvraag 8]])), "")</f>
        <v/>
      </c>
      <c r="BT11" s="186" t="str">
        <f>IF(OpnameTabel[[#This Row],[HeeftKenmerkEenheid8]], LEFT(OpnameTabel[[#This Row],[Kenmerkvraag 8]], (FIND(" [",OpnameTabel[[#This Row],[Kenmerkvraag 8]],1)-1)), "")</f>
        <v/>
      </c>
      <c r="BU11" s="186" t="str">
        <f>IF(OpnameTabel[[#This Row],[HeeftKenmerkEenheid8]], (OpnameTabel[[#This Row],[Kenmerkomschrijving8]] &amp; ": " &amp; OpnameTabel[[#This Row],[Kenmerkantwoord 8]] &amp; " " &amp;OpnameTabel[[#This Row],[Kenmerkeenheid8]]), IF(ISTEXT(OpnameTabel[[#This Row],[Kenmerkantwoord 8]]), OpnameTabel[[#This Row],[Kenmerkantwoord 8]], ""))</f>
        <v/>
      </c>
      <c r="BV11" s="186" t="b">
        <f>ISNUMBER(SEARCH("[",OpnameTabel[[#This Row],[Kenmerkvraag 9]]))</f>
        <v>0</v>
      </c>
      <c r="BW11" s="186" t="str">
        <f>IF(OpnameTabel[[#This Row],[HeeftKenmerkEenheid9]], MID(LEFT(OpnameTabel[[#This Row],[Kenmerkvraag 9]],FIND("]",OpnameTabel[[#This Row],[Kenmerkvraag 9]])-1),FIND("[",OpnameTabel[[#This Row],[Kenmerkvraag 9]])+1,LEN(OpnameTabel[[#This Row],[Kenmerkvraag 9]])), "")</f>
        <v/>
      </c>
      <c r="BX11" s="186" t="str">
        <f>IF(OpnameTabel[[#This Row],[HeeftKenmerkEenheid9]], LEFT(OpnameTabel[[#This Row],[Kenmerkvraag 9]], (FIND(" [",OpnameTabel[[#This Row],[Kenmerkvraag 9]],1)-1)), "")</f>
        <v/>
      </c>
      <c r="BY11" s="186" t="str">
        <f>IF(OpnameTabel[[#This Row],[HeeftKenmerkEenheid9]], (OpnameTabel[[#This Row],[Kenmerkomschrijving9]] &amp; ": " &amp; OpnameTabel[[#This Row],[Kenmerkantwoord 9]] &amp; " " &amp;OpnameTabel[[#This Row],[Kenmerkeenheid9]]), IF(ISTEXT(OpnameTabel[[#This Row],[Kenmerkantwoord 9]]), OpnameTabel[[#This Row],[Kenmerkantwoord 9]], ""))</f>
        <v/>
      </c>
      <c r="BZ11" s="186" t="b">
        <f>ISNUMBER(SEARCH("[",OpnameTabel[[#This Row],[Kenmerkvraag 10]]))</f>
        <v>0</v>
      </c>
      <c r="CA11" s="186" t="str">
        <f>IF(OpnameTabel[[#This Row],[HeeftKenmerkEenheid10]], MID(LEFT(OpnameTabel[[#This Row],[Kenmerkvraag 10]],FIND("]",OpnameTabel[[#This Row],[Kenmerkvraag 10]])-1),FIND("[",OpnameTabel[[#This Row],[Kenmerkvraag 10]])+1,LEN(OpnameTabel[[#This Row],[Kenmerkvraag 10]])), "")</f>
        <v/>
      </c>
      <c r="CB11" s="186" t="str">
        <f>IF(OpnameTabel[[#This Row],[HeeftKenmerkEenheid10]], LEFT(OpnameTabel[[#This Row],[Kenmerkvraag 10]], (FIND(" [",OpnameTabel[[#This Row],[Kenmerkvraag 10]],1)-1)), "")</f>
        <v/>
      </c>
      <c r="CC1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1" s="186" t="b">
        <f>ISNUMBER(SEARCH("[",OpnameTabel[[#This Row],[Kenmerkvraag 11]]))</f>
        <v>0</v>
      </c>
      <c r="CE11" s="186" t="str">
        <f>IF(OpnameTabel[[#This Row],[HeeftKenmerkEenheid11]], MID(LEFT(OpnameTabel[[#This Row],[Kenmerkvraag 11]],FIND("]",OpnameTabel[[#This Row],[Kenmerkvraag 11]])-1),FIND("[",OpnameTabel[[#This Row],[Kenmerkvraag 11]])+1,LEN(OpnameTabel[[#This Row],[Kenmerkvraag 11]])), "")</f>
        <v/>
      </c>
      <c r="CF11" s="186" t="str">
        <f>IF(OpnameTabel[[#This Row],[HeeftKenmerkEenheid11]], LEFT(OpnameTabel[[#This Row],[Kenmerkvraag 11]], (FIND(" [",OpnameTabel[[#This Row],[Kenmerkvraag 11]],1)-1)), "")</f>
        <v/>
      </c>
      <c r="CG1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1" s="186"/>
      <c r="CI11" s="186"/>
      <c r="CJ11" s="186"/>
      <c r="CK11" s="186"/>
      <c r="CL11" s="186"/>
      <c r="CM11" s="186"/>
      <c r="CN11" s="186"/>
      <c r="CO11" s="186"/>
      <c r="CP11" s="186"/>
      <c r="CQ11" s="186"/>
      <c r="CR11" s="186"/>
      <c r="CS11" s="186"/>
      <c r="CT11" s="186"/>
      <c r="CU11" s="186"/>
    </row>
    <row r="12" spans="1:99" ht="17.399999999999999" customHeight="1" x14ac:dyDescent="0.25">
      <c r="A12" s="197">
        <f>ROW()</f>
        <v>12</v>
      </c>
      <c r="B12" s="185">
        <v>0</v>
      </c>
      <c r="C12" s="218" t="s">
        <v>260</v>
      </c>
      <c r="D12" s="275" t="str">
        <f>VLOOKUP(E12,'3 NL-SfB'!C:F,4,0)</f>
        <v>waterpomp hemelwater</v>
      </c>
      <c r="E12" s="105" t="s">
        <v>282</v>
      </c>
      <c r="F12" s="105" t="s">
        <v>1347</v>
      </c>
      <c r="G12" t="s">
        <v>1347</v>
      </c>
      <c r="H12" s="147">
        <v>1</v>
      </c>
      <c r="I12" s="147"/>
      <c r="J12" s="147"/>
      <c r="K12" s="147"/>
      <c r="L12" s="106" t="s">
        <v>3049</v>
      </c>
      <c r="M12" s="147"/>
      <c r="N12" s="90" t="s">
        <v>3051</v>
      </c>
      <c r="O12" s="159"/>
      <c r="P12" s="90" t="s">
        <v>3050</v>
      </c>
      <c r="Q12" s="159"/>
      <c r="R12" s="106"/>
      <c r="S12" s="159"/>
      <c r="T12" s="106"/>
      <c r="U12" s="159"/>
      <c r="V12" s="106"/>
      <c r="W12" s="159"/>
      <c r="X12" s="106"/>
      <c r="Y12" s="159"/>
      <c r="Z12" s="159"/>
      <c r="AA12" s="159"/>
      <c r="AB12" s="107"/>
      <c r="AC12" s="107"/>
      <c r="AD12" s="156" t="b">
        <f>NOT(ISBLANK(OpnameTabel[[#This Row],[Aantal]]))</f>
        <v>1</v>
      </c>
      <c r="AE12" s="70" t="b">
        <f>AND(OpnameTabel[[#This Row],[IsAssetRegel]],NOT(ISBLANK(OpnameTabel[[#This Row],[Aantal]])))</f>
        <v>1</v>
      </c>
      <c r="AF12" s="70" t="b">
        <f>IF(AND(OpnameTabel[[#This Row],[IsAssetRegel]],OpnameTabel[[#This Row],[IsRegelActief]]), NOT(ISBLANK(OpnameTabel[[#This Row],[Bouwjaar]])), TRUE)</f>
        <v>0</v>
      </c>
      <c r="AG12" s="70" t="b">
        <f>IF(AND(OpnameTabel[[#This Row],[IsAssetRegel]],OpnameTabel[[#This Row],[IsRegelActief]]), NOT(ISBLANK(J12)), TRUE)</f>
        <v>0</v>
      </c>
      <c r="AH12" s="70" t="b">
        <f>IF(AND(OpnameTabel[[#This Row],[IsAssetRegel]],OpnameTabel[[#This Row],[IsRegelActief]]), NOT(ISBLANK(K12)), TRUE)</f>
        <v>0</v>
      </c>
      <c r="AI12" s="70" t="b">
        <f>IF(AND(OpnameTabel[[#This Row],[IsAssetRegel]],OpnameTabel[[#This Row],[IsRegelActief]], NOT(ISBLANK(OpnameTabel[[#This Row],[Kenmerkvraag 4]]))), NOT(ISBLANK(OpnameTabel[[#This Row],[Kenmerkantwoord 4]])), TRUE)</f>
        <v>0</v>
      </c>
      <c r="AJ12" s="70" t="b">
        <f>IF(AND(OpnameTabel[[#This Row],[IsAssetRegel]],OpnameTabel[[#This Row],[IsRegelActief]], NOT(ISBLANK(OpnameTabel[[#This Row],[Kenmerkvraag 5]]))), NOT(ISBLANK(OpnameTabel[[#This Row],[Kenmerkantwoord 5]])), TRUE)</f>
        <v>0</v>
      </c>
      <c r="AK12" s="70" t="b">
        <f>IF(AND(OpnameTabel[[#This Row],[IsAssetRegel]],OpnameTabel[[#This Row],[IsRegelActief]], NOT(ISBLANK(OpnameTabel[[#This Row],[Kenmerkvraag 6]]))), NOT(ISBLANK(OpnameTabel[[#This Row],[Kenmerkantwoord 6]])), TRUE)</f>
        <v>0</v>
      </c>
      <c r="AL12" s="70" t="b">
        <f>IF(AND(OpnameTabel[[#This Row],[IsAssetRegel]],OpnameTabel[[#This Row],[IsRegelActief]], NOT(ISBLANK(OpnameTabel[[#This Row],[Kenmerkvraag 7]]))), NOT(ISBLANK(OpnameTabel[[#This Row],[Kenmerkantwoord 7]])), TRUE)</f>
        <v>1</v>
      </c>
      <c r="AM12" s="70" t="b">
        <f>IF(AND(OpnameTabel[[#This Row],[IsAssetRegel]],OpnameTabel[[#This Row],[IsRegelActief]], NOT(ISBLANK(OpnameTabel[[#This Row],[Kenmerkvraag 8]]))), NOT(ISBLANK(OpnameTabel[[#This Row],[Kenmerkantwoord 8]])), TRUE)</f>
        <v>1</v>
      </c>
      <c r="AN12" s="70" t="b">
        <f>IF(AND(OpnameTabel[[#This Row],[IsAssetRegel]],OpnameTabel[[#This Row],[IsRegelActief]], NOT(ISBLANK(OpnameTabel[[#This Row],[Kenmerkvraag 9]]))), NOT(ISBLANK(OpnameTabel[[#This Row],[Kenmerkantwoord 9]])), TRUE)</f>
        <v>1</v>
      </c>
      <c r="AO12" s="70" t="b">
        <f>IF(AND(OpnameTabel[[#This Row],[IsAssetRegel]],OpnameTabel[[#This Row],[IsRegelActief]], NOT(ISBLANK(OpnameTabel[[#This Row],[Kenmerkvraag 10]]))), NOT(ISBLANK(OpnameTabel[[#This Row],[Kenmerkantwoord 10]])), TRUE)</f>
        <v>1</v>
      </c>
      <c r="AP12" s="70" t="b">
        <f>IF(AND(OpnameTabel[[#This Row],[IsAssetRegel]],OpnameTabel[[#This Row],[IsRegelActief]], NOT(ISBLANK(OpnameTabel[[#This Row],[Kenmerkvraag 11]]))), NOT(ISBLANK(OpnameTabel[[#This Row],[Kenmerkantwoord 11]])), TRUE)</f>
        <v>1</v>
      </c>
      <c r="AQ12" s="70">
        <f>IF(OpnameTabel[[#This Row],[IsIngevuld1]], 0, 1)</f>
        <v>1</v>
      </c>
      <c r="AR12" s="70">
        <f>IF(OpnameTabel[[#This Row],[IsIngevuld2]], 0, 1)</f>
        <v>1</v>
      </c>
      <c r="AS12" s="70">
        <f>IF(OpnameTabel[[#This Row],[IsIngevuld3]], 0, 1)</f>
        <v>1</v>
      </c>
      <c r="AT12" s="70">
        <f>IF(OpnameTabel[[#This Row],[IsIngevuld4]], 0, 1)</f>
        <v>1</v>
      </c>
      <c r="AU12" s="70">
        <f>IF(OpnameTabel[[#This Row],[IsIngevuld5]], 0, 1)</f>
        <v>1</v>
      </c>
      <c r="AV12" s="70">
        <f>IF(OpnameTabel[[#This Row],[IsIngevuld6]], 0, 1)</f>
        <v>1</v>
      </c>
      <c r="AW12" s="70">
        <f>IF(OpnameTabel[[#This Row],[IsIngevuld7]], 0, 1)</f>
        <v>0</v>
      </c>
      <c r="AX12" s="70">
        <f>IF(OpnameTabel[[#This Row],[IsIngevuld8]], 0, 1)</f>
        <v>0</v>
      </c>
      <c r="AY12" s="70">
        <f>IF(OpnameTabel[[#This Row],[IsIngevuld9]], 0, 1)</f>
        <v>0</v>
      </c>
      <c r="AZ12" s="70">
        <f>IF(OpnameTabel[[#This Row],[IsIngevuld10]], 0, 1)</f>
        <v>0</v>
      </c>
      <c r="BA12" s="70">
        <f>IF(OpnameTabel[[#This Row],[IsIngevuld11]], 0, 1)</f>
        <v>0</v>
      </c>
      <c r="BB12" s="70" t="b">
        <f>ISNUMBER(SEARCH("[",OpnameTabel[[#This Row],[Kenmerkvraag 4]]))</f>
        <v>0</v>
      </c>
      <c r="BC12" s="70" t="str">
        <f>IF(OpnameTabel[[#This Row],[HeeftKenmerkEenheid4]], MID(LEFT(OpnameTabel[[#This Row],[Kenmerkvraag 4]],FIND("]",OpnameTabel[[#This Row],[Kenmerkvraag 4]])-1),FIND("[",OpnameTabel[[#This Row],[Kenmerkvraag 4]])+1,LEN(OpnameTabel[[#This Row],[Kenmerkvraag 4]])), "")</f>
        <v/>
      </c>
      <c r="BD12" s="70" t="str">
        <f>IF(OpnameTabel[[#This Row],[HeeftKenmerkEenheid4]], LEFT(OpnameTabel[[#This Row],[Kenmerkvraag 4]], (FIND(" [",OpnameTabel[[#This Row],[Kenmerkvraag 4]],1)-1)), "")</f>
        <v/>
      </c>
      <c r="BE12" s="186" t="str">
        <f>IF(OpnameTabel[[#This Row],[HeeftKenmerkEenheid4]], (OpnameTabel[[#This Row],[Kenmerkomschrijving4]] &amp; ": " &amp; OpnameTabel[[#This Row],[Kenmerkantwoord 4]] &amp; " " &amp;OpnameTabel[[#This Row],[Kenmerkeenheid4]]), IF(ISTEXT(OpnameTabel[[#This Row],[Kenmerkantwoord 4]]), OpnameTabel[[#This Row],[Kenmerkantwoord 4]], ""))</f>
        <v/>
      </c>
      <c r="BF12" s="186" t="b">
        <f>ISNUMBER(SEARCH("[",OpnameTabel[[#This Row],[Kenmerkvraag 5]]))</f>
        <v>1</v>
      </c>
      <c r="BG12" s="186" t="str">
        <f>IF(OpnameTabel[[#This Row],[HeeftKenmerkEenheid5]], MID(LEFT(OpnameTabel[[#This Row],[Kenmerkvraag 5]],FIND("]",OpnameTabel[[#This Row],[Kenmerkvraag 5]])-1),FIND("[",OpnameTabel[[#This Row],[Kenmerkvraag 5]])+1,LEN(OpnameTabel[[#This Row],[Kenmerkvraag 5]])), "")</f>
        <v>m3/h</v>
      </c>
      <c r="BH12" s="186" t="str">
        <f>IF(OpnameTabel[[#This Row],[HeeftKenmerkEenheid5]], LEFT(OpnameTabel[[#This Row],[Kenmerkvraag 5]], (FIND(" [",OpnameTabel[[#This Row],[Kenmerkvraag 5]],1)-1)), "")</f>
        <v>Max. debiet</v>
      </c>
      <c r="BI12" s="186" t="str">
        <f>IF(OpnameTabel[[#This Row],[HeeftKenmerkEenheid5]], (OpnameTabel[[#This Row],[Kenmerkomschrijving5]] &amp; ": " &amp; OpnameTabel[[#This Row],[Kenmerkantwoord 5]] &amp; " " &amp;OpnameTabel[[#This Row],[Kenmerkeenheid5]]), IF(ISTEXT(OpnameTabel[[#This Row],[Kenmerkantwoord 5]]), OpnameTabel[[#This Row],[Kenmerkantwoord 5]], ""))</f>
        <v>Max. debiet:  m3/h</v>
      </c>
      <c r="BJ12" s="186" t="b">
        <f>ISNUMBER(SEARCH("[",OpnameTabel[[#This Row],[Kenmerkvraag 6]]))</f>
        <v>1</v>
      </c>
      <c r="BK12" s="186" t="str">
        <f>IF(OpnameTabel[[#This Row],[HeeftKenmerkEenheid6]], MID(LEFT(OpnameTabel[[#This Row],[Kenmerkvraag 6]],FIND("]",OpnameTabel[[#This Row],[Kenmerkvraag 6]])-1),FIND("[",OpnameTabel[[#This Row],[Kenmerkvraag 6]])+1,LEN(OpnameTabel[[#This Row],[Kenmerkvraag 6]])), "")</f>
        <v>kPa</v>
      </c>
      <c r="BL12" s="186" t="str">
        <f>IF(OpnameTabel[[#This Row],[HeeftKenmerkEenheid6]], LEFT(OpnameTabel[[#This Row],[Kenmerkvraag 6]], (FIND(" [",OpnameTabel[[#This Row],[Kenmerkvraag 6]],1)-1)), "")</f>
        <v>Opvoerhoogte</v>
      </c>
      <c r="BM12" s="186" t="str">
        <f>IF(OpnameTabel[[#This Row],[HeeftKenmerkEenheid6]], (OpnameTabel[[#This Row],[Kenmerkomschrijving6]] &amp; ": " &amp; OpnameTabel[[#This Row],[Kenmerkantwoord 6]] &amp; " " &amp;OpnameTabel[[#This Row],[Kenmerkeenheid6]]), IF(ISTEXT(OpnameTabel[[#This Row],[Kenmerkantwoord 6]]), OpnameTabel[[#This Row],[Kenmerkantwoord 6]], ""))</f>
        <v>Opvoerhoogte:  kPa</v>
      </c>
      <c r="BN12" s="186" t="b">
        <f>ISNUMBER(SEARCH("[",OpnameTabel[[#This Row],[Kenmerkvraag 7]]))</f>
        <v>0</v>
      </c>
      <c r="BO12" s="186" t="str">
        <f>IF(OpnameTabel[[#This Row],[HeeftKenmerkEenheid7]], MID(LEFT(OpnameTabel[[#This Row],[Kenmerkvraag 7]],FIND("]",OpnameTabel[[#This Row],[Kenmerkvraag 7]])-1),FIND("[",OpnameTabel[[#This Row],[Kenmerkvraag 7]])+1,LEN(OpnameTabel[[#This Row],[Kenmerkvraag 7]])), "")</f>
        <v/>
      </c>
      <c r="BP12" s="186" t="str">
        <f>IF(OpnameTabel[[#This Row],[HeeftKenmerkEenheid7]], LEFT(OpnameTabel[[#This Row],[Kenmerkvraag 7]], (FIND(" [",OpnameTabel[[#This Row],[Kenmerkvraag 7]],1)-1)), "")</f>
        <v/>
      </c>
      <c r="BQ12" s="186" t="str">
        <f>IF(OpnameTabel[[#This Row],[HeeftKenmerkEenheid7]], (OpnameTabel[[#This Row],[Kenmerkomschrijving7]] &amp; ": " &amp; OpnameTabel[[#This Row],[Kenmerkantwoord 7]] &amp; " " &amp;OpnameTabel[[#This Row],[Kenmerkeenheid7]]), IF(ISTEXT(OpnameTabel[[#This Row],[Kenmerkantwoord 7]]), OpnameTabel[[#This Row],[Kenmerkantwoord 7]], ""))</f>
        <v/>
      </c>
      <c r="BR12" s="186" t="b">
        <f>ISNUMBER(SEARCH("[",OpnameTabel[[#This Row],[Kenmerkvraag 8]]))</f>
        <v>0</v>
      </c>
      <c r="BS12" s="186" t="str">
        <f>IF(OpnameTabel[[#This Row],[HeeftKenmerkEenheid8]], MID(LEFT(OpnameTabel[[#This Row],[Kenmerkvraag 8]],FIND("]",OpnameTabel[[#This Row],[Kenmerkvraag 8]])-1),FIND("[",OpnameTabel[[#This Row],[Kenmerkvraag 8]])+1,LEN(OpnameTabel[[#This Row],[Kenmerkvraag 8]])), "")</f>
        <v/>
      </c>
      <c r="BT12" s="186" t="str">
        <f>IF(OpnameTabel[[#This Row],[HeeftKenmerkEenheid8]], LEFT(OpnameTabel[[#This Row],[Kenmerkvraag 8]], (FIND(" [",OpnameTabel[[#This Row],[Kenmerkvraag 8]],1)-1)), "")</f>
        <v/>
      </c>
      <c r="BU12" s="186" t="str">
        <f>IF(OpnameTabel[[#This Row],[HeeftKenmerkEenheid8]], (OpnameTabel[[#This Row],[Kenmerkomschrijving8]] &amp; ": " &amp; OpnameTabel[[#This Row],[Kenmerkantwoord 8]] &amp; " " &amp;OpnameTabel[[#This Row],[Kenmerkeenheid8]]), IF(ISTEXT(OpnameTabel[[#This Row],[Kenmerkantwoord 8]]), OpnameTabel[[#This Row],[Kenmerkantwoord 8]], ""))</f>
        <v/>
      </c>
      <c r="BV12" s="186" t="b">
        <f>ISNUMBER(SEARCH("[",OpnameTabel[[#This Row],[Kenmerkvraag 9]]))</f>
        <v>0</v>
      </c>
      <c r="BW12" s="186" t="str">
        <f>IF(OpnameTabel[[#This Row],[HeeftKenmerkEenheid9]], MID(LEFT(OpnameTabel[[#This Row],[Kenmerkvraag 9]],FIND("]",OpnameTabel[[#This Row],[Kenmerkvraag 9]])-1),FIND("[",OpnameTabel[[#This Row],[Kenmerkvraag 9]])+1,LEN(OpnameTabel[[#This Row],[Kenmerkvraag 9]])), "")</f>
        <v/>
      </c>
      <c r="BX12" s="186" t="str">
        <f>IF(OpnameTabel[[#This Row],[HeeftKenmerkEenheid9]], LEFT(OpnameTabel[[#This Row],[Kenmerkvraag 9]], (FIND(" [",OpnameTabel[[#This Row],[Kenmerkvraag 9]],1)-1)), "")</f>
        <v/>
      </c>
      <c r="BY12" s="186" t="str">
        <f>IF(OpnameTabel[[#This Row],[HeeftKenmerkEenheid9]], (OpnameTabel[[#This Row],[Kenmerkomschrijving9]] &amp; ": " &amp; OpnameTabel[[#This Row],[Kenmerkantwoord 9]] &amp; " " &amp;OpnameTabel[[#This Row],[Kenmerkeenheid9]]), IF(ISTEXT(OpnameTabel[[#This Row],[Kenmerkantwoord 9]]), OpnameTabel[[#This Row],[Kenmerkantwoord 9]], ""))</f>
        <v/>
      </c>
      <c r="BZ12" s="186" t="b">
        <f>ISNUMBER(SEARCH("[",OpnameTabel[[#This Row],[Kenmerkvraag 10]]))</f>
        <v>0</v>
      </c>
      <c r="CA12" s="186" t="str">
        <f>IF(OpnameTabel[[#This Row],[HeeftKenmerkEenheid10]], MID(LEFT(OpnameTabel[[#This Row],[Kenmerkvraag 10]],FIND("]",OpnameTabel[[#This Row],[Kenmerkvraag 10]])-1),FIND("[",OpnameTabel[[#This Row],[Kenmerkvraag 10]])+1,LEN(OpnameTabel[[#This Row],[Kenmerkvraag 10]])), "")</f>
        <v/>
      </c>
      <c r="CB12" s="186" t="str">
        <f>IF(OpnameTabel[[#This Row],[HeeftKenmerkEenheid10]], LEFT(OpnameTabel[[#This Row],[Kenmerkvraag 10]], (FIND(" [",OpnameTabel[[#This Row],[Kenmerkvraag 10]],1)-1)), "")</f>
        <v/>
      </c>
      <c r="CC1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2" s="186" t="b">
        <f>ISNUMBER(SEARCH("[",OpnameTabel[[#This Row],[Kenmerkvraag 11]]))</f>
        <v>0</v>
      </c>
      <c r="CE12" s="186" t="str">
        <f>IF(OpnameTabel[[#This Row],[HeeftKenmerkEenheid11]], MID(LEFT(OpnameTabel[[#This Row],[Kenmerkvraag 11]],FIND("]",OpnameTabel[[#This Row],[Kenmerkvraag 11]])-1),FIND("[",OpnameTabel[[#This Row],[Kenmerkvraag 11]])+1,LEN(OpnameTabel[[#This Row],[Kenmerkvraag 11]])), "")</f>
        <v/>
      </c>
      <c r="CF12" s="186" t="str">
        <f>IF(OpnameTabel[[#This Row],[HeeftKenmerkEenheid11]], LEFT(OpnameTabel[[#This Row],[Kenmerkvraag 11]], (FIND(" [",OpnameTabel[[#This Row],[Kenmerkvraag 11]],1)-1)), "")</f>
        <v/>
      </c>
      <c r="CG1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2" s="186"/>
      <c r="CI12" s="186"/>
      <c r="CJ12" s="186"/>
      <c r="CK12" s="186"/>
      <c r="CL12" s="186"/>
      <c r="CM12" s="186"/>
      <c r="CN12" s="186"/>
      <c r="CO12" s="186"/>
      <c r="CP12" s="186"/>
      <c r="CQ12" s="186"/>
      <c r="CR12" s="186"/>
      <c r="CS12" s="186"/>
      <c r="CT12" s="186"/>
      <c r="CU12" s="186"/>
    </row>
    <row r="13" spans="1:99" ht="17.399999999999999" customHeight="1" x14ac:dyDescent="0.25">
      <c r="A13" s="197">
        <f>ROW()</f>
        <v>13</v>
      </c>
      <c r="B13" s="185">
        <v>0</v>
      </c>
      <c r="C13" s="218" t="s">
        <v>260</v>
      </c>
      <c r="D13" s="104" t="str">
        <f>VLOOKUP(E13,'3 NL-SfB'!C:F,4,0)</f>
        <v>afvoerpomp fecaliën</v>
      </c>
      <c r="E13" s="109" t="s">
        <v>285</v>
      </c>
      <c r="F13" s="105" t="s">
        <v>1366</v>
      </c>
      <c r="G13" t="s">
        <v>1366</v>
      </c>
      <c r="H13" s="147">
        <v>1</v>
      </c>
      <c r="I13" s="143"/>
      <c r="J13" s="143"/>
      <c r="K13" s="143"/>
      <c r="L13" s="110" t="s">
        <v>3049</v>
      </c>
      <c r="M13" s="143"/>
      <c r="N13" s="98" t="s">
        <v>3051</v>
      </c>
      <c r="O13" s="160"/>
      <c r="P13" s="98" t="s">
        <v>3050</v>
      </c>
      <c r="Q13" s="160"/>
      <c r="R13" s="110"/>
      <c r="S13" s="160"/>
      <c r="T13" s="110"/>
      <c r="U13" s="160"/>
      <c r="V13" s="110"/>
      <c r="W13" s="160"/>
      <c r="X13" s="110"/>
      <c r="Y13" s="160"/>
      <c r="Z13" s="160"/>
      <c r="AA13" s="160"/>
      <c r="AB13" s="102"/>
      <c r="AC13" s="102"/>
      <c r="AD13" s="156" t="b">
        <f>NOT(ISBLANK(OpnameTabel[[#This Row],[Aantal]]))</f>
        <v>1</v>
      </c>
      <c r="AE13" s="70" t="b">
        <f>AND(OpnameTabel[[#This Row],[IsAssetRegel]],NOT(ISBLANK(OpnameTabel[[#This Row],[Aantal]])))</f>
        <v>1</v>
      </c>
      <c r="AF13" s="70" t="b">
        <f>IF(AND(OpnameTabel[[#This Row],[IsAssetRegel]],OpnameTabel[[#This Row],[IsRegelActief]]), NOT(ISBLANK(OpnameTabel[[#This Row],[Bouwjaar]])), TRUE)</f>
        <v>0</v>
      </c>
      <c r="AG13" s="70" t="b">
        <f>IF(AND(OpnameTabel[[#This Row],[IsAssetRegel]],OpnameTabel[[#This Row],[IsRegelActief]]), NOT(ISBLANK(J13)), TRUE)</f>
        <v>0</v>
      </c>
      <c r="AH13" s="70" t="b">
        <f>IF(AND(OpnameTabel[[#This Row],[IsAssetRegel]],OpnameTabel[[#This Row],[IsRegelActief]]), NOT(ISBLANK(K13)), TRUE)</f>
        <v>0</v>
      </c>
      <c r="AI13" s="70" t="b">
        <f>IF(AND(OpnameTabel[[#This Row],[IsAssetRegel]],OpnameTabel[[#This Row],[IsRegelActief]], NOT(ISBLANK(OpnameTabel[[#This Row],[Kenmerkvraag 4]]))), NOT(ISBLANK(OpnameTabel[[#This Row],[Kenmerkantwoord 4]])), TRUE)</f>
        <v>0</v>
      </c>
      <c r="AJ13" s="70" t="b">
        <f>IF(AND(OpnameTabel[[#This Row],[IsAssetRegel]],OpnameTabel[[#This Row],[IsRegelActief]], NOT(ISBLANK(OpnameTabel[[#This Row],[Kenmerkvraag 5]]))), NOT(ISBLANK(OpnameTabel[[#This Row],[Kenmerkantwoord 5]])), TRUE)</f>
        <v>0</v>
      </c>
      <c r="AK13" s="70" t="b">
        <f>IF(AND(OpnameTabel[[#This Row],[IsAssetRegel]],OpnameTabel[[#This Row],[IsRegelActief]], NOT(ISBLANK(OpnameTabel[[#This Row],[Kenmerkvraag 6]]))), NOT(ISBLANK(OpnameTabel[[#This Row],[Kenmerkantwoord 6]])), TRUE)</f>
        <v>0</v>
      </c>
      <c r="AL13" s="70" t="b">
        <f>IF(AND(OpnameTabel[[#This Row],[IsAssetRegel]],OpnameTabel[[#This Row],[IsRegelActief]], NOT(ISBLANK(OpnameTabel[[#This Row],[Kenmerkvraag 7]]))), NOT(ISBLANK(OpnameTabel[[#This Row],[Kenmerkantwoord 7]])), TRUE)</f>
        <v>1</v>
      </c>
      <c r="AM13" s="70" t="b">
        <f>IF(AND(OpnameTabel[[#This Row],[IsAssetRegel]],OpnameTabel[[#This Row],[IsRegelActief]], NOT(ISBLANK(OpnameTabel[[#This Row],[Kenmerkvraag 8]]))), NOT(ISBLANK(OpnameTabel[[#This Row],[Kenmerkantwoord 8]])), TRUE)</f>
        <v>1</v>
      </c>
      <c r="AN13" s="70" t="b">
        <f>IF(AND(OpnameTabel[[#This Row],[IsAssetRegel]],OpnameTabel[[#This Row],[IsRegelActief]], NOT(ISBLANK(OpnameTabel[[#This Row],[Kenmerkvraag 9]]))), NOT(ISBLANK(OpnameTabel[[#This Row],[Kenmerkantwoord 9]])), TRUE)</f>
        <v>1</v>
      </c>
      <c r="AO13" s="70" t="b">
        <f>IF(AND(OpnameTabel[[#This Row],[IsAssetRegel]],OpnameTabel[[#This Row],[IsRegelActief]], NOT(ISBLANK(OpnameTabel[[#This Row],[Kenmerkvraag 10]]))), NOT(ISBLANK(OpnameTabel[[#This Row],[Kenmerkantwoord 10]])), TRUE)</f>
        <v>1</v>
      </c>
      <c r="AP13" s="70" t="b">
        <f>IF(AND(OpnameTabel[[#This Row],[IsAssetRegel]],OpnameTabel[[#This Row],[IsRegelActief]], NOT(ISBLANK(OpnameTabel[[#This Row],[Kenmerkvraag 11]]))), NOT(ISBLANK(OpnameTabel[[#This Row],[Kenmerkantwoord 11]])), TRUE)</f>
        <v>1</v>
      </c>
      <c r="AQ13" s="70">
        <f>IF(OpnameTabel[[#This Row],[IsIngevuld1]], 0, 1)</f>
        <v>1</v>
      </c>
      <c r="AR13" s="70">
        <f>IF(OpnameTabel[[#This Row],[IsIngevuld2]], 0, 1)</f>
        <v>1</v>
      </c>
      <c r="AS13" s="70">
        <f>IF(OpnameTabel[[#This Row],[IsIngevuld3]], 0, 1)</f>
        <v>1</v>
      </c>
      <c r="AT13" s="70">
        <f>IF(OpnameTabel[[#This Row],[IsIngevuld4]], 0, 1)</f>
        <v>1</v>
      </c>
      <c r="AU13" s="70">
        <f>IF(OpnameTabel[[#This Row],[IsIngevuld5]], 0, 1)</f>
        <v>1</v>
      </c>
      <c r="AV13" s="70">
        <f>IF(OpnameTabel[[#This Row],[IsIngevuld6]], 0, 1)</f>
        <v>1</v>
      </c>
      <c r="AW13" s="70">
        <f>IF(OpnameTabel[[#This Row],[IsIngevuld7]], 0, 1)</f>
        <v>0</v>
      </c>
      <c r="AX13" s="70">
        <f>IF(OpnameTabel[[#This Row],[IsIngevuld8]], 0, 1)</f>
        <v>0</v>
      </c>
      <c r="AY13" s="70">
        <f>IF(OpnameTabel[[#This Row],[IsIngevuld9]], 0, 1)</f>
        <v>0</v>
      </c>
      <c r="AZ13" s="70">
        <f>IF(OpnameTabel[[#This Row],[IsIngevuld10]], 0, 1)</f>
        <v>0</v>
      </c>
      <c r="BA13" s="70">
        <f>IF(OpnameTabel[[#This Row],[IsIngevuld11]], 0, 1)</f>
        <v>0</v>
      </c>
      <c r="BB13" s="70" t="b">
        <f>ISNUMBER(SEARCH("[",OpnameTabel[[#This Row],[Kenmerkvraag 4]]))</f>
        <v>0</v>
      </c>
      <c r="BC13" s="70" t="str">
        <f>IF(OpnameTabel[[#This Row],[HeeftKenmerkEenheid4]], MID(LEFT(OpnameTabel[[#This Row],[Kenmerkvraag 4]],FIND("]",OpnameTabel[[#This Row],[Kenmerkvraag 4]])-1),FIND("[",OpnameTabel[[#This Row],[Kenmerkvraag 4]])+1,LEN(OpnameTabel[[#This Row],[Kenmerkvraag 4]])), "")</f>
        <v/>
      </c>
      <c r="BD13" s="70" t="str">
        <f>IF(OpnameTabel[[#This Row],[HeeftKenmerkEenheid4]], LEFT(OpnameTabel[[#This Row],[Kenmerkvraag 4]], (FIND(" [",OpnameTabel[[#This Row],[Kenmerkvraag 4]],1)-1)), "")</f>
        <v/>
      </c>
      <c r="BE13" s="186" t="str">
        <f>IF(OpnameTabel[[#This Row],[HeeftKenmerkEenheid4]], (OpnameTabel[[#This Row],[Kenmerkomschrijving4]] &amp; ": " &amp; OpnameTabel[[#This Row],[Kenmerkantwoord 4]] &amp; " " &amp;OpnameTabel[[#This Row],[Kenmerkeenheid4]]), IF(ISTEXT(OpnameTabel[[#This Row],[Kenmerkantwoord 4]]), OpnameTabel[[#This Row],[Kenmerkantwoord 4]], ""))</f>
        <v/>
      </c>
      <c r="BF13" s="186" t="b">
        <f>ISNUMBER(SEARCH("[",OpnameTabel[[#This Row],[Kenmerkvraag 5]]))</f>
        <v>1</v>
      </c>
      <c r="BG13" s="186" t="str">
        <f>IF(OpnameTabel[[#This Row],[HeeftKenmerkEenheid5]], MID(LEFT(OpnameTabel[[#This Row],[Kenmerkvraag 5]],FIND("]",OpnameTabel[[#This Row],[Kenmerkvraag 5]])-1),FIND("[",OpnameTabel[[#This Row],[Kenmerkvraag 5]])+1,LEN(OpnameTabel[[#This Row],[Kenmerkvraag 5]])), "")</f>
        <v>m3/h</v>
      </c>
      <c r="BH13" s="186" t="str">
        <f>IF(OpnameTabel[[#This Row],[HeeftKenmerkEenheid5]], LEFT(OpnameTabel[[#This Row],[Kenmerkvraag 5]], (FIND(" [",OpnameTabel[[#This Row],[Kenmerkvraag 5]],1)-1)), "")</f>
        <v>Max. debiet</v>
      </c>
      <c r="BI13" s="186" t="str">
        <f>IF(OpnameTabel[[#This Row],[HeeftKenmerkEenheid5]], (OpnameTabel[[#This Row],[Kenmerkomschrijving5]] &amp; ": " &amp; OpnameTabel[[#This Row],[Kenmerkantwoord 5]] &amp; " " &amp;OpnameTabel[[#This Row],[Kenmerkeenheid5]]), IF(ISTEXT(OpnameTabel[[#This Row],[Kenmerkantwoord 5]]), OpnameTabel[[#This Row],[Kenmerkantwoord 5]], ""))</f>
        <v>Max. debiet:  m3/h</v>
      </c>
      <c r="BJ13" s="186" t="b">
        <f>ISNUMBER(SEARCH("[",OpnameTabel[[#This Row],[Kenmerkvraag 6]]))</f>
        <v>1</v>
      </c>
      <c r="BK13" s="186" t="str">
        <f>IF(OpnameTabel[[#This Row],[HeeftKenmerkEenheid6]], MID(LEFT(OpnameTabel[[#This Row],[Kenmerkvraag 6]],FIND("]",OpnameTabel[[#This Row],[Kenmerkvraag 6]])-1),FIND("[",OpnameTabel[[#This Row],[Kenmerkvraag 6]])+1,LEN(OpnameTabel[[#This Row],[Kenmerkvraag 6]])), "")</f>
        <v>kPa</v>
      </c>
      <c r="BL13" s="186" t="str">
        <f>IF(OpnameTabel[[#This Row],[HeeftKenmerkEenheid6]], LEFT(OpnameTabel[[#This Row],[Kenmerkvraag 6]], (FIND(" [",OpnameTabel[[#This Row],[Kenmerkvraag 6]],1)-1)), "")</f>
        <v>Opvoerhoogte</v>
      </c>
      <c r="BM13" s="186" t="str">
        <f>IF(OpnameTabel[[#This Row],[HeeftKenmerkEenheid6]], (OpnameTabel[[#This Row],[Kenmerkomschrijving6]] &amp; ": " &amp; OpnameTabel[[#This Row],[Kenmerkantwoord 6]] &amp; " " &amp;OpnameTabel[[#This Row],[Kenmerkeenheid6]]), IF(ISTEXT(OpnameTabel[[#This Row],[Kenmerkantwoord 6]]), OpnameTabel[[#This Row],[Kenmerkantwoord 6]], ""))</f>
        <v>Opvoerhoogte:  kPa</v>
      </c>
      <c r="BN13" s="186" t="b">
        <f>ISNUMBER(SEARCH("[",OpnameTabel[[#This Row],[Kenmerkvraag 7]]))</f>
        <v>0</v>
      </c>
      <c r="BO13" s="186" t="str">
        <f>IF(OpnameTabel[[#This Row],[HeeftKenmerkEenheid7]], MID(LEFT(OpnameTabel[[#This Row],[Kenmerkvraag 7]],FIND("]",OpnameTabel[[#This Row],[Kenmerkvraag 7]])-1),FIND("[",OpnameTabel[[#This Row],[Kenmerkvraag 7]])+1,LEN(OpnameTabel[[#This Row],[Kenmerkvraag 7]])), "")</f>
        <v/>
      </c>
      <c r="BP13" s="186" t="str">
        <f>IF(OpnameTabel[[#This Row],[HeeftKenmerkEenheid7]], LEFT(OpnameTabel[[#This Row],[Kenmerkvraag 7]], (FIND(" [",OpnameTabel[[#This Row],[Kenmerkvraag 7]],1)-1)), "")</f>
        <v/>
      </c>
      <c r="BQ13" s="186" t="str">
        <f>IF(OpnameTabel[[#This Row],[HeeftKenmerkEenheid7]], (OpnameTabel[[#This Row],[Kenmerkomschrijving7]] &amp; ": " &amp; OpnameTabel[[#This Row],[Kenmerkantwoord 7]] &amp; " " &amp;OpnameTabel[[#This Row],[Kenmerkeenheid7]]), IF(ISTEXT(OpnameTabel[[#This Row],[Kenmerkantwoord 7]]), OpnameTabel[[#This Row],[Kenmerkantwoord 7]], ""))</f>
        <v/>
      </c>
      <c r="BR13" s="186" t="b">
        <f>ISNUMBER(SEARCH("[",OpnameTabel[[#This Row],[Kenmerkvraag 8]]))</f>
        <v>0</v>
      </c>
      <c r="BS13" s="186" t="str">
        <f>IF(OpnameTabel[[#This Row],[HeeftKenmerkEenheid8]], MID(LEFT(OpnameTabel[[#This Row],[Kenmerkvraag 8]],FIND("]",OpnameTabel[[#This Row],[Kenmerkvraag 8]])-1),FIND("[",OpnameTabel[[#This Row],[Kenmerkvraag 8]])+1,LEN(OpnameTabel[[#This Row],[Kenmerkvraag 8]])), "")</f>
        <v/>
      </c>
      <c r="BT13" s="186" t="str">
        <f>IF(OpnameTabel[[#This Row],[HeeftKenmerkEenheid8]], LEFT(OpnameTabel[[#This Row],[Kenmerkvraag 8]], (FIND(" [",OpnameTabel[[#This Row],[Kenmerkvraag 8]],1)-1)), "")</f>
        <v/>
      </c>
      <c r="BU13" s="186" t="str">
        <f>IF(OpnameTabel[[#This Row],[HeeftKenmerkEenheid8]], (OpnameTabel[[#This Row],[Kenmerkomschrijving8]] &amp; ": " &amp; OpnameTabel[[#This Row],[Kenmerkantwoord 8]] &amp; " " &amp;OpnameTabel[[#This Row],[Kenmerkeenheid8]]), IF(ISTEXT(OpnameTabel[[#This Row],[Kenmerkantwoord 8]]), OpnameTabel[[#This Row],[Kenmerkantwoord 8]], ""))</f>
        <v/>
      </c>
      <c r="BV13" s="186" t="b">
        <f>ISNUMBER(SEARCH("[",OpnameTabel[[#This Row],[Kenmerkvraag 9]]))</f>
        <v>0</v>
      </c>
      <c r="BW13" s="186" t="str">
        <f>IF(OpnameTabel[[#This Row],[HeeftKenmerkEenheid9]], MID(LEFT(OpnameTabel[[#This Row],[Kenmerkvraag 9]],FIND("]",OpnameTabel[[#This Row],[Kenmerkvraag 9]])-1),FIND("[",OpnameTabel[[#This Row],[Kenmerkvraag 9]])+1,LEN(OpnameTabel[[#This Row],[Kenmerkvraag 9]])), "")</f>
        <v/>
      </c>
      <c r="BX13" s="186" t="str">
        <f>IF(OpnameTabel[[#This Row],[HeeftKenmerkEenheid9]], LEFT(OpnameTabel[[#This Row],[Kenmerkvraag 9]], (FIND(" [",OpnameTabel[[#This Row],[Kenmerkvraag 9]],1)-1)), "")</f>
        <v/>
      </c>
      <c r="BY13" s="186" t="str">
        <f>IF(OpnameTabel[[#This Row],[HeeftKenmerkEenheid9]], (OpnameTabel[[#This Row],[Kenmerkomschrijving9]] &amp; ": " &amp; OpnameTabel[[#This Row],[Kenmerkantwoord 9]] &amp; " " &amp;OpnameTabel[[#This Row],[Kenmerkeenheid9]]), IF(ISTEXT(OpnameTabel[[#This Row],[Kenmerkantwoord 9]]), OpnameTabel[[#This Row],[Kenmerkantwoord 9]], ""))</f>
        <v/>
      </c>
      <c r="BZ13" s="186" t="b">
        <f>ISNUMBER(SEARCH("[",OpnameTabel[[#This Row],[Kenmerkvraag 10]]))</f>
        <v>0</v>
      </c>
      <c r="CA13" s="186" t="str">
        <f>IF(OpnameTabel[[#This Row],[HeeftKenmerkEenheid10]], MID(LEFT(OpnameTabel[[#This Row],[Kenmerkvraag 10]],FIND("]",OpnameTabel[[#This Row],[Kenmerkvraag 10]])-1),FIND("[",OpnameTabel[[#This Row],[Kenmerkvraag 10]])+1,LEN(OpnameTabel[[#This Row],[Kenmerkvraag 10]])), "")</f>
        <v/>
      </c>
      <c r="CB13" s="186" t="str">
        <f>IF(OpnameTabel[[#This Row],[HeeftKenmerkEenheid10]], LEFT(OpnameTabel[[#This Row],[Kenmerkvraag 10]], (FIND(" [",OpnameTabel[[#This Row],[Kenmerkvraag 10]],1)-1)), "")</f>
        <v/>
      </c>
      <c r="CC1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3" s="186" t="b">
        <f>ISNUMBER(SEARCH("[",OpnameTabel[[#This Row],[Kenmerkvraag 11]]))</f>
        <v>0</v>
      </c>
      <c r="CE13" s="186" t="str">
        <f>IF(OpnameTabel[[#This Row],[HeeftKenmerkEenheid11]], MID(LEFT(OpnameTabel[[#This Row],[Kenmerkvraag 11]],FIND("]",OpnameTabel[[#This Row],[Kenmerkvraag 11]])-1),FIND("[",OpnameTabel[[#This Row],[Kenmerkvraag 11]])+1,LEN(OpnameTabel[[#This Row],[Kenmerkvraag 11]])), "")</f>
        <v/>
      </c>
      <c r="CF13" s="186" t="str">
        <f>IF(OpnameTabel[[#This Row],[HeeftKenmerkEenheid11]], LEFT(OpnameTabel[[#This Row],[Kenmerkvraag 11]], (FIND(" [",OpnameTabel[[#This Row],[Kenmerkvraag 11]],1)-1)), "")</f>
        <v/>
      </c>
      <c r="CG1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3" s="186" t="s">
        <v>3918</v>
      </c>
      <c r="CI13" s="186" t="s">
        <v>3919</v>
      </c>
      <c r="CJ13" s="186"/>
      <c r="CK13" s="186"/>
      <c r="CL13" s="186"/>
      <c r="CM13" s="186"/>
      <c r="CN13" s="186"/>
      <c r="CO13" s="186"/>
      <c r="CP13" s="186"/>
      <c r="CQ13" s="186"/>
      <c r="CR13" s="186"/>
      <c r="CS13" s="186"/>
      <c r="CT13" s="186"/>
      <c r="CU13" s="186"/>
    </row>
    <row r="14" spans="1:99" ht="17.399999999999999" customHeight="1" x14ac:dyDescent="0.25">
      <c r="A14" s="197">
        <f>ROW()</f>
        <v>14</v>
      </c>
      <c r="B14" s="185">
        <v>0</v>
      </c>
      <c r="C14" s="218" t="s">
        <v>260</v>
      </c>
      <c r="D14" s="104" t="str">
        <f>VLOOKUP(E14,'3 NL-SfB'!C:F,4,0)</f>
        <v>droge motorpomp afvalwater</v>
      </c>
      <c r="E14" s="109" t="s">
        <v>284</v>
      </c>
      <c r="F14" s="105" t="s">
        <v>1382</v>
      </c>
      <c r="G14" t="s">
        <v>1382</v>
      </c>
      <c r="H14" s="147">
        <v>1</v>
      </c>
      <c r="I14" s="143"/>
      <c r="J14" s="143"/>
      <c r="K14" s="143"/>
      <c r="L14" s="110" t="s">
        <v>3049</v>
      </c>
      <c r="M14" s="143"/>
      <c r="N14" s="98" t="s">
        <v>3051</v>
      </c>
      <c r="O14" s="160"/>
      <c r="P14" s="98" t="s">
        <v>3050</v>
      </c>
      <c r="Q14" s="160"/>
      <c r="R14" s="110"/>
      <c r="S14" s="160"/>
      <c r="T14" s="110"/>
      <c r="U14" s="160"/>
      <c r="V14" s="110"/>
      <c r="W14" s="160"/>
      <c r="X14" s="110"/>
      <c r="Y14" s="160"/>
      <c r="Z14" s="160"/>
      <c r="AA14" s="160"/>
      <c r="AB14" s="102"/>
      <c r="AC14" s="229" t="s">
        <v>3807</v>
      </c>
      <c r="AD14" s="156" t="b">
        <f>NOT(ISBLANK(OpnameTabel[[#This Row],[Aantal]]))</f>
        <v>1</v>
      </c>
      <c r="AE14" s="70" t="b">
        <f>AND(OpnameTabel[[#This Row],[IsAssetRegel]],NOT(ISBLANK(OpnameTabel[[#This Row],[Aantal]])))</f>
        <v>1</v>
      </c>
      <c r="AF14" s="70" t="b">
        <f>IF(AND(OpnameTabel[[#This Row],[IsAssetRegel]],OpnameTabel[[#This Row],[IsRegelActief]]), NOT(ISBLANK(OpnameTabel[[#This Row],[Bouwjaar]])), TRUE)</f>
        <v>0</v>
      </c>
      <c r="AG14" s="70" t="b">
        <f>IF(AND(OpnameTabel[[#This Row],[IsAssetRegel]],OpnameTabel[[#This Row],[IsRegelActief]]), NOT(ISBLANK(J14)), TRUE)</f>
        <v>0</v>
      </c>
      <c r="AH14" s="70" t="b">
        <f>IF(AND(OpnameTabel[[#This Row],[IsAssetRegel]],OpnameTabel[[#This Row],[IsRegelActief]]), NOT(ISBLANK(K14)), TRUE)</f>
        <v>0</v>
      </c>
      <c r="AI14" s="70" t="b">
        <f>IF(AND(OpnameTabel[[#This Row],[IsAssetRegel]],OpnameTabel[[#This Row],[IsRegelActief]], NOT(ISBLANK(OpnameTabel[[#This Row],[Kenmerkvraag 4]]))), NOT(ISBLANK(OpnameTabel[[#This Row],[Kenmerkantwoord 4]])), TRUE)</f>
        <v>0</v>
      </c>
      <c r="AJ14" s="70" t="b">
        <f>IF(AND(OpnameTabel[[#This Row],[IsAssetRegel]],OpnameTabel[[#This Row],[IsRegelActief]], NOT(ISBLANK(OpnameTabel[[#This Row],[Kenmerkvraag 5]]))), NOT(ISBLANK(OpnameTabel[[#This Row],[Kenmerkantwoord 5]])), TRUE)</f>
        <v>0</v>
      </c>
      <c r="AK14" s="70" t="b">
        <f>IF(AND(OpnameTabel[[#This Row],[IsAssetRegel]],OpnameTabel[[#This Row],[IsRegelActief]], NOT(ISBLANK(OpnameTabel[[#This Row],[Kenmerkvraag 6]]))), NOT(ISBLANK(OpnameTabel[[#This Row],[Kenmerkantwoord 6]])), TRUE)</f>
        <v>0</v>
      </c>
      <c r="AL14" s="70" t="b">
        <f>IF(AND(OpnameTabel[[#This Row],[IsAssetRegel]],OpnameTabel[[#This Row],[IsRegelActief]], NOT(ISBLANK(OpnameTabel[[#This Row],[Kenmerkvraag 7]]))), NOT(ISBLANK(OpnameTabel[[#This Row],[Kenmerkantwoord 7]])), TRUE)</f>
        <v>1</v>
      </c>
      <c r="AM14" s="70" t="b">
        <f>IF(AND(OpnameTabel[[#This Row],[IsAssetRegel]],OpnameTabel[[#This Row],[IsRegelActief]], NOT(ISBLANK(OpnameTabel[[#This Row],[Kenmerkvraag 8]]))), NOT(ISBLANK(OpnameTabel[[#This Row],[Kenmerkantwoord 8]])), TRUE)</f>
        <v>1</v>
      </c>
      <c r="AN14" s="70" t="b">
        <f>IF(AND(OpnameTabel[[#This Row],[IsAssetRegel]],OpnameTabel[[#This Row],[IsRegelActief]], NOT(ISBLANK(OpnameTabel[[#This Row],[Kenmerkvraag 9]]))), NOT(ISBLANK(OpnameTabel[[#This Row],[Kenmerkantwoord 9]])), TRUE)</f>
        <v>1</v>
      </c>
      <c r="AO14" s="70" t="b">
        <f>IF(AND(OpnameTabel[[#This Row],[IsAssetRegel]],OpnameTabel[[#This Row],[IsRegelActief]], NOT(ISBLANK(OpnameTabel[[#This Row],[Kenmerkvraag 10]]))), NOT(ISBLANK(OpnameTabel[[#This Row],[Kenmerkantwoord 10]])), TRUE)</f>
        <v>1</v>
      </c>
      <c r="AP14" s="70" t="b">
        <f>IF(AND(OpnameTabel[[#This Row],[IsAssetRegel]],OpnameTabel[[#This Row],[IsRegelActief]], NOT(ISBLANK(OpnameTabel[[#This Row],[Kenmerkvraag 11]]))), NOT(ISBLANK(OpnameTabel[[#This Row],[Kenmerkantwoord 11]])), TRUE)</f>
        <v>1</v>
      </c>
      <c r="AQ14" s="70">
        <f>IF(OpnameTabel[[#This Row],[IsIngevuld1]], 0, 1)</f>
        <v>1</v>
      </c>
      <c r="AR14" s="70">
        <f>IF(OpnameTabel[[#This Row],[IsIngevuld2]], 0, 1)</f>
        <v>1</v>
      </c>
      <c r="AS14" s="70">
        <f>IF(OpnameTabel[[#This Row],[IsIngevuld3]], 0, 1)</f>
        <v>1</v>
      </c>
      <c r="AT14" s="70">
        <f>IF(OpnameTabel[[#This Row],[IsIngevuld4]], 0, 1)</f>
        <v>1</v>
      </c>
      <c r="AU14" s="70">
        <f>IF(OpnameTabel[[#This Row],[IsIngevuld5]], 0, 1)</f>
        <v>1</v>
      </c>
      <c r="AV14" s="70">
        <f>IF(OpnameTabel[[#This Row],[IsIngevuld6]], 0, 1)</f>
        <v>1</v>
      </c>
      <c r="AW14" s="70">
        <f>IF(OpnameTabel[[#This Row],[IsIngevuld7]], 0, 1)</f>
        <v>0</v>
      </c>
      <c r="AX14" s="70">
        <f>IF(OpnameTabel[[#This Row],[IsIngevuld8]], 0, 1)</f>
        <v>0</v>
      </c>
      <c r="AY14" s="70">
        <f>IF(OpnameTabel[[#This Row],[IsIngevuld9]], 0, 1)</f>
        <v>0</v>
      </c>
      <c r="AZ14" s="70">
        <f>IF(OpnameTabel[[#This Row],[IsIngevuld10]], 0, 1)</f>
        <v>0</v>
      </c>
      <c r="BA14" s="70">
        <f>IF(OpnameTabel[[#This Row],[IsIngevuld11]], 0, 1)</f>
        <v>0</v>
      </c>
      <c r="BB14" s="70" t="b">
        <f>ISNUMBER(SEARCH("[",OpnameTabel[[#This Row],[Kenmerkvraag 4]]))</f>
        <v>0</v>
      </c>
      <c r="BC14" s="70" t="str">
        <f>IF(OpnameTabel[[#This Row],[HeeftKenmerkEenheid4]], MID(LEFT(OpnameTabel[[#This Row],[Kenmerkvraag 4]],FIND("]",OpnameTabel[[#This Row],[Kenmerkvraag 4]])-1),FIND("[",OpnameTabel[[#This Row],[Kenmerkvraag 4]])+1,LEN(OpnameTabel[[#This Row],[Kenmerkvraag 4]])), "")</f>
        <v/>
      </c>
      <c r="BD14" s="70" t="str">
        <f>IF(OpnameTabel[[#This Row],[HeeftKenmerkEenheid4]], LEFT(OpnameTabel[[#This Row],[Kenmerkvraag 4]], (FIND(" [",OpnameTabel[[#This Row],[Kenmerkvraag 4]],1)-1)), "")</f>
        <v/>
      </c>
      <c r="BE14" s="186" t="str">
        <f>IF(OpnameTabel[[#This Row],[HeeftKenmerkEenheid4]], (OpnameTabel[[#This Row],[Kenmerkomschrijving4]] &amp; ": " &amp; OpnameTabel[[#This Row],[Kenmerkantwoord 4]] &amp; " " &amp;OpnameTabel[[#This Row],[Kenmerkeenheid4]]), IF(ISTEXT(OpnameTabel[[#This Row],[Kenmerkantwoord 4]]), OpnameTabel[[#This Row],[Kenmerkantwoord 4]], ""))</f>
        <v/>
      </c>
      <c r="BF14" s="186" t="b">
        <f>ISNUMBER(SEARCH("[",OpnameTabel[[#This Row],[Kenmerkvraag 5]]))</f>
        <v>1</v>
      </c>
      <c r="BG14" s="186" t="str">
        <f>IF(OpnameTabel[[#This Row],[HeeftKenmerkEenheid5]], MID(LEFT(OpnameTabel[[#This Row],[Kenmerkvraag 5]],FIND("]",OpnameTabel[[#This Row],[Kenmerkvraag 5]])-1),FIND("[",OpnameTabel[[#This Row],[Kenmerkvraag 5]])+1,LEN(OpnameTabel[[#This Row],[Kenmerkvraag 5]])), "")</f>
        <v>m3/h</v>
      </c>
      <c r="BH14" s="186" t="str">
        <f>IF(OpnameTabel[[#This Row],[HeeftKenmerkEenheid5]], LEFT(OpnameTabel[[#This Row],[Kenmerkvraag 5]], (FIND(" [",OpnameTabel[[#This Row],[Kenmerkvraag 5]],1)-1)), "")</f>
        <v>Max. debiet</v>
      </c>
      <c r="BI14" s="186" t="str">
        <f>IF(OpnameTabel[[#This Row],[HeeftKenmerkEenheid5]], (OpnameTabel[[#This Row],[Kenmerkomschrijving5]] &amp; ": " &amp; OpnameTabel[[#This Row],[Kenmerkantwoord 5]] &amp; " " &amp;OpnameTabel[[#This Row],[Kenmerkeenheid5]]), IF(ISTEXT(OpnameTabel[[#This Row],[Kenmerkantwoord 5]]), OpnameTabel[[#This Row],[Kenmerkantwoord 5]], ""))</f>
        <v>Max. debiet:  m3/h</v>
      </c>
      <c r="BJ14" s="186" t="b">
        <f>ISNUMBER(SEARCH("[",OpnameTabel[[#This Row],[Kenmerkvraag 6]]))</f>
        <v>1</v>
      </c>
      <c r="BK14" s="186" t="str">
        <f>IF(OpnameTabel[[#This Row],[HeeftKenmerkEenheid6]], MID(LEFT(OpnameTabel[[#This Row],[Kenmerkvraag 6]],FIND("]",OpnameTabel[[#This Row],[Kenmerkvraag 6]])-1),FIND("[",OpnameTabel[[#This Row],[Kenmerkvraag 6]])+1,LEN(OpnameTabel[[#This Row],[Kenmerkvraag 6]])), "")</f>
        <v>kPa</v>
      </c>
      <c r="BL14" s="186" t="str">
        <f>IF(OpnameTabel[[#This Row],[HeeftKenmerkEenheid6]], LEFT(OpnameTabel[[#This Row],[Kenmerkvraag 6]], (FIND(" [",OpnameTabel[[#This Row],[Kenmerkvraag 6]],1)-1)), "")</f>
        <v>Opvoerhoogte</v>
      </c>
      <c r="BM14" s="186" t="str">
        <f>IF(OpnameTabel[[#This Row],[HeeftKenmerkEenheid6]], (OpnameTabel[[#This Row],[Kenmerkomschrijving6]] &amp; ": " &amp; OpnameTabel[[#This Row],[Kenmerkantwoord 6]] &amp; " " &amp;OpnameTabel[[#This Row],[Kenmerkeenheid6]]), IF(ISTEXT(OpnameTabel[[#This Row],[Kenmerkantwoord 6]]), OpnameTabel[[#This Row],[Kenmerkantwoord 6]], ""))</f>
        <v>Opvoerhoogte:  kPa</v>
      </c>
      <c r="BN14" s="186" t="b">
        <f>ISNUMBER(SEARCH("[",OpnameTabel[[#This Row],[Kenmerkvraag 7]]))</f>
        <v>0</v>
      </c>
      <c r="BO14" s="186" t="str">
        <f>IF(OpnameTabel[[#This Row],[HeeftKenmerkEenheid7]], MID(LEFT(OpnameTabel[[#This Row],[Kenmerkvraag 7]],FIND("]",OpnameTabel[[#This Row],[Kenmerkvraag 7]])-1),FIND("[",OpnameTabel[[#This Row],[Kenmerkvraag 7]])+1,LEN(OpnameTabel[[#This Row],[Kenmerkvraag 7]])), "")</f>
        <v/>
      </c>
      <c r="BP14" s="186" t="str">
        <f>IF(OpnameTabel[[#This Row],[HeeftKenmerkEenheid7]], LEFT(OpnameTabel[[#This Row],[Kenmerkvraag 7]], (FIND(" [",OpnameTabel[[#This Row],[Kenmerkvraag 7]],1)-1)), "")</f>
        <v/>
      </c>
      <c r="BQ14" s="186" t="str">
        <f>IF(OpnameTabel[[#This Row],[HeeftKenmerkEenheid7]], (OpnameTabel[[#This Row],[Kenmerkomschrijving7]] &amp; ": " &amp; OpnameTabel[[#This Row],[Kenmerkantwoord 7]] &amp; " " &amp;OpnameTabel[[#This Row],[Kenmerkeenheid7]]), IF(ISTEXT(OpnameTabel[[#This Row],[Kenmerkantwoord 7]]), OpnameTabel[[#This Row],[Kenmerkantwoord 7]], ""))</f>
        <v/>
      </c>
      <c r="BR14" s="186" t="b">
        <f>ISNUMBER(SEARCH("[",OpnameTabel[[#This Row],[Kenmerkvraag 8]]))</f>
        <v>0</v>
      </c>
      <c r="BS14" s="186" t="str">
        <f>IF(OpnameTabel[[#This Row],[HeeftKenmerkEenheid8]], MID(LEFT(OpnameTabel[[#This Row],[Kenmerkvraag 8]],FIND("]",OpnameTabel[[#This Row],[Kenmerkvraag 8]])-1),FIND("[",OpnameTabel[[#This Row],[Kenmerkvraag 8]])+1,LEN(OpnameTabel[[#This Row],[Kenmerkvraag 8]])), "")</f>
        <v/>
      </c>
      <c r="BT14" s="186" t="str">
        <f>IF(OpnameTabel[[#This Row],[HeeftKenmerkEenheid8]], LEFT(OpnameTabel[[#This Row],[Kenmerkvraag 8]], (FIND(" [",OpnameTabel[[#This Row],[Kenmerkvraag 8]],1)-1)), "")</f>
        <v/>
      </c>
      <c r="BU14" s="186" t="str">
        <f>IF(OpnameTabel[[#This Row],[HeeftKenmerkEenheid8]], (OpnameTabel[[#This Row],[Kenmerkomschrijving8]] &amp; ": " &amp; OpnameTabel[[#This Row],[Kenmerkantwoord 8]] &amp; " " &amp;OpnameTabel[[#This Row],[Kenmerkeenheid8]]), IF(ISTEXT(OpnameTabel[[#This Row],[Kenmerkantwoord 8]]), OpnameTabel[[#This Row],[Kenmerkantwoord 8]], ""))</f>
        <v/>
      </c>
      <c r="BV14" s="186" t="b">
        <f>ISNUMBER(SEARCH("[",OpnameTabel[[#This Row],[Kenmerkvraag 9]]))</f>
        <v>0</v>
      </c>
      <c r="BW14" s="186" t="str">
        <f>IF(OpnameTabel[[#This Row],[HeeftKenmerkEenheid9]], MID(LEFT(OpnameTabel[[#This Row],[Kenmerkvraag 9]],FIND("]",OpnameTabel[[#This Row],[Kenmerkvraag 9]])-1),FIND("[",OpnameTabel[[#This Row],[Kenmerkvraag 9]])+1,LEN(OpnameTabel[[#This Row],[Kenmerkvraag 9]])), "")</f>
        <v/>
      </c>
      <c r="BX14" s="186" t="str">
        <f>IF(OpnameTabel[[#This Row],[HeeftKenmerkEenheid9]], LEFT(OpnameTabel[[#This Row],[Kenmerkvraag 9]], (FIND(" [",OpnameTabel[[#This Row],[Kenmerkvraag 9]],1)-1)), "")</f>
        <v/>
      </c>
      <c r="BY14" s="186" t="str">
        <f>IF(OpnameTabel[[#This Row],[HeeftKenmerkEenheid9]], (OpnameTabel[[#This Row],[Kenmerkomschrijving9]] &amp; ": " &amp; OpnameTabel[[#This Row],[Kenmerkantwoord 9]] &amp; " " &amp;OpnameTabel[[#This Row],[Kenmerkeenheid9]]), IF(ISTEXT(OpnameTabel[[#This Row],[Kenmerkantwoord 9]]), OpnameTabel[[#This Row],[Kenmerkantwoord 9]], ""))</f>
        <v/>
      </c>
      <c r="BZ14" s="186" t="b">
        <f>ISNUMBER(SEARCH("[",OpnameTabel[[#This Row],[Kenmerkvraag 10]]))</f>
        <v>0</v>
      </c>
      <c r="CA14" s="186" t="str">
        <f>IF(OpnameTabel[[#This Row],[HeeftKenmerkEenheid10]], MID(LEFT(OpnameTabel[[#This Row],[Kenmerkvraag 10]],FIND("]",OpnameTabel[[#This Row],[Kenmerkvraag 10]])-1),FIND("[",OpnameTabel[[#This Row],[Kenmerkvraag 10]])+1,LEN(OpnameTabel[[#This Row],[Kenmerkvraag 10]])), "")</f>
        <v/>
      </c>
      <c r="CB14" s="186" t="str">
        <f>IF(OpnameTabel[[#This Row],[HeeftKenmerkEenheid10]], LEFT(OpnameTabel[[#This Row],[Kenmerkvraag 10]], (FIND(" [",OpnameTabel[[#This Row],[Kenmerkvraag 10]],1)-1)), "")</f>
        <v/>
      </c>
      <c r="CC1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4" s="186" t="b">
        <f>ISNUMBER(SEARCH("[",OpnameTabel[[#This Row],[Kenmerkvraag 11]]))</f>
        <v>0</v>
      </c>
      <c r="CE14" s="186" t="str">
        <f>IF(OpnameTabel[[#This Row],[HeeftKenmerkEenheid11]], MID(LEFT(OpnameTabel[[#This Row],[Kenmerkvraag 11]],FIND("]",OpnameTabel[[#This Row],[Kenmerkvraag 11]])-1),FIND("[",OpnameTabel[[#This Row],[Kenmerkvraag 11]])+1,LEN(OpnameTabel[[#This Row],[Kenmerkvraag 11]])), "")</f>
        <v/>
      </c>
      <c r="CF14" s="186" t="str">
        <f>IF(OpnameTabel[[#This Row],[HeeftKenmerkEenheid11]], LEFT(OpnameTabel[[#This Row],[Kenmerkvraag 11]], (FIND(" [",OpnameTabel[[#This Row],[Kenmerkvraag 11]],1)-1)), "")</f>
        <v/>
      </c>
      <c r="CG1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4" s="186"/>
      <c r="CI14" s="186"/>
      <c r="CJ14" s="186"/>
      <c r="CK14" s="186"/>
      <c r="CL14" s="186"/>
      <c r="CM14" s="186"/>
      <c r="CN14" s="186"/>
      <c r="CO14" s="186"/>
      <c r="CP14" s="186"/>
      <c r="CQ14" s="186"/>
      <c r="CR14" s="186"/>
      <c r="CS14" s="186"/>
      <c r="CT14" s="186"/>
      <c r="CU14" s="186"/>
    </row>
    <row r="15" spans="1:99" ht="17.399999999999999" customHeight="1" x14ac:dyDescent="0.25">
      <c r="A15" s="197">
        <f>ROW()</f>
        <v>15</v>
      </c>
      <c r="B15" s="185">
        <v>0</v>
      </c>
      <c r="C15" s="219" t="s">
        <v>261</v>
      </c>
      <c r="D15" s="85" t="str">
        <f>VLOOKUP(E15,'3 NL-SfB'!C:F,4,0)</f>
        <v>drukverhogingsinstallatie drinkwater</v>
      </c>
      <c r="E15" s="86" t="s">
        <v>287</v>
      </c>
      <c r="F15" s="86" t="s">
        <v>3782</v>
      </c>
      <c r="G15" t="s">
        <v>3782</v>
      </c>
      <c r="H15" s="147">
        <v>1</v>
      </c>
      <c r="I15" s="147"/>
      <c r="J15" s="147"/>
      <c r="K15" s="147"/>
      <c r="L15" s="90" t="s">
        <v>3053</v>
      </c>
      <c r="M15" s="147"/>
      <c r="N15" s="90" t="s">
        <v>3055</v>
      </c>
      <c r="O15" s="147"/>
      <c r="P15" s="90" t="s">
        <v>3057</v>
      </c>
      <c r="Q15" s="147"/>
      <c r="R15" s="132"/>
      <c r="S15" s="164"/>
      <c r="T15" s="88"/>
      <c r="U15" s="166"/>
      <c r="V15" s="93"/>
      <c r="W15" s="166"/>
      <c r="X15" s="93"/>
      <c r="Y15" s="166"/>
      <c r="Z15" s="166"/>
      <c r="AA15" s="166"/>
      <c r="AB15" s="139"/>
      <c r="AC15" s="139"/>
      <c r="AD15" s="156" t="b">
        <f>NOT(ISBLANK(OpnameTabel[[#This Row],[Aantal]]))</f>
        <v>1</v>
      </c>
      <c r="AE15" s="70" t="b">
        <f>AND(OpnameTabel[[#This Row],[IsAssetRegel]],NOT(ISBLANK(OpnameTabel[[#This Row],[Aantal]])))</f>
        <v>1</v>
      </c>
      <c r="AF15" s="70" t="b">
        <f>IF(AND(OpnameTabel[[#This Row],[IsAssetRegel]],OpnameTabel[[#This Row],[IsRegelActief]]), NOT(ISBLANK(OpnameTabel[[#This Row],[Bouwjaar]])), TRUE)</f>
        <v>0</v>
      </c>
      <c r="AG15" s="70" t="b">
        <f>IF(AND(OpnameTabel[[#This Row],[IsAssetRegel]],OpnameTabel[[#This Row],[IsRegelActief]]), NOT(ISBLANK(J15)), TRUE)</f>
        <v>0</v>
      </c>
      <c r="AH15" s="70" t="b">
        <f>IF(AND(OpnameTabel[[#This Row],[IsAssetRegel]],OpnameTabel[[#This Row],[IsRegelActief]]), NOT(ISBLANK(K15)), TRUE)</f>
        <v>0</v>
      </c>
      <c r="AI15" s="70" t="b">
        <f>IF(AND(OpnameTabel[[#This Row],[IsAssetRegel]],OpnameTabel[[#This Row],[IsRegelActief]], NOT(ISBLANK(OpnameTabel[[#This Row],[Kenmerkvraag 4]]))), NOT(ISBLANK(OpnameTabel[[#This Row],[Kenmerkantwoord 4]])), TRUE)</f>
        <v>0</v>
      </c>
      <c r="AJ15" s="70" t="b">
        <f>IF(AND(OpnameTabel[[#This Row],[IsAssetRegel]],OpnameTabel[[#This Row],[IsRegelActief]], NOT(ISBLANK(OpnameTabel[[#This Row],[Kenmerkvraag 5]]))), NOT(ISBLANK(OpnameTabel[[#This Row],[Kenmerkantwoord 5]])), TRUE)</f>
        <v>0</v>
      </c>
      <c r="AK15" s="70" t="b">
        <f>IF(AND(OpnameTabel[[#This Row],[IsAssetRegel]],OpnameTabel[[#This Row],[IsRegelActief]], NOT(ISBLANK(OpnameTabel[[#This Row],[Kenmerkvraag 6]]))), NOT(ISBLANK(OpnameTabel[[#This Row],[Kenmerkantwoord 6]])), TRUE)</f>
        <v>0</v>
      </c>
      <c r="AL15" s="70" t="b">
        <f>IF(AND(OpnameTabel[[#This Row],[IsAssetRegel]],OpnameTabel[[#This Row],[IsRegelActief]], NOT(ISBLANK(OpnameTabel[[#This Row],[Kenmerkvraag 7]]))), NOT(ISBLANK(OpnameTabel[[#This Row],[Kenmerkantwoord 7]])), TRUE)</f>
        <v>1</v>
      </c>
      <c r="AM15" s="70" t="b">
        <f>IF(AND(OpnameTabel[[#This Row],[IsAssetRegel]],OpnameTabel[[#This Row],[IsRegelActief]], NOT(ISBLANK(OpnameTabel[[#This Row],[Kenmerkvraag 8]]))), NOT(ISBLANK(OpnameTabel[[#This Row],[Kenmerkantwoord 8]])), TRUE)</f>
        <v>1</v>
      </c>
      <c r="AN15" s="70" t="b">
        <f>IF(AND(OpnameTabel[[#This Row],[IsAssetRegel]],OpnameTabel[[#This Row],[IsRegelActief]], NOT(ISBLANK(OpnameTabel[[#This Row],[Kenmerkvraag 9]]))), NOT(ISBLANK(OpnameTabel[[#This Row],[Kenmerkantwoord 9]])), TRUE)</f>
        <v>1</v>
      </c>
      <c r="AO15" s="70" t="b">
        <f>IF(AND(OpnameTabel[[#This Row],[IsAssetRegel]],OpnameTabel[[#This Row],[IsRegelActief]], NOT(ISBLANK(OpnameTabel[[#This Row],[Kenmerkvraag 10]]))), NOT(ISBLANK(OpnameTabel[[#This Row],[Kenmerkantwoord 10]])), TRUE)</f>
        <v>1</v>
      </c>
      <c r="AP15" s="70" t="b">
        <f>IF(AND(OpnameTabel[[#This Row],[IsAssetRegel]],OpnameTabel[[#This Row],[IsRegelActief]], NOT(ISBLANK(OpnameTabel[[#This Row],[Kenmerkvraag 11]]))), NOT(ISBLANK(OpnameTabel[[#This Row],[Kenmerkantwoord 11]])), TRUE)</f>
        <v>1</v>
      </c>
      <c r="AQ15" s="70">
        <f>IF(OpnameTabel[[#This Row],[IsIngevuld1]], 0, 1)</f>
        <v>1</v>
      </c>
      <c r="AR15" s="70">
        <f>IF(OpnameTabel[[#This Row],[IsIngevuld2]], 0, 1)</f>
        <v>1</v>
      </c>
      <c r="AS15" s="70">
        <f>IF(OpnameTabel[[#This Row],[IsIngevuld3]], 0, 1)</f>
        <v>1</v>
      </c>
      <c r="AT15" s="70">
        <f>IF(OpnameTabel[[#This Row],[IsIngevuld4]], 0, 1)</f>
        <v>1</v>
      </c>
      <c r="AU15" s="70">
        <f>IF(OpnameTabel[[#This Row],[IsIngevuld5]], 0, 1)</f>
        <v>1</v>
      </c>
      <c r="AV15" s="70">
        <f>IF(OpnameTabel[[#This Row],[IsIngevuld6]], 0, 1)</f>
        <v>1</v>
      </c>
      <c r="AW15" s="70">
        <f>IF(OpnameTabel[[#This Row],[IsIngevuld7]], 0, 1)</f>
        <v>0</v>
      </c>
      <c r="AX15" s="70">
        <f>IF(OpnameTabel[[#This Row],[IsIngevuld8]], 0, 1)</f>
        <v>0</v>
      </c>
      <c r="AY15" s="70">
        <f>IF(OpnameTabel[[#This Row],[IsIngevuld9]], 0, 1)</f>
        <v>0</v>
      </c>
      <c r="AZ15" s="70">
        <f>IF(OpnameTabel[[#This Row],[IsIngevuld10]], 0, 1)</f>
        <v>0</v>
      </c>
      <c r="BA15" s="70">
        <f>IF(OpnameTabel[[#This Row],[IsIngevuld11]], 0, 1)</f>
        <v>0</v>
      </c>
      <c r="BB15" s="70" t="b">
        <f>ISNUMBER(SEARCH("[",OpnameTabel[[#This Row],[Kenmerkvraag 4]]))</f>
        <v>1</v>
      </c>
      <c r="BC15" s="70" t="str">
        <f>IF(OpnameTabel[[#This Row],[HeeftKenmerkEenheid4]], MID(LEFT(OpnameTabel[[#This Row],[Kenmerkvraag 4]],FIND("]",OpnameTabel[[#This Row],[Kenmerkvraag 4]])-1),FIND("[",OpnameTabel[[#This Row],[Kenmerkvraag 4]])+1,LEN(OpnameTabel[[#This Row],[Kenmerkvraag 4]])), "")</f>
        <v>stuks</v>
      </c>
      <c r="BD15" s="70" t="str">
        <f>IF(OpnameTabel[[#This Row],[HeeftKenmerkEenheid4]], LEFT(OpnameTabel[[#This Row],[Kenmerkvraag 4]], (FIND(" [",OpnameTabel[[#This Row],[Kenmerkvraag 4]],1)-1)), "")</f>
        <v>Pompen</v>
      </c>
      <c r="BE15" s="186" t="str">
        <f>IF(OpnameTabel[[#This Row],[HeeftKenmerkEenheid4]], (OpnameTabel[[#This Row],[Kenmerkomschrijving4]] &amp; ": " &amp; OpnameTabel[[#This Row],[Kenmerkantwoord 4]] &amp; " " &amp;OpnameTabel[[#This Row],[Kenmerkeenheid4]]), IF(ISTEXT(OpnameTabel[[#This Row],[Kenmerkantwoord 4]]), OpnameTabel[[#This Row],[Kenmerkantwoord 4]], ""))</f>
        <v>Pompen:  stuks</v>
      </c>
      <c r="BF15" s="186" t="b">
        <f>ISNUMBER(SEARCH("[",OpnameTabel[[#This Row],[Kenmerkvraag 5]]))</f>
        <v>1</v>
      </c>
      <c r="BG15" s="186" t="str">
        <f>IF(OpnameTabel[[#This Row],[HeeftKenmerkEenheid5]], MID(LEFT(OpnameTabel[[#This Row],[Kenmerkvraag 5]],FIND("]",OpnameTabel[[#This Row],[Kenmerkvraag 5]])-1),FIND("[",OpnameTabel[[#This Row],[Kenmerkvraag 5]])+1,LEN(OpnameTabel[[#This Row],[Kenmerkvraag 5]])), "")</f>
        <v>kW</v>
      </c>
      <c r="BH15" s="186" t="str">
        <f>IF(OpnameTabel[[#This Row],[HeeftKenmerkEenheid5]], LEFT(OpnameTabel[[#This Row],[Kenmerkvraag 5]], (FIND(" [",OpnameTabel[[#This Row],[Kenmerkvraag 5]],1)-1)), "")</f>
        <v>Vermogen (totaal)</v>
      </c>
      <c r="BI15" s="186" t="str">
        <f>IF(OpnameTabel[[#This Row],[HeeftKenmerkEenheid5]], (OpnameTabel[[#This Row],[Kenmerkomschrijving5]] &amp; ": " &amp; OpnameTabel[[#This Row],[Kenmerkantwoord 5]] &amp; " " &amp;OpnameTabel[[#This Row],[Kenmerkeenheid5]]), IF(ISTEXT(OpnameTabel[[#This Row],[Kenmerkantwoord 5]]), OpnameTabel[[#This Row],[Kenmerkantwoord 5]], ""))</f>
        <v>Vermogen (totaal):  kW</v>
      </c>
      <c r="BJ15" s="186" t="b">
        <f>ISNUMBER(SEARCH("[",OpnameTabel[[#This Row],[Kenmerkvraag 6]]))</f>
        <v>1</v>
      </c>
      <c r="BK15" s="186" t="str">
        <f>IF(OpnameTabel[[#This Row],[HeeftKenmerkEenheid6]], MID(LEFT(OpnameTabel[[#This Row],[Kenmerkvraag 6]],FIND("]",OpnameTabel[[#This Row],[Kenmerkvraag 6]])-1),FIND("[",OpnameTabel[[#This Row],[Kenmerkvraag 6]])+1,LEN(OpnameTabel[[#This Row],[Kenmerkvraag 6]])), "")</f>
        <v>kPa</v>
      </c>
      <c r="BL15" s="186" t="str">
        <f>IF(OpnameTabel[[#This Row],[HeeftKenmerkEenheid6]], LEFT(OpnameTabel[[#This Row],[Kenmerkvraag 6]], (FIND(" [",OpnameTabel[[#This Row],[Kenmerkvraag 6]],1)-1)), "")</f>
        <v>Opvoerhoogte (max)</v>
      </c>
      <c r="BM15" s="186" t="str">
        <f>IF(OpnameTabel[[#This Row],[HeeftKenmerkEenheid6]], (OpnameTabel[[#This Row],[Kenmerkomschrijving6]] &amp; ": " &amp; OpnameTabel[[#This Row],[Kenmerkantwoord 6]] &amp; " " &amp;OpnameTabel[[#This Row],[Kenmerkeenheid6]]), IF(ISTEXT(OpnameTabel[[#This Row],[Kenmerkantwoord 6]]), OpnameTabel[[#This Row],[Kenmerkantwoord 6]], ""))</f>
        <v>Opvoerhoogte (max):  kPa</v>
      </c>
      <c r="BN15" s="186" t="b">
        <f>ISNUMBER(SEARCH("[",OpnameTabel[[#This Row],[Kenmerkvraag 7]]))</f>
        <v>0</v>
      </c>
      <c r="BO15" s="186" t="str">
        <f>IF(OpnameTabel[[#This Row],[HeeftKenmerkEenheid7]], MID(LEFT(OpnameTabel[[#This Row],[Kenmerkvraag 7]],FIND("]",OpnameTabel[[#This Row],[Kenmerkvraag 7]])-1),FIND("[",OpnameTabel[[#This Row],[Kenmerkvraag 7]])+1,LEN(OpnameTabel[[#This Row],[Kenmerkvraag 7]])), "")</f>
        <v/>
      </c>
      <c r="BP15" s="186" t="str">
        <f>IF(OpnameTabel[[#This Row],[HeeftKenmerkEenheid7]], LEFT(OpnameTabel[[#This Row],[Kenmerkvraag 7]], (FIND(" [",OpnameTabel[[#This Row],[Kenmerkvraag 7]],1)-1)), "")</f>
        <v/>
      </c>
      <c r="BQ15" s="186" t="str">
        <f>IF(OpnameTabel[[#This Row],[HeeftKenmerkEenheid7]], (OpnameTabel[[#This Row],[Kenmerkomschrijving7]] &amp; ": " &amp; OpnameTabel[[#This Row],[Kenmerkantwoord 7]] &amp; " " &amp;OpnameTabel[[#This Row],[Kenmerkeenheid7]]), IF(ISTEXT(OpnameTabel[[#This Row],[Kenmerkantwoord 7]]), OpnameTabel[[#This Row],[Kenmerkantwoord 7]], ""))</f>
        <v/>
      </c>
      <c r="BR15" s="186" t="b">
        <f>ISNUMBER(SEARCH("[",OpnameTabel[[#This Row],[Kenmerkvraag 8]]))</f>
        <v>0</v>
      </c>
      <c r="BS15" s="186" t="str">
        <f>IF(OpnameTabel[[#This Row],[HeeftKenmerkEenheid8]], MID(LEFT(OpnameTabel[[#This Row],[Kenmerkvraag 8]],FIND("]",OpnameTabel[[#This Row],[Kenmerkvraag 8]])-1),FIND("[",OpnameTabel[[#This Row],[Kenmerkvraag 8]])+1,LEN(OpnameTabel[[#This Row],[Kenmerkvraag 8]])), "")</f>
        <v/>
      </c>
      <c r="BT15" s="186" t="str">
        <f>IF(OpnameTabel[[#This Row],[HeeftKenmerkEenheid8]], LEFT(OpnameTabel[[#This Row],[Kenmerkvraag 8]], (FIND(" [",OpnameTabel[[#This Row],[Kenmerkvraag 8]],1)-1)), "")</f>
        <v/>
      </c>
      <c r="BU15" s="186" t="str">
        <f>IF(OpnameTabel[[#This Row],[HeeftKenmerkEenheid8]], (OpnameTabel[[#This Row],[Kenmerkomschrijving8]] &amp; ": " &amp; OpnameTabel[[#This Row],[Kenmerkantwoord 8]] &amp; " " &amp;OpnameTabel[[#This Row],[Kenmerkeenheid8]]), IF(ISTEXT(OpnameTabel[[#This Row],[Kenmerkantwoord 8]]), OpnameTabel[[#This Row],[Kenmerkantwoord 8]], ""))</f>
        <v/>
      </c>
      <c r="BV15" s="186" t="b">
        <f>ISNUMBER(SEARCH("[",OpnameTabel[[#This Row],[Kenmerkvraag 9]]))</f>
        <v>0</v>
      </c>
      <c r="BW15" s="186" t="str">
        <f>IF(OpnameTabel[[#This Row],[HeeftKenmerkEenheid9]], MID(LEFT(OpnameTabel[[#This Row],[Kenmerkvraag 9]],FIND("]",OpnameTabel[[#This Row],[Kenmerkvraag 9]])-1),FIND("[",OpnameTabel[[#This Row],[Kenmerkvraag 9]])+1,LEN(OpnameTabel[[#This Row],[Kenmerkvraag 9]])), "")</f>
        <v/>
      </c>
      <c r="BX15" s="186" t="str">
        <f>IF(OpnameTabel[[#This Row],[HeeftKenmerkEenheid9]], LEFT(OpnameTabel[[#This Row],[Kenmerkvraag 9]], (FIND(" [",OpnameTabel[[#This Row],[Kenmerkvraag 9]],1)-1)), "")</f>
        <v/>
      </c>
      <c r="BY15" s="186" t="str">
        <f>IF(OpnameTabel[[#This Row],[HeeftKenmerkEenheid9]], (OpnameTabel[[#This Row],[Kenmerkomschrijving9]] &amp; ": " &amp; OpnameTabel[[#This Row],[Kenmerkantwoord 9]] &amp; " " &amp;OpnameTabel[[#This Row],[Kenmerkeenheid9]]), IF(ISTEXT(OpnameTabel[[#This Row],[Kenmerkantwoord 9]]), OpnameTabel[[#This Row],[Kenmerkantwoord 9]], ""))</f>
        <v/>
      </c>
      <c r="BZ15" s="186" t="b">
        <f>ISNUMBER(SEARCH("[",OpnameTabel[[#This Row],[Kenmerkvraag 10]]))</f>
        <v>0</v>
      </c>
      <c r="CA15" s="186" t="str">
        <f>IF(OpnameTabel[[#This Row],[HeeftKenmerkEenheid10]], MID(LEFT(OpnameTabel[[#This Row],[Kenmerkvraag 10]],FIND("]",OpnameTabel[[#This Row],[Kenmerkvraag 10]])-1),FIND("[",OpnameTabel[[#This Row],[Kenmerkvraag 10]])+1,LEN(OpnameTabel[[#This Row],[Kenmerkvraag 10]])), "")</f>
        <v/>
      </c>
      <c r="CB15" s="186" t="str">
        <f>IF(OpnameTabel[[#This Row],[HeeftKenmerkEenheid10]], LEFT(OpnameTabel[[#This Row],[Kenmerkvraag 10]], (FIND(" [",OpnameTabel[[#This Row],[Kenmerkvraag 10]],1)-1)), "")</f>
        <v/>
      </c>
      <c r="CC1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5" s="186" t="b">
        <f>ISNUMBER(SEARCH("[",OpnameTabel[[#This Row],[Kenmerkvraag 11]]))</f>
        <v>0</v>
      </c>
      <c r="CE15" s="186" t="str">
        <f>IF(OpnameTabel[[#This Row],[HeeftKenmerkEenheid11]], MID(LEFT(OpnameTabel[[#This Row],[Kenmerkvraag 11]],FIND("]",OpnameTabel[[#This Row],[Kenmerkvraag 11]])-1),FIND("[",OpnameTabel[[#This Row],[Kenmerkvraag 11]])+1,LEN(OpnameTabel[[#This Row],[Kenmerkvraag 11]])), "")</f>
        <v/>
      </c>
      <c r="CF15" s="186" t="str">
        <f>IF(OpnameTabel[[#This Row],[HeeftKenmerkEenheid11]], LEFT(OpnameTabel[[#This Row],[Kenmerkvraag 11]], (FIND(" [",OpnameTabel[[#This Row],[Kenmerkvraag 11]],1)-1)), "")</f>
        <v/>
      </c>
      <c r="CG1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5" s="243"/>
      <c r="CI15" s="243"/>
      <c r="CJ15" s="243"/>
      <c r="CK15" s="243"/>
      <c r="CL15" s="243"/>
      <c r="CM15" s="243"/>
      <c r="CN15" s="243"/>
      <c r="CO15" s="243"/>
      <c r="CP15" s="243"/>
      <c r="CQ15" s="243"/>
      <c r="CR15" s="243"/>
      <c r="CS15" s="243"/>
      <c r="CT15" s="243"/>
      <c r="CU15" s="243"/>
    </row>
    <row r="16" spans="1:99" ht="17.399999999999999" customHeight="1" x14ac:dyDescent="0.25">
      <c r="A16" s="197">
        <f>ROW()</f>
        <v>16</v>
      </c>
      <c r="B16" s="185">
        <v>0</v>
      </c>
      <c r="C16" s="219" t="s">
        <v>261</v>
      </c>
      <c r="D16" s="85" t="str">
        <f>VLOOKUP(E16,'3 NL-SfB'!C:F,4,0)</f>
        <v>pomp verwarmd tapwater</v>
      </c>
      <c r="E16" s="109" t="s">
        <v>1451</v>
      </c>
      <c r="F16" s="105" t="s">
        <v>1447</v>
      </c>
      <c r="G16"/>
      <c r="H16" s="147">
        <v>1</v>
      </c>
      <c r="I16" s="147"/>
      <c r="J16" s="147"/>
      <c r="K16" s="147"/>
      <c r="L16" s="98" t="s">
        <v>3051</v>
      </c>
      <c r="M16" s="143"/>
      <c r="N16" s="98" t="s">
        <v>3050</v>
      </c>
      <c r="O16" s="165"/>
      <c r="P16" s="98"/>
      <c r="Q16" s="143"/>
      <c r="R16" s="111"/>
      <c r="S16" s="160"/>
      <c r="T16" s="110"/>
      <c r="U16" s="160"/>
      <c r="V16" s="110"/>
      <c r="W16" s="160"/>
      <c r="X16" s="110"/>
      <c r="Y16" s="160"/>
      <c r="Z16" s="160"/>
      <c r="AA16" s="160"/>
      <c r="AB16" s="102"/>
      <c r="AC16" s="226" t="s">
        <v>3808</v>
      </c>
      <c r="AD16" s="156" t="b">
        <f>NOT(ISBLANK(OpnameTabel[[#This Row],[Aantal]]))</f>
        <v>1</v>
      </c>
      <c r="AE16" s="70" t="b">
        <f>AND(OpnameTabel[[#This Row],[IsAssetRegel]],NOT(ISBLANK(OpnameTabel[[#This Row],[Aantal]])))</f>
        <v>1</v>
      </c>
      <c r="AF16" s="70" t="b">
        <f>IF(AND(OpnameTabel[[#This Row],[IsAssetRegel]],OpnameTabel[[#This Row],[IsRegelActief]]), NOT(ISBLANK(OpnameTabel[[#This Row],[Bouwjaar]])), TRUE)</f>
        <v>0</v>
      </c>
      <c r="AG16" s="70" t="b">
        <f>IF(AND(OpnameTabel[[#This Row],[IsAssetRegel]],OpnameTabel[[#This Row],[IsRegelActief]]), NOT(ISBLANK(J16)), TRUE)</f>
        <v>0</v>
      </c>
      <c r="AH16" s="70" t="b">
        <f>IF(AND(OpnameTabel[[#This Row],[IsAssetRegel]],OpnameTabel[[#This Row],[IsRegelActief]]), NOT(ISBLANK(K16)), TRUE)</f>
        <v>0</v>
      </c>
      <c r="AI16" s="70" t="b">
        <f>IF(AND(OpnameTabel[[#This Row],[IsAssetRegel]],OpnameTabel[[#This Row],[IsRegelActief]], NOT(ISBLANK(OpnameTabel[[#This Row],[Kenmerkvraag 4]]))), NOT(ISBLANK(OpnameTabel[[#This Row],[Kenmerkantwoord 4]])), TRUE)</f>
        <v>0</v>
      </c>
      <c r="AJ16" s="70" t="b">
        <f>IF(AND(OpnameTabel[[#This Row],[IsAssetRegel]],OpnameTabel[[#This Row],[IsRegelActief]], NOT(ISBLANK(OpnameTabel[[#This Row],[Kenmerkvraag 5]]))), NOT(ISBLANK(OpnameTabel[[#This Row],[Kenmerkantwoord 5]])), TRUE)</f>
        <v>0</v>
      </c>
      <c r="AK16" s="70" t="b">
        <f>IF(AND(OpnameTabel[[#This Row],[IsAssetRegel]],OpnameTabel[[#This Row],[IsRegelActief]], NOT(ISBLANK(OpnameTabel[[#This Row],[Kenmerkvraag 6]]))), NOT(ISBLANK(OpnameTabel[[#This Row],[Kenmerkantwoord 6]])), TRUE)</f>
        <v>1</v>
      </c>
      <c r="AL16" s="70" t="b">
        <f>IF(AND(OpnameTabel[[#This Row],[IsAssetRegel]],OpnameTabel[[#This Row],[IsRegelActief]], NOT(ISBLANK(OpnameTabel[[#This Row],[Kenmerkvraag 7]]))), NOT(ISBLANK(OpnameTabel[[#This Row],[Kenmerkantwoord 7]])), TRUE)</f>
        <v>1</v>
      </c>
      <c r="AM16" s="70" t="b">
        <f>IF(AND(OpnameTabel[[#This Row],[IsAssetRegel]],OpnameTabel[[#This Row],[IsRegelActief]], NOT(ISBLANK(OpnameTabel[[#This Row],[Kenmerkvraag 8]]))), NOT(ISBLANK(OpnameTabel[[#This Row],[Kenmerkantwoord 8]])), TRUE)</f>
        <v>1</v>
      </c>
      <c r="AN16" s="70" t="b">
        <f>IF(AND(OpnameTabel[[#This Row],[IsAssetRegel]],OpnameTabel[[#This Row],[IsRegelActief]], NOT(ISBLANK(OpnameTabel[[#This Row],[Kenmerkvraag 9]]))), NOT(ISBLANK(OpnameTabel[[#This Row],[Kenmerkantwoord 9]])), TRUE)</f>
        <v>1</v>
      </c>
      <c r="AO16" s="70" t="b">
        <f>IF(AND(OpnameTabel[[#This Row],[IsAssetRegel]],OpnameTabel[[#This Row],[IsRegelActief]], NOT(ISBLANK(OpnameTabel[[#This Row],[Kenmerkvraag 10]]))), NOT(ISBLANK(OpnameTabel[[#This Row],[Kenmerkantwoord 10]])), TRUE)</f>
        <v>1</v>
      </c>
      <c r="AP16" s="70" t="b">
        <f>IF(AND(OpnameTabel[[#This Row],[IsAssetRegel]],OpnameTabel[[#This Row],[IsRegelActief]], NOT(ISBLANK(OpnameTabel[[#This Row],[Kenmerkvraag 11]]))), NOT(ISBLANK(OpnameTabel[[#This Row],[Kenmerkantwoord 11]])), TRUE)</f>
        <v>1</v>
      </c>
      <c r="AQ16" s="70">
        <f>IF(OpnameTabel[[#This Row],[IsIngevuld1]], 0, 1)</f>
        <v>1</v>
      </c>
      <c r="AR16" s="70">
        <f>IF(OpnameTabel[[#This Row],[IsIngevuld2]], 0, 1)</f>
        <v>1</v>
      </c>
      <c r="AS16" s="70">
        <f>IF(OpnameTabel[[#This Row],[IsIngevuld3]], 0, 1)</f>
        <v>1</v>
      </c>
      <c r="AT16" s="70">
        <f>IF(OpnameTabel[[#This Row],[IsIngevuld4]], 0, 1)</f>
        <v>1</v>
      </c>
      <c r="AU16" s="70">
        <f>IF(OpnameTabel[[#This Row],[IsIngevuld5]], 0, 1)</f>
        <v>1</v>
      </c>
      <c r="AV16" s="70">
        <f>IF(OpnameTabel[[#This Row],[IsIngevuld6]], 0, 1)</f>
        <v>0</v>
      </c>
      <c r="AW16" s="70">
        <f>IF(OpnameTabel[[#This Row],[IsIngevuld7]], 0, 1)</f>
        <v>0</v>
      </c>
      <c r="AX16" s="70">
        <f>IF(OpnameTabel[[#This Row],[IsIngevuld8]], 0, 1)</f>
        <v>0</v>
      </c>
      <c r="AY16" s="70">
        <f>IF(OpnameTabel[[#This Row],[IsIngevuld9]], 0, 1)</f>
        <v>0</v>
      </c>
      <c r="AZ16" s="70">
        <f>IF(OpnameTabel[[#This Row],[IsIngevuld10]], 0, 1)</f>
        <v>0</v>
      </c>
      <c r="BA16" s="70">
        <f>IF(OpnameTabel[[#This Row],[IsIngevuld11]], 0, 1)</f>
        <v>0</v>
      </c>
      <c r="BB16" s="70" t="b">
        <f>ISNUMBER(SEARCH("[",OpnameTabel[[#This Row],[Kenmerkvraag 4]]))</f>
        <v>1</v>
      </c>
      <c r="BC16" s="70" t="str">
        <f>IF(OpnameTabel[[#This Row],[HeeftKenmerkEenheid4]], MID(LEFT(OpnameTabel[[#This Row],[Kenmerkvraag 4]],FIND("]",OpnameTabel[[#This Row],[Kenmerkvraag 4]])-1),FIND("[",OpnameTabel[[#This Row],[Kenmerkvraag 4]])+1,LEN(OpnameTabel[[#This Row],[Kenmerkvraag 4]])), "")</f>
        <v>m3/h</v>
      </c>
      <c r="BD16" s="70" t="str">
        <f>IF(OpnameTabel[[#This Row],[HeeftKenmerkEenheid4]], LEFT(OpnameTabel[[#This Row],[Kenmerkvraag 4]], (FIND(" [",OpnameTabel[[#This Row],[Kenmerkvraag 4]],1)-1)), "")</f>
        <v>Max. debiet</v>
      </c>
      <c r="BE16"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16" s="186" t="b">
        <f>ISNUMBER(SEARCH("[",OpnameTabel[[#This Row],[Kenmerkvraag 5]]))</f>
        <v>1</v>
      </c>
      <c r="BG16" s="186" t="str">
        <f>IF(OpnameTabel[[#This Row],[HeeftKenmerkEenheid5]], MID(LEFT(OpnameTabel[[#This Row],[Kenmerkvraag 5]],FIND("]",OpnameTabel[[#This Row],[Kenmerkvraag 5]])-1),FIND("[",OpnameTabel[[#This Row],[Kenmerkvraag 5]])+1,LEN(OpnameTabel[[#This Row],[Kenmerkvraag 5]])), "")</f>
        <v>kPa</v>
      </c>
      <c r="BH16" s="186" t="str">
        <f>IF(OpnameTabel[[#This Row],[HeeftKenmerkEenheid5]], LEFT(OpnameTabel[[#This Row],[Kenmerkvraag 5]], (FIND(" [",OpnameTabel[[#This Row],[Kenmerkvraag 5]],1)-1)), "")</f>
        <v>Opvoerhoogte</v>
      </c>
      <c r="BI16" s="186" t="str">
        <f>IF(OpnameTabel[[#This Row],[HeeftKenmerkEenheid5]], (OpnameTabel[[#This Row],[Kenmerkomschrijving5]] &amp; ": " &amp; OpnameTabel[[#This Row],[Kenmerkantwoord 5]] &amp; " " &amp;OpnameTabel[[#This Row],[Kenmerkeenheid5]]), IF(ISTEXT(OpnameTabel[[#This Row],[Kenmerkantwoord 5]]), OpnameTabel[[#This Row],[Kenmerkantwoord 5]], ""))</f>
        <v>Opvoerhoogte:  kPa</v>
      </c>
      <c r="BJ16" s="186" t="b">
        <f>ISNUMBER(SEARCH("[",OpnameTabel[[#This Row],[Kenmerkvraag 6]]))</f>
        <v>0</v>
      </c>
      <c r="BK16" s="186" t="str">
        <f>IF(OpnameTabel[[#This Row],[HeeftKenmerkEenheid6]], MID(LEFT(OpnameTabel[[#This Row],[Kenmerkvraag 6]],FIND("]",OpnameTabel[[#This Row],[Kenmerkvraag 6]])-1),FIND("[",OpnameTabel[[#This Row],[Kenmerkvraag 6]])+1,LEN(OpnameTabel[[#This Row],[Kenmerkvraag 6]])), "")</f>
        <v/>
      </c>
      <c r="BL16" s="186" t="str">
        <f>IF(OpnameTabel[[#This Row],[HeeftKenmerkEenheid6]], LEFT(OpnameTabel[[#This Row],[Kenmerkvraag 6]], (FIND(" [",OpnameTabel[[#This Row],[Kenmerkvraag 6]],1)-1)), "")</f>
        <v/>
      </c>
      <c r="BM16" s="186" t="str">
        <f>IF(OpnameTabel[[#This Row],[HeeftKenmerkEenheid6]], (OpnameTabel[[#This Row],[Kenmerkomschrijving6]] &amp; ": " &amp; OpnameTabel[[#This Row],[Kenmerkantwoord 6]] &amp; " " &amp;OpnameTabel[[#This Row],[Kenmerkeenheid6]]), IF(ISTEXT(OpnameTabel[[#This Row],[Kenmerkantwoord 6]]), OpnameTabel[[#This Row],[Kenmerkantwoord 6]], ""))</f>
        <v/>
      </c>
      <c r="BN16" s="186" t="b">
        <f>ISNUMBER(SEARCH("[",OpnameTabel[[#This Row],[Kenmerkvraag 7]]))</f>
        <v>0</v>
      </c>
      <c r="BO16" s="186" t="str">
        <f>IF(OpnameTabel[[#This Row],[HeeftKenmerkEenheid7]], MID(LEFT(OpnameTabel[[#This Row],[Kenmerkvraag 7]],FIND("]",OpnameTabel[[#This Row],[Kenmerkvraag 7]])-1),FIND("[",OpnameTabel[[#This Row],[Kenmerkvraag 7]])+1,LEN(OpnameTabel[[#This Row],[Kenmerkvraag 7]])), "")</f>
        <v/>
      </c>
      <c r="BP16" s="186" t="str">
        <f>IF(OpnameTabel[[#This Row],[HeeftKenmerkEenheid7]], LEFT(OpnameTabel[[#This Row],[Kenmerkvraag 7]], (FIND(" [",OpnameTabel[[#This Row],[Kenmerkvraag 7]],1)-1)), "")</f>
        <v/>
      </c>
      <c r="BQ16" s="186" t="str">
        <f>IF(OpnameTabel[[#This Row],[HeeftKenmerkEenheid7]], (OpnameTabel[[#This Row],[Kenmerkomschrijving7]] &amp; ": " &amp; OpnameTabel[[#This Row],[Kenmerkantwoord 7]] &amp; " " &amp;OpnameTabel[[#This Row],[Kenmerkeenheid7]]), IF(ISTEXT(OpnameTabel[[#This Row],[Kenmerkantwoord 7]]), OpnameTabel[[#This Row],[Kenmerkantwoord 7]], ""))</f>
        <v/>
      </c>
      <c r="BR16" s="186" t="b">
        <f>ISNUMBER(SEARCH("[",OpnameTabel[[#This Row],[Kenmerkvraag 8]]))</f>
        <v>0</v>
      </c>
      <c r="BS16" s="186" t="str">
        <f>IF(OpnameTabel[[#This Row],[HeeftKenmerkEenheid8]], MID(LEFT(OpnameTabel[[#This Row],[Kenmerkvraag 8]],FIND("]",OpnameTabel[[#This Row],[Kenmerkvraag 8]])-1),FIND("[",OpnameTabel[[#This Row],[Kenmerkvraag 8]])+1,LEN(OpnameTabel[[#This Row],[Kenmerkvraag 8]])), "")</f>
        <v/>
      </c>
      <c r="BT16" s="186" t="str">
        <f>IF(OpnameTabel[[#This Row],[HeeftKenmerkEenheid8]], LEFT(OpnameTabel[[#This Row],[Kenmerkvraag 8]], (FIND(" [",OpnameTabel[[#This Row],[Kenmerkvraag 8]],1)-1)), "")</f>
        <v/>
      </c>
      <c r="BU16" s="186" t="str">
        <f>IF(OpnameTabel[[#This Row],[HeeftKenmerkEenheid8]], (OpnameTabel[[#This Row],[Kenmerkomschrijving8]] &amp; ": " &amp; OpnameTabel[[#This Row],[Kenmerkantwoord 8]] &amp; " " &amp;OpnameTabel[[#This Row],[Kenmerkeenheid8]]), IF(ISTEXT(OpnameTabel[[#This Row],[Kenmerkantwoord 8]]), OpnameTabel[[#This Row],[Kenmerkantwoord 8]], ""))</f>
        <v/>
      </c>
      <c r="BV16" s="186" t="b">
        <f>ISNUMBER(SEARCH("[",OpnameTabel[[#This Row],[Kenmerkvraag 9]]))</f>
        <v>0</v>
      </c>
      <c r="BW16" s="186" t="str">
        <f>IF(OpnameTabel[[#This Row],[HeeftKenmerkEenheid9]], MID(LEFT(OpnameTabel[[#This Row],[Kenmerkvraag 9]],FIND("]",OpnameTabel[[#This Row],[Kenmerkvraag 9]])-1),FIND("[",OpnameTabel[[#This Row],[Kenmerkvraag 9]])+1,LEN(OpnameTabel[[#This Row],[Kenmerkvraag 9]])), "")</f>
        <v/>
      </c>
      <c r="BX16" s="186" t="str">
        <f>IF(OpnameTabel[[#This Row],[HeeftKenmerkEenheid9]], LEFT(OpnameTabel[[#This Row],[Kenmerkvraag 9]], (FIND(" [",OpnameTabel[[#This Row],[Kenmerkvraag 9]],1)-1)), "")</f>
        <v/>
      </c>
      <c r="BY16" s="186" t="str">
        <f>IF(OpnameTabel[[#This Row],[HeeftKenmerkEenheid9]], (OpnameTabel[[#This Row],[Kenmerkomschrijving9]] &amp; ": " &amp; OpnameTabel[[#This Row],[Kenmerkantwoord 9]] &amp; " " &amp;OpnameTabel[[#This Row],[Kenmerkeenheid9]]), IF(ISTEXT(OpnameTabel[[#This Row],[Kenmerkantwoord 9]]), OpnameTabel[[#This Row],[Kenmerkantwoord 9]], ""))</f>
        <v/>
      </c>
      <c r="BZ16" s="186" t="b">
        <f>ISNUMBER(SEARCH("[",OpnameTabel[[#This Row],[Kenmerkvraag 10]]))</f>
        <v>0</v>
      </c>
      <c r="CA16" s="186" t="str">
        <f>IF(OpnameTabel[[#This Row],[HeeftKenmerkEenheid10]], MID(LEFT(OpnameTabel[[#This Row],[Kenmerkvraag 10]],FIND("]",OpnameTabel[[#This Row],[Kenmerkvraag 10]])-1),FIND("[",OpnameTabel[[#This Row],[Kenmerkvraag 10]])+1,LEN(OpnameTabel[[#This Row],[Kenmerkvraag 10]])), "")</f>
        <v/>
      </c>
      <c r="CB16" s="186" t="str">
        <f>IF(OpnameTabel[[#This Row],[HeeftKenmerkEenheid10]], LEFT(OpnameTabel[[#This Row],[Kenmerkvraag 10]], (FIND(" [",OpnameTabel[[#This Row],[Kenmerkvraag 10]],1)-1)), "")</f>
        <v/>
      </c>
      <c r="CC1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6" s="186" t="b">
        <f>ISNUMBER(SEARCH("[",OpnameTabel[[#This Row],[Kenmerkvraag 11]]))</f>
        <v>0</v>
      </c>
      <c r="CE16" s="186" t="str">
        <f>IF(OpnameTabel[[#This Row],[HeeftKenmerkEenheid11]], MID(LEFT(OpnameTabel[[#This Row],[Kenmerkvraag 11]],FIND("]",OpnameTabel[[#This Row],[Kenmerkvraag 11]])-1),FIND("[",OpnameTabel[[#This Row],[Kenmerkvraag 11]])+1,LEN(OpnameTabel[[#This Row],[Kenmerkvraag 11]])), "")</f>
        <v/>
      </c>
      <c r="CF16" s="186" t="str">
        <f>IF(OpnameTabel[[#This Row],[HeeftKenmerkEenheid11]], LEFT(OpnameTabel[[#This Row],[Kenmerkvraag 11]], (FIND(" [",OpnameTabel[[#This Row],[Kenmerkvraag 11]],1)-1)), "")</f>
        <v/>
      </c>
      <c r="CG1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6" s="243"/>
      <c r="CI16" s="243"/>
      <c r="CJ16" s="243"/>
      <c r="CK16" s="243"/>
      <c r="CL16" s="243"/>
      <c r="CM16" s="243"/>
      <c r="CN16" s="243"/>
      <c r="CO16" s="243"/>
      <c r="CP16" s="243"/>
      <c r="CQ16" s="243"/>
      <c r="CR16" s="243"/>
      <c r="CS16" s="243"/>
      <c r="CT16" s="243"/>
      <c r="CU16" s="243"/>
    </row>
    <row r="17" spans="1:99" ht="17.399999999999999" customHeight="1" x14ac:dyDescent="0.25">
      <c r="A17" s="197">
        <f>ROW()</f>
        <v>17</v>
      </c>
      <c r="B17" s="185">
        <v>0</v>
      </c>
      <c r="C17" s="218" t="s">
        <v>261</v>
      </c>
      <c r="D17" s="89" t="str">
        <f>VLOOKUP(E17,'3 NL-SfB'!C:F,4,0)</f>
        <v>tapwater met voorraad</v>
      </c>
      <c r="E17" s="95" t="s">
        <v>1453</v>
      </c>
      <c r="F17" s="86" t="s">
        <v>1453</v>
      </c>
      <c r="G17" t="s">
        <v>1453</v>
      </c>
      <c r="H17" s="147">
        <v>1</v>
      </c>
      <c r="I17" s="147"/>
      <c r="J17" s="147"/>
      <c r="K17" s="147"/>
      <c r="L17" s="98" t="s">
        <v>3852</v>
      </c>
      <c r="M17" s="143"/>
      <c r="N17" s="98" t="s">
        <v>3079</v>
      </c>
      <c r="O17" s="143"/>
      <c r="P17" s="99" t="s">
        <v>3060</v>
      </c>
      <c r="Q17" s="143"/>
      <c r="R17" s="101" t="s">
        <v>3078</v>
      </c>
      <c r="S17" s="258"/>
      <c r="T17" s="101"/>
      <c r="U17" s="167"/>
      <c r="V17" s="73"/>
      <c r="W17" s="167"/>
      <c r="X17" s="73"/>
      <c r="Y17" s="167"/>
      <c r="Z17" s="167"/>
      <c r="AA17" s="167"/>
      <c r="AB17" s="71"/>
      <c r="AC17" s="230"/>
      <c r="AD17" s="156" t="b">
        <f>NOT(ISBLANK(OpnameTabel[[#This Row],[Aantal]]))</f>
        <v>1</v>
      </c>
      <c r="AE17" s="70" t="b">
        <f>AND(OpnameTabel[[#This Row],[IsAssetRegel]],NOT(ISBLANK(OpnameTabel[[#This Row],[Aantal]])))</f>
        <v>1</v>
      </c>
      <c r="AF17" s="70" t="b">
        <f>IF(AND(OpnameTabel[[#This Row],[IsAssetRegel]],OpnameTabel[[#This Row],[IsRegelActief]]), NOT(ISBLANK(OpnameTabel[[#This Row],[Bouwjaar]])), TRUE)</f>
        <v>0</v>
      </c>
      <c r="AG17" s="70" t="b">
        <f>IF(AND(OpnameTabel[[#This Row],[IsAssetRegel]],OpnameTabel[[#This Row],[IsRegelActief]]), NOT(ISBLANK(J17)), TRUE)</f>
        <v>0</v>
      </c>
      <c r="AH17" s="70" t="b">
        <f>IF(AND(OpnameTabel[[#This Row],[IsAssetRegel]],OpnameTabel[[#This Row],[IsRegelActief]]), NOT(ISBLANK(K17)), TRUE)</f>
        <v>0</v>
      </c>
      <c r="AI17" s="70" t="b">
        <f>IF(AND(OpnameTabel[[#This Row],[IsAssetRegel]],OpnameTabel[[#This Row],[IsRegelActief]], NOT(ISBLANK(OpnameTabel[[#This Row],[Kenmerkvraag 4]]))), NOT(ISBLANK(OpnameTabel[[#This Row],[Kenmerkantwoord 4]])), TRUE)</f>
        <v>0</v>
      </c>
      <c r="AJ17" s="70" t="b">
        <f>IF(AND(OpnameTabel[[#This Row],[IsAssetRegel]],OpnameTabel[[#This Row],[IsRegelActief]], NOT(ISBLANK(OpnameTabel[[#This Row],[Kenmerkvraag 5]]))), NOT(ISBLANK(OpnameTabel[[#This Row],[Kenmerkantwoord 5]])), TRUE)</f>
        <v>0</v>
      </c>
      <c r="AK17" s="70" t="b">
        <f>IF(AND(OpnameTabel[[#This Row],[IsAssetRegel]],OpnameTabel[[#This Row],[IsRegelActief]], NOT(ISBLANK(OpnameTabel[[#This Row],[Kenmerkvraag 6]]))), NOT(ISBLANK(OpnameTabel[[#This Row],[Kenmerkantwoord 6]])), TRUE)</f>
        <v>0</v>
      </c>
      <c r="AL17" s="70" t="b">
        <f>IF(AND(OpnameTabel[[#This Row],[IsAssetRegel]],OpnameTabel[[#This Row],[IsRegelActief]], NOT(ISBLANK(OpnameTabel[[#This Row],[Kenmerkvraag 7]]))), NOT(ISBLANK(OpnameTabel[[#This Row],[Kenmerkantwoord 7]])), TRUE)</f>
        <v>0</v>
      </c>
      <c r="AM17" s="70" t="b">
        <f>IF(AND(OpnameTabel[[#This Row],[IsAssetRegel]],OpnameTabel[[#This Row],[IsRegelActief]], NOT(ISBLANK(OpnameTabel[[#This Row],[Kenmerkvraag 8]]))), NOT(ISBLANK(OpnameTabel[[#This Row],[Kenmerkantwoord 8]])), TRUE)</f>
        <v>1</v>
      </c>
      <c r="AN17" s="70" t="b">
        <f>IF(AND(OpnameTabel[[#This Row],[IsAssetRegel]],OpnameTabel[[#This Row],[IsRegelActief]], NOT(ISBLANK(OpnameTabel[[#This Row],[Kenmerkvraag 9]]))), NOT(ISBLANK(OpnameTabel[[#This Row],[Kenmerkantwoord 9]])), TRUE)</f>
        <v>1</v>
      </c>
      <c r="AO17" s="70" t="b">
        <f>IF(AND(OpnameTabel[[#This Row],[IsAssetRegel]],OpnameTabel[[#This Row],[IsRegelActief]], NOT(ISBLANK(OpnameTabel[[#This Row],[Kenmerkvraag 10]]))), NOT(ISBLANK(OpnameTabel[[#This Row],[Kenmerkantwoord 10]])), TRUE)</f>
        <v>1</v>
      </c>
      <c r="AP17" s="70" t="b">
        <f>IF(AND(OpnameTabel[[#This Row],[IsAssetRegel]],OpnameTabel[[#This Row],[IsRegelActief]], NOT(ISBLANK(OpnameTabel[[#This Row],[Kenmerkvraag 11]]))), NOT(ISBLANK(OpnameTabel[[#This Row],[Kenmerkantwoord 11]])), TRUE)</f>
        <v>1</v>
      </c>
      <c r="AQ17" s="70">
        <f>IF(OpnameTabel[[#This Row],[IsIngevuld1]], 0, 1)</f>
        <v>1</v>
      </c>
      <c r="AR17" s="70">
        <f>IF(OpnameTabel[[#This Row],[IsIngevuld2]], 0, 1)</f>
        <v>1</v>
      </c>
      <c r="AS17" s="70">
        <f>IF(OpnameTabel[[#This Row],[IsIngevuld3]], 0, 1)</f>
        <v>1</v>
      </c>
      <c r="AT17" s="70">
        <f>IF(OpnameTabel[[#This Row],[IsIngevuld4]], 0, 1)</f>
        <v>1</v>
      </c>
      <c r="AU17" s="70">
        <f>IF(OpnameTabel[[#This Row],[IsIngevuld5]], 0, 1)</f>
        <v>1</v>
      </c>
      <c r="AV17" s="70">
        <f>IF(OpnameTabel[[#This Row],[IsIngevuld6]], 0, 1)</f>
        <v>1</v>
      </c>
      <c r="AW17" s="70">
        <f>IF(OpnameTabel[[#This Row],[IsIngevuld7]], 0, 1)</f>
        <v>1</v>
      </c>
      <c r="AX17" s="70">
        <f>IF(OpnameTabel[[#This Row],[IsIngevuld8]], 0, 1)</f>
        <v>0</v>
      </c>
      <c r="AY17" s="70">
        <f>IF(OpnameTabel[[#This Row],[IsIngevuld9]], 0, 1)</f>
        <v>0</v>
      </c>
      <c r="AZ17" s="70">
        <f>IF(OpnameTabel[[#This Row],[IsIngevuld10]], 0, 1)</f>
        <v>0</v>
      </c>
      <c r="BA17" s="70">
        <f>IF(OpnameTabel[[#This Row],[IsIngevuld11]], 0, 1)</f>
        <v>0</v>
      </c>
      <c r="BB17" s="70" t="b">
        <f>ISNUMBER(SEARCH("[",OpnameTabel[[#This Row],[Kenmerkvraag 4]]))</f>
        <v>0</v>
      </c>
      <c r="BC17" s="70" t="str">
        <f>IF(OpnameTabel[[#This Row],[HeeftKenmerkEenheid4]], MID(LEFT(OpnameTabel[[#This Row],[Kenmerkvraag 4]],FIND("]",OpnameTabel[[#This Row],[Kenmerkvraag 4]])-1),FIND("[",OpnameTabel[[#This Row],[Kenmerkvraag 4]])+1,LEN(OpnameTabel[[#This Row],[Kenmerkvraag 4]])), "")</f>
        <v/>
      </c>
      <c r="BD17" s="70" t="str">
        <f>IF(OpnameTabel[[#This Row],[HeeftKenmerkEenheid4]], LEFT(OpnameTabel[[#This Row],[Kenmerkvraag 4]], (FIND(" [",OpnameTabel[[#This Row],[Kenmerkvraag 4]],1)-1)), "")</f>
        <v/>
      </c>
      <c r="BE17" s="186" t="str">
        <f>IF(OpnameTabel[[#This Row],[HeeftKenmerkEenheid4]], (OpnameTabel[[#This Row],[Kenmerkomschrijving4]] &amp; ": " &amp; OpnameTabel[[#This Row],[Kenmerkantwoord 4]] &amp; " " &amp;OpnameTabel[[#This Row],[Kenmerkeenheid4]]), IF(ISTEXT(OpnameTabel[[#This Row],[Kenmerkantwoord 4]]), OpnameTabel[[#This Row],[Kenmerkantwoord 4]], ""))</f>
        <v/>
      </c>
      <c r="BF17" s="186" t="b">
        <f>ISNUMBER(SEARCH("[",OpnameTabel[[#This Row],[Kenmerkvraag 5]]))</f>
        <v>1</v>
      </c>
      <c r="BG17" s="186" t="str">
        <f>IF(OpnameTabel[[#This Row],[HeeftKenmerkEenheid5]], MID(LEFT(OpnameTabel[[#This Row],[Kenmerkvraag 5]],FIND("]",OpnameTabel[[#This Row],[Kenmerkvraag 5]])-1),FIND("[",OpnameTabel[[#This Row],[Kenmerkvraag 5]])+1,LEN(OpnameTabel[[#This Row],[Kenmerkvraag 5]])), "")</f>
        <v>L</v>
      </c>
      <c r="BH17" s="186" t="str">
        <f>IF(OpnameTabel[[#This Row],[HeeftKenmerkEenheid5]], LEFT(OpnameTabel[[#This Row],[Kenmerkvraag 5]], (FIND(" [",OpnameTabel[[#This Row],[Kenmerkvraag 5]],1)-1)), "")</f>
        <v>Inhoud</v>
      </c>
      <c r="BI17" s="186" t="str">
        <f>IF(OpnameTabel[[#This Row],[HeeftKenmerkEenheid5]], (OpnameTabel[[#This Row],[Kenmerkomschrijving5]] &amp; ": " &amp; OpnameTabel[[#This Row],[Kenmerkantwoord 5]] &amp; " " &amp;OpnameTabel[[#This Row],[Kenmerkeenheid5]]), IF(ISTEXT(OpnameTabel[[#This Row],[Kenmerkantwoord 5]]), OpnameTabel[[#This Row],[Kenmerkantwoord 5]], ""))</f>
        <v>Inhoud:  L</v>
      </c>
      <c r="BJ17" s="186" t="b">
        <f>ISNUMBER(SEARCH("[",OpnameTabel[[#This Row],[Kenmerkvraag 6]]))</f>
        <v>1</v>
      </c>
      <c r="BK17" s="186" t="str">
        <f>IF(OpnameTabel[[#This Row],[HeeftKenmerkEenheid6]], MID(LEFT(OpnameTabel[[#This Row],[Kenmerkvraag 6]],FIND("]",OpnameTabel[[#This Row],[Kenmerkvraag 6]])-1),FIND("[",OpnameTabel[[#This Row],[Kenmerkvraag 6]])+1,LEN(OpnameTabel[[#This Row],[Kenmerkvraag 6]])), "")</f>
        <v>kW</v>
      </c>
      <c r="BL17" s="186" t="str">
        <f>IF(OpnameTabel[[#This Row],[HeeftKenmerkEenheid6]], LEFT(OpnameTabel[[#This Row],[Kenmerkvraag 6]], (FIND(" [",OpnameTabel[[#This Row],[Kenmerkvraag 6]],1)-1)), "")</f>
        <v>Vermogen</v>
      </c>
      <c r="BM17" s="186" t="str">
        <f>IF(OpnameTabel[[#This Row],[HeeftKenmerkEenheid6]], (OpnameTabel[[#This Row],[Kenmerkomschrijving6]] &amp; ": " &amp; OpnameTabel[[#This Row],[Kenmerkantwoord 6]] &amp; " " &amp;OpnameTabel[[#This Row],[Kenmerkeenheid6]]), IF(ISTEXT(OpnameTabel[[#This Row],[Kenmerkantwoord 6]]), OpnameTabel[[#This Row],[Kenmerkantwoord 6]], ""))</f>
        <v>Vermogen:  kW</v>
      </c>
      <c r="BN17" s="186" t="b">
        <f>ISNUMBER(SEARCH("[",OpnameTabel[[#This Row],[Kenmerkvraag 7]]))</f>
        <v>0</v>
      </c>
      <c r="BO17" s="186" t="str">
        <f>IF(OpnameTabel[[#This Row],[HeeftKenmerkEenheid7]], MID(LEFT(OpnameTabel[[#This Row],[Kenmerkvraag 7]],FIND("]",OpnameTabel[[#This Row],[Kenmerkvraag 7]])-1),FIND("[",OpnameTabel[[#This Row],[Kenmerkvraag 7]])+1,LEN(OpnameTabel[[#This Row],[Kenmerkvraag 7]])), "")</f>
        <v/>
      </c>
      <c r="BP17" s="186" t="str">
        <f>IF(OpnameTabel[[#This Row],[HeeftKenmerkEenheid7]], LEFT(OpnameTabel[[#This Row],[Kenmerkvraag 7]], (FIND(" [",OpnameTabel[[#This Row],[Kenmerkvraag 7]],1)-1)), "")</f>
        <v/>
      </c>
      <c r="BQ17" s="186" t="str">
        <f>IF(OpnameTabel[[#This Row],[HeeftKenmerkEenheid7]], (OpnameTabel[[#This Row],[Kenmerkomschrijving7]] &amp; ": " &amp; OpnameTabel[[#This Row],[Kenmerkantwoord 7]] &amp; " " &amp;OpnameTabel[[#This Row],[Kenmerkeenheid7]]), IF(ISTEXT(OpnameTabel[[#This Row],[Kenmerkantwoord 7]]), OpnameTabel[[#This Row],[Kenmerkantwoord 7]], ""))</f>
        <v/>
      </c>
      <c r="BR17" s="186" t="b">
        <f>ISNUMBER(SEARCH("[",OpnameTabel[[#This Row],[Kenmerkvraag 8]]))</f>
        <v>0</v>
      </c>
      <c r="BS17" s="186" t="str">
        <f>IF(OpnameTabel[[#This Row],[HeeftKenmerkEenheid8]], MID(LEFT(OpnameTabel[[#This Row],[Kenmerkvraag 8]],FIND("]",OpnameTabel[[#This Row],[Kenmerkvraag 8]])-1),FIND("[",OpnameTabel[[#This Row],[Kenmerkvraag 8]])+1,LEN(OpnameTabel[[#This Row],[Kenmerkvraag 8]])), "")</f>
        <v/>
      </c>
      <c r="BT17" s="186" t="str">
        <f>IF(OpnameTabel[[#This Row],[HeeftKenmerkEenheid8]], LEFT(OpnameTabel[[#This Row],[Kenmerkvraag 8]], (FIND(" [",OpnameTabel[[#This Row],[Kenmerkvraag 8]],1)-1)), "")</f>
        <v/>
      </c>
      <c r="BU17" s="186" t="str">
        <f>IF(OpnameTabel[[#This Row],[HeeftKenmerkEenheid8]], (OpnameTabel[[#This Row],[Kenmerkomschrijving8]] &amp; ": " &amp; OpnameTabel[[#This Row],[Kenmerkantwoord 8]] &amp; " " &amp;OpnameTabel[[#This Row],[Kenmerkeenheid8]]), IF(ISTEXT(OpnameTabel[[#This Row],[Kenmerkantwoord 8]]), OpnameTabel[[#This Row],[Kenmerkantwoord 8]], ""))</f>
        <v/>
      </c>
      <c r="BV17" s="186" t="b">
        <f>ISNUMBER(SEARCH("[",OpnameTabel[[#This Row],[Kenmerkvraag 9]]))</f>
        <v>0</v>
      </c>
      <c r="BW17" s="186" t="str">
        <f>IF(OpnameTabel[[#This Row],[HeeftKenmerkEenheid9]], MID(LEFT(OpnameTabel[[#This Row],[Kenmerkvraag 9]],FIND("]",OpnameTabel[[#This Row],[Kenmerkvraag 9]])-1),FIND("[",OpnameTabel[[#This Row],[Kenmerkvraag 9]])+1,LEN(OpnameTabel[[#This Row],[Kenmerkvraag 9]])), "")</f>
        <v/>
      </c>
      <c r="BX17" s="186" t="str">
        <f>IF(OpnameTabel[[#This Row],[HeeftKenmerkEenheid9]], LEFT(OpnameTabel[[#This Row],[Kenmerkvraag 9]], (FIND(" [",OpnameTabel[[#This Row],[Kenmerkvraag 9]],1)-1)), "")</f>
        <v/>
      </c>
      <c r="BY17" s="186" t="str">
        <f>IF(OpnameTabel[[#This Row],[HeeftKenmerkEenheid9]], (OpnameTabel[[#This Row],[Kenmerkomschrijving9]] &amp; ": " &amp; OpnameTabel[[#This Row],[Kenmerkantwoord 9]] &amp; " " &amp;OpnameTabel[[#This Row],[Kenmerkeenheid9]]), IF(ISTEXT(OpnameTabel[[#This Row],[Kenmerkantwoord 9]]), OpnameTabel[[#This Row],[Kenmerkantwoord 9]], ""))</f>
        <v/>
      </c>
      <c r="BZ17" s="186" t="b">
        <f>ISNUMBER(SEARCH("[",OpnameTabel[[#This Row],[Kenmerkvraag 10]]))</f>
        <v>0</v>
      </c>
      <c r="CA17" s="186" t="str">
        <f>IF(OpnameTabel[[#This Row],[HeeftKenmerkEenheid10]], MID(LEFT(OpnameTabel[[#This Row],[Kenmerkvraag 10]],FIND("]",OpnameTabel[[#This Row],[Kenmerkvraag 10]])-1),FIND("[",OpnameTabel[[#This Row],[Kenmerkvraag 10]])+1,LEN(OpnameTabel[[#This Row],[Kenmerkvraag 10]])), "")</f>
        <v/>
      </c>
      <c r="CB17" s="186" t="str">
        <f>IF(OpnameTabel[[#This Row],[HeeftKenmerkEenheid10]], LEFT(OpnameTabel[[#This Row],[Kenmerkvraag 10]], (FIND(" [",OpnameTabel[[#This Row],[Kenmerkvraag 10]],1)-1)), "")</f>
        <v/>
      </c>
      <c r="CC1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7" s="186" t="b">
        <f>ISNUMBER(SEARCH("[",OpnameTabel[[#This Row],[Kenmerkvraag 11]]))</f>
        <v>0</v>
      </c>
      <c r="CE17" s="186" t="str">
        <f>IF(OpnameTabel[[#This Row],[HeeftKenmerkEenheid11]], MID(LEFT(OpnameTabel[[#This Row],[Kenmerkvraag 11]],FIND("]",OpnameTabel[[#This Row],[Kenmerkvraag 11]])-1),FIND("[",OpnameTabel[[#This Row],[Kenmerkvraag 11]])+1,LEN(OpnameTabel[[#This Row],[Kenmerkvraag 11]])), "")</f>
        <v/>
      </c>
      <c r="CF17" s="186" t="str">
        <f>IF(OpnameTabel[[#This Row],[HeeftKenmerkEenheid11]], LEFT(OpnameTabel[[#This Row],[Kenmerkvraag 11]], (FIND(" [",OpnameTabel[[#This Row],[Kenmerkvraag 11]],1)-1)), "")</f>
        <v/>
      </c>
      <c r="CG1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7" s="243"/>
      <c r="CI17" s="243"/>
      <c r="CJ17" s="243"/>
      <c r="CK17" s="243"/>
      <c r="CL17" s="243"/>
      <c r="CM17" s="243"/>
      <c r="CN17" s="243"/>
      <c r="CO17" s="243"/>
      <c r="CP17" s="243"/>
      <c r="CQ17" s="243"/>
      <c r="CR17" s="243"/>
      <c r="CS17" s="243"/>
      <c r="CT17" s="243"/>
      <c r="CU17" s="243"/>
    </row>
    <row r="18" spans="1:99" ht="17.399999999999999" customHeight="1" x14ac:dyDescent="0.25">
      <c r="A18" s="197">
        <f>ROW()</f>
        <v>18</v>
      </c>
      <c r="B18" s="185">
        <v>0</v>
      </c>
      <c r="C18" s="218" t="s">
        <v>261</v>
      </c>
      <c r="D18" s="89" t="str">
        <f>VLOOKUP(E18,'3 NL-SfB'!C:F,4,0)</f>
        <v>geiser</v>
      </c>
      <c r="E18" s="95" t="s">
        <v>371</v>
      </c>
      <c r="F18" s="86" t="s">
        <v>3809</v>
      </c>
      <c r="G18"/>
      <c r="H18" s="147">
        <v>1</v>
      </c>
      <c r="I18" s="143"/>
      <c r="J18" s="143"/>
      <c r="K18" s="143"/>
      <c r="L18" s="99" t="s">
        <v>3060</v>
      </c>
      <c r="M18" s="161"/>
      <c r="N18" s="101" t="s">
        <v>3078</v>
      </c>
      <c r="O18" s="258" t="s">
        <v>3890</v>
      </c>
      <c r="P18" s="73"/>
      <c r="Q18" s="167"/>
      <c r="R18" s="101"/>
      <c r="S18" s="158"/>
      <c r="T18" s="101"/>
      <c r="U18" s="167"/>
      <c r="V18" s="73"/>
      <c r="W18" s="167"/>
      <c r="X18" s="73"/>
      <c r="Y18" s="167"/>
      <c r="Z18" s="167"/>
      <c r="AA18" s="167"/>
      <c r="AB18" s="71"/>
      <c r="AC18" s="230" t="s">
        <v>3810</v>
      </c>
      <c r="AD18" s="156" t="b">
        <f>NOT(ISBLANK(OpnameTabel[[#This Row],[Aantal]]))</f>
        <v>1</v>
      </c>
      <c r="AE18" s="70" t="b">
        <f>AND(OpnameTabel[[#This Row],[IsAssetRegel]],NOT(ISBLANK(OpnameTabel[[#This Row],[Aantal]])))</f>
        <v>1</v>
      </c>
      <c r="AF18" s="70" t="b">
        <f>IF(AND(OpnameTabel[[#This Row],[IsAssetRegel]],OpnameTabel[[#This Row],[IsRegelActief]]), NOT(ISBLANK(OpnameTabel[[#This Row],[Bouwjaar]])), TRUE)</f>
        <v>0</v>
      </c>
      <c r="AG18" s="70" t="b">
        <f>IF(AND(OpnameTabel[[#This Row],[IsAssetRegel]],OpnameTabel[[#This Row],[IsRegelActief]]), NOT(ISBLANK(J18)), TRUE)</f>
        <v>0</v>
      </c>
      <c r="AH18" s="70" t="b">
        <f>IF(AND(OpnameTabel[[#This Row],[IsAssetRegel]],OpnameTabel[[#This Row],[IsRegelActief]]), NOT(ISBLANK(K18)), TRUE)</f>
        <v>0</v>
      </c>
      <c r="AI18" s="70" t="b">
        <f>IF(AND(OpnameTabel[[#This Row],[IsAssetRegel]],OpnameTabel[[#This Row],[IsRegelActief]], NOT(ISBLANK(OpnameTabel[[#This Row],[Kenmerkvraag 4]]))), NOT(ISBLANK(OpnameTabel[[#This Row],[Kenmerkantwoord 4]])), TRUE)</f>
        <v>0</v>
      </c>
      <c r="AJ18" s="70" t="b">
        <f>IF(AND(OpnameTabel[[#This Row],[IsAssetRegel]],OpnameTabel[[#This Row],[IsRegelActief]], NOT(ISBLANK(OpnameTabel[[#This Row],[Kenmerkvraag 5]]))), NOT(ISBLANK(OpnameTabel[[#This Row],[Kenmerkantwoord 5]])), TRUE)</f>
        <v>1</v>
      </c>
      <c r="AK18" s="70" t="b">
        <f>IF(AND(OpnameTabel[[#This Row],[IsAssetRegel]],OpnameTabel[[#This Row],[IsRegelActief]], NOT(ISBLANK(OpnameTabel[[#This Row],[Kenmerkvraag 6]]))), NOT(ISBLANK(OpnameTabel[[#This Row],[Kenmerkantwoord 6]])), TRUE)</f>
        <v>1</v>
      </c>
      <c r="AL18" s="70" t="b">
        <f>IF(AND(OpnameTabel[[#This Row],[IsAssetRegel]],OpnameTabel[[#This Row],[IsRegelActief]], NOT(ISBLANK(OpnameTabel[[#This Row],[Kenmerkvraag 7]]))), NOT(ISBLANK(OpnameTabel[[#This Row],[Kenmerkantwoord 7]])), TRUE)</f>
        <v>1</v>
      </c>
      <c r="AM18" s="70" t="b">
        <f>IF(AND(OpnameTabel[[#This Row],[IsAssetRegel]],OpnameTabel[[#This Row],[IsRegelActief]], NOT(ISBLANK(OpnameTabel[[#This Row],[Kenmerkvraag 8]]))), NOT(ISBLANK(OpnameTabel[[#This Row],[Kenmerkantwoord 8]])), TRUE)</f>
        <v>1</v>
      </c>
      <c r="AN18" s="70" t="b">
        <f>IF(AND(OpnameTabel[[#This Row],[IsAssetRegel]],OpnameTabel[[#This Row],[IsRegelActief]], NOT(ISBLANK(OpnameTabel[[#This Row],[Kenmerkvraag 9]]))), NOT(ISBLANK(OpnameTabel[[#This Row],[Kenmerkantwoord 9]])), TRUE)</f>
        <v>1</v>
      </c>
      <c r="AO18" s="70" t="b">
        <f>IF(AND(OpnameTabel[[#This Row],[IsAssetRegel]],OpnameTabel[[#This Row],[IsRegelActief]], NOT(ISBLANK(OpnameTabel[[#This Row],[Kenmerkvraag 10]]))), NOT(ISBLANK(OpnameTabel[[#This Row],[Kenmerkantwoord 10]])), TRUE)</f>
        <v>1</v>
      </c>
      <c r="AP18" s="70" t="b">
        <f>IF(AND(OpnameTabel[[#This Row],[IsAssetRegel]],OpnameTabel[[#This Row],[IsRegelActief]], NOT(ISBLANK(OpnameTabel[[#This Row],[Kenmerkvraag 11]]))), NOT(ISBLANK(OpnameTabel[[#This Row],[Kenmerkantwoord 11]])), TRUE)</f>
        <v>1</v>
      </c>
      <c r="AQ18" s="70">
        <f>IF(OpnameTabel[[#This Row],[IsIngevuld1]], 0, 1)</f>
        <v>1</v>
      </c>
      <c r="AR18" s="70">
        <f>IF(OpnameTabel[[#This Row],[IsIngevuld2]], 0, 1)</f>
        <v>1</v>
      </c>
      <c r="AS18" s="70">
        <f>IF(OpnameTabel[[#This Row],[IsIngevuld3]], 0, 1)</f>
        <v>1</v>
      </c>
      <c r="AT18" s="70">
        <f>IF(OpnameTabel[[#This Row],[IsIngevuld4]], 0, 1)</f>
        <v>1</v>
      </c>
      <c r="AU18" s="70">
        <f>IF(OpnameTabel[[#This Row],[IsIngevuld5]], 0, 1)</f>
        <v>0</v>
      </c>
      <c r="AV18" s="70">
        <f>IF(OpnameTabel[[#This Row],[IsIngevuld6]], 0, 1)</f>
        <v>0</v>
      </c>
      <c r="AW18" s="70">
        <f>IF(OpnameTabel[[#This Row],[IsIngevuld7]], 0, 1)</f>
        <v>0</v>
      </c>
      <c r="AX18" s="70">
        <f>IF(OpnameTabel[[#This Row],[IsIngevuld8]], 0, 1)</f>
        <v>0</v>
      </c>
      <c r="AY18" s="70">
        <f>IF(OpnameTabel[[#This Row],[IsIngevuld9]], 0, 1)</f>
        <v>0</v>
      </c>
      <c r="AZ18" s="70">
        <f>IF(OpnameTabel[[#This Row],[IsIngevuld10]], 0, 1)</f>
        <v>0</v>
      </c>
      <c r="BA18" s="70">
        <f>IF(OpnameTabel[[#This Row],[IsIngevuld11]], 0, 1)</f>
        <v>0</v>
      </c>
      <c r="BB18" s="70" t="b">
        <f>ISNUMBER(SEARCH("[",OpnameTabel[[#This Row],[Kenmerkvraag 4]]))</f>
        <v>1</v>
      </c>
      <c r="BC18" s="70" t="str">
        <f>IF(OpnameTabel[[#This Row],[HeeftKenmerkEenheid4]], MID(LEFT(OpnameTabel[[#This Row],[Kenmerkvraag 4]],FIND("]",OpnameTabel[[#This Row],[Kenmerkvraag 4]])-1),FIND("[",OpnameTabel[[#This Row],[Kenmerkvraag 4]])+1,LEN(OpnameTabel[[#This Row],[Kenmerkvraag 4]])), "")</f>
        <v>kW</v>
      </c>
      <c r="BD18" s="70" t="str">
        <f>IF(OpnameTabel[[#This Row],[HeeftKenmerkEenheid4]], LEFT(OpnameTabel[[#This Row],[Kenmerkvraag 4]], (FIND(" [",OpnameTabel[[#This Row],[Kenmerkvraag 4]],1)-1)), "")</f>
        <v>Vermogen</v>
      </c>
      <c r="BE18" s="186" t="str">
        <f>IF(OpnameTabel[[#This Row],[HeeftKenmerkEenheid4]], (OpnameTabel[[#This Row],[Kenmerkomschrijving4]] &amp; ": " &amp; OpnameTabel[[#This Row],[Kenmerkantwoord 4]] &amp; " " &amp;OpnameTabel[[#This Row],[Kenmerkeenheid4]]), IF(ISTEXT(OpnameTabel[[#This Row],[Kenmerkantwoord 4]]), OpnameTabel[[#This Row],[Kenmerkantwoord 4]], ""))</f>
        <v>Vermogen:  kW</v>
      </c>
      <c r="BF18" s="186" t="b">
        <f>ISNUMBER(SEARCH("[",OpnameTabel[[#This Row],[Kenmerkvraag 5]]))</f>
        <v>0</v>
      </c>
      <c r="BG18" s="186" t="str">
        <f>IF(OpnameTabel[[#This Row],[HeeftKenmerkEenheid5]], MID(LEFT(OpnameTabel[[#This Row],[Kenmerkvraag 5]],FIND("]",OpnameTabel[[#This Row],[Kenmerkvraag 5]])-1),FIND("[",OpnameTabel[[#This Row],[Kenmerkvraag 5]])+1,LEN(OpnameTabel[[#This Row],[Kenmerkvraag 5]])), "")</f>
        <v/>
      </c>
      <c r="BH18" s="186" t="str">
        <f>IF(OpnameTabel[[#This Row],[HeeftKenmerkEenheid5]], LEFT(OpnameTabel[[#This Row],[Kenmerkvraag 5]], (FIND(" [",OpnameTabel[[#This Row],[Kenmerkvraag 5]],1)-1)), "")</f>
        <v/>
      </c>
      <c r="BI18" s="186" t="str">
        <f>IF(OpnameTabel[[#This Row],[HeeftKenmerkEenheid5]], (OpnameTabel[[#This Row],[Kenmerkomschrijving5]] &amp; ": " &amp; OpnameTabel[[#This Row],[Kenmerkantwoord 5]] &amp; " " &amp;OpnameTabel[[#This Row],[Kenmerkeenheid5]]), IF(ISTEXT(OpnameTabel[[#This Row],[Kenmerkantwoord 5]]), OpnameTabel[[#This Row],[Kenmerkantwoord 5]], ""))</f>
        <v>ontbreekt menu?</v>
      </c>
      <c r="BJ18" s="186" t="b">
        <f>ISNUMBER(SEARCH("[",OpnameTabel[[#This Row],[Kenmerkvraag 6]]))</f>
        <v>0</v>
      </c>
      <c r="BK18" s="186" t="str">
        <f>IF(OpnameTabel[[#This Row],[HeeftKenmerkEenheid6]], MID(LEFT(OpnameTabel[[#This Row],[Kenmerkvraag 6]],FIND("]",OpnameTabel[[#This Row],[Kenmerkvraag 6]])-1),FIND("[",OpnameTabel[[#This Row],[Kenmerkvraag 6]])+1,LEN(OpnameTabel[[#This Row],[Kenmerkvraag 6]])), "")</f>
        <v/>
      </c>
      <c r="BL18" s="186" t="str">
        <f>IF(OpnameTabel[[#This Row],[HeeftKenmerkEenheid6]], LEFT(OpnameTabel[[#This Row],[Kenmerkvraag 6]], (FIND(" [",OpnameTabel[[#This Row],[Kenmerkvraag 6]],1)-1)), "")</f>
        <v/>
      </c>
      <c r="BM18" s="186" t="str">
        <f>IF(OpnameTabel[[#This Row],[HeeftKenmerkEenheid6]], (OpnameTabel[[#This Row],[Kenmerkomschrijving6]] &amp; ": " &amp; OpnameTabel[[#This Row],[Kenmerkantwoord 6]] &amp; " " &amp;OpnameTabel[[#This Row],[Kenmerkeenheid6]]), IF(ISTEXT(OpnameTabel[[#This Row],[Kenmerkantwoord 6]]), OpnameTabel[[#This Row],[Kenmerkantwoord 6]], ""))</f>
        <v/>
      </c>
      <c r="BN18" s="186" t="b">
        <f>ISNUMBER(SEARCH("[",OpnameTabel[[#This Row],[Kenmerkvraag 7]]))</f>
        <v>0</v>
      </c>
      <c r="BO18" s="186" t="str">
        <f>IF(OpnameTabel[[#This Row],[HeeftKenmerkEenheid7]], MID(LEFT(OpnameTabel[[#This Row],[Kenmerkvraag 7]],FIND("]",OpnameTabel[[#This Row],[Kenmerkvraag 7]])-1),FIND("[",OpnameTabel[[#This Row],[Kenmerkvraag 7]])+1,LEN(OpnameTabel[[#This Row],[Kenmerkvraag 7]])), "")</f>
        <v/>
      </c>
      <c r="BP18" s="186" t="str">
        <f>IF(OpnameTabel[[#This Row],[HeeftKenmerkEenheid7]], LEFT(OpnameTabel[[#This Row],[Kenmerkvraag 7]], (FIND(" [",OpnameTabel[[#This Row],[Kenmerkvraag 7]],1)-1)), "")</f>
        <v/>
      </c>
      <c r="BQ18" s="186" t="str">
        <f>IF(OpnameTabel[[#This Row],[HeeftKenmerkEenheid7]], (OpnameTabel[[#This Row],[Kenmerkomschrijving7]] &amp; ": " &amp; OpnameTabel[[#This Row],[Kenmerkantwoord 7]] &amp; " " &amp;OpnameTabel[[#This Row],[Kenmerkeenheid7]]), IF(ISTEXT(OpnameTabel[[#This Row],[Kenmerkantwoord 7]]), OpnameTabel[[#This Row],[Kenmerkantwoord 7]], ""))</f>
        <v/>
      </c>
      <c r="BR18" s="186" t="b">
        <f>ISNUMBER(SEARCH("[",OpnameTabel[[#This Row],[Kenmerkvraag 8]]))</f>
        <v>0</v>
      </c>
      <c r="BS18" s="186" t="str">
        <f>IF(OpnameTabel[[#This Row],[HeeftKenmerkEenheid8]], MID(LEFT(OpnameTabel[[#This Row],[Kenmerkvraag 8]],FIND("]",OpnameTabel[[#This Row],[Kenmerkvraag 8]])-1),FIND("[",OpnameTabel[[#This Row],[Kenmerkvraag 8]])+1,LEN(OpnameTabel[[#This Row],[Kenmerkvraag 8]])), "")</f>
        <v/>
      </c>
      <c r="BT18" s="186" t="str">
        <f>IF(OpnameTabel[[#This Row],[HeeftKenmerkEenheid8]], LEFT(OpnameTabel[[#This Row],[Kenmerkvraag 8]], (FIND(" [",OpnameTabel[[#This Row],[Kenmerkvraag 8]],1)-1)), "")</f>
        <v/>
      </c>
      <c r="BU18" s="186" t="str">
        <f>IF(OpnameTabel[[#This Row],[HeeftKenmerkEenheid8]], (OpnameTabel[[#This Row],[Kenmerkomschrijving8]] &amp; ": " &amp; OpnameTabel[[#This Row],[Kenmerkantwoord 8]] &amp; " " &amp;OpnameTabel[[#This Row],[Kenmerkeenheid8]]), IF(ISTEXT(OpnameTabel[[#This Row],[Kenmerkantwoord 8]]), OpnameTabel[[#This Row],[Kenmerkantwoord 8]], ""))</f>
        <v/>
      </c>
      <c r="BV18" s="186" t="b">
        <f>ISNUMBER(SEARCH("[",OpnameTabel[[#This Row],[Kenmerkvraag 9]]))</f>
        <v>0</v>
      </c>
      <c r="BW18" s="186" t="str">
        <f>IF(OpnameTabel[[#This Row],[HeeftKenmerkEenheid9]], MID(LEFT(OpnameTabel[[#This Row],[Kenmerkvraag 9]],FIND("]",OpnameTabel[[#This Row],[Kenmerkvraag 9]])-1),FIND("[",OpnameTabel[[#This Row],[Kenmerkvraag 9]])+1,LEN(OpnameTabel[[#This Row],[Kenmerkvraag 9]])), "")</f>
        <v/>
      </c>
      <c r="BX18" s="186" t="str">
        <f>IF(OpnameTabel[[#This Row],[HeeftKenmerkEenheid9]], LEFT(OpnameTabel[[#This Row],[Kenmerkvraag 9]], (FIND(" [",OpnameTabel[[#This Row],[Kenmerkvraag 9]],1)-1)), "")</f>
        <v/>
      </c>
      <c r="BY18" s="186" t="str">
        <f>IF(OpnameTabel[[#This Row],[HeeftKenmerkEenheid9]], (OpnameTabel[[#This Row],[Kenmerkomschrijving9]] &amp; ": " &amp; OpnameTabel[[#This Row],[Kenmerkantwoord 9]] &amp; " " &amp;OpnameTabel[[#This Row],[Kenmerkeenheid9]]), IF(ISTEXT(OpnameTabel[[#This Row],[Kenmerkantwoord 9]]), OpnameTabel[[#This Row],[Kenmerkantwoord 9]], ""))</f>
        <v/>
      </c>
      <c r="BZ18" s="186" t="b">
        <f>ISNUMBER(SEARCH("[",OpnameTabel[[#This Row],[Kenmerkvraag 10]]))</f>
        <v>0</v>
      </c>
      <c r="CA18" s="186" t="str">
        <f>IF(OpnameTabel[[#This Row],[HeeftKenmerkEenheid10]], MID(LEFT(OpnameTabel[[#This Row],[Kenmerkvraag 10]],FIND("]",OpnameTabel[[#This Row],[Kenmerkvraag 10]])-1),FIND("[",OpnameTabel[[#This Row],[Kenmerkvraag 10]])+1,LEN(OpnameTabel[[#This Row],[Kenmerkvraag 10]])), "")</f>
        <v/>
      </c>
      <c r="CB18" s="186" t="str">
        <f>IF(OpnameTabel[[#This Row],[HeeftKenmerkEenheid10]], LEFT(OpnameTabel[[#This Row],[Kenmerkvraag 10]], (FIND(" [",OpnameTabel[[#This Row],[Kenmerkvraag 10]],1)-1)), "")</f>
        <v/>
      </c>
      <c r="CC1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8" s="186" t="b">
        <f>ISNUMBER(SEARCH("[",OpnameTabel[[#This Row],[Kenmerkvraag 11]]))</f>
        <v>0</v>
      </c>
      <c r="CE18" s="186" t="str">
        <f>IF(OpnameTabel[[#This Row],[HeeftKenmerkEenheid11]], MID(LEFT(OpnameTabel[[#This Row],[Kenmerkvraag 11]],FIND("]",OpnameTabel[[#This Row],[Kenmerkvraag 11]])-1),FIND("[",OpnameTabel[[#This Row],[Kenmerkvraag 11]])+1,LEN(OpnameTabel[[#This Row],[Kenmerkvraag 11]])), "")</f>
        <v/>
      </c>
      <c r="CF18" s="186" t="str">
        <f>IF(OpnameTabel[[#This Row],[HeeftKenmerkEenheid11]], LEFT(OpnameTabel[[#This Row],[Kenmerkvraag 11]], (FIND(" [",OpnameTabel[[#This Row],[Kenmerkvraag 11]],1)-1)), "")</f>
        <v/>
      </c>
      <c r="CG1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8" s="186"/>
      <c r="CI18" s="186"/>
      <c r="CJ18" s="186"/>
      <c r="CK18" s="186"/>
      <c r="CL18" s="186"/>
      <c r="CM18" s="186"/>
      <c r="CN18" s="186"/>
      <c r="CO18" s="186"/>
      <c r="CP18" s="186"/>
      <c r="CQ18" s="186"/>
      <c r="CR18" s="186"/>
      <c r="CS18" s="186"/>
      <c r="CT18" s="186"/>
      <c r="CU18" s="186"/>
    </row>
    <row r="19" spans="1:99" ht="17.399999999999999" customHeight="1" x14ac:dyDescent="0.25">
      <c r="A19" s="197">
        <f>ROW()</f>
        <v>19</v>
      </c>
      <c r="B19" s="185">
        <v>0</v>
      </c>
      <c r="C19" s="219" t="s">
        <v>261</v>
      </c>
      <c r="D19" s="85" t="str">
        <f>VLOOKUP(E19,'3 NL-SfB'!C:F,4,0)</f>
        <v>waterontharder pekel simplex</v>
      </c>
      <c r="E19" s="95" t="s">
        <v>288</v>
      </c>
      <c r="F19" s="86" t="s">
        <v>1495</v>
      </c>
      <c r="G19"/>
      <c r="H19" s="147">
        <v>1</v>
      </c>
      <c r="I19" s="143"/>
      <c r="J19" s="143"/>
      <c r="K19" s="143"/>
      <c r="L19" s="98" t="s">
        <v>3051</v>
      </c>
      <c r="M19" s="143"/>
      <c r="N19" s="98"/>
      <c r="O19" s="143"/>
      <c r="P19" s="98"/>
      <c r="Q19" s="143"/>
      <c r="R19" s="98"/>
      <c r="S19" s="158"/>
      <c r="T19" s="101"/>
      <c r="U19" s="167"/>
      <c r="V19" s="73"/>
      <c r="W19" s="167"/>
      <c r="X19" s="73"/>
      <c r="Y19" s="167"/>
      <c r="Z19" s="167"/>
      <c r="AA19" s="167"/>
      <c r="AB19" s="71"/>
      <c r="AC19" s="228" t="s">
        <v>3811</v>
      </c>
      <c r="AD19" s="156" t="b">
        <f>NOT(ISBLANK(OpnameTabel[[#This Row],[Aantal]]))</f>
        <v>1</v>
      </c>
      <c r="AE19" s="70" t="b">
        <f>AND(OpnameTabel[[#This Row],[IsAssetRegel]],NOT(ISBLANK(OpnameTabel[[#This Row],[Aantal]])))</f>
        <v>1</v>
      </c>
      <c r="AF19" s="70" t="b">
        <f>IF(AND(OpnameTabel[[#This Row],[IsAssetRegel]],OpnameTabel[[#This Row],[IsRegelActief]]), NOT(ISBLANK(OpnameTabel[[#This Row],[Bouwjaar]])), TRUE)</f>
        <v>0</v>
      </c>
      <c r="AG19" s="70" t="b">
        <f>IF(AND(OpnameTabel[[#This Row],[IsAssetRegel]],OpnameTabel[[#This Row],[IsRegelActief]]), NOT(ISBLANK(J19)), TRUE)</f>
        <v>0</v>
      </c>
      <c r="AH19" s="70" t="b">
        <f>IF(AND(OpnameTabel[[#This Row],[IsAssetRegel]],OpnameTabel[[#This Row],[IsRegelActief]]), NOT(ISBLANK(K19)), TRUE)</f>
        <v>0</v>
      </c>
      <c r="AI19" s="70" t="b">
        <f>IF(AND(OpnameTabel[[#This Row],[IsAssetRegel]],OpnameTabel[[#This Row],[IsRegelActief]], NOT(ISBLANK(OpnameTabel[[#This Row],[Kenmerkvraag 4]]))), NOT(ISBLANK(OpnameTabel[[#This Row],[Kenmerkantwoord 4]])), TRUE)</f>
        <v>0</v>
      </c>
      <c r="AJ19" s="70" t="b">
        <f>IF(AND(OpnameTabel[[#This Row],[IsAssetRegel]],OpnameTabel[[#This Row],[IsRegelActief]], NOT(ISBLANK(OpnameTabel[[#This Row],[Kenmerkvraag 5]]))), NOT(ISBLANK(OpnameTabel[[#This Row],[Kenmerkantwoord 5]])), TRUE)</f>
        <v>1</v>
      </c>
      <c r="AK19" s="70" t="b">
        <f>IF(AND(OpnameTabel[[#This Row],[IsAssetRegel]],OpnameTabel[[#This Row],[IsRegelActief]], NOT(ISBLANK(OpnameTabel[[#This Row],[Kenmerkvraag 6]]))), NOT(ISBLANK(OpnameTabel[[#This Row],[Kenmerkantwoord 6]])), TRUE)</f>
        <v>1</v>
      </c>
      <c r="AL19" s="70" t="b">
        <f>IF(AND(OpnameTabel[[#This Row],[IsAssetRegel]],OpnameTabel[[#This Row],[IsRegelActief]], NOT(ISBLANK(OpnameTabel[[#This Row],[Kenmerkvraag 7]]))), NOT(ISBLANK(OpnameTabel[[#This Row],[Kenmerkantwoord 7]])), TRUE)</f>
        <v>1</v>
      </c>
      <c r="AM19" s="70" t="b">
        <f>IF(AND(OpnameTabel[[#This Row],[IsAssetRegel]],OpnameTabel[[#This Row],[IsRegelActief]], NOT(ISBLANK(OpnameTabel[[#This Row],[Kenmerkvraag 8]]))), NOT(ISBLANK(OpnameTabel[[#This Row],[Kenmerkantwoord 8]])), TRUE)</f>
        <v>1</v>
      </c>
      <c r="AN19" s="70" t="b">
        <f>IF(AND(OpnameTabel[[#This Row],[IsAssetRegel]],OpnameTabel[[#This Row],[IsRegelActief]], NOT(ISBLANK(OpnameTabel[[#This Row],[Kenmerkvraag 9]]))), NOT(ISBLANK(OpnameTabel[[#This Row],[Kenmerkantwoord 9]])), TRUE)</f>
        <v>1</v>
      </c>
      <c r="AO19" s="70" t="b">
        <f>IF(AND(OpnameTabel[[#This Row],[IsAssetRegel]],OpnameTabel[[#This Row],[IsRegelActief]], NOT(ISBLANK(OpnameTabel[[#This Row],[Kenmerkvraag 10]]))), NOT(ISBLANK(OpnameTabel[[#This Row],[Kenmerkantwoord 10]])), TRUE)</f>
        <v>1</v>
      </c>
      <c r="AP19" s="70" t="b">
        <f>IF(AND(OpnameTabel[[#This Row],[IsAssetRegel]],OpnameTabel[[#This Row],[IsRegelActief]], NOT(ISBLANK(OpnameTabel[[#This Row],[Kenmerkvraag 11]]))), NOT(ISBLANK(OpnameTabel[[#This Row],[Kenmerkantwoord 11]])), TRUE)</f>
        <v>1</v>
      </c>
      <c r="AQ19" s="70">
        <f>IF(OpnameTabel[[#This Row],[IsIngevuld1]], 0, 1)</f>
        <v>1</v>
      </c>
      <c r="AR19" s="70">
        <f>IF(OpnameTabel[[#This Row],[IsIngevuld2]], 0, 1)</f>
        <v>1</v>
      </c>
      <c r="AS19" s="70">
        <f>IF(OpnameTabel[[#This Row],[IsIngevuld3]], 0, 1)</f>
        <v>1</v>
      </c>
      <c r="AT19" s="70">
        <f>IF(OpnameTabel[[#This Row],[IsIngevuld4]], 0, 1)</f>
        <v>1</v>
      </c>
      <c r="AU19" s="70">
        <f>IF(OpnameTabel[[#This Row],[IsIngevuld5]], 0, 1)</f>
        <v>0</v>
      </c>
      <c r="AV19" s="70">
        <f>IF(OpnameTabel[[#This Row],[IsIngevuld6]], 0, 1)</f>
        <v>0</v>
      </c>
      <c r="AW19" s="70">
        <f>IF(OpnameTabel[[#This Row],[IsIngevuld7]], 0, 1)</f>
        <v>0</v>
      </c>
      <c r="AX19" s="70">
        <f>IF(OpnameTabel[[#This Row],[IsIngevuld8]], 0, 1)</f>
        <v>0</v>
      </c>
      <c r="AY19" s="70">
        <f>IF(OpnameTabel[[#This Row],[IsIngevuld9]], 0, 1)</f>
        <v>0</v>
      </c>
      <c r="AZ19" s="70">
        <f>IF(OpnameTabel[[#This Row],[IsIngevuld10]], 0, 1)</f>
        <v>0</v>
      </c>
      <c r="BA19" s="70">
        <f>IF(OpnameTabel[[#This Row],[IsIngevuld11]], 0, 1)</f>
        <v>0</v>
      </c>
      <c r="BB19" s="70" t="b">
        <f>ISNUMBER(SEARCH("[",OpnameTabel[[#This Row],[Kenmerkvraag 4]]))</f>
        <v>1</v>
      </c>
      <c r="BC19" s="70" t="str">
        <f>IF(OpnameTabel[[#This Row],[HeeftKenmerkEenheid4]], MID(LEFT(OpnameTabel[[#This Row],[Kenmerkvraag 4]],FIND("]",OpnameTabel[[#This Row],[Kenmerkvraag 4]])-1),FIND("[",OpnameTabel[[#This Row],[Kenmerkvraag 4]])+1,LEN(OpnameTabel[[#This Row],[Kenmerkvraag 4]])), "")</f>
        <v>m3/h</v>
      </c>
      <c r="BD19" s="70" t="str">
        <f>IF(OpnameTabel[[#This Row],[HeeftKenmerkEenheid4]], LEFT(OpnameTabel[[#This Row],[Kenmerkvraag 4]], (FIND(" [",OpnameTabel[[#This Row],[Kenmerkvraag 4]],1)-1)), "")</f>
        <v>Max. debiet</v>
      </c>
      <c r="BE19"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19" s="186" t="b">
        <f>ISNUMBER(SEARCH("[",OpnameTabel[[#This Row],[Kenmerkvraag 5]]))</f>
        <v>0</v>
      </c>
      <c r="BG19" s="186" t="str">
        <f>IF(OpnameTabel[[#This Row],[HeeftKenmerkEenheid5]], MID(LEFT(OpnameTabel[[#This Row],[Kenmerkvraag 5]],FIND("]",OpnameTabel[[#This Row],[Kenmerkvraag 5]])-1),FIND("[",OpnameTabel[[#This Row],[Kenmerkvraag 5]])+1,LEN(OpnameTabel[[#This Row],[Kenmerkvraag 5]])), "")</f>
        <v/>
      </c>
      <c r="BH19" s="186" t="str">
        <f>IF(OpnameTabel[[#This Row],[HeeftKenmerkEenheid5]], LEFT(OpnameTabel[[#This Row],[Kenmerkvraag 5]], (FIND(" [",OpnameTabel[[#This Row],[Kenmerkvraag 5]],1)-1)), "")</f>
        <v/>
      </c>
      <c r="BI19" s="186" t="str">
        <f>IF(OpnameTabel[[#This Row],[HeeftKenmerkEenheid5]], (OpnameTabel[[#This Row],[Kenmerkomschrijving5]] &amp; ": " &amp; OpnameTabel[[#This Row],[Kenmerkantwoord 5]] &amp; " " &amp;OpnameTabel[[#This Row],[Kenmerkeenheid5]]), IF(ISTEXT(OpnameTabel[[#This Row],[Kenmerkantwoord 5]]), OpnameTabel[[#This Row],[Kenmerkantwoord 5]], ""))</f>
        <v/>
      </c>
      <c r="BJ19" s="186" t="b">
        <f>ISNUMBER(SEARCH("[",OpnameTabel[[#This Row],[Kenmerkvraag 6]]))</f>
        <v>0</v>
      </c>
      <c r="BK19" s="186" t="str">
        <f>IF(OpnameTabel[[#This Row],[HeeftKenmerkEenheid6]], MID(LEFT(OpnameTabel[[#This Row],[Kenmerkvraag 6]],FIND("]",OpnameTabel[[#This Row],[Kenmerkvraag 6]])-1),FIND("[",OpnameTabel[[#This Row],[Kenmerkvraag 6]])+1,LEN(OpnameTabel[[#This Row],[Kenmerkvraag 6]])), "")</f>
        <v/>
      </c>
      <c r="BL19" s="186" t="str">
        <f>IF(OpnameTabel[[#This Row],[HeeftKenmerkEenheid6]], LEFT(OpnameTabel[[#This Row],[Kenmerkvraag 6]], (FIND(" [",OpnameTabel[[#This Row],[Kenmerkvraag 6]],1)-1)), "")</f>
        <v/>
      </c>
      <c r="BM19" s="186" t="str">
        <f>IF(OpnameTabel[[#This Row],[HeeftKenmerkEenheid6]], (OpnameTabel[[#This Row],[Kenmerkomschrijving6]] &amp; ": " &amp; OpnameTabel[[#This Row],[Kenmerkantwoord 6]] &amp; " " &amp;OpnameTabel[[#This Row],[Kenmerkeenheid6]]), IF(ISTEXT(OpnameTabel[[#This Row],[Kenmerkantwoord 6]]), OpnameTabel[[#This Row],[Kenmerkantwoord 6]], ""))</f>
        <v/>
      </c>
      <c r="BN19" s="186" t="b">
        <f>ISNUMBER(SEARCH("[",OpnameTabel[[#This Row],[Kenmerkvraag 7]]))</f>
        <v>0</v>
      </c>
      <c r="BO19" s="186" t="str">
        <f>IF(OpnameTabel[[#This Row],[HeeftKenmerkEenheid7]], MID(LEFT(OpnameTabel[[#This Row],[Kenmerkvraag 7]],FIND("]",OpnameTabel[[#This Row],[Kenmerkvraag 7]])-1),FIND("[",OpnameTabel[[#This Row],[Kenmerkvraag 7]])+1,LEN(OpnameTabel[[#This Row],[Kenmerkvraag 7]])), "")</f>
        <v/>
      </c>
      <c r="BP19" s="186" t="str">
        <f>IF(OpnameTabel[[#This Row],[HeeftKenmerkEenheid7]], LEFT(OpnameTabel[[#This Row],[Kenmerkvraag 7]], (FIND(" [",OpnameTabel[[#This Row],[Kenmerkvraag 7]],1)-1)), "")</f>
        <v/>
      </c>
      <c r="BQ19" s="186" t="str">
        <f>IF(OpnameTabel[[#This Row],[HeeftKenmerkEenheid7]], (OpnameTabel[[#This Row],[Kenmerkomschrijving7]] &amp; ": " &amp; OpnameTabel[[#This Row],[Kenmerkantwoord 7]] &amp; " " &amp;OpnameTabel[[#This Row],[Kenmerkeenheid7]]), IF(ISTEXT(OpnameTabel[[#This Row],[Kenmerkantwoord 7]]), OpnameTabel[[#This Row],[Kenmerkantwoord 7]], ""))</f>
        <v/>
      </c>
      <c r="BR19" s="186" t="b">
        <f>ISNUMBER(SEARCH("[",OpnameTabel[[#This Row],[Kenmerkvraag 8]]))</f>
        <v>0</v>
      </c>
      <c r="BS19" s="186" t="str">
        <f>IF(OpnameTabel[[#This Row],[HeeftKenmerkEenheid8]], MID(LEFT(OpnameTabel[[#This Row],[Kenmerkvraag 8]],FIND("]",OpnameTabel[[#This Row],[Kenmerkvraag 8]])-1),FIND("[",OpnameTabel[[#This Row],[Kenmerkvraag 8]])+1,LEN(OpnameTabel[[#This Row],[Kenmerkvraag 8]])), "")</f>
        <v/>
      </c>
      <c r="BT19" s="186" t="str">
        <f>IF(OpnameTabel[[#This Row],[HeeftKenmerkEenheid8]], LEFT(OpnameTabel[[#This Row],[Kenmerkvraag 8]], (FIND(" [",OpnameTabel[[#This Row],[Kenmerkvraag 8]],1)-1)), "")</f>
        <v/>
      </c>
      <c r="BU19" s="186" t="str">
        <f>IF(OpnameTabel[[#This Row],[HeeftKenmerkEenheid8]], (OpnameTabel[[#This Row],[Kenmerkomschrijving8]] &amp; ": " &amp; OpnameTabel[[#This Row],[Kenmerkantwoord 8]] &amp; " " &amp;OpnameTabel[[#This Row],[Kenmerkeenheid8]]), IF(ISTEXT(OpnameTabel[[#This Row],[Kenmerkantwoord 8]]), OpnameTabel[[#This Row],[Kenmerkantwoord 8]], ""))</f>
        <v/>
      </c>
      <c r="BV19" s="186" t="b">
        <f>ISNUMBER(SEARCH("[",OpnameTabel[[#This Row],[Kenmerkvraag 9]]))</f>
        <v>0</v>
      </c>
      <c r="BW19" s="186" t="str">
        <f>IF(OpnameTabel[[#This Row],[HeeftKenmerkEenheid9]], MID(LEFT(OpnameTabel[[#This Row],[Kenmerkvraag 9]],FIND("]",OpnameTabel[[#This Row],[Kenmerkvraag 9]])-1),FIND("[",OpnameTabel[[#This Row],[Kenmerkvraag 9]])+1,LEN(OpnameTabel[[#This Row],[Kenmerkvraag 9]])), "")</f>
        <v/>
      </c>
      <c r="BX19" s="186" t="str">
        <f>IF(OpnameTabel[[#This Row],[HeeftKenmerkEenheid9]], LEFT(OpnameTabel[[#This Row],[Kenmerkvraag 9]], (FIND(" [",OpnameTabel[[#This Row],[Kenmerkvraag 9]],1)-1)), "")</f>
        <v/>
      </c>
      <c r="BY19" s="186" t="str">
        <f>IF(OpnameTabel[[#This Row],[HeeftKenmerkEenheid9]], (OpnameTabel[[#This Row],[Kenmerkomschrijving9]] &amp; ": " &amp; OpnameTabel[[#This Row],[Kenmerkantwoord 9]] &amp; " " &amp;OpnameTabel[[#This Row],[Kenmerkeenheid9]]), IF(ISTEXT(OpnameTabel[[#This Row],[Kenmerkantwoord 9]]), OpnameTabel[[#This Row],[Kenmerkantwoord 9]], ""))</f>
        <v/>
      </c>
      <c r="BZ19" s="186" t="b">
        <f>ISNUMBER(SEARCH("[",OpnameTabel[[#This Row],[Kenmerkvraag 10]]))</f>
        <v>0</v>
      </c>
      <c r="CA19" s="186" t="str">
        <f>IF(OpnameTabel[[#This Row],[HeeftKenmerkEenheid10]], MID(LEFT(OpnameTabel[[#This Row],[Kenmerkvraag 10]],FIND("]",OpnameTabel[[#This Row],[Kenmerkvraag 10]])-1),FIND("[",OpnameTabel[[#This Row],[Kenmerkvraag 10]])+1,LEN(OpnameTabel[[#This Row],[Kenmerkvraag 10]])), "")</f>
        <v/>
      </c>
      <c r="CB19" s="186" t="str">
        <f>IF(OpnameTabel[[#This Row],[HeeftKenmerkEenheid10]], LEFT(OpnameTabel[[#This Row],[Kenmerkvraag 10]], (FIND(" [",OpnameTabel[[#This Row],[Kenmerkvraag 10]],1)-1)), "")</f>
        <v/>
      </c>
      <c r="CC1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19" s="186" t="b">
        <f>ISNUMBER(SEARCH("[",OpnameTabel[[#This Row],[Kenmerkvraag 11]]))</f>
        <v>0</v>
      </c>
      <c r="CE19" s="186" t="str">
        <f>IF(OpnameTabel[[#This Row],[HeeftKenmerkEenheid11]], MID(LEFT(OpnameTabel[[#This Row],[Kenmerkvraag 11]],FIND("]",OpnameTabel[[#This Row],[Kenmerkvraag 11]])-1),FIND("[",OpnameTabel[[#This Row],[Kenmerkvraag 11]])+1,LEN(OpnameTabel[[#This Row],[Kenmerkvraag 11]])), "")</f>
        <v/>
      </c>
      <c r="CF19" s="186" t="str">
        <f>IF(OpnameTabel[[#This Row],[HeeftKenmerkEenheid11]], LEFT(OpnameTabel[[#This Row],[Kenmerkvraag 11]], (FIND(" [",OpnameTabel[[#This Row],[Kenmerkvraag 11]],1)-1)), "")</f>
        <v/>
      </c>
      <c r="CG1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19" s="186"/>
      <c r="CI19" s="186"/>
      <c r="CJ19" s="186"/>
      <c r="CK19" s="186"/>
      <c r="CL19" s="186"/>
      <c r="CM19" s="186"/>
      <c r="CN19" s="186"/>
      <c r="CO19" s="186"/>
      <c r="CP19" s="186"/>
      <c r="CQ19" s="186"/>
      <c r="CR19" s="186"/>
      <c r="CS19" s="186"/>
      <c r="CT19" s="186"/>
      <c r="CU19" s="186"/>
    </row>
    <row r="20" spans="1:99" ht="17.399999999999999" customHeight="1" x14ac:dyDescent="0.25">
      <c r="A20" s="197">
        <f>ROW()</f>
        <v>20</v>
      </c>
      <c r="B20" s="185">
        <v>0</v>
      </c>
      <c r="C20" s="219" t="s">
        <v>261</v>
      </c>
      <c r="D20" s="94" t="str">
        <f>VLOOKUP(E20,'3 NL-SfB'!C:F,4,0)</f>
        <v>legionellapreventie</v>
      </c>
      <c r="E20" s="72" t="s">
        <v>286</v>
      </c>
      <c r="F20" s="80" t="s">
        <v>3805</v>
      </c>
      <c r="G20"/>
      <c r="H20" s="147">
        <v>1</v>
      </c>
      <c r="I20" s="143"/>
      <c r="J20" s="143"/>
      <c r="K20" s="143"/>
      <c r="L20" s="112" t="s">
        <v>3054</v>
      </c>
      <c r="M20" s="157"/>
      <c r="N20" s="111" t="s">
        <v>3056</v>
      </c>
      <c r="O20" s="165"/>
      <c r="P20" s="111" t="s">
        <v>3058</v>
      </c>
      <c r="Q20" s="165"/>
      <c r="R20" s="111"/>
      <c r="S20" s="160"/>
      <c r="T20" s="110"/>
      <c r="U20" s="160"/>
      <c r="V20" s="110"/>
      <c r="W20" s="160"/>
      <c r="X20" s="110"/>
      <c r="Y20" s="160"/>
      <c r="Z20" s="160"/>
      <c r="AA20" s="160"/>
      <c r="AB20" s="102"/>
      <c r="AC20" s="102"/>
      <c r="AD20" s="156" t="b">
        <f>NOT(ISBLANK(OpnameTabel[[#This Row],[Aantal]]))</f>
        <v>1</v>
      </c>
      <c r="AE20" s="70" t="b">
        <f>AND(OpnameTabel[[#This Row],[IsAssetRegel]],NOT(ISBLANK(OpnameTabel[[#This Row],[Aantal]])))</f>
        <v>1</v>
      </c>
      <c r="AF20" s="70" t="b">
        <f>IF(AND(OpnameTabel[[#This Row],[IsAssetRegel]],OpnameTabel[[#This Row],[IsRegelActief]]), NOT(ISBLANK(OpnameTabel[[#This Row],[Bouwjaar]])), TRUE)</f>
        <v>0</v>
      </c>
      <c r="AG20" s="70" t="b">
        <f>IF(AND(OpnameTabel[[#This Row],[IsAssetRegel]],OpnameTabel[[#This Row],[IsRegelActief]]), NOT(ISBLANK(J20)), TRUE)</f>
        <v>0</v>
      </c>
      <c r="AH20" s="70" t="b">
        <f>IF(AND(OpnameTabel[[#This Row],[IsAssetRegel]],OpnameTabel[[#This Row],[IsRegelActief]]), NOT(ISBLANK(K20)), TRUE)</f>
        <v>0</v>
      </c>
      <c r="AI20" s="70" t="b">
        <f>IF(AND(OpnameTabel[[#This Row],[IsAssetRegel]],OpnameTabel[[#This Row],[IsRegelActief]], NOT(ISBLANK(OpnameTabel[[#This Row],[Kenmerkvraag 4]]))), NOT(ISBLANK(OpnameTabel[[#This Row],[Kenmerkantwoord 4]])), TRUE)</f>
        <v>0</v>
      </c>
      <c r="AJ20" s="70" t="b">
        <f>IF(AND(OpnameTabel[[#This Row],[IsAssetRegel]],OpnameTabel[[#This Row],[IsRegelActief]], NOT(ISBLANK(OpnameTabel[[#This Row],[Kenmerkvraag 5]]))), NOT(ISBLANK(OpnameTabel[[#This Row],[Kenmerkantwoord 5]])), TRUE)</f>
        <v>0</v>
      </c>
      <c r="AK20" s="70" t="b">
        <f>IF(AND(OpnameTabel[[#This Row],[IsAssetRegel]],OpnameTabel[[#This Row],[IsRegelActief]], NOT(ISBLANK(OpnameTabel[[#This Row],[Kenmerkvraag 6]]))), NOT(ISBLANK(OpnameTabel[[#This Row],[Kenmerkantwoord 6]])), TRUE)</f>
        <v>0</v>
      </c>
      <c r="AL20" s="70" t="b">
        <f>IF(AND(OpnameTabel[[#This Row],[IsAssetRegel]],OpnameTabel[[#This Row],[IsRegelActief]], NOT(ISBLANK(OpnameTabel[[#This Row],[Kenmerkvraag 7]]))), NOT(ISBLANK(OpnameTabel[[#This Row],[Kenmerkantwoord 7]])), TRUE)</f>
        <v>1</v>
      </c>
      <c r="AM20" s="70" t="b">
        <f>IF(AND(OpnameTabel[[#This Row],[IsAssetRegel]],OpnameTabel[[#This Row],[IsRegelActief]], NOT(ISBLANK(OpnameTabel[[#This Row],[Kenmerkvraag 8]]))), NOT(ISBLANK(OpnameTabel[[#This Row],[Kenmerkantwoord 8]])), TRUE)</f>
        <v>1</v>
      </c>
      <c r="AN20" s="70" t="b">
        <f>IF(AND(OpnameTabel[[#This Row],[IsAssetRegel]],OpnameTabel[[#This Row],[IsRegelActief]], NOT(ISBLANK(OpnameTabel[[#This Row],[Kenmerkvraag 9]]))), NOT(ISBLANK(OpnameTabel[[#This Row],[Kenmerkantwoord 9]])), TRUE)</f>
        <v>1</v>
      </c>
      <c r="AO20" s="70" t="b">
        <f>IF(AND(OpnameTabel[[#This Row],[IsAssetRegel]],OpnameTabel[[#This Row],[IsRegelActief]], NOT(ISBLANK(OpnameTabel[[#This Row],[Kenmerkvraag 10]]))), NOT(ISBLANK(OpnameTabel[[#This Row],[Kenmerkantwoord 10]])), TRUE)</f>
        <v>1</v>
      </c>
      <c r="AP20" s="70" t="b">
        <f>IF(AND(OpnameTabel[[#This Row],[IsAssetRegel]],OpnameTabel[[#This Row],[IsRegelActief]], NOT(ISBLANK(OpnameTabel[[#This Row],[Kenmerkvraag 11]]))), NOT(ISBLANK(OpnameTabel[[#This Row],[Kenmerkantwoord 11]])), TRUE)</f>
        <v>1</v>
      </c>
      <c r="AQ20" s="70">
        <f>IF(OpnameTabel[[#This Row],[IsIngevuld1]], 0, 1)</f>
        <v>1</v>
      </c>
      <c r="AR20" s="70">
        <f>IF(OpnameTabel[[#This Row],[IsIngevuld2]], 0, 1)</f>
        <v>1</v>
      </c>
      <c r="AS20" s="70">
        <f>IF(OpnameTabel[[#This Row],[IsIngevuld3]], 0, 1)</f>
        <v>1</v>
      </c>
      <c r="AT20" s="70">
        <f>IF(OpnameTabel[[#This Row],[IsIngevuld4]], 0, 1)</f>
        <v>1</v>
      </c>
      <c r="AU20" s="70">
        <f>IF(OpnameTabel[[#This Row],[IsIngevuld5]], 0, 1)</f>
        <v>1</v>
      </c>
      <c r="AV20" s="70">
        <f>IF(OpnameTabel[[#This Row],[IsIngevuld6]], 0, 1)</f>
        <v>1</v>
      </c>
      <c r="AW20" s="70">
        <f>IF(OpnameTabel[[#This Row],[IsIngevuld7]], 0, 1)</f>
        <v>0</v>
      </c>
      <c r="AX20" s="70">
        <f>IF(OpnameTabel[[#This Row],[IsIngevuld8]], 0, 1)</f>
        <v>0</v>
      </c>
      <c r="AY20" s="70">
        <f>IF(OpnameTabel[[#This Row],[IsIngevuld9]], 0, 1)</f>
        <v>0</v>
      </c>
      <c r="AZ20" s="70">
        <f>IF(OpnameTabel[[#This Row],[IsIngevuld10]], 0, 1)</f>
        <v>0</v>
      </c>
      <c r="BA20" s="70">
        <f>IF(OpnameTabel[[#This Row],[IsIngevuld11]], 0, 1)</f>
        <v>0</v>
      </c>
      <c r="BB20" s="70" t="b">
        <f>ISNUMBER(SEARCH("[",OpnameTabel[[#This Row],[Kenmerkvraag 4]]))</f>
        <v>0</v>
      </c>
      <c r="BC20" s="70" t="str">
        <f>IF(OpnameTabel[[#This Row],[HeeftKenmerkEenheid4]], MID(LEFT(OpnameTabel[[#This Row],[Kenmerkvraag 4]],FIND("]",OpnameTabel[[#This Row],[Kenmerkvraag 4]])-1),FIND("[",OpnameTabel[[#This Row],[Kenmerkvraag 4]])+1,LEN(OpnameTabel[[#This Row],[Kenmerkvraag 4]])), "")</f>
        <v/>
      </c>
      <c r="BD20" s="70" t="str">
        <f>IF(OpnameTabel[[#This Row],[HeeftKenmerkEenheid4]], LEFT(OpnameTabel[[#This Row],[Kenmerkvraag 4]], (FIND(" [",OpnameTabel[[#This Row],[Kenmerkvraag 4]],1)-1)), "")</f>
        <v/>
      </c>
      <c r="BE20" s="186" t="str">
        <f>IF(OpnameTabel[[#This Row],[HeeftKenmerkEenheid4]], (OpnameTabel[[#This Row],[Kenmerkomschrijving4]] &amp; ": " &amp; OpnameTabel[[#This Row],[Kenmerkantwoord 4]] &amp; " " &amp;OpnameTabel[[#This Row],[Kenmerkeenheid4]]), IF(ISTEXT(OpnameTabel[[#This Row],[Kenmerkantwoord 4]]), OpnameTabel[[#This Row],[Kenmerkantwoord 4]], ""))</f>
        <v/>
      </c>
      <c r="BF20" s="186" t="b">
        <f>ISNUMBER(SEARCH("[",OpnameTabel[[#This Row],[Kenmerkvraag 5]]))</f>
        <v>1</v>
      </c>
      <c r="BG20" s="186" t="str">
        <f>IF(OpnameTabel[[#This Row],[HeeftKenmerkEenheid5]], MID(LEFT(OpnameTabel[[#This Row],[Kenmerkvraag 5]],FIND("]",OpnameTabel[[#This Row],[Kenmerkvraag 5]])-1),FIND("[",OpnameTabel[[#This Row],[Kenmerkvraag 5]])+1,LEN(OpnameTabel[[#This Row],[Kenmerkvraag 5]])), "")</f>
        <v>stuks</v>
      </c>
      <c r="BH20" s="186" t="str">
        <f>IF(OpnameTabel[[#This Row],[HeeftKenmerkEenheid5]], LEFT(OpnameTabel[[#This Row],[Kenmerkvraag 5]], (FIND(" [",OpnameTabel[[#This Row],[Kenmerkvraag 5]],1)-1)), "")</f>
        <v>Monsterpunten</v>
      </c>
      <c r="BI20" s="186" t="str">
        <f>IF(OpnameTabel[[#This Row],[HeeftKenmerkEenheid5]], (OpnameTabel[[#This Row],[Kenmerkomschrijving5]] &amp; ": " &amp; OpnameTabel[[#This Row],[Kenmerkantwoord 5]] &amp; " " &amp;OpnameTabel[[#This Row],[Kenmerkeenheid5]]), IF(ISTEXT(OpnameTabel[[#This Row],[Kenmerkantwoord 5]]), OpnameTabel[[#This Row],[Kenmerkantwoord 5]], ""))</f>
        <v>Monsterpunten:  stuks</v>
      </c>
      <c r="BJ20" s="186" t="b">
        <f>ISNUMBER(SEARCH("[",OpnameTabel[[#This Row],[Kenmerkvraag 6]]))</f>
        <v>1</v>
      </c>
      <c r="BK20" s="186" t="str">
        <f>IF(OpnameTabel[[#This Row],[HeeftKenmerkEenheid6]], MID(LEFT(OpnameTabel[[#This Row],[Kenmerkvraag 6]],FIND("]",OpnameTabel[[#This Row],[Kenmerkvraag 6]])-1),FIND("[",OpnameTabel[[#This Row],[Kenmerkvraag 6]])+1,LEN(OpnameTabel[[#This Row],[Kenmerkvraag 6]])), "")</f>
        <v>stuks</v>
      </c>
      <c r="BL20" s="186" t="str">
        <f>IF(OpnameTabel[[#This Row],[HeeftKenmerkEenheid6]], LEFT(OpnameTabel[[#This Row],[Kenmerkvraag 6]], (FIND(" [",OpnameTabel[[#This Row],[Kenmerkvraag 6]],1)-1)), "")</f>
        <v>Keerkleppen</v>
      </c>
      <c r="BM20" s="186" t="str">
        <f>IF(OpnameTabel[[#This Row],[HeeftKenmerkEenheid6]], (OpnameTabel[[#This Row],[Kenmerkomschrijving6]] &amp; ": " &amp; OpnameTabel[[#This Row],[Kenmerkantwoord 6]] &amp; " " &amp;OpnameTabel[[#This Row],[Kenmerkeenheid6]]), IF(ISTEXT(OpnameTabel[[#This Row],[Kenmerkantwoord 6]]), OpnameTabel[[#This Row],[Kenmerkantwoord 6]], ""))</f>
        <v>Keerkleppen:  stuks</v>
      </c>
      <c r="BN20" s="186" t="b">
        <f>ISNUMBER(SEARCH("[",OpnameTabel[[#This Row],[Kenmerkvraag 7]]))</f>
        <v>0</v>
      </c>
      <c r="BO20" s="186" t="str">
        <f>IF(OpnameTabel[[#This Row],[HeeftKenmerkEenheid7]], MID(LEFT(OpnameTabel[[#This Row],[Kenmerkvraag 7]],FIND("]",OpnameTabel[[#This Row],[Kenmerkvraag 7]])-1),FIND("[",OpnameTabel[[#This Row],[Kenmerkvraag 7]])+1,LEN(OpnameTabel[[#This Row],[Kenmerkvraag 7]])), "")</f>
        <v/>
      </c>
      <c r="BP20" s="186" t="str">
        <f>IF(OpnameTabel[[#This Row],[HeeftKenmerkEenheid7]], LEFT(OpnameTabel[[#This Row],[Kenmerkvraag 7]], (FIND(" [",OpnameTabel[[#This Row],[Kenmerkvraag 7]],1)-1)), "")</f>
        <v/>
      </c>
      <c r="BQ20" s="186" t="str">
        <f>IF(OpnameTabel[[#This Row],[HeeftKenmerkEenheid7]], (OpnameTabel[[#This Row],[Kenmerkomschrijving7]] &amp; ": " &amp; OpnameTabel[[#This Row],[Kenmerkantwoord 7]] &amp; " " &amp;OpnameTabel[[#This Row],[Kenmerkeenheid7]]), IF(ISTEXT(OpnameTabel[[#This Row],[Kenmerkantwoord 7]]), OpnameTabel[[#This Row],[Kenmerkantwoord 7]], ""))</f>
        <v/>
      </c>
      <c r="BR20" s="186" t="b">
        <f>ISNUMBER(SEARCH("[",OpnameTabel[[#This Row],[Kenmerkvraag 8]]))</f>
        <v>0</v>
      </c>
      <c r="BS20" s="186" t="str">
        <f>IF(OpnameTabel[[#This Row],[HeeftKenmerkEenheid8]], MID(LEFT(OpnameTabel[[#This Row],[Kenmerkvraag 8]],FIND("]",OpnameTabel[[#This Row],[Kenmerkvraag 8]])-1),FIND("[",OpnameTabel[[#This Row],[Kenmerkvraag 8]])+1,LEN(OpnameTabel[[#This Row],[Kenmerkvraag 8]])), "")</f>
        <v/>
      </c>
      <c r="BT20" s="186" t="str">
        <f>IF(OpnameTabel[[#This Row],[HeeftKenmerkEenheid8]], LEFT(OpnameTabel[[#This Row],[Kenmerkvraag 8]], (FIND(" [",OpnameTabel[[#This Row],[Kenmerkvraag 8]],1)-1)), "")</f>
        <v/>
      </c>
      <c r="BU20" s="186" t="str">
        <f>IF(OpnameTabel[[#This Row],[HeeftKenmerkEenheid8]], (OpnameTabel[[#This Row],[Kenmerkomschrijving8]] &amp; ": " &amp; OpnameTabel[[#This Row],[Kenmerkantwoord 8]] &amp; " " &amp;OpnameTabel[[#This Row],[Kenmerkeenheid8]]), IF(ISTEXT(OpnameTabel[[#This Row],[Kenmerkantwoord 8]]), OpnameTabel[[#This Row],[Kenmerkantwoord 8]], ""))</f>
        <v/>
      </c>
      <c r="BV20" s="186" t="b">
        <f>ISNUMBER(SEARCH("[",OpnameTabel[[#This Row],[Kenmerkvraag 9]]))</f>
        <v>0</v>
      </c>
      <c r="BW20" s="186" t="str">
        <f>IF(OpnameTabel[[#This Row],[HeeftKenmerkEenheid9]], MID(LEFT(OpnameTabel[[#This Row],[Kenmerkvraag 9]],FIND("]",OpnameTabel[[#This Row],[Kenmerkvraag 9]])-1),FIND("[",OpnameTabel[[#This Row],[Kenmerkvraag 9]])+1,LEN(OpnameTabel[[#This Row],[Kenmerkvraag 9]])), "")</f>
        <v/>
      </c>
      <c r="BX20" s="186" t="str">
        <f>IF(OpnameTabel[[#This Row],[HeeftKenmerkEenheid9]], LEFT(OpnameTabel[[#This Row],[Kenmerkvraag 9]], (FIND(" [",OpnameTabel[[#This Row],[Kenmerkvraag 9]],1)-1)), "")</f>
        <v/>
      </c>
      <c r="BY20" s="186" t="str">
        <f>IF(OpnameTabel[[#This Row],[HeeftKenmerkEenheid9]], (OpnameTabel[[#This Row],[Kenmerkomschrijving9]] &amp; ": " &amp; OpnameTabel[[#This Row],[Kenmerkantwoord 9]] &amp; " " &amp;OpnameTabel[[#This Row],[Kenmerkeenheid9]]), IF(ISTEXT(OpnameTabel[[#This Row],[Kenmerkantwoord 9]]), OpnameTabel[[#This Row],[Kenmerkantwoord 9]], ""))</f>
        <v/>
      </c>
      <c r="BZ20" s="186" t="b">
        <f>ISNUMBER(SEARCH("[",OpnameTabel[[#This Row],[Kenmerkvraag 10]]))</f>
        <v>0</v>
      </c>
      <c r="CA20" s="186" t="str">
        <f>IF(OpnameTabel[[#This Row],[HeeftKenmerkEenheid10]], MID(LEFT(OpnameTabel[[#This Row],[Kenmerkvraag 10]],FIND("]",OpnameTabel[[#This Row],[Kenmerkvraag 10]])-1),FIND("[",OpnameTabel[[#This Row],[Kenmerkvraag 10]])+1,LEN(OpnameTabel[[#This Row],[Kenmerkvraag 10]])), "")</f>
        <v/>
      </c>
      <c r="CB20" s="186" t="str">
        <f>IF(OpnameTabel[[#This Row],[HeeftKenmerkEenheid10]], LEFT(OpnameTabel[[#This Row],[Kenmerkvraag 10]], (FIND(" [",OpnameTabel[[#This Row],[Kenmerkvraag 10]],1)-1)), "")</f>
        <v/>
      </c>
      <c r="CC2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0" s="186" t="b">
        <f>ISNUMBER(SEARCH("[",OpnameTabel[[#This Row],[Kenmerkvraag 11]]))</f>
        <v>0</v>
      </c>
      <c r="CE20" s="186" t="str">
        <f>IF(OpnameTabel[[#This Row],[HeeftKenmerkEenheid11]], MID(LEFT(OpnameTabel[[#This Row],[Kenmerkvraag 11]],FIND("]",OpnameTabel[[#This Row],[Kenmerkvraag 11]])-1),FIND("[",OpnameTabel[[#This Row],[Kenmerkvraag 11]])+1,LEN(OpnameTabel[[#This Row],[Kenmerkvraag 11]])), "")</f>
        <v/>
      </c>
      <c r="CF20" s="186" t="str">
        <f>IF(OpnameTabel[[#This Row],[HeeftKenmerkEenheid11]], LEFT(OpnameTabel[[#This Row],[Kenmerkvraag 11]], (FIND(" [",OpnameTabel[[#This Row],[Kenmerkvraag 11]],1)-1)), "")</f>
        <v/>
      </c>
      <c r="CG2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0" s="186"/>
      <c r="CI20" s="186"/>
      <c r="CJ20" s="186"/>
      <c r="CK20" s="186"/>
      <c r="CL20" s="186"/>
      <c r="CM20" s="186"/>
      <c r="CN20" s="186"/>
      <c r="CO20" s="186"/>
      <c r="CP20" s="186"/>
      <c r="CQ20" s="186"/>
      <c r="CR20" s="186"/>
      <c r="CS20" s="186"/>
      <c r="CT20" s="186"/>
      <c r="CU20" s="186"/>
    </row>
    <row r="21" spans="1:99" ht="17.399999999999999" customHeight="1" x14ac:dyDescent="0.25">
      <c r="A21" s="197">
        <f>ROW()</f>
        <v>21</v>
      </c>
      <c r="B21" s="185">
        <v>0</v>
      </c>
      <c r="C21" s="218" t="s">
        <v>262</v>
      </c>
      <c r="D21" s="149" t="str">
        <f>VLOOKUP(E21,'3 NL-SfB'!C:F,4,0)</f>
        <v>aardgas-/menggasvoorziening</v>
      </c>
      <c r="E21" s="109" t="s">
        <v>298</v>
      </c>
      <c r="F21" s="105" t="s">
        <v>3783</v>
      </c>
      <c r="G21" s="105" t="s">
        <v>3783</v>
      </c>
      <c r="H21" s="147">
        <v>1</v>
      </c>
      <c r="I21" s="143"/>
      <c r="J21" s="143"/>
      <c r="K21" s="143"/>
      <c r="L21" s="114" t="s">
        <v>3059</v>
      </c>
      <c r="M21" s="143"/>
      <c r="N21" s="98" t="s">
        <v>3061</v>
      </c>
      <c r="O21" s="143"/>
      <c r="P21" s="98" t="s">
        <v>3063</v>
      </c>
      <c r="Q21" s="143"/>
      <c r="R21" s="98"/>
      <c r="S21" s="143"/>
      <c r="T21" s="98"/>
      <c r="U21" s="143"/>
      <c r="V21" s="110"/>
      <c r="W21" s="160"/>
      <c r="X21" s="110"/>
      <c r="Y21" s="160"/>
      <c r="Z21" s="160"/>
      <c r="AA21" s="160"/>
      <c r="AB21" s="102"/>
      <c r="AC21" s="102"/>
      <c r="AD21" s="156" t="b">
        <f>NOT(ISBLANK(OpnameTabel[[#This Row],[Aantal]]))</f>
        <v>1</v>
      </c>
      <c r="AE21" s="70" t="b">
        <f>AND(OpnameTabel[[#This Row],[IsAssetRegel]],NOT(ISBLANK(OpnameTabel[[#This Row],[Aantal]])))</f>
        <v>1</v>
      </c>
      <c r="AF21" s="70" t="b">
        <f>IF(AND(OpnameTabel[[#This Row],[IsAssetRegel]],OpnameTabel[[#This Row],[IsRegelActief]]), NOT(ISBLANK(OpnameTabel[[#This Row],[Bouwjaar]])), TRUE)</f>
        <v>0</v>
      </c>
      <c r="AG21" s="70" t="b">
        <f>IF(AND(OpnameTabel[[#This Row],[IsAssetRegel]],OpnameTabel[[#This Row],[IsRegelActief]]), NOT(ISBLANK(J21)), TRUE)</f>
        <v>0</v>
      </c>
      <c r="AH21" s="70" t="b">
        <f>IF(AND(OpnameTabel[[#This Row],[IsAssetRegel]],OpnameTabel[[#This Row],[IsRegelActief]]), NOT(ISBLANK(K21)), TRUE)</f>
        <v>0</v>
      </c>
      <c r="AI21" s="70" t="b">
        <f>IF(AND(OpnameTabel[[#This Row],[IsAssetRegel]],OpnameTabel[[#This Row],[IsRegelActief]], NOT(ISBLANK(OpnameTabel[[#This Row],[Kenmerkvraag 4]]))), NOT(ISBLANK(OpnameTabel[[#This Row],[Kenmerkantwoord 4]])), TRUE)</f>
        <v>0</v>
      </c>
      <c r="AJ21" s="70" t="b">
        <f>IF(AND(OpnameTabel[[#This Row],[IsAssetRegel]],OpnameTabel[[#This Row],[IsRegelActief]], NOT(ISBLANK(OpnameTabel[[#This Row],[Kenmerkvraag 5]]))), NOT(ISBLANK(OpnameTabel[[#This Row],[Kenmerkantwoord 5]])), TRUE)</f>
        <v>0</v>
      </c>
      <c r="AK21" s="70" t="b">
        <f>IF(AND(OpnameTabel[[#This Row],[IsAssetRegel]],OpnameTabel[[#This Row],[IsRegelActief]], NOT(ISBLANK(OpnameTabel[[#This Row],[Kenmerkvraag 6]]))), NOT(ISBLANK(OpnameTabel[[#This Row],[Kenmerkantwoord 6]])), TRUE)</f>
        <v>0</v>
      </c>
      <c r="AL21" s="70" t="b">
        <f>IF(AND(OpnameTabel[[#This Row],[IsAssetRegel]],OpnameTabel[[#This Row],[IsRegelActief]], NOT(ISBLANK(OpnameTabel[[#This Row],[Kenmerkvraag 7]]))), NOT(ISBLANK(OpnameTabel[[#This Row],[Kenmerkantwoord 7]])), TRUE)</f>
        <v>1</v>
      </c>
      <c r="AM21" s="70" t="b">
        <f>IF(AND(OpnameTabel[[#This Row],[IsAssetRegel]],OpnameTabel[[#This Row],[IsRegelActief]], NOT(ISBLANK(OpnameTabel[[#This Row],[Kenmerkvraag 8]]))), NOT(ISBLANK(OpnameTabel[[#This Row],[Kenmerkantwoord 8]])), TRUE)</f>
        <v>1</v>
      </c>
      <c r="AN21" s="70" t="b">
        <f>IF(AND(OpnameTabel[[#This Row],[IsAssetRegel]],OpnameTabel[[#This Row],[IsRegelActief]], NOT(ISBLANK(OpnameTabel[[#This Row],[Kenmerkvraag 9]]))), NOT(ISBLANK(OpnameTabel[[#This Row],[Kenmerkantwoord 9]])), TRUE)</f>
        <v>1</v>
      </c>
      <c r="AO21" s="70" t="b">
        <f>IF(AND(OpnameTabel[[#This Row],[IsAssetRegel]],OpnameTabel[[#This Row],[IsRegelActief]], NOT(ISBLANK(OpnameTabel[[#This Row],[Kenmerkvraag 10]]))), NOT(ISBLANK(OpnameTabel[[#This Row],[Kenmerkantwoord 10]])), TRUE)</f>
        <v>1</v>
      </c>
      <c r="AP21" s="70" t="b">
        <f>IF(AND(OpnameTabel[[#This Row],[IsAssetRegel]],OpnameTabel[[#This Row],[IsRegelActief]], NOT(ISBLANK(OpnameTabel[[#This Row],[Kenmerkvraag 11]]))), NOT(ISBLANK(OpnameTabel[[#This Row],[Kenmerkantwoord 11]])), TRUE)</f>
        <v>1</v>
      </c>
      <c r="AQ21" s="70">
        <f>IF(OpnameTabel[[#This Row],[IsIngevuld1]], 0, 1)</f>
        <v>1</v>
      </c>
      <c r="AR21" s="70">
        <f>IF(OpnameTabel[[#This Row],[IsIngevuld2]], 0, 1)</f>
        <v>1</v>
      </c>
      <c r="AS21" s="70">
        <f>IF(OpnameTabel[[#This Row],[IsIngevuld3]], 0, 1)</f>
        <v>1</v>
      </c>
      <c r="AT21" s="70">
        <f>IF(OpnameTabel[[#This Row],[IsIngevuld4]], 0, 1)</f>
        <v>1</v>
      </c>
      <c r="AU21" s="70">
        <f>IF(OpnameTabel[[#This Row],[IsIngevuld5]], 0, 1)</f>
        <v>1</v>
      </c>
      <c r="AV21" s="70">
        <f>IF(OpnameTabel[[#This Row],[IsIngevuld6]], 0, 1)</f>
        <v>1</v>
      </c>
      <c r="AW21" s="70">
        <f>IF(OpnameTabel[[#This Row],[IsIngevuld7]], 0, 1)</f>
        <v>0</v>
      </c>
      <c r="AX21" s="70">
        <f>IF(OpnameTabel[[#This Row],[IsIngevuld8]], 0, 1)</f>
        <v>0</v>
      </c>
      <c r="AY21" s="70">
        <f>IF(OpnameTabel[[#This Row],[IsIngevuld9]], 0, 1)</f>
        <v>0</v>
      </c>
      <c r="AZ21" s="70">
        <f>IF(OpnameTabel[[#This Row],[IsIngevuld10]], 0, 1)</f>
        <v>0</v>
      </c>
      <c r="BA21" s="70">
        <f>IF(OpnameTabel[[#This Row],[IsIngevuld11]], 0, 1)</f>
        <v>0</v>
      </c>
      <c r="BB21" s="70" t="b">
        <f>ISNUMBER(SEARCH("[",OpnameTabel[[#This Row],[Kenmerkvraag 4]]))</f>
        <v>1</v>
      </c>
      <c r="BC21" s="70" t="str">
        <f>IF(OpnameTabel[[#This Row],[HeeftKenmerkEenheid4]], MID(LEFT(OpnameTabel[[#This Row],[Kenmerkvraag 4]],FIND("]",OpnameTabel[[#This Row],[Kenmerkvraag 4]])-1),FIND("[",OpnameTabel[[#This Row],[Kenmerkvraag 4]])+1,LEN(OpnameTabel[[#This Row],[Kenmerkvraag 4]])), "")</f>
        <v>m</v>
      </c>
      <c r="BD21" s="70" t="str">
        <f>IF(OpnameTabel[[#This Row],[HeeftKenmerkEenheid4]], LEFT(OpnameTabel[[#This Row],[Kenmerkvraag 4]], (FIND(" [",OpnameTabel[[#This Row],[Kenmerkvraag 4]],1)-1)), "")</f>
        <v>Leidinglengte</v>
      </c>
      <c r="BE21" s="186" t="str">
        <f>IF(OpnameTabel[[#This Row],[HeeftKenmerkEenheid4]], (OpnameTabel[[#This Row],[Kenmerkomschrijving4]] &amp; ": " &amp; OpnameTabel[[#This Row],[Kenmerkantwoord 4]] &amp; " " &amp;OpnameTabel[[#This Row],[Kenmerkeenheid4]]), IF(ISTEXT(OpnameTabel[[#This Row],[Kenmerkantwoord 4]]), OpnameTabel[[#This Row],[Kenmerkantwoord 4]], ""))</f>
        <v>Leidinglengte:  m</v>
      </c>
      <c r="BF21" s="186" t="b">
        <f>ISNUMBER(SEARCH("[",OpnameTabel[[#This Row],[Kenmerkvraag 5]]))</f>
        <v>1</v>
      </c>
      <c r="BG21" s="186" t="str">
        <f>IF(OpnameTabel[[#This Row],[HeeftKenmerkEenheid5]], MID(LEFT(OpnameTabel[[#This Row],[Kenmerkvraag 5]],FIND("]",OpnameTabel[[#This Row],[Kenmerkvraag 5]])-1),FIND("[",OpnameTabel[[#This Row],[Kenmerkvraag 5]])+1,LEN(OpnameTabel[[#This Row],[Kenmerkvraag 5]])), "")</f>
        <v>m3/h</v>
      </c>
      <c r="BH21" s="186" t="str">
        <f>IF(OpnameTabel[[#This Row],[HeeftKenmerkEenheid5]], LEFT(OpnameTabel[[#This Row],[Kenmerkvraag 5]], (FIND(" [",OpnameTabel[[#This Row],[Kenmerkvraag 5]],1)-1)), "")</f>
        <v>Nom. debiet gas</v>
      </c>
      <c r="BI21" s="186" t="str">
        <f>IF(OpnameTabel[[#This Row],[HeeftKenmerkEenheid5]], (OpnameTabel[[#This Row],[Kenmerkomschrijving5]] &amp; ": " &amp; OpnameTabel[[#This Row],[Kenmerkantwoord 5]] &amp; " " &amp;OpnameTabel[[#This Row],[Kenmerkeenheid5]]), IF(ISTEXT(OpnameTabel[[#This Row],[Kenmerkantwoord 5]]), OpnameTabel[[#This Row],[Kenmerkantwoord 5]], ""))</f>
        <v>Nom. debiet gas:  m3/h</v>
      </c>
      <c r="BJ21" s="186" t="b">
        <f>ISNUMBER(SEARCH("[",OpnameTabel[[#This Row],[Kenmerkvraag 6]]))</f>
        <v>1</v>
      </c>
      <c r="BK21" s="186" t="str">
        <f>IF(OpnameTabel[[#This Row],[HeeftKenmerkEenheid6]], MID(LEFT(OpnameTabel[[#This Row],[Kenmerkvraag 6]],FIND("]",OpnameTabel[[#This Row],[Kenmerkvraag 6]])-1),FIND("[",OpnameTabel[[#This Row],[Kenmerkvraag 6]])+1,LEN(OpnameTabel[[#This Row],[Kenmerkvraag 6]])), "")</f>
        <v>stuks</v>
      </c>
      <c r="BL21" s="186" t="str">
        <f>IF(OpnameTabel[[#This Row],[HeeftKenmerkEenheid6]], LEFT(OpnameTabel[[#This Row],[Kenmerkvraag 6]], (FIND(" [",OpnameTabel[[#This Row],[Kenmerkvraag 6]],1)-1)), "")</f>
        <v>Verbruiksaansl.</v>
      </c>
      <c r="BM21" s="186" t="str">
        <f>IF(OpnameTabel[[#This Row],[HeeftKenmerkEenheid6]], (OpnameTabel[[#This Row],[Kenmerkomschrijving6]] &amp; ": " &amp; OpnameTabel[[#This Row],[Kenmerkantwoord 6]] &amp; " " &amp;OpnameTabel[[#This Row],[Kenmerkeenheid6]]), IF(ISTEXT(OpnameTabel[[#This Row],[Kenmerkantwoord 6]]), OpnameTabel[[#This Row],[Kenmerkantwoord 6]], ""))</f>
        <v>Verbruiksaansl.:  stuks</v>
      </c>
      <c r="BN21" s="186" t="b">
        <f>ISNUMBER(SEARCH("[",OpnameTabel[[#This Row],[Kenmerkvraag 7]]))</f>
        <v>0</v>
      </c>
      <c r="BO21" s="186" t="str">
        <f>IF(OpnameTabel[[#This Row],[HeeftKenmerkEenheid7]], MID(LEFT(OpnameTabel[[#This Row],[Kenmerkvraag 7]],FIND("]",OpnameTabel[[#This Row],[Kenmerkvraag 7]])-1),FIND("[",OpnameTabel[[#This Row],[Kenmerkvraag 7]])+1,LEN(OpnameTabel[[#This Row],[Kenmerkvraag 7]])), "")</f>
        <v/>
      </c>
      <c r="BP21" s="186" t="str">
        <f>IF(OpnameTabel[[#This Row],[HeeftKenmerkEenheid7]], LEFT(OpnameTabel[[#This Row],[Kenmerkvraag 7]], (FIND(" [",OpnameTabel[[#This Row],[Kenmerkvraag 7]],1)-1)), "")</f>
        <v/>
      </c>
      <c r="BQ21" s="186" t="str">
        <f>IF(OpnameTabel[[#This Row],[HeeftKenmerkEenheid7]], (OpnameTabel[[#This Row],[Kenmerkomschrijving7]] &amp; ": " &amp; OpnameTabel[[#This Row],[Kenmerkantwoord 7]] &amp; " " &amp;OpnameTabel[[#This Row],[Kenmerkeenheid7]]), IF(ISTEXT(OpnameTabel[[#This Row],[Kenmerkantwoord 7]]), OpnameTabel[[#This Row],[Kenmerkantwoord 7]], ""))</f>
        <v/>
      </c>
      <c r="BR21" s="186" t="b">
        <f>ISNUMBER(SEARCH("[",OpnameTabel[[#This Row],[Kenmerkvraag 8]]))</f>
        <v>0</v>
      </c>
      <c r="BS21" s="186" t="str">
        <f>IF(OpnameTabel[[#This Row],[HeeftKenmerkEenheid8]], MID(LEFT(OpnameTabel[[#This Row],[Kenmerkvraag 8]],FIND("]",OpnameTabel[[#This Row],[Kenmerkvraag 8]])-1),FIND("[",OpnameTabel[[#This Row],[Kenmerkvraag 8]])+1,LEN(OpnameTabel[[#This Row],[Kenmerkvraag 8]])), "")</f>
        <v/>
      </c>
      <c r="BT21" s="186" t="str">
        <f>IF(OpnameTabel[[#This Row],[HeeftKenmerkEenheid8]], LEFT(OpnameTabel[[#This Row],[Kenmerkvraag 8]], (FIND(" [",OpnameTabel[[#This Row],[Kenmerkvraag 8]],1)-1)), "")</f>
        <v/>
      </c>
      <c r="BU21" s="186" t="str">
        <f>IF(OpnameTabel[[#This Row],[HeeftKenmerkEenheid8]], (OpnameTabel[[#This Row],[Kenmerkomschrijving8]] &amp; ": " &amp; OpnameTabel[[#This Row],[Kenmerkantwoord 8]] &amp; " " &amp;OpnameTabel[[#This Row],[Kenmerkeenheid8]]), IF(ISTEXT(OpnameTabel[[#This Row],[Kenmerkantwoord 8]]), OpnameTabel[[#This Row],[Kenmerkantwoord 8]], ""))</f>
        <v/>
      </c>
      <c r="BV21" s="186" t="b">
        <f>ISNUMBER(SEARCH("[",OpnameTabel[[#This Row],[Kenmerkvraag 9]]))</f>
        <v>0</v>
      </c>
      <c r="BW21" s="186" t="str">
        <f>IF(OpnameTabel[[#This Row],[HeeftKenmerkEenheid9]], MID(LEFT(OpnameTabel[[#This Row],[Kenmerkvraag 9]],FIND("]",OpnameTabel[[#This Row],[Kenmerkvraag 9]])-1),FIND("[",OpnameTabel[[#This Row],[Kenmerkvraag 9]])+1,LEN(OpnameTabel[[#This Row],[Kenmerkvraag 9]])), "")</f>
        <v/>
      </c>
      <c r="BX21" s="186" t="str">
        <f>IF(OpnameTabel[[#This Row],[HeeftKenmerkEenheid9]], LEFT(OpnameTabel[[#This Row],[Kenmerkvraag 9]], (FIND(" [",OpnameTabel[[#This Row],[Kenmerkvraag 9]],1)-1)), "")</f>
        <v/>
      </c>
      <c r="BY21" s="186" t="str">
        <f>IF(OpnameTabel[[#This Row],[HeeftKenmerkEenheid9]], (OpnameTabel[[#This Row],[Kenmerkomschrijving9]] &amp; ": " &amp; OpnameTabel[[#This Row],[Kenmerkantwoord 9]] &amp; " " &amp;OpnameTabel[[#This Row],[Kenmerkeenheid9]]), IF(ISTEXT(OpnameTabel[[#This Row],[Kenmerkantwoord 9]]), OpnameTabel[[#This Row],[Kenmerkantwoord 9]], ""))</f>
        <v/>
      </c>
      <c r="BZ21" s="186" t="b">
        <f>ISNUMBER(SEARCH("[",OpnameTabel[[#This Row],[Kenmerkvraag 10]]))</f>
        <v>0</v>
      </c>
      <c r="CA21" s="186" t="str">
        <f>IF(OpnameTabel[[#This Row],[HeeftKenmerkEenheid10]], MID(LEFT(OpnameTabel[[#This Row],[Kenmerkvraag 10]],FIND("]",OpnameTabel[[#This Row],[Kenmerkvraag 10]])-1),FIND("[",OpnameTabel[[#This Row],[Kenmerkvraag 10]])+1,LEN(OpnameTabel[[#This Row],[Kenmerkvraag 10]])), "")</f>
        <v/>
      </c>
      <c r="CB21" s="186" t="str">
        <f>IF(OpnameTabel[[#This Row],[HeeftKenmerkEenheid10]], LEFT(OpnameTabel[[#This Row],[Kenmerkvraag 10]], (FIND(" [",OpnameTabel[[#This Row],[Kenmerkvraag 10]],1)-1)), "")</f>
        <v/>
      </c>
      <c r="CC2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1" s="186" t="b">
        <f>ISNUMBER(SEARCH("[",OpnameTabel[[#This Row],[Kenmerkvraag 11]]))</f>
        <v>0</v>
      </c>
      <c r="CE21" s="186" t="str">
        <f>IF(OpnameTabel[[#This Row],[HeeftKenmerkEenheid11]], MID(LEFT(OpnameTabel[[#This Row],[Kenmerkvraag 11]],FIND("]",OpnameTabel[[#This Row],[Kenmerkvraag 11]])-1),FIND("[",OpnameTabel[[#This Row],[Kenmerkvraag 11]])+1,LEN(OpnameTabel[[#This Row],[Kenmerkvraag 11]])), "")</f>
        <v/>
      </c>
      <c r="CF21" s="186" t="str">
        <f>IF(OpnameTabel[[#This Row],[HeeftKenmerkEenheid11]], LEFT(OpnameTabel[[#This Row],[Kenmerkvraag 11]], (FIND(" [",OpnameTabel[[#This Row],[Kenmerkvraag 11]],1)-1)), "")</f>
        <v/>
      </c>
      <c r="CG2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1" s="186"/>
      <c r="CI21" s="186"/>
      <c r="CJ21" s="186"/>
      <c r="CK21" s="186"/>
      <c r="CL21" s="186"/>
      <c r="CM21" s="186"/>
      <c r="CN21" s="186"/>
      <c r="CO21" s="186"/>
      <c r="CP21" s="186"/>
      <c r="CQ21" s="186"/>
      <c r="CR21" s="186"/>
      <c r="CS21" s="186"/>
      <c r="CT21" s="186"/>
      <c r="CU21" s="186"/>
    </row>
    <row r="22" spans="1:99" ht="17.399999999999999" customHeight="1" x14ac:dyDescent="0.25">
      <c r="A22" s="197">
        <f>ROW()</f>
        <v>22</v>
      </c>
      <c r="B22" s="185">
        <v>0</v>
      </c>
      <c r="C22" s="218" t="s">
        <v>262</v>
      </c>
      <c r="D22" s="104" t="str">
        <f>VLOOKUP(E22,'3 NL-SfB'!C:F,4,0)</f>
        <v>butaanvoorziening</v>
      </c>
      <c r="E22" s="105" t="s">
        <v>299</v>
      </c>
      <c r="F22" s="105" t="s">
        <v>3784</v>
      </c>
      <c r="G22" s="105" t="s">
        <v>3784</v>
      </c>
      <c r="H22" s="147">
        <v>1</v>
      </c>
      <c r="I22" s="147"/>
      <c r="J22" s="147"/>
      <c r="K22" s="147"/>
      <c r="L22" s="113" t="s">
        <v>3059</v>
      </c>
      <c r="M22" s="147"/>
      <c r="N22" s="90" t="s">
        <v>3061</v>
      </c>
      <c r="O22" s="147"/>
      <c r="P22" s="90" t="s">
        <v>3063</v>
      </c>
      <c r="Q22" s="147"/>
      <c r="R22" s="90"/>
      <c r="S22" s="147"/>
      <c r="T22" s="90"/>
      <c r="U22" s="143"/>
      <c r="V22" s="208"/>
      <c r="W22" s="159"/>
      <c r="X22" s="106"/>
      <c r="Y22" s="159"/>
      <c r="Z22" s="159"/>
      <c r="AA22" s="159"/>
      <c r="AB22" s="107"/>
      <c r="AC22" s="107"/>
      <c r="AD22" s="156" t="b">
        <f>NOT(ISBLANK(OpnameTabel[[#This Row],[Aantal]]))</f>
        <v>1</v>
      </c>
      <c r="AE22" s="70" t="b">
        <f>AND(OpnameTabel[[#This Row],[IsAssetRegel]],NOT(ISBLANK(OpnameTabel[[#This Row],[Aantal]])))</f>
        <v>1</v>
      </c>
      <c r="AF22" s="70" t="b">
        <f>IF(AND(OpnameTabel[[#This Row],[IsAssetRegel]],OpnameTabel[[#This Row],[IsRegelActief]]), NOT(ISBLANK(OpnameTabel[[#This Row],[Bouwjaar]])), TRUE)</f>
        <v>0</v>
      </c>
      <c r="AG22" s="70" t="b">
        <f>IF(AND(OpnameTabel[[#This Row],[IsAssetRegel]],OpnameTabel[[#This Row],[IsRegelActief]]), NOT(ISBLANK(J22)), TRUE)</f>
        <v>0</v>
      </c>
      <c r="AH22" s="70" t="b">
        <f>IF(AND(OpnameTabel[[#This Row],[IsAssetRegel]],OpnameTabel[[#This Row],[IsRegelActief]]), NOT(ISBLANK(K22)), TRUE)</f>
        <v>0</v>
      </c>
      <c r="AI22" s="70" t="b">
        <f>IF(AND(OpnameTabel[[#This Row],[IsAssetRegel]],OpnameTabel[[#This Row],[IsRegelActief]], NOT(ISBLANK(OpnameTabel[[#This Row],[Kenmerkvraag 4]]))), NOT(ISBLANK(OpnameTabel[[#This Row],[Kenmerkantwoord 4]])), TRUE)</f>
        <v>0</v>
      </c>
      <c r="AJ22" s="70" t="b">
        <f>IF(AND(OpnameTabel[[#This Row],[IsAssetRegel]],OpnameTabel[[#This Row],[IsRegelActief]], NOT(ISBLANK(OpnameTabel[[#This Row],[Kenmerkvraag 5]]))), NOT(ISBLANK(OpnameTabel[[#This Row],[Kenmerkantwoord 5]])), TRUE)</f>
        <v>0</v>
      </c>
      <c r="AK22" s="70" t="b">
        <f>IF(AND(OpnameTabel[[#This Row],[IsAssetRegel]],OpnameTabel[[#This Row],[IsRegelActief]], NOT(ISBLANK(OpnameTabel[[#This Row],[Kenmerkvraag 6]]))), NOT(ISBLANK(OpnameTabel[[#This Row],[Kenmerkantwoord 6]])), TRUE)</f>
        <v>0</v>
      </c>
      <c r="AL22" s="70" t="b">
        <f>IF(AND(OpnameTabel[[#This Row],[IsAssetRegel]],OpnameTabel[[#This Row],[IsRegelActief]], NOT(ISBLANK(OpnameTabel[[#This Row],[Kenmerkvraag 7]]))), NOT(ISBLANK(OpnameTabel[[#This Row],[Kenmerkantwoord 7]])), TRUE)</f>
        <v>1</v>
      </c>
      <c r="AM22" s="70" t="b">
        <f>IF(AND(OpnameTabel[[#This Row],[IsAssetRegel]],OpnameTabel[[#This Row],[IsRegelActief]], NOT(ISBLANK(OpnameTabel[[#This Row],[Kenmerkvraag 8]]))), NOT(ISBLANK(OpnameTabel[[#This Row],[Kenmerkantwoord 8]])), TRUE)</f>
        <v>1</v>
      </c>
      <c r="AN22" s="70" t="b">
        <f>IF(AND(OpnameTabel[[#This Row],[IsAssetRegel]],OpnameTabel[[#This Row],[IsRegelActief]], NOT(ISBLANK(OpnameTabel[[#This Row],[Kenmerkvraag 9]]))), NOT(ISBLANK(OpnameTabel[[#This Row],[Kenmerkantwoord 9]])), TRUE)</f>
        <v>1</v>
      </c>
      <c r="AO22" s="70" t="b">
        <f>IF(AND(OpnameTabel[[#This Row],[IsAssetRegel]],OpnameTabel[[#This Row],[IsRegelActief]], NOT(ISBLANK(OpnameTabel[[#This Row],[Kenmerkvraag 10]]))), NOT(ISBLANK(OpnameTabel[[#This Row],[Kenmerkantwoord 10]])), TRUE)</f>
        <v>1</v>
      </c>
      <c r="AP22" s="70" t="b">
        <f>IF(AND(OpnameTabel[[#This Row],[IsAssetRegel]],OpnameTabel[[#This Row],[IsRegelActief]], NOT(ISBLANK(OpnameTabel[[#This Row],[Kenmerkvraag 11]]))), NOT(ISBLANK(OpnameTabel[[#This Row],[Kenmerkantwoord 11]])), TRUE)</f>
        <v>1</v>
      </c>
      <c r="AQ22" s="70">
        <f>IF(OpnameTabel[[#This Row],[IsIngevuld1]], 0, 1)</f>
        <v>1</v>
      </c>
      <c r="AR22" s="70">
        <f>IF(OpnameTabel[[#This Row],[IsIngevuld2]], 0, 1)</f>
        <v>1</v>
      </c>
      <c r="AS22" s="70">
        <f>IF(OpnameTabel[[#This Row],[IsIngevuld3]], 0, 1)</f>
        <v>1</v>
      </c>
      <c r="AT22" s="70">
        <f>IF(OpnameTabel[[#This Row],[IsIngevuld4]], 0, 1)</f>
        <v>1</v>
      </c>
      <c r="AU22" s="70">
        <f>IF(OpnameTabel[[#This Row],[IsIngevuld5]], 0, 1)</f>
        <v>1</v>
      </c>
      <c r="AV22" s="70">
        <f>IF(OpnameTabel[[#This Row],[IsIngevuld6]], 0, 1)</f>
        <v>1</v>
      </c>
      <c r="AW22" s="70">
        <f>IF(OpnameTabel[[#This Row],[IsIngevuld7]], 0, 1)</f>
        <v>0</v>
      </c>
      <c r="AX22" s="70">
        <f>IF(OpnameTabel[[#This Row],[IsIngevuld8]], 0, 1)</f>
        <v>0</v>
      </c>
      <c r="AY22" s="70">
        <f>IF(OpnameTabel[[#This Row],[IsIngevuld9]], 0, 1)</f>
        <v>0</v>
      </c>
      <c r="AZ22" s="70">
        <f>IF(OpnameTabel[[#This Row],[IsIngevuld10]], 0, 1)</f>
        <v>0</v>
      </c>
      <c r="BA22" s="70">
        <f>IF(OpnameTabel[[#This Row],[IsIngevuld11]], 0, 1)</f>
        <v>0</v>
      </c>
      <c r="BB22" s="70" t="b">
        <f>ISNUMBER(SEARCH("[",OpnameTabel[[#This Row],[Kenmerkvraag 4]]))</f>
        <v>1</v>
      </c>
      <c r="BC22" s="70" t="str">
        <f>IF(OpnameTabel[[#This Row],[HeeftKenmerkEenheid4]], MID(LEFT(OpnameTabel[[#This Row],[Kenmerkvraag 4]],FIND("]",OpnameTabel[[#This Row],[Kenmerkvraag 4]])-1),FIND("[",OpnameTabel[[#This Row],[Kenmerkvraag 4]])+1,LEN(OpnameTabel[[#This Row],[Kenmerkvraag 4]])), "")</f>
        <v>m</v>
      </c>
      <c r="BD22" s="70" t="str">
        <f>IF(OpnameTabel[[#This Row],[HeeftKenmerkEenheid4]], LEFT(OpnameTabel[[#This Row],[Kenmerkvraag 4]], (FIND(" [",OpnameTabel[[#This Row],[Kenmerkvraag 4]],1)-1)), "")</f>
        <v>Leidinglengte</v>
      </c>
      <c r="BE22" s="186" t="str">
        <f>IF(OpnameTabel[[#This Row],[HeeftKenmerkEenheid4]], (OpnameTabel[[#This Row],[Kenmerkomschrijving4]] &amp; ": " &amp; OpnameTabel[[#This Row],[Kenmerkantwoord 4]] &amp; " " &amp;OpnameTabel[[#This Row],[Kenmerkeenheid4]]), IF(ISTEXT(OpnameTabel[[#This Row],[Kenmerkantwoord 4]]), OpnameTabel[[#This Row],[Kenmerkantwoord 4]], ""))</f>
        <v>Leidinglengte:  m</v>
      </c>
      <c r="BF22" s="186" t="b">
        <f>ISNUMBER(SEARCH("[",OpnameTabel[[#This Row],[Kenmerkvraag 5]]))</f>
        <v>1</v>
      </c>
      <c r="BG22" s="186" t="str">
        <f>IF(OpnameTabel[[#This Row],[HeeftKenmerkEenheid5]], MID(LEFT(OpnameTabel[[#This Row],[Kenmerkvraag 5]],FIND("]",OpnameTabel[[#This Row],[Kenmerkvraag 5]])-1),FIND("[",OpnameTabel[[#This Row],[Kenmerkvraag 5]])+1,LEN(OpnameTabel[[#This Row],[Kenmerkvraag 5]])), "")</f>
        <v>m3/h</v>
      </c>
      <c r="BH22" s="186" t="str">
        <f>IF(OpnameTabel[[#This Row],[HeeftKenmerkEenheid5]], LEFT(OpnameTabel[[#This Row],[Kenmerkvraag 5]], (FIND(" [",OpnameTabel[[#This Row],[Kenmerkvraag 5]],1)-1)), "")</f>
        <v>Nom. debiet gas</v>
      </c>
      <c r="BI22" s="186" t="str">
        <f>IF(OpnameTabel[[#This Row],[HeeftKenmerkEenheid5]], (OpnameTabel[[#This Row],[Kenmerkomschrijving5]] &amp; ": " &amp; OpnameTabel[[#This Row],[Kenmerkantwoord 5]] &amp; " " &amp;OpnameTabel[[#This Row],[Kenmerkeenheid5]]), IF(ISTEXT(OpnameTabel[[#This Row],[Kenmerkantwoord 5]]), OpnameTabel[[#This Row],[Kenmerkantwoord 5]], ""))</f>
        <v>Nom. debiet gas:  m3/h</v>
      </c>
      <c r="BJ22" s="186" t="b">
        <f>ISNUMBER(SEARCH("[",OpnameTabel[[#This Row],[Kenmerkvraag 6]]))</f>
        <v>1</v>
      </c>
      <c r="BK22" s="186" t="str">
        <f>IF(OpnameTabel[[#This Row],[HeeftKenmerkEenheid6]], MID(LEFT(OpnameTabel[[#This Row],[Kenmerkvraag 6]],FIND("]",OpnameTabel[[#This Row],[Kenmerkvraag 6]])-1),FIND("[",OpnameTabel[[#This Row],[Kenmerkvraag 6]])+1,LEN(OpnameTabel[[#This Row],[Kenmerkvraag 6]])), "")</f>
        <v>stuks</v>
      </c>
      <c r="BL22" s="186" t="str">
        <f>IF(OpnameTabel[[#This Row],[HeeftKenmerkEenheid6]], LEFT(OpnameTabel[[#This Row],[Kenmerkvraag 6]], (FIND(" [",OpnameTabel[[#This Row],[Kenmerkvraag 6]],1)-1)), "")</f>
        <v>Verbruiksaansl.</v>
      </c>
      <c r="BM22" s="186" t="str">
        <f>IF(OpnameTabel[[#This Row],[HeeftKenmerkEenheid6]], (OpnameTabel[[#This Row],[Kenmerkomschrijving6]] &amp; ": " &amp; OpnameTabel[[#This Row],[Kenmerkantwoord 6]] &amp; " " &amp;OpnameTabel[[#This Row],[Kenmerkeenheid6]]), IF(ISTEXT(OpnameTabel[[#This Row],[Kenmerkantwoord 6]]), OpnameTabel[[#This Row],[Kenmerkantwoord 6]], ""))</f>
        <v>Verbruiksaansl.:  stuks</v>
      </c>
      <c r="BN22" s="186" t="b">
        <f>ISNUMBER(SEARCH("[",OpnameTabel[[#This Row],[Kenmerkvraag 7]]))</f>
        <v>0</v>
      </c>
      <c r="BO22" s="186" t="str">
        <f>IF(OpnameTabel[[#This Row],[HeeftKenmerkEenheid7]], MID(LEFT(OpnameTabel[[#This Row],[Kenmerkvraag 7]],FIND("]",OpnameTabel[[#This Row],[Kenmerkvraag 7]])-1),FIND("[",OpnameTabel[[#This Row],[Kenmerkvraag 7]])+1,LEN(OpnameTabel[[#This Row],[Kenmerkvraag 7]])), "")</f>
        <v/>
      </c>
      <c r="BP22" s="186" t="str">
        <f>IF(OpnameTabel[[#This Row],[HeeftKenmerkEenheid7]], LEFT(OpnameTabel[[#This Row],[Kenmerkvraag 7]], (FIND(" [",OpnameTabel[[#This Row],[Kenmerkvraag 7]],1)-1)), "")</f>
        <v/>
      </c>
      <c r="BQ22" s="186" t="str">
        <f>IF(OpnameTabel[[#This Row],[HeeftKenmerkEenheid7]], (OpnameTabel[[#This Row],[Kenmerkomschrijving7]] &amp; ": " &amp; OpnameTabel[[#This Row],[Kenmerkantwoord 7]] &amp; " " &amp;OpnameTabel[[#This Row],[Kenmerkeenheid7]]), IF(ISTEXT(OpnameTabel[[#This Row],[Kenmerkantwoord 7]]), OpnameTabel[[#This Row],[Kenmerkantwoord 7]], ""))</f>
        <v/>
      </c>
      <c r="BR22" s="186" t="b">
        <f>ISNUMBER(SEARCH("[",OpnameTabel[[#This Row],[Kenmerkvraag 8]]))</f>
        <v>0</v>
      </c>
      <c r="BS22" s="186" t="str">
        <f>IF(OpnameTabel[[#This Row],[HeeftKenmerkEenheid8]], MID(LEFT(OpnameTabel[[#This Row],[Kenmerkvraag 8]],FIND("]",OpnameTabel[[#This Row],[Kenmerkvraag 8]])-1),FIND("[",OpnameTabel[[#This Row],[Kenmerkvraag 8]])+1,LEN(OpnameTabel[[#This Row],[Kenmerkvraag 8]])), "")</f>
        <v/>
      </c>
      <c r="BT22" s="186" t="str">
        <f>IF(OpnameTabel[[#This Row],[HeeftKenmerkEenheid8]], LEFT(OpnameTabel[[#This Row],[Kenmerkvraag 8]], (FIND(" [",OpnameTabel[[#This Row],[Kenmerkvraag 8]],1)-1)), "")</f>
        <v/>
      </c>
      <c r="BU22" s="186" t="str">
        <f>IF(OpnameTabel[[#This Row],[HeeftKenmerkEenheid8]], (OpnameTabel[[#This Row],[Kenmerkomschrijving8]] &amp; ": " &amp; OpnameTabel[[#This Row],[Kenmerkantwoord 8]] &amp; " " &amp;OpnameTabel[[#This Row],[Kenmerkeenheid8]]), IF(ISTEXT(OpnameTabel[[#This Row],[Kenmerkantwoord 8]]), OpnameTabel[[#This Row],[Kenmerkantwoord 8]], ""))</f>
        <v/>
      </c>
      <c r="BV22" s="186" t="b">
        <f>ISNUMBER(SEARCH("[",OpnameTabel[[#This Row],[Kenmerkvraag 9]]))</f>
        <v>0</v>
      </c>
      <c r="BW22" s="186" t="str">
        <f>IF(OpnameTabel[[#This Row],[HeeftKenmerkEenheid9]], MID(LEFT(OpnameTabel[[#This Row],[Kenmerkvraag 9]],FIND("]",OpnameTabel[[#This Row],[Kenmerkvraag 9]])-1),FIND("[",OpnameTabel[[#This Row],[Kenmerkvraag 9]])+1,LEN(OpnameTabel[[#This Row],[Kenmerkvraag 9]])), "")</f>
        <v/>
      </c>
      <c r="BX22" s="186" t="str">
        <f>IF(OpnameTabel[[#This Row],[HeeftKenmerkEenheid9]], LEFT(OpnameTabel[[#This Row],[Kenmerkvraag 9]], (FIND(" [",OpnameTabel[[#This Row],[Kenmerkvraag 9]],1)-1)), "")</f>
        <v/>
      </c>
      <c r="BY22" s="186" t="str">
        <f>IF(OpnameTabel[[#This Row],[HeeftKenmerkEenheid9]], (OpnameTabel[[#This Row],[Kenmerkomschrijving9]] &amp; ": " &amp; OpnameTabel[[#This Row],[Kenmerkantwoord 9]] &amp; " " &amp;OpnameTabel[[#This Row],[Kenmerkeenheid9]]), IF(ISTEXT(OpnameTabel[[#This Row],[Kenmerkantwoord 9]]), OpnameTabel[[#This Row],[Kenmerkantwoord 9]], ""))</f>
        <v/>
      </c>
      <c r="BZ22" s="186" t="b">
        <f>ISNUMBER(SEARCH("[",OpnameTabel[[#This Row],[Kenmerkvraag 10]]))</f>
        <v>0</v>
      </c>
      <c r="CA22" s="186" t="str">
        <f>IF(OpnameTabel[[#This Row],[HeeftKenmerkEenheid10]], MID(LEFT(OpnameTabel[[#This Row],[Kenmerkvraag 10]],FIND("]",OpnameTabel[[#This Row],[Kenmerkvraag 10]])-1),FIND("[",OpnameTabel[[#This Row],[Kenmerkvraag 10]])+1,LEN(OpnameTabel[[#This Row],[Kenmerkvraag 10]])), "")</f>
        <v/>
      </c>
      <c r="CB22" s="186" t="str">
        <f>IF(OpnameTabel[[#This Row],[HeeftKenmerkEenheid10]], LEFT(OpnameTabel[[#This Row],[Kenmerkvraag 10]], (FIND(" [",OpnameTabel[[#This Row],[Kenmerkvraag 10]],1)-1)), "")</f>
        <v/>
      </c>
      <c r="CC2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2" s="186" t="b">
        <f>ISNUMBER(SEARCH("[",OpnameTabel[[#This Row],[Kenmerkvraag 11]]))</f>
        <v>0</v>
      </c>
      <c r="CE22" s="186" t="str">
        <f>IF(OpnameTabel[[#This Row],[HeeftKenmerkEenheid11]], MID(LEFT(OpnameTabel[[#This Row],[Kenmerkvraag 11]],FIND("]",OpnameTabel[[#This Row],[Kenmerkvraag 11]])-1),FIND("[",OpnameTabel[[#This Row],[Kenmerkvraag 11]])+1,LEN(OpnameTabel[[#This Row],[Kenmerkvraag 11]])), "")</f>
        <v/>
      </c>
      <c r="CF22" s="186" t="str">
        <f>IF(OpnameTabel[[#This Row],[HeeftKenmerkEenheid11]], LEFT(OpnameTabel[[#This Row],[Kenmerkvraag 11]], (FIND(" [",OpnameTabel[[#This Row],[Kenmerkvraag 11]],1)-1)), "")</f>
        <v/>
      </c>
      <c r="CG2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2" s="186"/>
      <c r="CI22" s="186"/>
      <c r="CJ22" s="186"/>
      <c r="CK22" s="186"/>
      <c r="CL22" s="186"/>
      <c r="CM22" s="186"/>
      <c r="CN22" s="186"/>
      <c r="CO22" s="186"/>
      <c r="CP22" s="186"/>
      <c r="CQ22" s="186"/>
      <c r="CR22" s="186"/>
      <c r="CS22" s="186"/>
      <c r="CT22" s="186"/>
      <c r="CU22" s="186"/>
    </row>
    <row r="23" spans="1:99" ht="17.399999999999999" customHeight="1" x14ac:dyDescent="0.25">
      <c r="A23" s="197">
        <f>ROW()</f>
        <v>23</v>
      </c>
      <c r="B23" s="185">
        <v>0</v>
      </c>
      <c r="C23" s="218" t="s">
        <v>262</v>
      </c>
      <c r="D23" s="104" t="str">
        <f>VLOOKUP(E23,'3 NL-SfB'!C:F,4,0)</f>
        <v>propaanvoorziening</v>
      </c>
      <c r="E23" s="109" t="s">
        <v>300</v>
      </c>
      <c r="F23" s="105" t="s">
        <v>3785</v>
      </c>
      <c r="G23" s="105" t="s">
        <v>3785</v>
      </c>
      <c r="H23" s="147">
        <v>1</v>
      </c>
      <c r="I23" s="143"/>
      <c r="J23" s="143"/>
      <c r="K23" s="143"/>
      <c r="L23" s="113" t="s">
        <v>3059</v>
      </c>
      <c r="M23" s="143"/>
      <c r="N23" s="98" t="s">
        <v>3061</v>
      </c>
      <c r="O23" s="143"/>
      <c r="P23" s="98" t="s">
        <v>3063</v>
      </c>
      <c r="Q23" s="143"/>
      <c r="R23" s="98"/>
      <c r="S23" s="143"/>
      <c r="T23" s="98"/>
      <c r="U23" s="143"/>
      <c r="V23" s="110"/>
      <c r="W23" s="160"/>
      <c r="X23" s="110"/>
      <c r="Y23" s="160"/>
      <c r="Z23" s="160"/>
      <c r="AA23" s="160"/>
      <c r="AB23" s="102"/>
      <c r="AC23" s="102"/>
      <c r="AD23" s="156" t="b">
        <f>NOT(ISBLANK(OpnameTabel[[#This Row],[Aantal]]))</f>
        <v>1</v>
      </c>
      <c r="AE23" s="70" t="b">
        <f>AND(OpnameTabel[[#This Row],[IsAssetRegel]],NOT(ISBLANK(OpnameTabel[[#This Row],[Aantal]])))</f>
        <v>1</v>
      </c>
      <c r="AF23" s="70" t="b">
        <f>IF(AND(OpnameTabel[[#This Row],[IsAssetRegel]],OpnameTabel[[#This Row],[IsRegelActief]]), NOT(ISBLANK(OpnameTabel[[#This Row],[Bouwjaar]])), TRUE)</f>
        <v>0</v>
      </c>
      <c r="AG23" s="70" t="b">
        <f>IF(AND(OpnameTabel[[#This Row],[IsAssetRegel]],OpnameTabel[[#This Row],[IsRegelActief]]), NOT(ISBLANK(J23)), TRUE)</f>
        <v>0</v>
      </c>
      <c r="AH23" s="70" t="b">
        <f>IF(AND(OpnameTabel[[#This Row],[IsAssetRegel]],OpnameTabel[[#This Row],[IsRegelActief]]), NOT(ISBLANK(K23)), TRUE)</f>
        <v>0</v>
      </c>
      <c r="AI23" s="70" t="b">
        <f>IF(AND(OpnameTabel[[#This Row],[IsAssetRegel]],OpnameTabel[[#This Row],[IsRegelActief]], NOT(ISBLANK(OpnameTabel[[#This Row],[Kenmerkvraag 4]]))), NOT(ISBLANK(OpnameTabel[[#This Row],[Kenmerkantwoord 4]])), TRUE)</f>
        <v>0</v>
      </c>
      <c r="AJ23" s="70" t="b">
        <f>IF(AND(OpnameTabel[[#This Row],[IsAssetRegel]],OpnameTabel[[#This Row],[IsRegelActief]], NOT(ISBLANK(OpnameTabel[[#This Row],[Kenmerkvraag 5]]))), NOT(ISBLANK(OpnameTabel[[#This Row],[Kenmerkantwoord 5]])), TRUE)</f>
        <v>0</v>
      </c>
      <c r="AK23" s="70" t="b">
        <f>IF(AND(OpnameTabel[[#This Row],[IsAssetRegel]],OpnameTabel[[#This Row],[IsRegelActief]], NOT(ISBLANK(OpnameTabel[[#This Row],[Kenmerkvraag 6]]))), NOT(ISBLANK(OpnameTabel[[#This Row],[Kenmerkantwoord 6]])), TRUE)</f>
        <v>0</v>
      </c>
      <c r="AL23" s="70" t="b">
        <f>IF(AND(OpnameTabel[[#This Row],[IsAssetRegel]],OpnameTabel[[#This Row],[IsRegelActief]], NOT(ISBLANK(OpnameTabel[[#This Row],[Kenmerkvraag 7]]))), NOT(ISBLANK(OpnameTabel[[#This Row],[Kenmerkantwoord 7]])), TRUE)</f>
        <v>1</v>
      </c>
      <c r="AM23" s="70" t="b">
        <f>IF(AND(OpnameTabel[[#This Row],[IsAssetRegel]],OpnameTabel[[#This Row],[IsRegelActief]], NOT(ISBLANK(OpnameTabel[[#This Row],[Kenmerkvraag 8]]))), NOT(ISBLANK(OpnameTabel[[#This Row],[Kenmerkantwoord 8]])), TRUE)</f>
        <v>1</v>
      </c>
      <c r="AN23" s="70" t="b">
        <f>IF(AND(OpnameTabel[[#This Row],[IsAssetRegel]],OpnameTabel[[#This Row],[IsRegelActief]], NOT(ISBLANK(OpnameTabel[[#This Row],[Kenmerkvraag 9]]))), NOT(ISBLANK(OpnameTabel[[#This Row],[Kenmerkantwoord 9]])), TRUE)</f>
        <v>1</v>
      </c>
      <c r="AO23" s="70" t="b">
        <f>IF(AND(OpnameTabel[[#This Row],[IsAssetRegel]],OpnameTabel[[#This Row],[IsRegelActief]], NOT(ISBLANK(OpnameTabel[[#This Row],[Kenmerkvraag 10]]))), NOT(ISBLANK(OpnameTabel[[#This Row],[Kenmerkantwoord 10]])), TRUE)</f>
        <v>1</v>
      </c>
      <c r="AP23" s="70" t="b">
        <f>IF(AND(OpnameTabel[[#This Row],[IsAssetRegel]],OpnameTabel[[#This Row],[IsRegelActief]], NOT(ISBLANK(OpnameTabel[[#This Row],[Kenmerkvraag 11]]))), NOT(ISBLANK(OpnameTabel[[#This Row],[Kenmerkantwoord 11]])), TRUE)</f>
        <v>1</v>
      </c>
      <c r="AQ23" s="70">
        <f>IF(OpnameTabel[[#This Row],[IsIngevuld1]], 0, 1)</f>
        <v>1</v>
      </c>
      <c r="AR23" s="70">
        <f>IF(OpnameTabel[[#This Row],[IsIngevuld2]], 0, 1)</f>
        <v>1</v>
      </c>
      <c r="AS23" s="70">
        <f>IF(OpnameTabel[[#This Row],[IsIngevuld3]], 0, 1)</f>
        <v>1</v>
      </c>
      <c r="AT23" s="70">
        <f>IF(OpnameTabel[[#This Row],[IsIngevuld4]], 0, 1)</f>
        <v>1</v>
      </c>
      <c r="AU23" s="70">
        <f>IF(OpnameTabel[[#This Row],[IsIngevuld5]], 0, 1)</f>
        <v>1</v>
      </c>
      <c r="AV23" s="70">
        <f>IF(OpnameTabel[[#This Row],[IsIngevuld6]], 0, 1)</f>
        <v>1</v>
      </c>
      <c r="AW23" s="70">
        <f>IF(OpnameTabel[[#This Row],[IsIngevuld7]], 0, 1)</f>
        <v>0</v>
      </c>
      <c r="AX23" s="70">
        <f>IF(OpnameTabel[[#This Row],[IsIngevuld8]], 0, 1)</f>
        <v>0</v>
      </c>
      <c r="AY23" s="70">
        <f>IF(OpnameTabel[[#This Row],[IsIngevuld9]], 0, 1)</f>
        <v>0</v>
      </c>
      <c r="AZ23" s="70">
        <f>IF(OpnameTabel[[#This Row],[IsIngevuld10]], 0, 1)</f>
        <v>0</v>
      </c>
      <c r="BA23" s="70">
        <f>IF(OpnameTabel[[#This Row],[IsIngevuld11]], 0, 1)</f>
        <v>0</v>
      </c>
      <c r="BB23" s="70" t="b">
        <f>ISNUMBER(SEARCH("[",OpnameTabel[[#This Row],[Kenmerkvraag 4]]))</f>
        <v>1</v>
      </c>
      <c r="BC23" s="70" t="str">
        <f>IF(OpnameTabel[[#This Row],[HeeftKenmerkEenheid4]], MID(LEFT(OpnameTabel[[#This Row],[Kenmerkvraag 4]],FIND("]",OpnameTabel[[#This Row],[Kenmerkvraag 4]])-1),FIND("[",OpnameTabel[[#This Row],[Kenmerkvraag 4]])+1,LEN(OpnameTabel[[#This Row],[Kenmerkvraag 4]])), "")</f>
        <v>m</v>
      </c>
      <c r="BD23" s="70" t="str">
        <f>IF(OpnameTabel[[#This Row],[HeeftKenmerkEenheid4]], LEFT(OpnameTabel[[#This Row],[Kenmerkvraag 4]], (FIND(" [",OpnameTabel[[#This Row],[Kenmerkvraag 4]],1)-1)), "")</f>
        <v>Leidinglengte</v>
      </c>
      <c r="BE23" s="186" t="str">
        <f>IF(OpnameTabel[[#This Row],[HeeftKenmerkEenheid4]], (OpnameTabel[[#This Row],[Kenmerkomschrijving4]] &amp; ": " &amp; OpnameTabel[[#This Row],[Kenmerkantwoord 4]] &amp; " " &amp;OpnameTabel[[#This Row],[Kenmerkeenheid4]]), IF(ISTEXT(OpnameTabel[[#This Row],[Kenmerkantwoord 4]]), OpnameTabel[[#This Row],[Kenmerkantwoord 4]], ""))</f>
        <v>Leidinglengte:  m</v>
      </c>
      <c r="BF23" s="186" t="b">
        <f>ISNUMBER(SEARCH("[",OpnameTabel[[#This Row],[Kenmerkvraag 5]]))</f>
        <v>1</v>
      </c>
      <c r="BG23" s="186" t="str">
        <f>IF(OpnameTabel[[#This Row],[HeeftKenmerkEenheid5]], MID(LEFT(OpnameTabel[[#This Row],[Kenmerkvraag 5]],FIND("]",OpnameTabel[[#This Row],[Kenmerkvraag 5]])-1),FIND("[",OpnameTabel[[#This Row],[Kenmerkvraag 5]])+1,LEN(OpnameTabel[[#This Row],[Kenmerkvraag 5]])), "")</f>
        <v>m3/h</v>
      </c>
      <c r="BH23" s="186" t="str">
        <f>IF(OpnameTabel[[#This Row],[HeeftKenmerkEenheid5]], LEFT(OpnameTabel[[#This Row],[Kenmerkvraag 5]], (FIND(" [",OpnameTabel[[#This Row],[Kenmerkvraag 5]],1)-1)), "")</f>
        <v>Nom. debiet gas</v>
      </c>
      <c r="BI23" s="186" t="str">
        <f>IF(OpnameTabel[[#This Row],[HeeftKenmerkEenheid5]], (OpnameTabel[[#This Row],[Kenmerkomschrijving5]] &amp; ": " &amp; OpnameTabel[[#This Row],[Kenmerkantwoord 5]] &amp; " " &amp;OpnameTabel[[#This Row],[Kenmerkeenheid5]]), IF(ISTEXT(OpnameTabel[[#This Row],[Kenmerkantwoord 5]]), OpnameTabel[[#This Row],[Kenmerkantwoord 5]], ""))</f>
        <v>Nom. debiet gas:  m3/h</v>
      </c>
      <c r="BJ23" s="186" t="b">
        <f>ISNUMBER(SEARCH("[",OpnameTabel[[#This Row],[Kenmerkvraag 6]]))</f>
        <v>1</v>
      </c>
      <c r="BK23" s="186" t="str">
        <f>IF(OpnameTabel[[#This Row],[HeeftKenmerkEenheid6]], MID(LEFT(OpnameTabel[[#This Row],[Kenmerkvraag 6]],FIND("]",OpnameTabel[[#This Row],[Kenmerkvraag 6]])-1),FIND("[",OpnameTabel[[#This Row],[Kenmerkvraag 6]])+1,LEN(OpnameTabel[[#This Row],[Kenmerkvraag 6]])), "")</f>
        <v>stuks</v>
      </c>
      <c r="BL23" s="186" t="str">
        <f>IF(OpnameTabel[[#This Row],[HeeftKenmerkEenheid6]], LEFT(OpnameTabel[[#This Row],[Kenmerkvraag 6]], (FIND(" [",OpnameTabel[[#This Row],[Kenmerkvraag 6]],1)-1)), "")</f>
        <v>Verbruiksaansl.</v>
      </c>
      <c r="BM23" s="186" t="str">
        <f>IF(OpnameTabel[[#This Row],[HeeftKenmerkEenheid6]], (OpnameTabel[[#This Row],[Kenmerkomschrijving6]] &amp; ": " &amp; OpnameTabel[[#This Row],[Kenmerkantwoord 6]] &amp; " " &amp;OpnameTabel[[#This Row],[Kenmerkeenheid6]]), IF(ISTEXT(OpnameTabel[[#This Row],[Kenmerkantwoord 6]]), OpnameTabel[[#This Row],[Kenmerkantwoord 6]], ""))</f>
        <v>Verbruiksaansl.:  stuks</v>
      </c>
      <c r="BN23" s="186" t="b">
        <f>ISNUMBER(SEARCH("[",OpnameTabel[[#This Row],[Kenmerkvraag 7]]))</f>
        <v>0</v>
      </c>
      <c r="BO23" s="186" t="str">
        <f>IF(OpnameTabel[[#This Row],[HeeftKenmerkEenheid7]], MID(LEFT(OpnameTabel[[#This Row],[Kenmerkvraag 7]],FIND("]",OpnameTabel[[#This Row],[Kenmerkvraag 7]])-1),FIND("[",OpnameTabel[[#This Row],[Kenmerkvraag 7]])+1,LEN(OpnameTabel[[#This Row],[Kenmerkvraag 7]])), "")</f>
        <v/>
      </c>
      <c r="BP23" s="186" t="str">
        <f>IF(OpnameTabel[[#This Row],[HeeftKenmerkEenheid7]], LEFT(OpnameTabel[[#This Row],[Kenmerkvraag 7]], (FIND(" [",OpnameTabel[[#This Row],[Kenmerkvraag 7]],1)-1)), "")</f>
        <v/>
      </c>
      <c r="BQ23" s="186" t="str">
        <f>IF(OpnameTabel[[#This Row],[HeeftKenmerkEenheid7]], (OpnameTabel[[#This Row],[Kenmerkomschrijving7]] &amp; ": " &amp; OpnameTabel[[#This Row],[Kenmerkantwoord 7]] &amp; " " &amp;OpnameTabel[[#This Row],[Kenmerkeenheid7]]), IF(ISTEXT(OpnameTabel[[#This Row],[Kenmerkantwoord 7]]), OpnameTabel[[#This Row],[Kenmerkantwoord 7]], ""))</f>
        <v/>
      </c>
      <c r="BR23" s="186" t="b">
        <f>ISNUMBER(SEARCH("[",OpnameTabel[[#This Row],[Kenmerkvraag 8]]))</f>
        <v>0</v>
      </c>
      <c r="BS23" s="186" t="str">
        <f>IF(OpnameTabel[[#This Row],[HeeftKenmerkEenheid8]], MID(LEFT(OpnameTabel[[#This Row],[Kenmerkvraag 8]],FIND("]",OpnameTabel[[#This Row],[Kenmerkvraag 8]])-1),FIND("[",OpnameTabel[[#This Row],[Kenmerkvraag 8]])+1,LEN(OpnameTabel[[#This Row],[Kenmerkvraag 8]])), "")</f>
        <v/>
      </c>
      <c r="BT23" s="186" t="str">
        <f>IF(OpnameTabel[[#This Row],[HeeftKenmerkEenheid8]], LEFT(OpnameTabel[[#This Row],[Kenmerkvraag 8]], (FIND(" [",OpnameTabel[[#This Row],[Kenmerkvraag 8]],1)-1)), "")</f>
        <v/>
      </c>
      <c r="BU23" s="186" t="str">
        <f>IF(OpnameTabel[[#This Row],[HeeftKenmerkEenheid8]], (OpnameTabel[[#This Row],[Kenmerkomschrijving8]] &amp; ": " &amp; OpnameTabel[[#This Row],[Kenmerkantwoord 8]] &amp; " " &amp;OpnameTabel[[#This Row],[Kenmerkeenheid8]]), IF(ISTEXT(OpnameTabel[[#This Row],[Kenmerkantwoord 8]]), OpnameTabel[[#This Row],[Kenmerkantwoord 8]], ""))</f>
        <v/>
      </c>
      <c r="BV23" s="186" t="b">
        <f>ISNUMBER(SEARCH("[",OpnameTabel[[#This Row],[Kenmerkvraag 9]]))</f>
        <v>0</v>
      </c>
      <c r="BW23" s="186" t="str">
        <f>IF(OpnameTabel[[#This Row],[HeeftKenmerkEenheid9]], MID(LEFT(OpnameTabel[[#This Row],[Kenmerkvraag 9]],FIND("]",OpnameTabel[[#This Row],[Kenmerkvraag 9]])-1),FIND("[",OpnameTabel[[#This Row],[Kenmerkvraag 9]])+1,LEN(OpnameTabel[[#This Row],[Kenmerkvraag 9]])), "")</f>
        <v/>
      </c>
      <c r="BX23" s="186" t="str">
        <f>IF(OpnameTabel[[#This Row],[HeeftKenmerkEenheid9]], LEFT(OpnameTabel[[#This Row],[Kenmerkvraag 9]], (FIND(" [",OpnameTabel[[#This Row],[Kenmerkvraag 9]],1)-1)), "")</f>
        <v/>
      </c>
      <c r="BY23" s="186" t="str">
        <f>IF(OpnameTabel[[#This Row],[HeeftKenmerkEenheid9]], (OpnameTabel[[#This Row],[Kenmerkomschrijving9]] &amp; ": " &amp; OpnameTabel[[#This Row],[Kenmerkantwoord 9]] &amp; " " &amp;OpnameTabel[[#This Row],[Kenmerkeenheid9]]), IF(ISTEXT(OpnameTabel[[#This Row],[Kenmerkantwoord 9]]), OpnameTabel[[#This Row],[Kenmerkantwoord 9]], ""))</f>
        <v/>
      </c>
      <c r="BZ23" s="186" t="b">
        <f>ISNUMBER(SEARCH("[",OpnameTabel[[#This Row],[Kenmerkvraag 10]]))</f>
        <v>0</v>
      </c>
      <c r="CA23" s="186" t="str">
        <f>IF(OpnameTabel[[#This Row],[HeeftKenmerkEenheid10]], MID(LEFT(OpnameTabel[[#This Row],[Kenmerkvraag 10]],FIND("]",OpnameTabel[[#This Row],[Kenmerkvraag 10]])-1),FIND("[",OpnameTabel[[#This Row],[Kenmerkvraag 10]])+1,LEN(OpnameTabel[[#This Row],[Kenmerkvraag 10]])), "")</f>
        <v/>
      </c>
      <c r="CB23" s="186" t="str">
        <f>IF(OpnameTabel[[#This Row],[HeeftKenmerkEenheid10]], LEFT(OpnameTabel[[#This Row],[Kenmerkvraag 10]], (FIND(" [",OpnameTabel[[#This Row],[Kenmerkvraag 10]],1)-1)), "")</f>
        <v/>
      </c>
      <c r="CC2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3" s="186" t="b">
        <f>ISNUMBER(SEARCH("[",OpnameTabel[[#This Row],[Kenmerkvraag 11]]))</f>
        <v>0</v>
      </c>
      <c r="CE23" s="186" t="str">
        <f>IF(OpnameTabel[[#This Row],[HeeftKenmerkEenheid11]], MID(LEFT(OpnameTabel[[#This Row],[Kenmerkvraag 11]],FIND("]",OpnameTabel[[#This Row],[Kenmerkvraag 11]])-1),FIND("[",OpnameTabel[[#This Row],[Kenmerkvraag 11]])+1,LEN(OpnameTabel[[#This Row],[Kenmerkvraag 11]])), "")</f>
        <v/>
      </c>
      <c r="CF23" s="186" t="str">
        <f>IF(OpnameTabel[[#This Row],[HeeftKenmerkEenheid11]], LEFT(OpnameTabel[[#This Row],[Kenmerkvraag 11]], (FIND(" [",OpnameTabel[[#This Row],[Kenmerkvraag 11]],1)-1)), "")</f>
        <v/>
      </c>
      <c r="CG2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3" s="186"/>
      <c r="CI23" s="186"/>
      <c r="CJ23" s="186"/>
      <c r="CK23" s="186"/>
      <c r="CL23" s="186"/>
      <c r="CM23" s="186"/>
      <c r="CN23" s="186"/>
      <c r="CO23" s="186"/>
      <c r="CP23" s="186"/>
      <c r="CQ23" s="186"/>
      <c r="CR23" s="186"/>
      <c r="CS23" s="186"/>
      <c r="CT23" s="186"/>
      <c r="CU23" s="186"/>
    </row>
    <row r="24" spans="1:99" ht="13.8" x14ac:dyDescent="0.25">
      <c r="A24" s="197">
        <f>ROW()</f>
        <v>24</v>
      </c>
      <c r="B24" s="185">
        <v>0</v>
      </c>
      <c r="C24" s="218" t="s">
        <v>262</v>
      </c>
      <c r="D24" s="104" t="str">
        <f>VLOOKUP(E24,'3 NL-SfB'!C:F,4,0)</f>
        <v>LPG-voorziening</v>
      </c>
      <c r="E24" s="109" t="s">
        <v>301</v>
      </c>
      <c r="F24" s="105" t="s">
        <v>3786</v>
      </c>
      <c r="G24" s="105" t="s">
        <v>3786</v>
      </c>
      <c r="H24" s="147">
        <v>1</v>
      </c>
      <c r="I24" s="143"/>
      <c r="J24" s="143"/>
      <c r="K24" s="143"/>
      <c r="L24" s="113" t="s">
        <v>3059</v>
      </c>
      <c r="M24" s="143"/>
      <c r="N24" s="98" t="s">
        <v>3061</v>
      </c>
      <c r="O24" s="143"/>
      <c r="P24" s="98" t="s">
        <v>3063</v>
      </c>
      <c r="Q24" s="143"/>
      <c r="R24" s="98"/>
      <c r="S24" s="143"/>
      <c r="T24" s="98"/>
      <c r="U24" s="143"/>
      <c r="V24" s="110"/>
      <c r="W24" s="160"/>
      <c r="X24" s="110"/>
      <c r="Y24" s="160"/>
      <c r="Z24" s="160"/>
      <c r="AA24" s="160"/>
      <c r="AB24" s="102"/>
      <c r="AC24" s="102"/>
      <c r="AD24" s="156" t="b">
        <f>NOT(ISBLANK(OpnameTabel[[#This Row],[Aantal]]))</f>
        <v>1</v>
      </c>
      <c r="AE24" s="70" t="b">
        <f>AND(OpnameTabel[[#This Row],[IsAssetRegel]],NOT(ISBLANK(OpnameTabel[[#This Row],[Aantal]])))</f>
        <v>1</v>
      </c>
      <c r="AF24" s="70" t="b">
        <f>IF(AND(OpnameTabel[[#This Row],[IsAssetRegel]],OpnameTabel[[#This Row],[IsRegelActief]]), NOT(ISBLANK(OpnameTabel[[#This Row],[Bouwjaar]])), TRUE)</f>
        <v>0</v>
      </c>
      <c r="AG24" s="70" t="b">
        <f>IF(AND(OpnameTabel[[#This Row],[IsAssetRegel]],OpnameTabel[[#This Row],[IsRegelActief]]), NOT(ISBLANK(J24)), TRUE)</f>
        <v>0</v>
      </c>
      <c r="AH24" s="70" t="b">
        <f>IF(AND(OpnameTabel[[#This Row],[IsAssetRegel]],OpnameTabel[[#This Row],[IsRegelActief]]), NOT(ISBLANK(K24)), TRUE)</f>
        <v>0</v>
      </c>
      <c r="AI24" s="70" t="b">
        <f>IF(AND(OpnameTabel[[#This Row],[IsAssetRegel]],OpnameTabel[[#This Row],[IsRegelActief]], NOT(ISBLANK(OpnameTabel[[#This Row],[Kenmerkvraag 4]]))), NOT(ISBLANK(OpnameTabel[[#This Row],[Kenmerkantwoord 4]])), TRUE)</f>
        <v>0</v>
      </c>
      <c r="AJ24" s="70" t="b">
        <f>IF(AND(OpnameTabel[[#This Row],[IsAssetRegel]],OpnameTabel[[#This Row],[IsRegelActief]], NOT(ISBLANK(OpnameTabel[[#This Row],[Kenmerkvraag 5]]))), NOT(ISBLANK(OpnameTabel[[#This Row],[Kenmerkantwoord 5]])), TRUE)</f>
        <v>0</v>
      </c>
      <c r="AK24" s="70" t="b">
        <f>IF(AND(OpnameTabel[[#This Row],[IsAssetRegel]],OpnameTabel[[#This Row],[IsRegelActief]], NOT(ISBLANK(OpnameTabel[[#This Row],[Kenmerkvraag 6]]))), NOT(ISBLANK(OpnameTabel[[#This Row],[Kenmerkantwoord 6]])), TRUE)</f>
        <v>0</v>
      </c>
      <c r="AL24" s="70" t="b">
        <f>IF(AND(OpnameTabel[[#This Row],[IsAssetRegel]],OpnameTabel[[#This Row],[IsRegelActief]], NOT(ISBLANK(OpnameTabel[[#This Row],[Kenmerkvraag 7]]))), NOT(ISBLANK(OpnameTabel[[#This Row],[Kenmerkantwoord 7]])), TRUE)</f>
        <v>1</v>
      </c>
      <c r="AM24" s="70" t="b">
        <f>IF(AND(OpnameTabel[[#This Row],[IsAssetRegel]],OpnameTabel[[#This Row],[IsRegelActief]], NOT(ISBLANK(OpnameTabel[[#This Row],[Kenmerkvraag 8]]))), NOT(ISBLANK(OpnameTabel[[#This Row],[Kenmerkantwoord 8]])), TRUE)</f>
        <v>1</v>
      </c>
      <c r="AN24" s="70" t="b">
        <f>IF(AND(OpnameTabel[[#This Row],[IsAssetRegel]],OpnameTabel[[#This Row],[IsRegelActief]], NOT(ISBLANK(OpnameTabel[[#This Row],[Kenmerkvraag 9]]))), NOT(ISBLANK(OpnameTabel[[#This Row],[Kenmerkantwoord 9]])), TRUE)</f>
        <v>1</v>
      </c>
      <c r="AO24" s="70" t="b">
        <f>IF(AND(OpnameTabel[[#This Row],[IsAssetRegel]],OpnameTabel[[#This Row],[IsRegelActief]], NOT(ISBLANK(OpnameTabel[[#This Row],[Kenmerkvraag 10]]))), NOT(ISBLANK(OpnameTabel[[#This Row],[Kenmerkantwoord 10]])), TRUE)</f>
        <v>1</v>
      </c>
      <c r="AP24" s="70" t="b">
        <f>IF(AND(OpnameTabel[[#This Row],[IsAssetRegel]],OpnameTabel[[#This Row],[IsRegelActief]], NOT(ISBLANK(OpnameTabel[[#This Row],[Kenmerkvraag 11]]))), NOT(ISBLANK(OpnameTabel[[#This Row],[Kenmerkantwoord 11]])), TRUE)</f>
        <v>1</v>
      </c>
      <c r="AQ24" s="70">
        <f>IF(OpnameTabel[[#This Row],[IsIngevuld1]], 0, 1)</f>
        <v>1</v>
      </c>
      <c r="AR24" s="70">
        <f>IF(OpnameTabel[[#This Row],[IsIngevuld2]], 0, 1)</f>
        <v>1</v>
      </c>
      <c r="AS24" s="70">
        <f>IF(OpnameTabel[[#This Row],[IsIngevuld3]], 0, 1)</f>
        <v>1</v>
      </c>
      <c r="AT24" s="70">
        <f>IF(OpnameTabel[[#This Row],[IsIngevuld4]], 0, 1)</f>
        <v>1</v>
      </c>
      <c r="AU24" s="70">
        <f>IF(OpnameTabel[[#This Row],[IsIngevuld5]], 0, 1)</f>
        <v>1</v>
      </c>
      <c r="AV24" s="70">
        <f>IF(OpnameTabel[[#This Row],[IsIngevuld6]], 0, 1)</f>
        <v>1</v>
      </c>
      <c r="AW24" s="70">
        <f>IF(OpnameTabel[[#This Row],[IsIngevuld7]], 0, 1)</f>
        <v>0</v>
      </c>
      <c r="AX24" s="70">
        <f>IF(OpnameTabel[[#This Row],[IsIngevuld8]], 0, 1)</f>
        <v>0</v>
      </c>
      <c r="AY24" s="70">
        <f>IF(OpnameTabel[[#This Row],[IsIngevuld9]], 0, 1)</f>
        <v>0</v>
      </c>
      <c r="AZ24" s="70">
        <f>IF(OpnameTabel[[#This Row],[IsIngevuld10]], 0, 1)</f>
        <v>0</v>
      </c>
      <c r="BA24" s="70">
        <f>IF(OpnameTabel[[#This Row],[IsIngevuld11]], 0, 1)</f>
        <v>0</v>
      </c>
      <c r="BB24" s="70" t="b">
        <f>ISNUMBER(SEARCH("[",OpnameTabel[[#This Row],[Kenmerkvraag 4]]))</f>
        <v>1</v>
      </c>
      <c r="BC24" s="70" t="str">
        <f>IF(OpnameTabel[[#This Row],[HeeftKenmerkEenheid4]], MID(LEFT(OpnameTabel[[#This Row],[Kenmerkvraag 4]],FIND("]",OpnameTabel[[#This Row],[Kenmerkvraag 4]])-1),FIND("[",OpnameTabel[[#This Row],[Kenmerkvraag 4]])+1,LEN(OpnameTabel[[#This Row],[Kenmerkvraag 4]])), "")</f>
        <v>m</v>
      </c>
      <c r="BD24" s="70" t="str">
        <f>IF(OpnameTabel[[#This Row],[HeeftKenmerkEenheid4]], LEFT(OpnameTabel[[#This Row],[Kenmerkvraag 4]], (FIND(" [",OpnameTabel[[#This Row],[Kenmerkvraag 4]],1)-1)), "")</f>
        <v>Leidinglengte</v>
      </c>
      <c r="BE24" s="186" t="str">
        <f>IF(OpnameTabel[[#This Row],[HeeftKenmerkEenheid4]], (OpnameTabel[[#This Row],[Kenmerkomschrijving4]] &amp; ": " &amp; OpnameTabel[[#This Row],[Kenmerkantwoord 4]] &amp; " " &amp;OpnameTabel[[#This Row],[Kenmerkeenheid4]]), IF(ISTEXT(OpnameTabel[[#This Row],[Kenmerkantwoord 4]]), OpnameTabel[[#This Row],[Kenmerkantwoord 4]], ""))</f>
        <v>Leidinglengte:  m</v>
      </c>
      <c r="BF24" s="186" t="b">
        <f>ISNUMBER(SEARCH("[",OpnameTabel[[#This Row],[Kenmerkvraag 5]]))</f>
        <v>1</v>
      </c>
      <c r="BG24" s="186" t="str">
        <f>IF(OpnameTabel[[#This Row],[HeeftKenmerkEenheid5]], MID(LEFT(OpnameTabel[[#This Row],[Kenmerkvraag 5]],FIND("]",OpnameTabel[[#This Row],[Kenmerkvraag 5]])-1),FIND("[",OpnameTabel[[#This Row],[Kenmerkvraag 5]])+1,LEN(OpnameTabel[[#This Row],[Kenmerkvraag 5]])), "")</f>
        <v>m3/h</v>
      </c>
      <c r="BH24" s="186" t="str">
        <f>IF(OpnameTabel[[#This Row],[HeeftKenmerkEenheid5]], LEFT(OpnameTabel[[#This Row],[Kenmerkvraag 5]], (FIND(" [",OpnameTabel[[#This Row],[Kenmerkvraag 5]],1)-1)), "")</f>
        <v>Nom. debiet gas</v>
      </c>
      <c r="BI24" s="186" t="str">
        <f>IF(OpnameTabel[[#This Row],[HeeftKenmerkEenheid5]], (OpnameTabel[[#This Row],[Kenmerkomschrijving5]] &amp; ": " &amp; OpnameTabel[[#This Row],[Kenmerkantwoord 5]] &amp; " " &amp;OpnameTabel[[#This Row],[Kenmerkeenheid5]]), IF(ISTEXT(OpnameTabel[[#This Row],[Kenmerkantwoord 5]]), OpnameTabel[[#This Row],[Kenmerkantwoord 5]], ""))</f>
        <v>Nom. debiet gas:  m3/h</v>
      </c>
      <c r="BJ24" s="186" t="b">
        <f>ISNUMBER(SEARCH("[",OpnameTabel[[#This Row],[Kenmerkvraag 6]]))</f>
        <v>1</v>
      </c>
      <c r="BK24" s="186" t="str">
        <f>IF(OpnameTabel[[#This Row],[HeeftKenmerkEenheid6]], MID(LEFT(OpnameTabel[[#This Row],[Kenmerkvraag 6]],FIND("]",OpnameTabel[[#This Row],[Kenmerkvraag 6]])-1),FIND("[",OpnameTabel[[#This Row],[Kenmerkvraag 6]])+1,LEN(OpnameTabel[[#This Row],[Kenmerkvraag 6]])), "")</f>
        <v>stuks</v>
      </c>
      <c r="BL24" s="186" t="str">
        <f>IF(OpnameTabel[[#This Row],[HeeftKenmerkEenheid6]], LEFT(OpnameTabel[[#This Row],[Kenmerkvraag 6]], (FIND(" [",OpnameTabel[[#This Row],[Kenmerkvraag 6]],1)-1)), "")</f>
        <v>Verbruiksaansl.</v>
      </c>
      <c r="BM24" s="186" t="str">
        <f>IF(OpnameTabel[[#This Row],[HeeftKenmerkEenheid6]], (OpnameTabel[[#This Row],[Kenmerkomschrijving6]] &amp; ": " &amp; OpnameTabel[[#This Row],[Kenmerkantwoord 6]] &amp; " " &amp;OpnameTabel[[#This Row],[Kenmerkeenheid6]]), IF(ISTEXT(OpnameTabel[[#This Row],[Kenmerkantwoord 6]]), OpnameTabel[[#This Row],[Kenmerkantwoord 6]], ""))</f>
        <v>Verbruiksaansl.:  stuks</v>
      </c>
      <c r="BN24" s="186" t="b">
        <f>ISNUMBER(SEARCH("[",OpnameTabel[[#This Row],[Kenmerkvraag 7]]))</f>
        <v>0</v>
      </c>
      <c r="BO24" s="186" t="str">
        <f>IF(OpnameTabel[[#This Row],[HeeftKenmerkEenheid7]], MID(LEFT(OpnameTabel[[#This Row],[Kenmerkvraag 7]],FIND("]",OpnameTabel[[#This Row],[Kenmerkvraag 7]])-1),FIND("[",OpnameTabel[[#This Row],[Kenmerkvraag 7]])+1,LEN(OpnameTabel[[#This Row],[Kenmerkvraag 7]])), "")</f>
        <v/>
      </c>
      <c r="BP24" s="186" t="str">
        <f>IF(OpnameTabel[[#This Row],[HeeftKenmerkEenheid7]], LEFT(OpnameTabel[[#This Row],[Kenmerkvraag 7]], (FIND(" [",OpnameTabel[[#This Row],[Kenmerkvraag 7]],1)-1)), "")</f>
        <v/>
      </c>
      <c r="BQ24" s="186" t="str">
        <f>IF(OpnameTabel[[#This Row],[HeeftKenmerkEenheid7]], (OpnameTabel[[#This Row],[Kenmerkomschrijving7]] &amp; ": " &amp; OpnameTabel[[#This Row],[Kenmerkantwoord 7]] &amp; " " &amp;OpnameTabel[[#This Row],[Kenmerkeenheid7]]), IF(ISTEXT(OpnameTabel[[#This Row],[Kenmerkantwoord 7]]), OpnameTabel[[#This Row],[Kenmerkantwoord 7]], ""))</f>
        <v/>
      </c>
      <c r="BR24" s="186" t="b">
        <f>ISNUMBER(SEARCH("[",OpnameTabel[[#This Row],[Kenmerkvraag 8]]))</f>
        <v>0</v>
      </c>
      <c r="BS24" s="186" t="str">
        <f>IF(OpnameTabel[[#This Row],[HeeftKenmerkEenheid8]], MID(LEFT(OpnameTabel[[#This Row],[Kenmerkvraag 8]],FIND("]",OpnameTabel[[#This Row],[Kenmerkvraag 8]])-1),FIND("[",OpnameTabel[[#This Row],[Kenmerkvraag 8]])+1,LEN(OpnameTabel[[#This Row],[Kenmerkvraag 8]])), "")</f>
        <v/>
      </c>
      <c r="BT24" s="186" t="str">
        <f>IF(OpnameTabel[[#This Row],[HeeftKenmerkEenheid8]], LEFT(OpnameTabel[[#This Row],[Kenmerkvraag 8]], (FIND(" [",OpnameTabel[[#This Row],[Kenmerkvraag 8]],1)-1)), "")</f>
        <v/>
      </c>
      <c r="BU24" s="186" t="str">
        <f>IF(OpnameTabel[[#This Row],[HeeftKenmerkEenheid8]], (OpnameTabel[[#This Row],[Kenmerkomschrijving8]] &amp; ": " &amp; OpnameTabel[[#This Row],[Kenmerkantwoord 8]] &amp; " " &amp;OpnameTabel[[#This Row],[Kenmerkeenheid8]]), IF(ISTEXT(OpnameTabel[[#This Row],[Kenmerkantwoord 8]]), OpnameTabel[[#This Row],[Kenmerkantwoord 8]], ""))</f>
        <v/>
      </c>
      <c r="BV24" s="186" t="b">
        <f>ISNUMBER(SEARCH("[",OpnameTabel[[#This Row],[Kenmerkvraag 9]]))</f>
        <v>0</v>
      </c>
      <c r="BW24" s="186" t="str">
        <f>IF(OpnameTabel[[#This Row],[HeeftKenmerkEenheid9]], MID(LEFT(OpnameTabel[[#This Row],[Kenmerkvraag 9]],FIND("]",OpnameTabel[[#This Row],[Kenmerkvraag 9]])-1),FIND("[",OpnameTabel[[#This Row],[Kenmerkvraag 9]])+1,LEN(OpnameTabel[[#This Row],[Kenmerkvraag 9]])), "")</f>
        <v/>
      </c>
      <c r="BX24" s="186" t="str">
        <f>IF(OpnameTabel[[#This Row],[HeeftKenmerkEenheid9]], LEFT(OpnameTabel[[#This Row],[Kenmerkvraag 9]], (FIND(" [",OpnameTabel[[#This Row],[Kenmerkvraag 9]],1)-1)), "")</f>
        <v/>
      </c>
      <c r="BY24" s="186" t="str">
        <f>IF(OpnameTabel[[#This Row],[HeeftKenmerkEenheid9]], (OpnameTabel[[#This Row],[Kenmerkomschrijving9]] &amp; ": " &amp; OpnameTabel[[#This Row],[Kenmerkantwoord 9]] &amp; " " &amp;OpnameTabel[[#This Row],[Kenmerkeenheid9]]), IF(ISTEXT(OpnameTabel[[#This Row],[Kenmerkantwoord 9]]), OpnameTabel[[#This Row],[Kenmerkantwoord 9]], ""))</f>
        <v/>
      </c>
      <c r="BZ24" s="186" t="b">
        <f>ISNUMBER(SEARCH("[",OpnameTabel[[#This Row],[Kenmerkvraag 10]]))</f>
        <v>0</v>
      </c>
      <c r="CA24" s="186" t="str">
        <f>IF(OpnameTabel[[#This Row],[HeeftKenmerkEenheid10]], MID(LEFT(OpnameTabel[[#This Row],[Kenmerkvraag 10]],FIND("]",OpnameTabel[[#This Row],[Kenmerkvraag 10]])-1),FIND("[",OpnameTabel[[#This Row],[Kenmerkvraag 10]])+1,LEN(OpnameTabel[[#This Row],[Kenmerkvraag 10]])), "")</f>
        <v/>
      </c>
      <c r="CB24" s="186" t="str">
        <f>IF(OpnameTabel[[#This Row],[HeeftKenmerkEenheid10]], LEFT(OpnameTabel[[#This Row],[Kenmerkvraag 10]], (FIND(" [",OpnameTabel[[#This Row],[Kenmerkvraag 10]],1)-1)), "")</f>
        <v/>
      </c>
      <c r="CC2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4" s="186" t="b">
        <f>ISNUMBER(SEARCH("[",OpnameTabel[[#This Row],[Kenmerkvraag 11]]))</f>
        <v>0</v>
      </c>
      <c r="CE24" s="186" t="str">
        <f>IF(OpnameTabel[[#This Row],[HeeftKenmerkEenheid11]], MID(LEFT(OpnameTabel[[#This Row],[Kenmerkvraag 11]],FIND("]",OpnameTabel[[#This Row],[Kenmerkvraag 11]])-1),FIND("[",OpnameTabel[[#This Row],[Kenmerkvraag 11]])+1,LEN(OpnameTabel[[#This Row],[Kenmerkvraag 11]])), "")</f>
        <v/>
      </c>
      <c r="CF24" s="186" t="str">
        <f>IF(OpnameTabel[[#This Row],[HeeftKenmerkEenheid11]], LEFT(OpnameTabel[[#This Row],[Kenmerkvraag 11]], (FIND(" [",OpnameTabel[[#This Row],[Kenmerkvraag 11]],1)-1)), "")</f>
        <v/>
      </c>
      <c r="CG2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4" s="186"/>
      <c r="CI24" s="186"/>
      <c r="CJ24" s="186"/>
      <c r="CK24" s="186"/>
      <c r="CL24" s="186"/>
      <c r="CM24" s="186"/>
      <c r="CN24" s="186"/>
      <c r="CO24" s="186"/>
      <c r="CP24" s="186"/>
      <c r="CQ24" s="186"/>
      <c r="CR24" s="186"/>
      <c r="CS24" s="186"/>
      <c r="CT24" s="186"/>
      <c r="CU24" s="186"/>
    </row>
    <row r="25" spans="1:99" ht="13.8" x14ac:dyDescent="0.25">
      <c r="A25" s="197">
        <f>ROW()</f>
        <v>25</v>
      </c>
      <c r="B25" s="185">
        <v>0</v>
      </c>
      <c r="C25" s="218" t="s">
        <v>262</v>
      </c>
      <c r="D25" s="108" t="str">
        <f>VLOOKUP(E25,'3 NL-SfB'!C:F,4,0)</f>
        <v>compressor perslucht</v>
      </c>
      <c r="E25" s="109" t="s">
        <v>293</v>
      </c>
      <c r="F25" s="105" t="s">
        <v>3787</v>
      </c>
      <c r="G25" s="105" t="s">
        <v>3787</v>
      </c>
      <c r="H25" s="147">
        <v>1</v>
      </c>
      <c r="I25" s="143"/>
      <c r="J25" s="143"/>
      <c r="K25" s="143"/>
      <c r="L25" s="205" t="s">
        <v>3060</v>
      </c>
      <c r="M25" s="143"/>
      <c r="N25" s="98" t="s">
        <v>3062</v>
      </c>
      <c r="O25" s="143"/>
      <c r="P25" s="98" t="s">
        <v>3064</v>
      </c>
      <c r="Q25" s="143"/>
      <c r="R25" s="98" t="s">
        <v>3051</v>
      </c>
      <c r="S25" s="143"/>
      <c r="T25" s="98" t="s">
        <v>3065</v>
      </c>
      <c r="U25" s="165"/>
      <c r="V25" s="115"/>
      <c r="W25" s="171"/>
      <c r="X25" s="115"/>
      <c r="Y25" s="171"/>
      <c r="Z25" s="171"/>
      <c r="AA25" s="171"/>
      <c r="AB25" s="215"/>
      <c r="AC25" s="130"/>
      <c r="AD25" s="156" t="b">
        <f>NOT(ISBLANK(OpnameTabel[[#This Row],[Aantal]]))</f>
        <v>1</v>
      </c>
      <c r="AE25" s="70" t="b">
        <f>AND(OpnameTabel[[#This Row],[IsAssetRegel]],NOT(ISBLANK(OpnameTabel[[#This Row],[Aantal]])))</f>
        <v>1</v>
      </c>
      <c r="AF25" s="70" t="b">
        <f>IF(AND(OpnameTabel[[#This Row],[IsAssetRegel]],OpnameTabel[[#This Row],[IsRegelActief]]), NOT(ISBLANK(OpnameTabel[[#This Row],[Bouwjaar]])), TRUE)</f>
        <v>0</v>
      </c>
      <c r="AG25" s="70" t="b">
        <f>IF(AND(OpnameTabel[[#This Row],[IsAssetRegel]],OpnameTabel[[#This Row],[IsRegelActief]]), NOT(ISBLANK(J25)), TRUE)</f>
        <v>0</v>
      </c>
      <c r="AH25" s="70" t="b">
        <f>IF(AND(OpnameTabel[[#This Row],[IsAssetRegel]],OpnameTabel[[#This Row],[IsRegelActief]]), NOT(ISBLANK(K25)), TRUE)</f>
        <v>0</v>
      </c>
      <c r="AI25" s="70" t="b">
        <f>IF(AND(OpnameTabel[[#This Row],[IsAssetRegel]],OpnameTabel[[#This Row],[IsRegelActief]], NOT(ISBLANK(OpnameTabel[[#This Row],[Kenmerkvraag 4]]))), NOT(ISBLANK(OpnameTabel[[#This Row],[Kenmerkantwoord 4]])), TRUE)</f>
        <v>0</v>
      </c>
      <c r="AJ25" s="70" t="b">
        <f>IF(AND(OpnameTabel[[#This Row],[IsAssetRegel]],OpnameTabel[[#This Row],[IsRegelActief]], NOT(ISBLANK(OpnameTabel[[#This Row],[Kenmerkvraag 5]]))), NOT(ISBLANK(OpnameTabel[[#This Row],[Kenmerkantwoord 5]])), TRUE)</f>
        <v>0</v>
      </c>
      <c r="AK25" s="70" t="b">
        <f>IF(AND(OpnameTabel[[#This Row],[IsAssetRegel]],OpnameTabel[[#This Row],[IsRegelActief]], NOT(ISBLANK(OpnameTabel[[#This Row],[Kenmerkvraag 6]]))), NOT(ISBLANK(OpnameTabel[[#This Row],[Kenmerkantwoord 6]])), TRUE)</f>
        <v>0</v>
      </c>
      <c r="AL25" s="70" t="b">
        <f>IF(AND(OpnameTabel[[#This Row],[IsAssetRegel]],OpnameTabel[[#This Row],[IsRegelActief]], NOT(ISBLANK(OpnameTabel[[#This Row],[Kenmerkvraag 7]]))), NOT(ISBLANK(OpnameTabel[[#This Row],[Kenmerkantwoord 7]])), TRUE)</f>
        <v>0</v>
      </c>
      <c r="AM25" s="70" t="b">
        <f>IF(AND(OpnameTabel[[#This Row],[IsAssetRegel]],OpnameTabel[[#This Row],[IsRegelActief]], NOT(ISBLANK(OpnameTabel[[#This Row],[Kenmerkvraag 8]]))), NOT(ISBLANK(OpnameTabel[[#This Row],[Kenmerkantwoord 8]])), TRUE)</f>
        <v>0</v>
      </c>
      <c r="AN25" s="70" t="b">
        <f>IF(AND(OpnameTabel[[#This Row],[IsAssetRegel]],OpnameTabel[[#This Row],[IsRegelActief]], NOT(ISBLANK(OpnameTabel[[#This Row],[Kenmerkvraag 9]]))), NOT(ISBLANK(OpnameTabel[[#This Row],[Kenmerkantwoord 9]])), TRUE)</f>
        <v>1</v>
      </c>
      <c r="AO25" s="70" t="b">
        <f>IF(AND(OpnameTabel[[#This Row],[IsAssetRegel]],OpnameTabel[[#This Row],[IsRegelActief]], NOT(ISBLANK(OpnameTabel[[#This Row],[Kenmerkvraag 10]]))), NOT(ISBLANK(OpnameTabel[[#This Row],[Kenmerkantwoord 10]])), TRUE)</f>
        <v>1</v>
      </c>
      <c r="AP25" s="70" t="b">
        <f>IF(AND(OpnameTabel[[#This Row],[IsAssetRegel]],OpnameTabel[[#This Row],[IsRegelActief]], NOT(ISBLANK(OpnameTabel[[#This Row],[Kenmerkvraag 11]]))), NOT(ISBLANK(OpnameTabel[[#This Row],[Kenmerkantwoord 11]])), TRUE)</f>
        <v>1</v>
      </c>
      <c r="AQ25" s="70">
        <f>IF(OpnameTabel[[#This Row],[IsIngevuld1]], 0, 1)</f>
        <v>1</v>
      </c>
      <c r="AR25" s="70">
        <f>IF(OpnameTabel[[#This Row],[IsIngevuld2]], 0, 1)</f>
        <v>1</v>
      </c>
      <c r="AS25" s="70">
        <f>IF(OpnameTabel[[#This Row],[IsIngevuld3]], 0, 1)</f>
        <v>1</v>
      </c>
      <c r="AT25" s="70">
        <f>IF(OpnameTabel[[#This Row],[IsIngevuld4]], 0, 1)</f>
        <v>1</v>
      </c>
      <c r="AU25" s="70">
        <f>IF(OpnameTabel[[#This Row],[IsIngevuld5]], 0, 1)</f>
        <v>1</v>
      </c>
      <c r="AV25" s="70">
        <f>IF(OpnameTabel[[#This Row],[IsIngevuld6]], 0, 1)</f>
        <v>1</v>
      </c>
      <c r="AW25" s="70">
        <f>IF(OpnameTabel[[#This Row],[IsIngevuld7]], 0, 1)</f>
        <v>1</v>
      </c>
      <c r="AX25" s="70">
        <f>IF(OpnameTabel[[#This Row],[IsIngevuld8]], 0, 1)</f>
        <v>1</v>
      </c>
      <c r="AY25" s="70">
        <f>IF(OpnameTabel[[#This Row],[IsIngevuld9]], 0, 1)</f>
        <v>0</v>
      </c>
      <c r="AZ25" s="70">
        <f>IF(OpnameTabel[[#This Row],[IsIngevuld10]], 0, 1)</f>
        <v>0</v>
      </c>
      <c r="BA25" s="70">
        <f>IF(OpnameTabel[[#This Row],[IsIngevuld11]], 0, 1)</f>
        <v>0</v>
      </c>
      <c r="BB25" s="70" t="b">
        <f>ISNUMBER(SEARCH("[",OpnameTabel[[#This Row],[Kenmerkvraag 4]]))</f>
        <v>1</v>
      </c>
      <c r="BC25" s="70" t="str">
        <f>IF(OpnameTabel[[#This Row],[HeeftKenmerkEenheid4]], MID(LEFT(OpnameTabel[[#This Row],[Kenmerkvraag 4]],FIND("]",OpnameTabel[[#This Row],[Kenmerkvraag 4]])-1),FIND("[",OpnameTabel[[#This Row],[Kenmerkvraag 4]])+1,LEN(OpnameTabel[[#This Row],[Kenmerkvraag 4]])), "")</f>
        <v>kW</v>
      </c>
      <c r="BD25" s="70" t="str">
        <f>IF(OpnameTabel[[#This Row],[HeeftKenmerkEenheid4]], LEFT(OpnameTabel[[#This Row],[Kenmerkvraag 4]], (FIND(" [",OpnameTabel[[#This Row],[Kenmerkvraag 4]],1)-1)), "")</f>
        <v>Vermogen</v>
      </c>
      <c r="BE25" s="186" t="str">
        <f>IF(OpnameTabel[[#This Row],[HeeftKenmerkEenheid4]], (OpnameTabel[[#This Row],[Kenmerkomschrijving4]] &amp; ": " &amp; OpnameTabel[[#This Row],[Kenmerkantwoord 4]] &amp; " " &amp;OpnameTabel[[#This Row],[Kenmerkeenheid4]]), IF(ISTEXT(OpnameTabel[[#This Row],[Kenmerkantwoord 4]]), OpnameTabel[[#This Row],[Kenmerkantwoord 4]], ""))</f>
        <v>Vermogen:  kW</v>
      </c>
      <c r="BF25" s="186" t="b">
        <f>ISNUMBER(SEARCH("[",OpnameTabel[[#This Row],[Kenmerkvraag 5]]))</f>
        <v>0</v>
      </c>
      <c r="BG25" s="186" t="str">
        <f>IF(OpnameTabel[[#This Row],[HeeftKenmerkEenheid5]], MID(LEFT(OpnameTabel[[#This Row],[Kenmerkvraag 5]],FIND("]",OpnameTabel[[#This Row],[Kenmerkvraag 5]])-1),FIND("[",OpnameTabel[[#This Row],[Kenmerkvraag 5]])+1,LEN(OpnameTabel[[#This Row],[Kenmerkvraag 5]])), "")</f>
        <v/>
      </c>
      <c r="BH25" s="186" t="str">
        <f>IF(OpnameTabel[[#This Row],[HeeftKenmerkEenheid5]], LEFT(OpnameTabel[[#This Row],[Kenmerkvraag 5]], (FIND(" [",OpnameTabel[[#This Row],[Kenmerkvraag 5]],1)-1)), "")</f>
        <v/>
      </c>
      <c r="BI25" s="186" t="str">
        <f>IF(OpnameTabel[[#This Row],[HeeftKenmerkEenheid5]], (OpnameTabel[[#This Row],[Kenmerkomschrijving5]] &amp; ": " &amp; OpnameTabel[[#This Row],[Kenmerkantwoord 5]] &amp; " " &amp;OpnameTabel[[#This Row],[Kenmerkeenheid5]]), IF(ISTEXT(OpnameTabel[[#This Row],[Kenmerkantwoord 5]]), OpnameTabel[[#This Row],[Kenmerkantwoord 5]], ""))</f>
        <v/>
      </c>
      <c r="BJ25" s="186" t="b">
        <f>ISNUMBER(SEARCH("[",OpnameTabel[[#This Row],[Kenmerkvraag 6]]))</f>
        <v>1</v>
      </c>
      <c r="BK25" s="186" t="str">
        <f>IF(OpnameTabel[[#This Row],[HeeftKenmerkEenheid6]], MID(LEFT(OpnameTabel[[#This Row],[Kenmerkvraag 6]],FIND("]",OpnameTabel[[#This Row],[Kenmerkvraag 6]])-1),FIND("[",OpnameTabel[[#This Row],[Kenmerkvraag 6]])+1,LEN(OpnameTabel[[#This Row],[Kenmerkvraag 6]])), "")</f>
        <v>L</v>
      </c>
      <c r="BL25" s="186" t="str">
        <f>IF(OpnameTabel[[#This Row],[HeeftKenmerkEenheid6]], LEFT(OpnameTabel[[#This Row],[Kenmerkvraag 6]], (FIND(" [",OpnameTabel[[#This Row],[Kenmerkvraag 6]],1)-1)), "")</f>
        <v>Volume opslagtank</v>
      </c>
      <c r="BM25" s="186" t="str">
        <f>IF(OpnameTabel[[#This Row],[HeeftKenmerkEenheid6]], (OpnameTabel[[#This Row],[Kenmerkomschrijving6]] &amp; ": " &amp; OpnameTabel[[#This Row],[Kenmerkantwoord 6]] &amp; " " &amp;OpnameTabel[[#This Row],[Kenmerkeenheid6]]), IF(ISTEXT(OpnameTabel[[#This Row],[Kenmerkantwoord 6]]), OpnameTabel[[#This Row],[Kenmerkantwoord 6]], ""))</f>
        <v>Volume opslagtank:  L</v>
      </c>
      <c r="BN25" s="186" t="b">
        <f>ISNUMBER(SEARCH("[",OpnameTabel[[#This Row],[Kenmerkvraag 7]]))</f>
        <v>1</v>
      </c>
      <c r="BO25" s="186" t="str">
        <f>IF(OpnameTabel[[#This Row],[HeeftKenmerkEenheid7]], MID(LEFT(OpnameTabel[[#This Row],[Kenmerkvraag 7]],FIND("]",OpnameTabel[[#This Row],[Kenmerkvraag 7]])-1),FIND("[",OpnameTabel[[#This Row],[Kenmerkvraag 7]])+1,LEN(OpnameTabel[[#This Row],[Kenmerkvraag 7]])), "")</f>
        <v>m3/h</v>
      </c>
      <c r="BP25" s="186" t="str">
        <f>IF(OpnameTabel[[#This Row],[HeeftKenmerkEenheid7]], LEFT(OpnameTabel[[#This Row],[Kenmerkvraag 7]], (FIND(" [",OpnameTabel[[#This Row],[Kenmerkvraag 7]],1)-1)), "")</f>
        <v>Max. debiet</v>
      </c>
      <c r="BQ25" s="186" t="str">
        <f>IF(OpnameTabel[[#This Row],[HeeftKenmerkEenheid7]], (OpnameTabel[[#This Row],[Kenmerkomschrijving7]] &amp; ": " &amp; OpnameTabel[[#This Row],[Kenmerkantwoord 7]] &amp; " " &amp;OpnameTabel[[#This Row],[Kenmerkeenheid7]]), IF(ISTEXT(OpnameTabel[[#This Row],[Kenmerkantwoord 7]]), OpnameTabel[[#This Row],[Kenmerkantwoord 7]], ""))</f>
        <v>Max. debiet:  m3/h</v>
      </c>
      <c r="BR25" s="186" t="b">
        <f>ISNUMBER(SEARCH("[",OpnameTabel[[#This Row],[Kenmerkvraag 8]]))</f>
        <v>1</v>
      </c>
      <c r="BS25" s="186" t="str">
        <f>IF(OpnameTabel[[#This Row],[HeeftKenmerkEenheid8]], MID(LEFT(OpnameTabel[[#This Row],[Kenmerkvraag 8]],FIND("]",OpnameTabel[[#This Row],[Kenmerkvraag 8]])-1),FIND("[",OpnameTabel[[#This Row],[Kenmerkvraag 8]])+1,LEN(OpnameTabel[[#This Row],[Kenmerkvraag 8]])), "")</f>
        <v>bar</v>
      </c>
      <c r="BT25" s="186" t="str">
        <f>IF(OpnameTabel[[#This Row],[HeeftKenmerkEenheid8]], LEFT(OpnameTabel[[#This Row],[Kenmerkvraag 8]], (FIND(" [",OpnameTabel[[#This Row],[Kenmerkvraag 8]],1)-1)), "")</f>
        <v>Max. leverdruk</v>
      </c>
      <c r="BU25" s="186" t="str">
        <f>IF(OpnameTabel[[#This Row],[HeeftKenmerkEenheid8]], (OpnameTabel[[#This Row],[Kenmerkomschrijving8]] &amp; ": " &amp; OpnameTabel[[#This Row],[Kenmerkantwoord 8]] &amp; " " &amp;OpnameTabel[[#This Row],[Kenmerkeenheid8]]), IF(ISTEXT(OpnameTabel[[#This Row],[Kenmerkantwoord 8]]), OpnameTabel[[#This Row],[Kenmerkantwoord 8]], ""))</f>
        <v>Max. leverdruk:  bar</v>
      </c>
      <c r="BV25" s="186" t="b">
        <f>ISNUMBER(SEARCH("[",OpnameTabel[[#This Row],[Kenmerkvraag 9]]))</f>
        <v>0</v>
      </c>
      <c r="BW25" s="186" t="str">
        <f>IF(OpnameTabel[[#This Row],[HeeftKenmerkEenheid9]], MID(LEFT(OpnameTabel[[#This Row],[Kenmerkvraag 9]],FIND("]",OpnameTabel[[#This Row],[Kenmerkvraag 9]])-1),FIND("[",OpnameTabel[[#This Row],[Kenmerkvraag 9]])+1,LEN(OpnameTabel[[#This Row],[Kenmerkvraag 9]])), "")</f>
        <v/>
      </c>
      <c r="BX25" s="186" t="str">
        <f>IF(OpnameTabel[[#This Row],[HeeftKenmerkEenheid9]], LEFT(OpnameTabel[[#This Row],[Kenmerkvraag 9]], (FIND(" [",OpnameTabel[[#This Row],[Kenmerkvraag 9]],1)-1)), "")</f>
        <v/>
      </c>
      <c r="BY25" s="186" t="str">
        <f>IF(OpnameTabel[[#This Row],[HeeftKenmerkEenheid9]], (OpnameTabel[[#This Row],[Kenmerkomschrijving9]] &amp; ": " &amp; OpnameTabel[[#This Row],[Kenmerkantwoord 9]] &amp; " " &amp;OpnameTabel[[#This Row],[Kenmerkeenheid9]]), IF(ISTEXT(OpnameTabel[[#This Row],[Kenmerkantwoord 9]]), OpnameTabel[[#This Row],[Kenmerkantwoord 9]], ""))</f>
        <v/>
      </c>
      <c r="BZ25" s="186" t="b">
        <f>ISNUMBER(SEARCH("[",OpnameTabel[[#This Row],[Kenmerkvraag 10]]))</f>
        <v>0</v>
      </c>
      <c r="CA25" s="186" t="str">
        <f>IF(OpnameTabel[[#This Row],[HeeftKenmerkEenheid10]], MID(LEFT(OpnameTabel[[#This Row],[Kenmerkvraag 10]],FIND("]",OpnameTabel[[#This Row],[Kenmerkvraag 10]])-1),FIND("[",OpnameTabel[[#This Row],[Kenmerkvraag 10]])+1,LEN(OpnameTabel[[#This Row],[Kenmerkvraag 10]])), "")</f>
        <v/>
      </c>
      <c r="CB25" s="186" t="str">
        <f>IF(OpnameTabel[[#This Row],[HeeftKenmerkEenheid10]], LEFT(OpnameTabel[[#This Row],[Kenmerkvraag 10]], (FIND(" [",OpnameTabel[[#This Row],[Kenmerkvraag 10]],1)-1)), "")</f>
        <v/>
      </c>
      <c r="CC2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5" s="186" t="b">
        <f>ISNUMBER(SEARCH("[",OpnameTabel[[#This Row],[Kenmerkvraag 11]]))</f>
        <v>0</v>
      </c>
      <c r="CE25" s="186" t="str">
        <f>IF(OpnameTabel[[#This Row],[HeeftKenmerkEenheid11]], MID(LEFT(OpnameTabel[[#This Row],[Kenmerkvraag 11]],FIND("]",OpnameTabel[[#This Row],[Kenmerkvraag 11]])-1),FIND("[",OpnameTabel[[#This Row],[Kenmerkvraag 11]])+1,LEN(OpnameTabel[[#This Row],[Kenmerkvraag 11]])), "")</f>
        <v/>
      </c>
      <c r="CF25" s="186" t="str">
        <f>IF(OpnameTabel[[#This Row],[HeeftKenmerkEenheid11]], LEFT(OpnameTabel[[#This Row],[Kenmerkvraag 11]], (FIND(" [",OpnameTabel[[#This Row],[Kenmerkvraag 11]],1)-1)), "")</f>
        <v/>
      </c>
      <c r="CG2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5" s="186"/>
      <c r="CI25" s="186"/>
      <c r="CJ25" s="186"/>
      <c r="CK25" s="186"/>
      <c r="CL25" s="186"/>
      <c r="CM25" s="186"/>
      <c r="CN25" s="186"/>
      <c r="CO25" s="186"/>
      <c r="CP25" s="186"/>
      <c r="CQ25" s="186"/>
      <c r="CR25" s="186"/>
      <c r="CS25" s="186"/>
      <c r="CT25" s="186"/>
      <c r="CU25" s="186"/>
    </row>
    <row r="26" spans="1:99" ht="27.6" x14ac:dyDescent="0.25">
      <c r="A26" s="197">
        <f>ROW()</f>
        <v>26</v>
      </c>
      <c r="B26" s="185">
        <v>0</v>
      </c>
      <c r="C26" s="218" t="s">
        <v>263</v>
      </c>
      <c r="D26" s="102" t="str">
        <f>VLOOKUP(E26,'3 NL-SfB'!C:F,4,0)</f>
        <v>splitsysteem koelen (5-50 ton CO2)</v>
      </c>
      <c r="E26" s="109" t="s">
        <v>191</v>
      </c>
      <c r="F26" s="105" t="s">
        <v>3812</v>
      </c>
      <c r="G26" t="s">
        <v>3812</v>
      </c>
      <c r="H26" s="147">
        <v>1</v>
      </c>
      <c r="I26" s="143"/>
      <c r="J26" s="143"/>
      <c r="K26" s="143"/>
      <c r="L26" s="88" t="s">
        <v>3080</v>
      </c>
      <c r="M26" s="143"/>
      <c r="N26" s="98" t="s">
        <v>3175</v>
      </c>
      <c r="O26" s="158"/>
      <c r="P26" s="98" t="s">
        <v>3067</v>
      </c>
      <c r="Q26" s="143"/>
      <c r="R26" s="110" t="s">
        <v>3066</v>
      </c>
      <c r="S26" s="143"/>
      <c r="T26" s="244" t="s">
        <v>3068</v>
      </c>
      <c r="U26" s="158"/>
      <c r="V26" s="73" t="s">
        <v>3858</v>
      </c>
      <c r="W26" s="167"/>
      <c r="X26" s="244" t="s">
        <v>3069</v>
      </c>
      <c r="Y26" s="245"/>
      <c r="Z26" s="110" t="s">
        <v>3071</v>
      </c>
      <c r="AA26" s="246"/>
      <c r="AB26" s="102" t="s">
        <v>3070</v>
      </c>
      <c r="AC26" s="231" t="s">
        <v>3813</v>
      </c>
      <c r="AD26" s="156" t="b">
        <f>NOT(ISBLANK(OpnameTabel[[#This Row],[Aantal]]))</f>
        <v>1</v>
      </c>
      <c r="AE26" s="70" t="b">
        <f>AND(OpnameTabel[[#This Row],[IsAssetRegel]],NOT(ISBLANK(OpnameTabel[[#This Row],[Aantal]])))</f>
        <v>1</v>
      </c>
      <c r="AF26" s="70" t="b">
        <f>IF(AND(OpnameTabel[[#This Row],[IsAssetRegel]],OpnameTabel[[#This Row],[IsRegelActief]]), NOT(ISBLANK(OpnameTabel[[#This Row],[Bouwjaar]])), TRUE)</f>
        <v>0</v>
      </c>
      <c r="AG26" s="70" t="b">
        <f>IF(AND(OpnameTabel[[#This Row],[IsAssetRegel]],OpnameTabel[[#This Row],[IsRegelActief]]), NOT(ISBLANK(J26)), TRUE)</f>
        <v>0</v>
      </c>
      <c r="AH26" s="70" t="b">
        <f>IF(AND(OpnameTabel[[#This Row],[IsAssetRegel]],OpnameTabel[[#This Row],[IsRegelActief]]), NOT(ISBLANK(K26)), TRUE)</f>
        <v>0</v>
      </c>
      <c r="AI26" s="70" t="b">
        <f>IF(AND(OpnameTabel[[#This Row],[IsAssetRegel]],OpnameTabel[[#This Row],[IsRegelActief]], NOT(ISBLANK(OpnameTabel[[#This Row],[Kenmerkvraag 4]]))), NOT(ISBLANK(OpnameTabel[[#This Row],[Kenmerkantwoord 4]])), TRUE)</f>
        <v>0</v>
      </c>
      <c r="AJ26" s="70" t="b">
        <f>IF(AND(OpnameTabel[[#This Row],[IsAssetRegel]],OpnameTabel[[#This Row],[IsRegelActief]], NOT(ISBLANK(OpnameTabel[[#This Row],[Kenmerkvraag 5]]))), NOT(ISBLANK(OpnameTabel[[#This Row],[Kenmerkantwoord 5]])), TRUE)</f>
        <v>0</v>
      </c>
      <c r="AK26" s="70" t="b">
        <f>IF(AND(OpnameTabel[[#This Row],[IsAssetRegel]],OpnameTabel[[#This Row],[IsRegelActief]], NOT(ISBLANK(OpnameTabel[[#This Row],[Kenmerkvraag 6]]))), NOT(ISBLANK(OpnameTabel[[#This Row],[Kenmerkantwoord 6]])), TRUE)</f>
        <v>0</v>
      </c>
      <c r="AL26" s="70" t="b">
        <f>IF(AND(OpnameTabel[[#This Row],[IsAssetRegel]],OpnameTabel[[#This Row],[IsRegelActief]], NOT(ISBLANK(OpnameTabel[[#This Row],[Kenmerkvraag 7]]))), NOT(ISBLANK(OpnameTabel[[#This Row],[Kenmerkantwoord 7]])), TRUE)</f>
        <v>0</v>
      </c>
      <c r="AM26" s="70" t="b">
        <f>IF(AND(OpnameTabel[[#This Row],[IsAssetRegel]],OpnameTabel[[#This Row],[IsRegelActief]], NOT(ISBLANK(OpnameTabel[[#This Row],[Kenmerkvraag 8]]))), NOT(ISBLANK(OpnameTabel[[#This Row],[Kenmerkantwoord 8]])), TRUE)</f>
        <v>0</v>
      </c>
      <c r="AN26" s="70" t="b">
        <f>IF(AND(OpnameTabel[[#This Row],[IsAssetRegel]],OpnameTabel[[#This Row],[IsRegelActief]], NOT(ISBLANK(OpnameTabel[[#This Row],[Kenmerkvraag 9]]))), NOT(ISBLANK(OpnameTabel[[#This Row],[Kenmerkantwoord 9]])), TRUE)</f>
        <v>0</v>
      </c>
      <c r="AO26" s="70" t="b">
        <f>IF(AND(OpnameTabel[[#This Row],[IsAssetRegel]],OpnameTabel[[#This Row],[IsRegelActief]], NOT(ISBLANK(OpnameTabel[[#This Row],[Kenmerkvraag 10]]))), NOT(ISBLANK(OpnameTabel[[#This Row],[Kenmerkantwoord 10]])), TRUE)</f>
        <v>0</v>
      </c>
      <c r="AP26" s="70" t="b">
        <f>IF(AND(OpnameTabel[[#This Row],[IsAssetRegel]],OpnameTabel[[#This Row],[IsRegelActief]], NOT(ISBLANK(OpnameTabel[[#This Row],[Kenmerkvraag 11]]))), NOT(ISBLANK(OpnameTabel[[#This Row],[Kenmerkantwoord 11]])), TRUE)</f>
        <v>0</v>
      </c>
      <c r="AQ26" s="70">
        <f>IF(OpnameTabel[[#This Row],[IsIngevuld1]], 0, 1)</f>
        <v>1</v>
      </c>
      <c r="AR26" s="70">
        <f>IF(OpnameTabel[[#This Row],[IsIngevuld2]], 0, 1)</f>
        <v>1</v>
      </c>
      <c r="AS26" s="70">
        <f>IF(OpnameTabel[[#This Row],[IsIngevuld3]], 0, 1)</f>
        <v>1</v>
      </c>
      <c r="AT26" s="70">
        <f>IF(OpnameTabel[[#This Row],[IsIngevuld4]], 0, 1)</f>
        <v>1</v>
      </c>
      <c r="AU26" s="70">
        <f>IF(OpnameTabel[[#This Row],[IsIngevuld5]], 0, 1)</f>
        <v>1</v>
      </c>
      <c r="AV26" s="70">
        <f>IF(OpnameTabel[[#This Row],[IsIngevuld6]], 0, 1)</f>
        <v>1</v>
      </c>
      <c r="AW26" s="70">
        <f>IF(OpnameTabel[[#This Row],[IsIngevuld7]], 0, 1)</f>
        <v>1</v>
      </c>
      <c r="AX26" s="70">
        <f>IF(OpnameTabel[[#This Row],[IsIngevuld8]], 0, 1)</f>
        <v>1</v>
      </c>
      <c r="AY26" s="70">
        <f>IF(OpnameTabel[[#This Row],[IsIngevuld9]], 0, 1)</f>
        <v>1</v>
      </c>
      <c r="AZ26" s="70">
        <f>IF(OpnameTabel[[#This Row],[IsIngevuld10]], 0, 1)</f>
        <v>1</v>
      </c>
      <c r="BA26" s="70">
        <f>IF(OpnameTabel[[#This Row],[IsIngevuld11]], 0, 1)</f>
        <v>1</v>
      </c>
      <c r="BB26" s="70" t="b">
        <f>ISNUMBER(SEARCH("[",OpnameTabel[[#This Row],[Kenmerkvraag 4]]))</f>
        <v>0</v>
      </c>
      <c r="BC26" s="70" t="str">
        <f>IF(OpnameTabel[[#This Row],[HeeftKenmerkEenheid4]], MID(LEFT(OpnameTabel[[#This Row],[Kenmerkvraag 4]],FIND("]",OpnameTabel[[#This Row],[Kenmerkvraag 4]])-1),FIND("[",OpnameTabel[[#This Row],[Kenmerkvraag 4]])+1,LEN(OpnameTabel[[#This Row],[Kenmerkvraag 4]])), "")</f>
        <v/>
      </c>
      <c r="BD26" s="70" t="str">
        <f>IF(OpnameTabel[[#This Row],[HeeftKenmerkEenheid4]], LEFT(OpnameTabel[[#This Row],[Kenmerkvraag 4]], (FIND(" [",OpnameTabel[[#This Row],[Kenmerkvraag 4]],1)-1)), "")</f>
        <v/>
      </c>
      <c r="BE26" s="186" t="str">
        <f>IF(OpnameTabel[[#This Row],[HeeftKenmerkEenheid4]], (OpnameTabel[[#This Row],[Kenmerkomschrijving4]] &amp; ": " &amp; OpnameTabel[[#This Row],[Kenmerkantwoord 4]] &amp; " " &amp;OpnameTabel[[#This Row],[Kenmerkeenheid4]]), IF(ISTEXT(OpnameTabel[[#This Row],[Kenmerkantwoord 4]]), OpnameTabel[[#This Row],[Kenmerkantwoord 4]], ""))</f>
        <v/>
      </c>
      <c r="BF26" s="186" t="b">
        <f>ISNUMBER(SEARCH("[",OpnameTabel[[#This Row],[Kenmerkvraag 5]]))</f>
        <v>1</v>
      </c>
      <c r="BG26" s="186" t="str">
        <f>IF(OpnameTabel[[#This Row],[HeeftKenmerkEenheid5]], MID(LEFT(OpnameTabel[[#This Row],[Kenmerkvraag 5]],FIND("]",OpnameTabel[[#This Row],[Kenmerkvraag 5]])-1),FIND("[",OpnameTabel[[#This Row],[Kenmerkvraag 5]])+1,LEN(OpnameTabel[[#This Row],[Kenmerkvraag 5]])), "")</f>
        <v>kW</v>
      </c>
      <c r="BH26" s="186" t="str">
        <f>IF(OpnameTabel[[#This Row],[HeeftKenmerkEenheid5]], LEFT(OpnameTabel[[#This Row],[Kenmerkvraag 5]], (FIND(" [",OpnameTabel[[#This Row],[Kenmerkvraag 5]],1)-1)), "")</f>
        <v>Koelvermogen (totaal)</v>
      </c>
      <c r="BI26" s="186" t="str">
        <f>IF(OpnameTabel[[#This Row],[HeeftKenmerkEenheid5]], (OpnameTabel[[#This Row],[Kenmerkomschrijving5]] &amp; ": " &amp; OpnameTabel[[#This Row],[Kenmerkantwoord 5]] &amp; " " &amp;OpnameTabel[[#This Row],[Kenmerkeenheid5]]), IF(ISTEXT(OpnameTabel[[#This Row],[Kenmerkantwoord 5]]), OpnameTabel[[#This Row],[Kenmerkantwoord 5]], ""))</f>
        <v>Koelvermogen (totaal):  kW</v>
      </c>
      <c r="BJ26" s="186" t="b">
        <f>ISNUMBER(SEARCH("[",OpnameTabel[[#This Row],[Kenmerkvraag 6]]))</f>
        <v>1</v>
      </c>
      <c r="BK26" s="186" t="str">
        <f>IF(OpnameTabel[[#This Row],[HeeftKenmerkEenheid6]], MID(LEFT(OpnameTabel[[#This Row],[Kenmerkvraag 6]],FIND("]",OpnameTabel[[#This Row],[Kenmerkvraag 6]])-1),FIND("[",OpnameTabel[[#This Row],[Kenmerkvraag 6]])+1,LEN(OpnameTabel[[#This Row],[Kenmerkvraag 6]])), "")</f>
        <v>kW</v>
      </c>
      <c r="BL26" s="186" t="str">
        <f>IF(OpnameTabel[[#This Row],[HeeftKenmerkEenheid6]], LEFT(OpnameTabel[[#This Row],[Kenmerkvraag 6]], (FIND(" [",OpnameTabel[[#This Row],[Kenmerkvraag 6]],1)-1)), "")</f>
        <v>Verwarmvermogen</v>
      </c>
      <c r="BM26" s="186" t="str">
        <f>IF(OpnameTabel[[#This Row],[HeeftKenmerkEenheid6]], (OpnameTabel[[#This Row],[Kenmerkomschrijving6]] &amp; ": " &amp; OpnameTabel[[#This Row],[Kenmerkantwoord 6]] &amp; " " &amp;OpnameTabel[[#This Row],[Kenmerkeenheid6]]), IF(ISTEXT(OpnameTabel[[#This Row],[Kenmerkantwoord 6]]), OpnameTabel[[#This Row],[Kenmerkantwoord 6]], ""))</f>
        <v>Verwarmvermogen:  kW</v>
      </c>
      <c r="BN26" s="186" t="b">
        <f>ISNUMBER(SEARCH("[",OpnameTabel[[#This Row],[Kenmerkvraag 7]]))</f>
        <v>0</v>
      </c>
      <c r="BO26" s="186" t="str">
        <f>IF(OpnameTabel[[#This Row],[HeeftKenmerkEenheid7]], MID(LEFT(OpnameTabel[[#This Row],[Kenmerkvraag 7]],FIND("]",OpnameTabel[[#This Row],[Kenmerkvraag 7]])-1),FIND("[",OpnameTabel[[#This Row],[Kenmerkvraag 7]])+1,LEN(OpnameTabel[[#This Row],[Kenmerkvraag 7]])), "")</f>
        <v/>
      </c>
      <c r="BP26" s="186" t="str">
        <f>IF(OpnameTabel[[#This Row],[HeeftKenmerkEenheid7]], LEFT(OpnameTabel[[#This Row],[Kenmerkvraag 7]], (FIND(" [",OpnameTabel[[#This Row],[Kenmerkvraag 7]],1)-1)), "")</f>
        <v/>
      </c>
      <c r="BQ26" s="186" t="str">
        <f>IF(OpnameTabel[[#This Row],[HeeftKenmerkEenheid7]], (OpnameTabel[[#This Row],[Kenmerkomschrijving7]] &amp; ": " &amp; OpnameTabel[[#This Row],[Kenmerkantwoord 7]] &amp; " " &amp;OpnameTabel[[#This Row],[Kenmerkeenheid7]]), IF(ISTEXT(OpnameTabel[[#This Row],[Kenmerkantwoord 7]]), OpnameTabel[[#This Row],[Kenmerkantwoord 7]], ""))</f>
        <v/>
      </c>
      <c r="BR26" s="186" t="b">
        <f>ISNUMBER(SEARCH("[",OpnameTabel[[#This Row],[Kenmerkvraag 8]]))</f>
        <v>1</v>
      </c>
      <c r="BS26" s="186" t="str">
        <f>IF(OpnameTabel[[#This Row],[HeeftKenmerkEenheid8]], MID(LEFT(OpnameTabel[[#This Row],[Kenmerkvraag 8]],FIND("]",OpnameTabel[[#This Row],[Kenmerkvraag 8]])-1),FIND("[",OpnameTabel[[#This Row],[Kenmerkvraag 8]])+1,LEN(OpnameTabel[[#This Row],[Kenmerkvraag 8]])), "")</f>
        <v>kg</v>
      </c>
      <c r="BT26" s="186" t="str">
        <f>IF(OpnameTabel[[#This Row],[HeeftKenmerkEenheid8]], LEFT(OpnameTabel[[#This Row],[Kenmerkvraag 8]], (FIND(" [",OpnameTabel[[#This Row],[Kenmerkvraag 8]],1)-1)), "")</f>
        <v>Hoeveelheid koudem.</v>
      </c>
      <c r="BU26" s="186" t="str">
        <f>IF(OpnameTabel[[#This Row],[HeeftKenmerkEenheid8]], (OpnameTabel[[#This Row],[Kenmerkomschrijving8]] &amp; ": " &amp; OpnameTabel[[#This Row],[Kenmerkantwoord 8]] &amp; " " &amp;OpnameTabel[[#This Row],[Kenmerkeenheid8]]), IF(ISTEXT(OpnameTabel[[#This Row],[Kenmerkantwoord 8]]), OpnameTabel[[#This Row],[Kenmerkantwoord 8]], ""))</f>
        <v>Hoeveelheid koudem.:  kg</v>
      </c>
      <c r="BV26" s="186" t="b">
        <f>ISNUMBER(SEARCH("[",OpnameTabel[[#This Row],[Kenmerkvraag 9]]))</f>
        <v>0</v>
      </c>
      <c r="BW26" s="186" t="str">
        <f>IF(OpnameTabel[[#This Row],[HeeftKenmerkEenheid9]], MID(LEFT(OpnameTabel[[#This Row],[Kenmerkvraag 9]],FIND("]",OpnameTabel[[#This Row],[Kenmerkvraag 9]])-1),FIND("[",OpnameTabel[[#This Row],[Kenmerkvraag 9]])+1,LEN(OpnameTabel[[#This Row],[Kenmerkvraag 9]])), "")</f>
        <v/>
      </c>
      <c r="BX26" s="186" t="str">
        <f>IF(OpnameTabel[[#This Row],[HeeftKenmerkEenheid9]], LEFT(OpnameTabel[[#This Row],[Kenmerkvraag 9]], (FIND(" [",OpnameTabel[[#This Row],[Kenmerkvraag 9]],1)-1)), "")</f>
        <v/>
      </c>
      <c r="BY26" s="186" t="str">
        <f>IF(OpnameTabel[[#This Row],[HeeftKenmerkEenheid9]], (OpnameTabel[[#This Row],[Kenmerkomschrijving9]] &amp; ": " &amp; OpnameTabel[[#This Row],[Kenmerkantwoord 9]] &amp; " " &amp;OpnameTabel[[#This Row],[Kenmerkeenheid9]]), IF(ISTEXT(OpnameTabel[[#This Row],[Kenmerkantwoord 9]]), OpnameTabel[[#This Row],[Kenmerkantwoord 9]], ""))</f>
        <v/>
      </c>
      <c r="BZ26" s="186" t="b">
        <f>ISNUMBER(SEARCH("[",OpnameTabel[[#This Row],[Kenmerkvraag 10]]))</f>
        <v>1</v>
      </c>
      <c r="CA26" s="186" t="str">
        <f>IF(OpnameTabel[[#This Row],[HeeftKenmerkEenheid10]], MID(LEFT(OpnameTabel[[#This Row],[Kenmerkvraag 10]],FIND("]",OpnameTabel[[#This Row],[Kenmerkvraag 10]])-1),FIND("[",OpnameTabel[[#This Row],[Kenmerkvraag 10]])+1,LEN(OpnameTabel[[#This Row],[Kenmerkvraag 10]])), "")</f>
        <v>stuks</v>
      </c>
      <c r="CB26" s="186" t="str">
        <f>IF(OpnameTabel[[#This Row],[HeeftKenmerkEenheid10]], LEFT(OpnameTabel[[#This Row],[Kenmerkvraag 10]], (FIND(" [",OpnameTabel[[#This Row],[Kenmerkvraag 10]],1)-1)), "")</f>
        <v>Binnenunits</v>
      </c>
      <c r="CC26" s="186" t="str">
        <f>IF(OpnameTabel[[#This Row],[HeeftKenmerkEenheid10]], (OpnameTabel[[#This Row],[Kenmerkomschrijving10]] &amp; ": " &amp; OpnameTabel[[#This Row],[Kenmerkantwoord 10]] &amp; " " &amp;OpnameTabel[[#This Row],[Kenmerkeenheid10]]), IF(ISTEXT(OpnameTabel[[#This Row],[Kenmerkantwoord 10]]), OpnameTabel[[#This Row],[Kenmerkantwoord 10]], ""))</f>
        <v>Binnenunits:  stuks</v>
      </c>
      <c r="CD26" s="186" t="b">
        <f>ISNUMBER(SEARCH("[",OpnameTabel[[#This Row],[Kenmerkvraag 11]]))</f>
        <v>0</v>
      </c>
      <c r="CE26" s="186" t="str">
        <f>IF(OpnameTabel[[#This Row],[HeeftKenmerkEenheid11]], MID(LEFT(OpnameTabel[[#This Row],[Kenmerkvraag 11]],FIND("]",OpnameTabel[[#This Row],[Kenmerkvraag 11]])-1),FIND("[",OpnameTabel[[#This Row],[Kenmerkvraag 11]])+1,LEN(OpnameTabel[[#This Row],[Kenmerkvraag 11]])), "")</f>
        <v/>
      </c>
      <c r="CF26" s="186" t="str">
        <f>IF(OpnameTabel[[#This Row],[HeeftKenmerkEenheid11]], LEFT(OpnameTabel[[#This Row],[Kenmerkvraag 11]], (FIND(" [",OpnameTabel[[#This Row],[Kenmerkvraag 11]],1)-1)), "")</f>
        <v/>
      </c>
      <c r="CG2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6" s="186"/>
      <c r="CI26" s="186"/>
      <c r="CJ26" s="186"/>
      <c r="CK26" s="186"/>
      <c r="CL26" s="186"/>
      <c r="CM26" s="186"/>
      <c r="CN26" s="186"/>
      <c r="CO26" s="186"/>
      <c r="CP26" s="186"/>
      <c r="CQ26" s="186"/>
      <c r="CR26" s="186"/>
      <c r="CS26" s="186"/>
      <c r="CT26" s="186"/>
      <c r="CU26" s="186"/>
    </row>
    <row r="27" spans="1:99" ht="17.399999999999999" customHeight="1" x14ac:dyDescent="0.25">
      <c r="A27" s="197">
        <f>ROW()</f>
        <v>27</v>
      </c>
      <c r="B27" s="185">
        <v>0</v>
      </c>
      <c r="C27" s="218" t="s">
        <v>263</v>
      </c>
      <c r="D27" s="97" t="str">
        <f>VLOOKUP(E27,'3 NL-SfB'!C:F,4,0)</f>
        <v>compactsysteem koelen (5-50 ton CO2)</v>
      </c>
      <c r="E27" s="95" t="s">
        <v>320</v>
      </c>
      <c r="F27" s="86" t="s">
        <v>1626</v>
      </c>
      <c r="G27" t="s">
        <v>1626</v>
      </c>
      <c r="H27" s="147">
        <v>1</v>
      </c>
      <c r="I27" s="143"/>
      <c r="J27" s="143"/>
      <c r="K27" s="143"/>
      <c r="L27" s="88" t="s">
        <v>3080</v>
      </c>
      <c r="M27" s="143"/>
      <c r="N27" s="98" t="s">
        <v>3175</v>
      </c>
      <c r="O27" s="158"/>
      <c r="P27" s="110" t="s">
        <v>3066</v>
      </c>
      <c r="Q27" s="143"/>
      <c r="R27" s="98" t="s">
        <v>3068</v>
      </c>
      <c r="S27" s="158"/>
      <c r="T27" s="73" t="s">
        <v>3858</v>
      </c>
      <c r="U27" s="167"/>
      <c r="V27" s="73"/>
      <c r="W27" s="167"/>
      <c r="X27" s="73"/>
      <c r="Y27" s="167"/>
      <c r="Z27" s="167"/>
      <c r="AA27" s="167"/>
      <c r="AB27" s="71"/>
      <c r="AC27" s="232" t="s">
        <v>3814</v>
      </c>
      <c r="AD27" s="156" t="b">
        <f>NOT(ISBLANK(OpnameTabel[[#This Row],[Aantal]]))</f>
        <v>1</v>
      </c>
      <c r="AE27" s="70" t="b">
        <f>AND(OpnameTabel[[#This Row],[IsAssetRegel]],NOT(ISBLANK(OpnameTabel[[#This Row],[Aantal]])))</f>
        <v>1</v>
      </c>
      <c r="AF27" s="70" t="b">
        <f>IF(AND(OpnameTabel[[#This Row],[IsAssetRegel]],OpnameTabel[[#This Row],[IsRegelActief]]), NOT(ISBLANK(OpnameTabel[[#This Row],[Bouwjaar]])), TRUE)</f>
        <v>0</v>
      </c>
      <c r="AG27" s="70" t="b">
        <f>IF(AND(OpnameTabel[[#This Row],[IsAssetRegel]],OpnameTabel[[#This Row],[IsRegelActief]]), NOT(ISBLANK(J27)), TRUE)</f>
        <v>0</v>
      </c>
      <c r="AH27" s="70" t="b">
        <f>IF(AND(OpnameTabel[[#This Row],[IsAssetRegel]],OpnameTabel[[#This Row],[IsRegelActief]]), NOT(ISBLANK(K27)), TRUE)</f>
        <v>0</v>
      </c>
      <c r="AI27" s="70" t="b">
        <f>IF(AND(OpnameTabel[[#This Row],[IsAssetRegel]],OpnameTabel[[#This Row],[IsRegelActief]], NOT(ISBLANK(OpnameTabel[[#This Row],[Kenmerkvraag 4]]))), NOT(ISBLANK(OpnameTabel[[#This Row],[Kenmerkantwoord 4]])), TRUE)</f>
        <v>0</v>
      </c>
      <c r="AJ27" s="70" t="b">
        <f>IF(AND(OpnameTabel[[#This Row],[IsAssetRegel]],OpnameTabel[[#This Row],[IsRegelActief]], NOT(ISBLANK(OpnameTabel[[#This Row],[Kenmerkvraag 5]]))), NOT(ISBLANK(OpnameTabel[[#This Row],[Kenmerkantwoord 5]])), TRUE)</f>
        <v>0</v>
      </c>
      <c r="AK27" s="70" t="b">
        <f>IF(AND(OpnameTabel[[#This Row],[IsAssetRegel]],OpnameTabel[[#This Row],[IsRegelActief]], NOT(ISBLANK(OpnameTabel[[#This Row],[Kenmerkvraag 6]]))), NOT(ISBLANK(OpnameTabel[[#This Row],[Kenmerkantwoord 6]])), TRUE)</f>
        <v>0</v>
      </c>
      <c r="AL27" s="70" t="b">
        <f>IF(AND(OpnameTabel[[#This Row],[IsAssetRegel]],OpnameTabel[[#This Row],[IsRegelActief]], NOT(ISBLANK(OpnameTabel[[#This Row],[Kenmerkvraag 7]]))), NOT(ISBLANK(OpnameTabel[[#This Row],[Kenmerkantwoord 7]])), TRUE)</f>
        <v>0</v>
      </c>
      <c r="AM27" s="70" t="b">
        <f>IF(AND(OpnameTabel[[#This Row],[IsAssetRegel]],OpnameTabel[[#This Row],[IsRegelActief]], NOT(ISBLANK(OpnameTabel[[#This Row],[Kenmerkvraag 8]]))), NOT(ISBLANK(OpnameTabel[[#This Row],[Kenmerkantwoord 8]])), TRUE)</f>
        <v>0</v>
      </c>
      <c r="AN27" s="70" t="b">
        <f>IF(AND(OpnameTabel[[#This Row],[IsAssetRegel]],OpnameTabel[[#This Row],[IsRegelActief]], NOT(ISBLANK(OpnameTabel[[#This Row],[Kenmerkvraag 9]]))), NOT(ISBLANK(OpnameTabel[[#This Row],[Kenmerkantwoord 9]])), TRUE)</f>
        <v>1</v>
      </c>
      <c r="AO27" s="70" t="b">
        <f>IF(AND(OpnameTabel[[#This Row],[IsAssetRegel]],OpnameTabel[[#This Row],[IsRegelActief]], NOT(ISBLANK(OpnameTabel[[#This Row],[Kenmerkvraag 10]]))), NOT(ISBLANK(OpnameTabel[[#This Row],[Kenmerkantwoord 10]])), TRUE)</f>
        <v>1</v>
      </c>
      <c r="AP27" s="70" t="b">
        <f>IF(AND(OpnameTabel[[#This Row],[IsAssetRegel]],OpnameTabel[[#This Row],[IsRegelActief]], NOT(ISBLANK(OpnameTabel[[#This Row],[Kenmerkvraag 11]]))), NOT(ISBLANK(OpnameTabel[[#This Row],[Kenmerkantwoord 11]])), TRUE)</f>
        <v>1</v>
      </c>
      <c r="AQ27" s="70">
        <f>IF(OpnameTabel[[#This Row],[IsIngevuld1]], 0, 1)</f>
        <v>1</v>
      </c>
      <c r="AR27" s="70">
        <f>IF(OpnameTabel[[#This Row],[IsIngevuld2]], 0, 1)</f>
        <v>1</v>
      </c>
      <c r="AS27" s="70">
        <f>IF(OpnameTabel[[#This Row],[IsIngevuld3]], 0, 1)</f>
        <v>1</v>
      </c>
      <c r="AT27" s="70">
        <f>IF(OpnameTabel[[#This Row],[IsIngevuld4]], 0, 1)</f>
        <v>1</v>
      </c>
      <c r="AU27" s="70">
        <f>IF(OpnameTabel[[#This Row],[IsIngevuld5]], 0, 1)</f>
        <v>1</v>
      </c>
      <c r="AV27" s="70">
        <f>IF(OpnameTabel[[#This Row],[IsIngevuld6]], 0, 1)</f>
        <v>1</v>
      </c>
      <c r="AW27" s="70">
        <f>IF(OpnameTabel[[#This Row],[IsIngevuld7]], 0, 1)</f>
        <v>1</v>
      </c>
      <c r="AX27" s="70">
        <f>IF(OpnameTabel[[#This Row],[IsIngevuld8]], 0, 1)</f>
        <v>1</v>
      </c>
      <c r="AY27" s="70">
        <f>IF(OpnameTabel[[#This Row],[IsIngevuld9]], 0, 1)</f>
        <v>0</v>
      </c>
      <c r="AZ27" s="70">
        <f>IF(OpnameTabel[[#This Row],[IsIngevuld10]], 0, 1)</f>
        <v>0</v>
      </c>
      <c r="BA27" s="70">
        <f>IF(OpnameTabel[[#This Row],[IsIngevuld11]], 0, 1)</f>
        <v>0</v>
      </c>
      <c r="BB27" s="70" t="b">
        <f>ISNUMBER(SEARCH("[",OpnameTabel[[#This Row],[Kenmerkvraag 4]]))</f>
        <v>0</v>
      </c>
      <c r="BC27" s="70" t="str">
        <f>IF(OpnameTabel[[#This Row],[HeeftKenmerkEenheid4]], MID(LEFT(OpnameTabel[[#This Row],[Kenmerkvraag 4]],FIND("]",OpnameTabel[[#This Row],[Kenmerkvraag 4]])-1),FIND("[",OpnameTabel[[#This Row],[Kenmerkvraag 4]])+1,LEN(OpnameTabel[[#This Row],[Kenmerkvraag 4]])), "")</f>
        <v/>
      </c>
      <c r="BD27" s="70" t="str">
        <f>IF(OpnameTabel[[#This Row],[HeeftKenmerkEenheid4]], LEFT(OpnameTabel[[#This Row],[Kenmerkvraag 4]], (FIND(" [",OpnameTabel[[#This Row],[Kenmerkvraag 4]],1)-1)), "")</f>
        <v/>
      </c>
      <c r="BE27" s="186" t="str">
        <f>IF(OpnameTabel[[#This Row],[HeeftKenmerkEenheid4]], (OpnameTabel[[#This Row],[Kenmerkomschrijving4]] &amp; ": " &amp; OpnameTabel[[#This Row],[Kenmerkantwoord 4]] &amp; " " &amp;OpnameTabel[[#This Row],[Kenmerkeenheid4]]), IF(ISTEXT(OpnameTabel[[#This Row],[Kenmerkantwoord 4]]), OpnameTabel[[#This Row],[Kenmerkantwoord 4]], ""))</f>
        <v/>
      </c>
      <c r="BF27" s="186" t="b">
        <f>ISNUMBER(SEARCH("[",OpnameTabel[[#This Row],[Kenmerkvraag 5]]))</f>
        <v>1</v>
      </c>
      <c r="BG27" s="186" t="str">
        <f>IF(OpnameTabel[[#This Row],[HeeftKenmerkEenheid5]], MID(LEFT(OpnameTabel[[#This Row],[Kenmerkvraag 5]],FIND("]",OpnameTabel[[#This Row],[Kenmerkvraag 5]])-1),FIND("[",OpnameTabel[[#This Row],[Kenmerkvraag 5]])+1,LEN(OpnameTabel[[#This Row],[Kenmerkvraag 5]])), "")</f>
        <v>kW</v>
      </c>
      <c r="BH27" s="186" t="str">
        <f>IF(OpnameTabel[[#This Row],[HeeftKenmerkEenheid5]], LEFT(OpnameTabel[[#This Row],[Kenmerkvraag 5]], (FIND(" [",OpnameTabel[[#This Row],[Kenmerkvraag 5]],1)-1)), "")</f>
        <v>Koelvermogen (totaal)</v>
      </c>
      <c r="BI27" s="186" t="str">
        <f>IF(OpnameTabel[[#This Row],[HeeftKenmerkEenheid5]], (OpnameTabel[[#This Row],[Kenmerkomschrijving5]] &amp; ": " &amp; OpnameTabel[[#This Row],[Kenmerkantwoord 5]] &amp; " " &amp;OpnameTabel[[#This Row],[Kenmerkeenheid5]]), IF(ISTEXT(OpnameTabel[[#This Row],[Kenmerkantwoord 5]]), OpnameTabel[[#This Row],[Kenmerkantwoord 5]], ""))</f>
        <v>Koelvermogen (totaal):  kW</v>
      </c>
      <c r="BJ27" s="186" t="b">
        <f>ISNUMBER(SEARCH("[",OpnameTabel[[#This Row],[Kenmerkvraag 6]]))</f>
        <v>0</v>
      </c>
      <c r="BK27" s="186" t="str">
        <f>IF(OpnameTabel[[#This Row],[HeeftKenmerkEenheid6]], MID(LEFT(OpnameTabel[[#This Row],[Kenmerkvraag 6]],FIND("]",OpnameTabel[[#This Row],[Kenmerkvraag 6]])-1),FIND("[",OpnameTabel[[#This Row],[Kenmerkvraag 6]])+1,LEN(OpnameTabel[[#This Row],[Kenmerkvraag 6]])), "")</f>
        <v/>
      </c>
      <c r="BL27" s="186" t="str">
        <f>IF(OpnameTabel[[#This Row],[HeeftKenmerkEenheid6]], LEFT(OpnameTabel[[#This Row],[Kenmerkvraag 6]], (FIND(" [",OpnameTabel[[#This Row],[Kenmerkvraag 6]],1)-1)), "")</f>
        <v/>
      </c>
      <c r="BM27" s="186" t="str">
        <f>IF(OpnameTabel[[#This Row],[HeeftKenmerkEenheid6]], (OpnameTabel[[#This Row],[Kenmerkomschrijving6]] &amp; ": " &amp; OpnameTabel[[#This Row],[Kenmerkantwoord 6]] &amp; " " &amp;OpnameTabel[[#This Row],[Kenmerkeenheid6]]), IF(ISTEXT(OpnameTabel[[#This Row],[Kenmerkantwoord 6]]), OpnameTabel[[#This Row],[Kenmerkantwoord 6]], ""))</f>
        <v/>
      </c>
      <c r="BN27" s="186" t="b">
        <f>ISNUMBER(SEARCH("[",OpnameTabel[[#This Row],[Kenmerkvraag 7]]))</f>
        <v>1</v>
      </c>
      <c r="BO27" s="186" t="str">
        <f>IF(OpnameTabel[[#This Row],[HeeftKenmerkEenheid7]], MID(LEFT(OpnameTabel[[#This Row],[Kenmerkvraag 7]],FIND("]",OpnameTabel[[#This Row],[Kenmerkvraag 7]])-1),FIND("[",OpnameTabel[[#This Row],[Kenmerkvraag 7]])+1,LEN(OpnameTabel[[#This Row],[Kenmerkvraag 7]])), "")</f>
        <v>kg</v>
      </c>
      <c r="BP27" s="186" t="str">
        <f>IF(OpnameTabel[[#This Row],[HeeftKenmerkEenheid7]], LEFT(OpnameTabel[[#This Row],[Kenmerkvraag 7]], (FIND(" [",OpnameTabel[[#This Row],[Kenmerkvraag 7]],1)-1)), "")</f>
        <v>Hoeveelheid koudem.</v>
      </c>
      <c r="BQ27" s="186" t="str">
        <f>IF(OpnameTabel[[#This Row],[HeeftKenmerkEenheid7]], (OpnameTabel[[#This Row],[Kenmerkomschrijving7]] &amp; ": " &amp; OpnameTabel[[#This Row],[Kenmerkantwoord 7]] &amp; " " &amp;OpnameTabel[[#This Row],[Kenmerkeenheid7]]), IF(ISTEXT(OpnameTabel[[#This Row],[Kenmerkantwoord 7]]), OpnameTabel[[#This Row],[Kenmerkantwoord 7]], ""))</f>
        <v>Hoeveelheid koudem.:  kg</v>
      </c>
      <c r="BR27" s="186" t="b">
        <f>ISNUMBER(SEARCH("[",OpnameTabel[[#This Row],[Kenmerkvraag 8]]))</f>
        <v>0</v>
      </c>
      <c r="BS27" s="186" t="str">
        <f>IF(OpnameTabel[[#This Row],[HeeftKenmerkEenheid8]], MID(LEFT(OpnameTabel[[#This Row],[Kenmerkvraag 8]],FIND("]",OpnameTabel[[#This Row],[Kenmerkvraag 8]])-1),FIND("[",OpnameTabel[[#This Row],[Kenmerkvraag 8]])+1,LEN(OpnameTabel[[#This Row],[Kenmerkvraag 8]])), "")</f>
        <v/>
      </c>
      <c r="BT27" s="186" t="str">
        <f>IF(OpnameTabel[[#This Row],[HeeftKenmerkEenheid8]], LEFT(OpnameTabel[[#This Row],[Kenmerkvraag 8]], (FIND(" [",OpnameTabel[[#This Row],[Kenmerkvraag 8]],1)-1)), "")</f>
        <v/>
      </c>
      <c r="BU27" s="186" t="str">
        <f>IF(OpnameTabel[[#This Row],[HeeftKenmerkEenheid8]], (OpnameTabel[[#This Row],[Kenmerkomschrijving8]] &amp; ": " &amp; OpnameTabel[[#This Row],[Kenmerkantwoord 8]] &amp; " " &amp;OpnameTabel[[#This Row],[Kenmerkeenheid8]]), IF(ISTEXT(OpnameTabel[[#This Row],[Kenmerkantwoord 8]]), OpnameTabel[[#This Row],[Kenmerkantwoord 8]], ""))</f>
        <v/>
      </c>
      <c r="BV27" s="186" t="b">
        <f>ISNUMBER(SEARCH("[",OpnameTabel[[#This Row],[Kenmerkvraag 9]]))</f>
        <v>0</v>
      </c>
      <c r="BW27" s="186" t="str">
        <f>IF(OpnameTabel[[#This Row],[HeeftKenmerkEenheid9]], MID(LEFT(OpnameTabel[[#This Row],[Kenmerkvraag 9]],FIND("]",OpnameTabel[[#This Row],[Kenmerkvraag 9]])-1),FIND("[",OpnameTabel[[#This Row],[Kenmerkvraag 9]])+1,LEN(OpnameTabel[[#This Row],[Kenmerkvraag 9]])), "")</f>
        <v/>
      </c>
      <c r="BX27" s="186" t="str">
        <f>IF(OpnameTabel[[#This Row],[HeeftKenmerkEenheid9]], LEFT(OpnameTabel[[#This Row],[Kenmerkvraag 9]], (FIND(" [",OpnameTabel[[#This Row],[Kenmerkvraag 9]],1)-1)), "")</f>
        <v/>
      </c>
      <c r="BY27" s="186" t="str">
        <f>IF(OpnameTabel[[#This Row],[HeeftKenmerkEenheid9]], (OpnameTabel[[#This Row],[Kenmerkomschrijving9]] &amp; ": " &amp; OpnameTabel[[#This Row],[Kenmerkantwoord 9]] &amp; " " &amp;OpnameTabel[[#This Row],[Kenmerkeenheid9]]), IF(ISTEXT(OpnameTabel[[#This Row],[Kenmerkantwoord 9]]), OpnameTabel[[#This Row],[Kenmerkantwoord 9]], ""))</f>
        <v/>
      </c>
      <c r="BZ27" s="186" t="b">
        <f>ISNUMBER(SEARCH("[",OpnameTabel[[#This Row],[Kenmerkvraag 10]]))</f>
        <v>0</v>
      </c>
      <c r="CA27" s="186" t="str">
        <f>IF(OpnameTabel[[#This Row],[HeeftKenmerkEenheid10]], MID(LEFT(OpnameTabel[[#This Row],[Kenmerkvraag 10]],FIND("]",OpnameTabel[[#This Row],[Kenmerkvraag 10]])-1),FIND("[",OpnameTabel[[#This Row],[Kenmerkvraag 10]])+1,LEN(OpnameTabel[[#This Row],[Kenmerkvraag 10]])), "")</f>
        <v/>
      </c>
      <c r="CB27" s="186" t="str">
        <f>IF(OpnameTabel[[#This Row],[HeeftKenmerkEenheid10]], LEFT(OpnameTabel[[#This Row],[Kenmerkvraag 10]], (FIND(" [",OpnameTabel[[#This Row],[Kenmerkvraag 10]],1)-1)), "")</f>
        <v/>
      </c>
      <c r="CC2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7" s="186" t="b">
        <f>ISNUMBER(SEARCH("[",OpnameTabel[[#This Row],[Kenmerkvraag 11]]))</f>
        <v>0</v>
      </c>
      <c r="CE27" s="186" t="str">
        <f>IF(OpnameTabel[[#This Row],[HeeftKenmerkEenheid11]], MID(LEFT(OpnameTabel[[#This Row],[Kenmerkvraag 11]],FIND("]",OpnameTabel[[#This Row],[Kenmerkvraag 11]])-1),FIND("[",OpnameTabel[[#This Row],[Kenmerkvraag 11]])+1,LEN(OpnameTabel[[#This Row],[Kenmerkvraag 11]])), "")</f>
        <v/>
      </c>
      <c r="CF27" s="186" t="str">
        <f>IF(OpnameTabel[[#This Row],[HeeftKenmerkEenheid11]], LEFT(OpnameTabel[[#This Row],[Kenmerkvraag 11]], (FIND(" [",OpnameTabel[[#This Row],[Kenmerkvraag 11]],1)-1)), "")</f>
        <v/>
      </c>
      <c r="CG2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7" s="243"/>
      <c r="CI27" s="243"/>
      <c r="CJ27" s="243"/>
      <c r="CK27" s="243"/>
      <c r="CL27" s="243"/>
      <c r="CM27" s="243"/>
      <c r="CN27" s="243"/>
      <c r="CO27" s="243"/>
      <c r="CP27" s="243"/>
      <c r="CQ27" s="243"/>
      <c r="CR27" s="243"/>
      <c r="CS27" s="243"/>
      <c r="CT27" s="243"/>
      <c r="CU27" s="243"/>
    </row>
    <row r="28" spans="1:99" ht="17.399999999999999" customHeight="1" x14ac:dyDescent="0.25">
      <c r="A28" s="197">
        <f>ROW()</f>
        <v>28</v>
      </c>
      <c r="B28" s="185">
        <v>0</v>
      </c>
      <c r="C28" s="218" t="s">
        <v>263</v>
      </c>
      <c r="D28" s="97" t="str">
        <f>VLOOKUP(E28,'3 NL-SfB'!C:F,4,0)</f>
        <v>compactsysteem koelen, gekoeld water</v>
      </c>
      <c r="E28" s="95" t="s">
        <v>323</v>
      </c>
      <c r="F28" s="86" t="s">
        <v>1626</v>
      </c>
      <c r="G28"/>
      <c r="H28" s="147">
        <v>1</v>
      </c>
      <c r="I28" s="143"/>
      <c r="J28" s="143"/>
      <c r="K28" s="143"/>
      <c r="L28" s="90" t="s">
        <v>3175</v>
      </c>
      <c r="M28" s="143"/>
      <c r="N28" s="101"/>
      <c r="O28" s="158"/>
      <c r="P28" s="101"/>
      <c r="Q28" s="143"/>
      <c r="R28" s="101"/>
      <c r="S28" s="158"/>
      <c r="T28" s="101"/>
      <c r="U28" s="167"/>
      <c r="V28" s="73"/>
      <c r="W28" s="167"/>
      <c r="X28" s="73"/>
      <c r="Y28" s="167"/>
      <c r="Z28" s="167"/>
      <c r="AA28" s="167"/>
      <c r="AB28" s="71"/>
      <c r="AC28" s="232" t="s">
        <v>3814</v>
      </c>
      <c r="AD28" s="156" t="b">
        <f>NOT(ISBLANK(OpnameTabel[[#This Row],[Aantal]]))</f>
        <v>1</v>
      </c>
      <c r="AE28" s="70" t="b">
        <f>AND(OpnameTabel[[#This Row],[IsAssetRegel]],NOT(ISBLANK(OpnameTabel[[#This Row],[Aantal]])))</f>
        <v>1</v>
      </c>
      <c r="AF28" s="70" t="b">
        <f>IF(AND(OpnameTabel[[#This Row],[IsAssetRegel]],OpnameTabel[[#This Row],[IsRegelActief]]), NOT(ISBLANK(OpnameTabel[[#This Row],[Bouwjaar]])), TRUE)</f>
        <v>0</v>
      </c>
      <c r="AG28" s="70" t="b">
        <f>IF(AND(OpnameTabel[[#This Row],[IsAssetRegel]],OpnameTabel[[#This Row],[IsRegelActief]]), NOT(ISBLANK(J28)), TRUE)</f>
        <v>0</v>
      </c>
      <c r="AH28" s="70" t="b">
        <f>IF(AND(OpnameTabel[[#This Row],[IsAssetRegel]],OpnameTabel[[#This Row],[IsRegelActief]]), NOT(ISBLANK(K28)), TRUE)</f>
        <v>0</v>
      </c>
      <c r="AI28" s="70" t="b">
        <f>IF(AND(OpnameTabel[[#This Row],[IsAssetRegel]],OpnameTabel[[#This Row],[IsRegelActief]], NOT(ISBLANK(OpnameTabel[[#This Row],[Kenmerkvraag 4]]))), NOT(ISBLANK(OpnameTabel[[#This Row],[Kenmerkantwoord 4]])), TRUE)</f>
        <v>0</v>
      </c>
      <c r="AJ28" s="70" t="b">
        <f>IF(AND(OpnameTabel[[#This Row],[IsAssetRegel]],OpnameTabel[[#This Row],[IsRegelActief]], NOT(ISBLANK(OpnameTabel[[#This Row],[Kenmerkvraag 5]]))), NOT(ISBLANK(OpnameTabel[[#This Row],[Kenmerkantwoord 5]])), TRUE)</f>
        <v>1</v>
      </c>
      <c r="AK28" s="70" t="b">
        <f>IF(AND(OpnameTabel[[#This Row],[IsAssetRegel]],OpnameTabel[[#This Row],[IsRegelActief]], NOT(ISBLANK(OpnameTabel[[#This Row],[Kenmerkvraag 6]]))), NOT(ISBLANK(OpnameTabel[[#This Row],[Kenmerkantwoord 6]])), TRUE)</f>
        <v>1</v>
      </c>
      <c r="AL28" s="70" t="b">
        <f>IF(AND(OpnameTabel[[#This Row],[IsAssetRegel]],OpnameTabel[[#This Row],[IsRegelActief]], NOT(ISBLANK(OpnameTabel[[#This Row],[Kenmerkvraag 7]]))), NOT(ISBLANK(OpnameTabel[[#This Row],[Kenmerkantwoord 7]])), TRUE)</f>
        <v>1</v>
      </c>
      <c r="AM28" s="70" t="b">
        <f>IF(AND(OpnameTabel[[#This Row],[IsAssetRegel]],OpnameTabel[[#This Row],[IsRegelActief]], NOT(ISBLANK(OpnameTabel[[#This Row],[Kenmerkvraag 8]]))), NOT(ISBLANK(OpnameTabel[[#This Row],[Kenmerkantwoord 8]])), TRUE)</f>
        <v>1</v>
      </c>
      <c r="AN28" s="70" t="b">
        <f>IF(AND(OpnameTabel[[#This Row],[IsAssetRegel]],OpnameTabel[[#This Row],[IsRegelActief]], NOT(ISBLANK(OpnameTabel[[#This Row],[Kenmerkvraag 9]]))), NOT(ISBLANK(OpnameTabel[[#This Row],[Kenmerkantwoord 9]])), TRUE)</f>
        <v>1</v>
      </c>
      <c r="AO28" s="70" t="b">
        <f>IF(AND(OpnameTabel[[#This Row],[IsAssetRegel]],OpnameTabel[[#This Row],[IsRegelActief]], NOT(ISBLANK(OpnameTabel[[#This Row],[Kenmerkvraag 10]]))), NOT(ISBLANK(OpnameTabel[[#This Row],[Kenmerkantwoord 10]])), TRUE)</f>
        <v>1</v>
      </c>
      <c r="AP28" s="70" t="b">
        <f>IF(AND(OpnameTabel[[#This Row],[IsAssetRegel]],OpnameTabel[[#This Row],[IsRegelActief]], NOT(ISBLANK(OpnameTabel[[#This Row],[Kenmerkvraag 11]]))), NOT(ISBLANK(OpnameTabel[[#This Row],[Kenmerkantwoord 11]])), TRUE)</f>
        <v>1</v>
      </c>
      <c r="AQ28" s="70">
        <f>IF(OpnameTabel[[#This Row],[IsIngevuld1]], 0, 1)</f>
        <v>1</v>
      </c>
      <c r="AR28" s="70">
        <f>IF(OpnameTabel[[#This Row],[IsIngevuld2]], 0, 1)</f>
        <v>1</v>
      </c>
      <c r="AS28" s="70">
        <f>IF(OpnameTabel[[#This Row],[IsIngevuld3]], 0, 1)</f>
        <v>1</v>
      </c>
      <c r="AT28" s="70">
        <f>IF(OpnameTabel[[#This Row],[IsIngevuld4]], 0, 1)</f>
        <v>1</v>
      </c>
      <c r="AU28" s="70">
        <f>IF(OpnameTabel[[#This Row],[IsIngevuld5]], 0, 1)</f>
        <v>0</v>
      </c>
      <c r="AV28" s="70">
        <f>IF(OpnameTabel[[#This Row],[IsIngevuld6]], 0, 1)</f>
        <v>0</v>
      </c>
      <c r="AW28" s="70">
        <f>IF(OpnameTabel[[#This Row],[IsIngevuld7]], 0, 1)</f>
        <v>0</v>
      </c>
      <c r="AX28" s="70">
        <f>IF(OpnameTabel[[#This Row],[IsIngevuld8]], 0, 1)</f>
        <v>0</v>
      </c>
      <c r="AY28" s="70">
        <f>IF(OpnameTabel[[#This Row],[IsIngevuld9]], 0, 1)</f>
        <v>0</v>
      </c>
      <c r="AZ28" s="70">
        <f>IF(OpnameTabel[[#This Row],[IsIngevuld10]], 0, 1)</f>
        <v>0</v>
      </c>
      <c r="BA28" s="70">
        <f>IF(OpnameTabel[[#This Row],[IsIngevuld11]], 0, 1)</f>
        <v>0</v>
      </c>
      <c r="BB28" s="70" t="b">
        <f>ISNUMBER(SEARCH("[",OpnameTabel[[#This Row],[Kenmerkvraag 4]]))</f>
        <v>1</v>
      </c>
      <c r="BC28" s="70" t="str">
        <f>IF(OpnameTabel[[#This Row],[HeeftKenmerkEenheid4]], MID(LEFT(OpnameTabel[[#This Row],[Kenmerkvraag 4]],FIND("]",OpnameTabel[[#This Row],[Kenmerkvraag 4]])-1),FIND("[",OpnameTabel[[#This Row],[Kenmerkvraag 4]])+1,LEN(OpnameTabel[[#This Row],[Kenmerkvraag 4]])), "")</f>
        <v>kW</v>
      </c>
      <c r="BD28" s="70" t="str">
        <f>IF(OpnameTabel[[#This Row],[HeeftKenmerkEenheid4]], LEFT(OpnameTabel[[#This Row],[Kenmerkvraag 4]], (FIND(" [",OpnameTabel[[#This Row],[Kenmerkvraag 4]],1)-1)), "")</f>
        <v>Koelvermogen (totaal)</v>
      </c>
      <c r="BE28" s="186" t="str">
        <f>IF(OpnameTabel[[#This Row],[HeeftKenmerkEenheid4]], (OpnameTabel[[#This Row],[Kenmerkomschrijving4]] &amp; ": " &amp; OpnameTabel[[#This Row],[Kenmerkantwoord 4]] &amp; " " &amp;OpnameTabel[[#This Row],[Kenmerkeenheid4]]), IF(ISTEXT(OpnameTabel[[#This Row],[Kenmerkantwoord 4]]), OpnameTabel[[#This Row],[Kenmerkantwoord 4]], ""))</f>
        <v>Koelvermogen (totaal):  kW</v>
      </c>
      <c r="BF28" s="186" t="b">
        <f>ISNUMBER(SEARCH("[",OpnameTabel[[#This Row],[Kenmerkvraag 5]]))</f>
        <v>0</v>
      </c>
      <c r="BG28" s="186" t="str">
        <f>IF(OpnameTabel[[#This Row],[HeeftKenmerkEenheid5]], MID(LEFT(OpnameTabel[[#This Row],[Kenmerkvraag 5]],FIND("]",OpnameTabel[[#This Row],[Kenmerkvraag 5]])-1),FIND("[",OpnameTabel[[#This Row],[Kenmerkvraag 5]])+1,LEN(OpnameTabel[[#This Row],[Kenmerkvraag 5]])), "")</f>
        <v/>
      </c>
      <c r="BH28" s="186" t="str">
        <f>IF(OpnameTabel[[#This Row],[HeeftKenmerkEenheid5]], LEFT(OpnameTabel[[#This Row],[Kenmerkvraag 5]], (FIND(" [",OpnameTabel[[#This Row],[Kenmerkvraag 5]],1)-1)), "")</f>
        <v/>
      </c>
      <c r="BI28" s="186" t="str">
        <f>IF(OpnameTabel[[#This Row],[HeeftKenmerkEenheid5]], (OpnameTabel[[#This Row],[Kenmerkomschrijving5]] &amp; ": " &amp; OpnameTabel[[#This Row],[Kenmerkantwoord 5]] &amp; " " &amp;OpnameTabel[[#This Row],[Kenmerkeenheid5]]), IF(ISTEXT(OpnameTabel[[#This Row],[Kenmerkantwoord 5]]), OpnameTabel[[#This Row],[Kenmerkantwoord 5]], ""))</f>
        <v/>
      </c>
      <c r="BJ28" s="186" t="b">
        <f>ISNUMBER(SEARCH("[",OpnameTabel[[#This Row],[Kenmerkvraag 6]]))</f>
        <v>0</v>
      </c>
      <c r="BK28" s="186" t="str">
        <f>IF(OpnameTabel[[#This Row],[HeeftKenmerkEenheid6]], MID(LEFT(OpnameTabel[[#This Row],[Kenmerkvraag 6]],FIND("]",OpnameTabel[[#This Row],[Kenmerkvraag 6]])-1),FIND("[",OpnameTabel[[#This Row],[Kenmerkvraag 6]])+1,LEN(OpnameTabel[[#This Row],[Kenmerkvraag 6]])), "")</f>
        <v/>
      </c>
      <c r="BL28" s="186" t="str">
        <f>IF(OpnameTabel[[#This Row],[HeeftKenmerkEenheid6]], LEFT(OpnameTabel[[#This Row],[Kenmerkvraag 6]], (FIND(" [",OpnameTabel[[#This Row],[Kenmerkvraag 6]],1)-1)), "")</f>
        <v/>
      </c>
      <c r="BM28" s="186" t="str">
        <f>IF(OpnameTabel[[#This Row],[HeeftKenmerkEenheid6]], (OpnameTabel[[#This Row],[Kenmerkomschrijving6]] &amp; ": " &amp; OpnameTabel[[#This Row],[Kenmerkantwoord 6]] &amp; " " &amp;OpnameTabel[[#This Row],[Kenmerkeenheid6]]), IF(ISTEXT(OpnameTabel[[#This Row],[Kenmerkantwoord 6]]), OpnameTabel[[#This Row],[Kenmerkantwoord 6]], ""))</f>
        <v/>
      </c>
      <c r="BN28" s="186" t="b">
        <f>ISNUMBER(SEARCH("[",OpnameTabel[[#This Row],[Kenmerkvraag 7]]))</f>
        <v>0</v>
      </c>
      <c r="BO28" s="186" t="str">
        <f>IF(OpnameTabel[[#This Row],[HeeftKenmerkEenheid7]], MID(LEFT(OpnameTabel[[#This Row],[Kenmerkvraag 7]],FIND("]",OpnameTabel[[#This Row],[Kenmerkvraag 7]])-1),FIND("[",OpnameTabel[[#This Row],[Kenmerkvraag 7]])+1,LEN(OpnameTabel[[#This Row],[Kenmerkvraag 7]])), "")</f>
        <v/>
      </c>
      <c r="BP28" s="186" t="str">
        <f>IF(OpnameTabel[[#This Row],[HeeftKenmerkEenheid7]], LEFT(OpnameTabel[[#This Row],[Kenmerkvraag 7]], (FIND(" [",OpnameTabel[[#This Row],[Kenmerkvraag 7]],1)-1)), "")</f>
        <v/>
      </c>
      <c r="BQ28" s="186" t="str">
        <f>IF(OpnameTabel[[#This Row],[HeeftKenmerkEenheid7]], (OpnameTabel[[#This Row],[Kenmerkomschrijving7]] &amp; ": " &amp; OpnameTabel[[#This Row],[Kenmerkantwoord 7]] &amp; " " &amp;OpnameTabel[[#This Row],[Kenmerkeenheid7]]), IF(ISTEXT(OpnameTabel[[#This Row],[Kenmerkantwoord 7]]), OpnameTabel[[#This Row],[Kenmerkantwoord 7]], ""))</f>
        <v/>
      </c>
      <c r="BR28" s="186" t="b">
        <f>ISNUMBER(SEARCH("[",OpnameTabel[[#This Row],[Kenmerkvraag 8]]))</f>
        <v>0</v>
      </c>
      <c r="BS28" s="186" t="str">
        <f>IF(OpnameTabel[[#This Row],[HeeftKenmerkEenheid8]], MID(LEFT(OpnameTabel[[#This Row],[Kenmerkvraag 8]],FIND("]",OpnameTabel[[#This Row],[Kenmerkvraag 8]])-1),FIND("[",OpnameTabel[[#This Row],[Kenmerkvraag 8]])+1,LEN(OpnameTabel[[#This Row],[Kenmerkvraag 8]])), "")</f>
        <v/>
      </c>
      <c r="BT28" s="186" t="str">
        <f>IF(OpnameTabel[[#This Row],[HeeftKenmerkEenheid8]], LEFT(OpnameTabel[[#This Row],[Kenmerkvraag 8]], (FIND(" [",OpnameTabel[[#This Row],[Kenmerkvraag 8]],1)-1)), "")</f>
        <v/>
      </c>
      <c r="BU28" s="186" t="str">
        <f>IF(OpnameTabel[[#This Row],[HeeftKenmerkEenheid8]], (OpnameTabel[[#This Row],[Kenmerkomschrijving8]] &amp; ": " &amp; OpnameTabel[[#This Row],[Kenmerkantwoord 8]] &amp; " " &amp;OpnameTabel[[#This Row],[Kenmerkeenheid8]]), IF(ISTEXT(OpnameTabel[[#This Row],[Kenmerkantwoord 8]]), OpnameTabel[[#This Row],[Kenmerkantwoord 8]], ""))</f>
        <v/>
      </c>
      <c r="BV28" s="186" t="b">
        <f>ISNUMBER(SEARCH("[",OpnameTabel[[#This Row],[Kenmerkvraag 9]]))</f>
        <v>0</v>
      </c>
      <c r="BW28" s="186" t="str">
        <f>IF(OpnameTabel[[#This Row],[HeeftKenmerkEenheid9]], MID(LEFT(OpnameTabel[[#This Row],[Kenmerkvraag 9]],FIND("]",OpnameTabel[[#This Row],[Kenmerkvraag 9]])-1),FIND("[",OpnameTabel[[#This Row],[Kenmerkvraag 9]])+1,LEN(OpnameTabel[[#This Row],[Kenmerkvraag 9]])), "")</f>
        <v/>
      </c>
      <c r="BX28" s="186" t="str">
        <f>IF(OpnameTabel[[#This Row],[HeeftKenmerkEenheid9]], LEFT(OpnameTabel[[#This Row],[Kenmerkvraag 9]], (FIND(" [",OpnameTabel[[#This Row],[Kenmerkvraag 9]],1)-1)), "")</f>
        <v/>
      </c>
      <c r="BY28" s="186" t="str">
        <f>IF(OpnameTabel[[#This Row],[HeeftKenmerkEenheid9]], (OpnameTabel[[#This Row],[Kenmerkomschrijving9]] &amp; ": " &amp; OpnameTabel[[#This Row],[Kenmerkantwoord 9]] &amp; " " &amp;OpnameTabel[[#This Row],[Kenmerkeenheid9]]), IF(ISTEXT(OpnameTabel[[#This Row],[Kenmerkantwoord 9]]), OpnameTabel[[#This Row],[Kenmerkantwoord 9]], ""))</f>
        <v/>
      </c>
      <c r="BZ28" s="186" t="b">
        <f>ISNUMBER(SEARCH("[",OpnameTabel[[#This Row],[Kenmerkvraag 10]]))</f>
        <v>0</v>
      </c>
      <c r="CA28" s="186" t="str">
        <f>IF(OpnameTabel[[#This Row],[HeeftKenmerkEenheid10]], MID(LEFT(OpnameTabel[[#This Row],[Kenmerkvraag 10]],FIND("]",OpnameTabel[[#This Row],[Kenmerkvraag 10]])-1),FIND("[",OpnameTabel[[#This Row],[Kenmerkvraag 10]])+1,LEN(OpnameTabel[[#This Row],[Kenmerkvraag 10]])), "")</f>
        <v/>
      </c>
      <c r="CB28" s="186" t="str">
        <f>IF(OpnameTabel[[#This Row],[HeeftKenmerkEenheid10]], LEFT(OpnameTabel[[#This Row],[Kenmerkvraag 10]], (FIND(" [",OpnameTabel[[#This Row],[Kenmerkvraag 10]],1)-1)), "")</f>
        <v/>
      </c>
      <c r="CC2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8" s="186" t="b">
        <f>ISNUMBER(SEARCH("[",OpnameTabel[[#This Row],[Kenmerkvraag 11]]))</f>
        <v>0</v>
      </c>
      <c r="CE28" s="186" t="str">
        <f>IF(OpnameTabel[[#This Row],[HeeftKenmerkEenheid11]], MID(LEFT(OpnameTabel[[#This Row],[Kenmerkvraag 11]],FIND("]",OpnameTabel[[#This Row],[Kenmerkvraag 11]])-1),FIND("[",OpnameTabel[[#This Row],[Kenmerkvraag 11]])+1,LEN(OpnameTabel[[#This Row],[Kenmerkvraag 11]])), "")</f>
        <v/>
      </c>
      <c r="CF28" s="186" t="str">
        <f>IF(OpnameTabel[[#This Row],[HeeftKenmerkEenheid11]], LEFT(OpnameTabel[[#This Row],[Kenmerkvraag 11]], (FIND(" [",OpnameTabel[[#This Row],[Kenmerkvraag 11]],1)-1)), "")</f>
        <v/>
      </c>
      <c r="CG2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8" s="186"/>
      <c r="CI28" s="186"/>
      <c r="CJ28" s="186"/>
      <c r="CK28" s="186"/>
      <c r="CL28" s="186"/>
      <c r="CM28" s="186"/>
      <c r="CN28" s="186"/>
      <c r="CO28" s="186"/>
      <c r="CP28" s="186"/>
      <c r="CQ28" s="186"/>
      <c r="CR28" s="186"/>
      <c r="CS28" s="186"/>
      <c r="CT28" s="186"/>
      <c r="CU28" s="186"/>
    </row>
    <row r="29" spans="1:99" ht="13.8" x14ac:dyDescent="0.25">
      <c r="A29" s="197">
        <f>ROW()</f>
        <v>29</v>
      </c>
      <c r="B29" s="185">
        <v>0</v>
      </c>
      <c r="C29" s="218" t="s">
        <v>263</v>
      </c>
      <c r="D29" s="97" t="str">
        <f>VLOOKUP(E29,'3 NL-SfB'!C:F,4,0)</f>
        <v>mobiele koelunit</v>
      </c>
      <c r="E29" s="95" t="s">
        <v>324</v>
      </c>
      <c r="F29" s="86" t="s">
        <v>3805</v>
      </c>
      <c r="G29"/>
      <c r="H29" s="147">
        <v>1</v>
      </c>
      <c r="I29" s="143"/>
      <c r="J29" s="143"/>
      <c r="K29" s="143"/>
      <c r="L29" s="98" t="s">
        <v>3175</v>
      </c>
      <c r="M29" s="143"/>
      <c r="N29" s="101"/>
      <c r="O29" s="158"/>
      <c r="P29" s="101"/>
      <c r="Q29" s="143"/>
      <c r="R29" s="101"/>
      <c r="S29" s="158"/>
      <c r="T29" s="101"/>
      <c r="U29" s="158"/>
      <c r="V29" s="101"/>
      <c r="W29" s="158"/>
      <c r="X29" s="101"/>
      <c r="Y29" s="158"/>
      <c r="Z29" s="158"/>
      <c r="AA29" s="158"/>
      <c r="AB29" s="94"/>
      <c r="AC29" s="71"/>
      <c r="AD29" s="156" t="b">
        <f>NOT(ISBLANK(OpnameTabel[[#This Row],[Aantal]]))</f>
        <v>1</v>
      </c>
      <c r="AE29" s="70" t="b">
        <f>AND(OpnameTabel[[#This Row],[IsAssetRegel]],NOT(ISBLANK(OpnameTabel[[#This Row],[Aantal]])))</f>
        <v>1</v>
      </c>
      <c r="AF29" s="70" t="b">
        <f>IF(AND(OpnameTabel[[#This Row],[IsAssetRegel]],OpnameTabel[[#This Row],[IsRegelActief]]), NOT(ISBLANK(OpnameTabel[[#This Row],[Bouwjaar]])), TRUE)</f>
        <v>0</v>
      </c>
      <c r="AG29" s="70" t="b">
        <f>IF(AND(OpnameTabel[[#This Row],[IsAssetRegel]],OpnameTabel[[#This Row],[IsRegelActief]]), NOT(ISBLANK(J29)), TRUE)</f>
        <v>0</v>
      </c>
      <c r="AH29" s="70" t="b">
        <f>IF(AND(OpnameTabel[[#This Row],[IsAssetRegel]],OpnameTabel[[#This Row],[IsRegelActief]]), NOT(ISBLANK(K29)), TRUE)</f>
        <v>0</v>
      </c>
      <c r="AI29" s="70" t="b">
        <f>IF(AND(OpnameTabel[[#This Row],[IsAssetRegel]],OpnameTabel[[#This Row],[IsRegelActief]], NOT(ISBLANK(OpnameTabel[[#This Row],[Kenmerkvraag 4]]))), NOT(ISBLANK(OpnameTabel[[#This Row],[Kenmerkantwoord 4]])), TRUE)</f>
        <v>0</v>
      </c>
      <c r="AJ29" s="70" t="b">
        <f>IF(AND(OpnameTabel[[#This Row],[IsAssetRegel]],OpnameTabel[[#This Row],[IsRegelActief]], NOT(ISBLANK(OpnameTabel[[#This Row],[Kenmerkvraag 5]]))), NOT(ISBLANK(OpnameTabel[[#This Row],[Kenmerkantwoord 5]])), TRUE)</f>
        <v>1</v>
      </c>
      <c r="AK29" s="70" t="b">
        <f>IF(AND(OpnameTabel[[#This Row],[IsAssetRegel]],OpnameTabel[[#This Row],[IsRegelActief]], NOT(ISBLANK(OpnameTabel[[#This Row],[Kenmerkvraag 6]]))), NOT(ISBLANK(OpnameTabel[[#This Row],[Kenmerkantwoord 6]])), TRUE)</f>
        <v>1</v>
      </c>
      <c r="AL29" s="70" t="b">
        <f>IF(AND(OpnameTabel[[#This Row],[IsAssetRegel]],OpnameTabel[[#This Row],[IsRegelActief]], NOT(ISBLANK(OpnameTabel[[#This Row],[Kenmerkvraag 7]]))), NOT(ISBLANK(OpnameTabel[[#This Row],[Kenmerkantwoord 7]])), TRUE)</f>
        <v>1</v>
      </c>
      <c r="AM29" s="70" t="b">
        <f>IF(AND(OpnameTabel[[#This Row],[IsAssetRegel]],OpnameTabel[[#This Row],[IsRegelActief]], NOT(ISBLANK(OpnameTabel[[#This Row],[Kenmerkvraag 8]]))), NOT(ISBLANK(OpnameTabel[[#This Row],[Kenmerkantwoord 8]])), TRUE)</f>
        <v>1</v>
      </c>
      <c r="AN29" s="70" t="b">
        <f>IF(AND(OpnameTabel[[#This Row],[IsAssetRegel]],OpnameTabel[[#This Row],[IsRegelActief]], NOT(ISBLANK(OpnameTabel[[#This Row],[Kenmerkvraag 9]]))), NOT(ISBLANK(OpnameTabel[[#This Row],[Kenmerkantwoord 9]])), TRUE)</f>
        <v>1</v>
      </c>
      <c r="AO29" s="70" t="b">
        <f>IF(AND(OpnameTabel[[#This Row],[IsAssetRegel]],OpnameTabel[[#This Row],[IsRegelActief]], NOT(ISBLANK(OpnameTabel[[#This Row],[Kenmerkvraag 10]]))), NOT(ISBLANK(OpnameTabel[[#This Row],[Kenmerkantwoord 10]])), TRUE)</f>
        <v>1</v>
      </c>
      <c r="AP29" s="70" t="b">
        <f>IF(AND(OpnameTabel[[#This Row],[IsAssetRegel]],OpnameTabel[[#This Row],[IsRegelActief]], NOT(ISBLANK(OpnameTabel[[#This Row],[Kenmerkvraag 11]]))), NOT(ISBLANK(OpnameTabel[[#This Row],[Kenmerkantwoord 11]])), TRUE)</f>
        <v>1</v>
      </c>
      <c r="AQ29" s="70">
        <f>IF(OpnameTabel[[#This Row],[IsIngevuld1]], 0, 1)</f>
        <v>1</v>
      </c>
      <c r="AR29" s="70">
        <f>IF(OpnameTabel[[#This Row],[IsIngevuld2]], 0, 1)</f>
        <v>1</v>
      </c>
      <c r="AS29" s="70">
        <f>IF(OpnameTabel[[#This Row],[IsIngevuld3]], 0, 1)</f>
        <v>1</v>
      </c>
      <c r="AT29" s="70">
        <f>IF(OpnameTabel[[#This Row],[IsIngevuld4]], 0, 1)</f>
        <v>1</v>
      </c>
      <c r="AU29" s="70">
        <f>IF(OpnameTabel[[#This Row],[IsIngevuld5]], 0, 1)</f>
        <v>0</v>
      </c>
      <c r="AV29" s="70">
        <f>IF(OpnameTabel[[#This Row],[IsIngevuld6]], 0, 1)</f>
        <v>0</v>
      </c>
      <c r="AW29" s="70">
        <f>IF(OpnameTabel[[#This Row],[IsIngevuld7]], 0, 1)</f>
        <v>0</v>
      </c>
      <c r="AX29" s="70">
        <f>IF(OpnameTabel[[#This Row],[IsIngevuld8]], 0, 1)</f>
        <v>0</v>
      </c>
      <c r="AY29" s="70">
        <f>IF(OpnameTabel[[#This Row],[IsIngevuld9]], 0, 1)</f>
        <v>0</v>
      </c>
      <c r="AZ29" s="70">
        <f>IF(OpnameTabel[[#This Row],[IsIngevuld10]], 0, 1)</f>
        <v>0</v>
      </c>
      <c r="BA29" s="70">
        <f>IF(OpnameTabel[[#This Row],[IsIngevuld11]], 0, 1)</f>
        <v>0</v>
      </c>
      <c r="BB29" s="70" t="b">
        <f>ISNUMBER(SEARCH("[",OpnameTabel[[#This Row],[Kenmerkvraag 4]]))</f>
        <v>1</v>
      </c>
      <c r="BC29" s="70" t="str">
        <f>IF(OpnameTabel[[#This Row],[HeeftKenmerkEenheid4]], MID(LEFT(OpnameTabel[[#This Row],[Kenmerkvraag 4]],FIND("]",OpnameTabel[[#This Row],[Kenmerkvraag 4]])-1),FIND("[",OpnameTabel[[#This Row],[Kenmerkvraag 4]])+1,LEN(OpnameTabel[[#This Row],[Kenmerkvraag 4]])), "")</f>
        <v>kW</v>
      </c>
      <c r="BD29" s="70" t="str">
        <f>IF(OpnameTabel[[#This Row],[HeeftKenmerkEenheid4]], LEFT(OpnameTabel[[#This Row],[Kenmerkvraag 4]], (FIND(" [",OpnameTabel[[#This Row],[Kenmerkvraag 4]],1)-1)), "")</f>
        <v>Koelvermogen (totaal)</v>
      </c>
      <c r="BE29" s="186" t="str">
        <f>IF(OpnameTabel[[#This Row],[HeeftKenmerkEenheid4]], (OpnameTabel[[#This Row],[Kenmerkomschrijving4]] &amp; ": " &amp; OpnameTabel[[#This Row],[Kenmerkantwoord 4]] &amp; " " &amp;OpnameTabel[[#This Row],[Kenmerkeenheid4]]), IF(ISTEXT(OpnameTabel[[#This Row],[Kenmerkantwoord 4]]), OpnameTabel[[#This Row],[Kenmerkantwoord 4]], ""))</f>
        <v>Koelvermogen (totaal):  kW</v>
      </c>
      <c r="BF29" s="186" t="b">
        <f>ISNUMBER(SEARCH("[",OpnameTabel[[#This Row],[Kenmerkvraag 5]]))</f>
        <v>0</v>
      </c>
      <c r="BG29" s="186" t="str">
        <f>IF(OpnameTabel[[#This Row],[HeeftKenmerkEenheid5]], MID(LEFT(OpnameTabel[[#This Row],[Kenmerkvraag 5]],FIND("]",OpnameTabel[[#This Row],[Kenmerkvraag 5]])-1),FIND("[",OpnameTabel[[#This Row],[Kenmerkvraag 5]])+1,LEN(OpnameTabel[[#This Row],[Kenmerkvraag 5]])), "")</f>
        <v/>
      </c>
      <c r="BH29" s="186" t="str">
        <f>IF(OpnameTabel[[#This Row],[HeeftKenmerkEenheid5]], LEFT(OpnameTabel[[#This Row],[Kenmerkvraag 5]], (FIND(" [",OpnameTabel[[#This Row],[Kenmerkvraag 5]],1)-1)), "")</f>
        <v/>
      </c>
      <c r="BI29" s="186" t="str">
        <f>IF(OpnameTabel[[#This Row],[HeeftKenmerkEenheid5]], (OpnameTabel[[#This Row],[Kenmerkomschrijving5]] &amp; ": " &amp; OpnameTabel[[#This Row],[Kenmerkantwoord 5]] &amp; " " &amp;OpnameTabel[[#This Row],[Kenmerkeenheid5]]), IF(ISTEXT(OpnameTabel[[#This Row],[Kenmerkantwoord 5]]), OpnameTabel[[#This Row],[Kenmerkantwoord 5]], ""))</f>
        <v/>
      </c>
      <c r="BJ29" s="186" t="b">
        <f>ISNUMBER(SEARCH("[",OpnameTabel[[#This Row],[Kenmerkvraag 6]]))</f>
        <v>0</v>
      </c>
      <c r="BK29" s="186" t="str">
        <f>IF(OpnameTabel[[#This Row],[HeeftKenmerkEenheid6]], MID(LEFT(OpnameTabel[[#This Row],[Kenmerkvraag 6]],FIND("]",OpnameTabel[[#This Row],[Kenmerkvraag 6]])-1),FIND("[",OpnameTabel[[#This Row],[Kenmerkvraag 6]])+1,LEN(OpnameTabel[[#This Row],[Kenmerkvraag 6]])), "")</f>
        <v/>
      </c>
      <c r="BL29" s="186" t="str">
        <f>IF(OpnameTabel[[#This Row],[HeeftKenmerkEenheid6]], LEFT(OpnameTabel[[#This Row],[Kenmerkvraag 6]], (FIND(" [",OpnameTabel[[#This Row],[Kenmerkvraag 6]],1)-1)), "")</f>
        <v/>
      </c>
      <c r="BM29" s="186" t="str">
        <f>IF(OpnameTabel[[#This Row],[HeeftKenmerkEenheid6]], (OpnameTabel[[#This Row],[Kenmerkomschrijving6]] &amp; ": " &amp; OpnameTabel[[#This Row],[Kenmerkantwoord 6]] &amp; " " &amp;OpnameTabel[[#This Row],[Kenmerkeenheid6]]), IF(ISTEXT(OpnameTabel[[#This Row],[Kenmerkantwoord 6]]), OpnameTabel[[#This Row],[Kenmerkantwoord 6]], ""))</f>
        <v/>
      </c>
      <c r="BN29" s="186" t="b">
        <f>ISNUMBER(SEARCH("[",OpnameTabel[[#This Row],[Kenmerkvraag 7]]))</f>
        <v>0</v>
      </c>
      <c r="BO29" s="186" t="str">
        <f>IF(OpnameTabel[[#This Row],[HeeftKenmerkEenheid7]], MID(LEFT(OpnameTabel[[#This Row],[Kenmerkvraag 7]],FIND("]",OpnameTabel[[#This Row],[Kenmerkvraag 7]])-1),FIND("[",OpnameTabel[[#This Row],[Kenmerkvraag 7]])+1,LEN(OpnameTabel[[#This Row],[Kenmerkvraag 7]])), "")</f>
        <v/>
      </c>
      <c r="BP29" s="186" t="str">
        <f>IF(OpnameTabel[[#This Row],[HeeftKenmerkEenheid7]], LEFT(OpnameTabel[[#This Row],[Kenmerkvraag 7]], (FIND(" [",OpnameTabel[[#This Row],[Kenmerkvraag 7]],1)-1)), "")</f>
        <v/>
      </c>
      <c r="BQ29" s="186" t="str">
        <f>IF(OpnameTabel[[#This Row],[HeeftKenmerkEenheid7]], (OpnameTabel[[#This Row],[Kenmerkomschrijving7]] &amp; ": " &amp; OpnameTabel[[#This Row],[Kenmerkantwoord 7]] &amp; " " &amp;OpnameTabel[[#This Row],[Kenmerkeenheid7]]), IF(ISTEXT(OpnameTabel[[#This Row],[Kenmerkantwoord 7]]), OpnameTabel[[#This Row],[Kenmerkantwoord 7]], ""))</f>
        <v/>
      </c>
      <c r="BR29" s="186" t="b">
        <f>ISNUMBER(SEARCH("[",OpnameTabel[[#This Row],[Kenmerkvraag 8]]))</f>
        <v>0</v>
      </c>
      <c r="BS29" s="186" t="str">
        <f>IF(OpnameTabel[[#This Row],[HeeftKenmerkEenheid8]], MID(LEFT(OpnameTabel[[#This Row],[Kenmerkvraag 8]],FIND("]",OpnameTabel[[#This Row],[Kenmerkvraag 8]])-1),FIND("[",OpnameTabel[[#This Row],[Kenmerkvraag 8]])+1,LEN(OpnameTabel[[#This Row],[Kenmerkvraag 8]])), "")</f>
        <v/>
      </c>
      <c r="BT29" s="186" t="str">
        <f>IF(OpnameTabel[[#This Row],[HeeftKenmerkEenheid8]], LEFT(OpnameTabel[[#This Row],[Kenmerkvraag 8]], (FIND(" [",OpnameTabel[[#This Row],[Kenmerkvraag 8]],1)-1)), "")</f>
        <v/>
      </c>
      <c r="BU29" s="186" t="str">
        <f>IF(OpnameTabel[[#This Row],[HeeftKenmerkEenheid8]], (OpnameTabel[[#This Row],[Kenmerkomschrijving8]] &amp; ": " &amp; OpnameTabel[[#This Row],[Kenmerkantwoord 8]] &amp; " " &amp;OpnameTabel[[#This Row],[Kenmerkeenheid8]]), IF(ISTEXT(OpnameTabel[[#This Row],[Kenmerkantwoord 8]]), OpnameTabel[[#This Row],[Kenmerkantwoord 8]], ""))</f>
        <v/>
      </c>
      <c r="BV29" s="186" t="b">
        <f>ISNUMBER(SEARCH("[",OpnameTabel[[#This Row],[Kenmerkvraag 9]]))</f>
        <v>0</v>
      </c>
      <c r="BW29" s="186" t="str">
        <f>IF(OpnameTabel[[#This Row],[HeeftKenmerkEenheid9]], MID(LEFT(OpnameTabel[[#This Row],[Kenmerkvraag 9]],FIND("]",OpnameTabel[[#This Row],[Kenmerkvraag 9]])-1),FIND("[",OpnameTabel[[#This Row],[Kenmerkvraag 9]])+1,LEN(OpnameTabel[[#This Row],[Kenmerkvraag 9]])), "")</f>
        <v/>
      </c>
      <c r="BX29" s="186" t="str">
        <f>IF(OpnameTabel[[#This Row],[HeeftKenmerkEenheid9]], LEFT(OpnameTabel[[#This Row],[Kenmerkvraag 9]], (FIND(" [",OpnameTabel[[#This Row],[Kenmerkvraag 9]],1)-1)), "")</f>
        <v/>
      </c>
      <c r="BY29" s="186" t="str">
        <f>IF(OpnameTabel[[#This Row],[HeeftKenmerkEenheid9]], (OpnameTabel[[#This Row],[Kenmerkomschrijving9]] &amp; ": " &amp; OpnameTabel[[#This Row],[Kenmerkantwoord 9]] &amp; " " &amp;OpnameTabel[[#This Row],[Kenmerkeenheid9]]), IF(ISTEXT(OpnameTabel[[#This Row],[Kenmerkantwoord 9]]), OpnameTabel[[#This Row],[Kenmerkantwoord 9]], ""))</f>
        <v/>
      </c>
      <c r="BZ29" s="186" t="b">
        <f>ISNUMBER(SEARCH("[",OpnameTabel[[#This Row],[Kenmerkvraag 10]]))</f>
        <v>0</v>
      </c>
      <c r="CA29" s="186" t="str">
        <f>IF(OpnameTabel[[#This Row],[HeeftKenmerkEenheid10]], MID(LEFT(OpnameTabel[[#This Row],[Kenmerkvraag 10]],FIND("]",OpnameTabel[[#This Row],[Kenmerkvraag 10]])-1),FIND("[",OpnameTabel[[#This Row],[Kenmerkvraag 10]])+1,LEN(OpnameTabel[[#This Row],[Kenmerkvraag 10]])), "")</f>
        <v/>
      </c>
      <c r="CB29" s="186" t="str">
        <f>IF(OpnameTabel[[#This Row],[HeeftKenmerkEenheid10]], LEFT(OpnameTabel[[#This Row],[Kenmerkvraag 10]], (FIND(" [",OpnameTabel[[#This Row],[Kenmerkvraag 10]],1)-1)), "")</f>
        <v/>
      </c>
      <c r="CC2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29" s="186" t="b">
        <f>ISNUMBER(SEARCH("[",OpnameTabel[[#This Row],[Kenmerkvraag 11]]))</f>
        <v>0</v>
      </c>
      <c r="CE29" s="186" t="str">
        <f>IF(OpnameTabel[[#This Row],[HeeftKenmerkEenheid11]], MID(LEFT(OpnameTabel[[#This Row],[Kenmerkvraag 11]],FIND("]",OpnameTabel[[#This Row],[Kenmerkvraag 11]])-1),FIND("[",OpnameTabel[[#This Row],[Kenmerkvraag 11]])+1,LEN(OpnameTabel[[#This Row],[Kenmerkvraag 11]])), "")</f>
        <v/>
      </c>
      <c r="CF29" s="186" t="str">
        <f>IF(OpnameTabel[[#This Row],[HeeftKenmerkEenheid11]], LEFT(OpnameTabel[[#This Row],[Kenmerkvraag 11]], (FIND(" [",OpnameTabel[[#This Row],[Kenmerkvraag 11]],1)-1)), "")</f>
        <v/>
      </c>
      <c r="CG2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29" s="186"/>
      <c r="CI29" s="186"/>
      <c r="CJ29" s="186"/>
      <c r="CK29" s="186"/>
      <c r="CL29" s="186"/>
      <c r="CM29" s="186"/>
      <c r="CN29" s="186"/>
      <c r="CO29" s="186"/>
      <c r="CP29" s="186"/>
      <c r="CQ29" s="186"/>
      <c r="CR29" s="186"/>
      <c r="CS29" s="186"/>
      <c r="CT29" s="186"/>
      <c r="CU29" s="186"/>
    </row>
    <row r="30" spans="1:99" ht="17.399999999999999" customHeight="1" x14ac:dyDescent="0.25">
      <c r="A30" s="197">
        <f>ROW()</f>
        <v>30</v>
      </c>
      <c r="B30" s="185">
        <v>0</v>
      </c>
      <c r="C30" s="218" t="s">
        <v>263</v>
      </c>
      <c r="D30" s="94" t="str">
        <f>VLOOKUP(E30,'3 NL-SfB'!C:F,4,0)</f>
        <v>dry cooler</v>
      </c>
      <c r="E30" s="95" t="s">
        <v>347</v>
      </c>
      <c r="F30" s="86" t="s">
        <v>1635</v>
      </c>
      <c r="G30"/>
      <c r="H30" s="147">
        <v>1</v>
      </c>
      <c r="I30" s="143"/>
      <c r="J30" s="143"/>
      <c r="K30" s="143"/>
      <c r="L30" s="90" t="s">
        <v>3175</v>
      </c>
      <c r="M30" s="158"/>
      <c r="N30" s="101" t="s">
        <v>3077</v>
      </c>
      <c r="O30" s="160"/>
      <c r="P30" s="101"/>
      <c r="Q30" s="158"/>
      <c r="R30" s="101"/>
      <c r="S30" s="158"/>
      <c r="T30" s="101"/>
      <c r="U30" s="167"/>
      <c r="V30" s="73"/>
      <c r="W30" s="167"/>
      <c r="X30" s="73"/>
      <c r="Y30" s="167"/>
      <c r="Z30" s="167"/>
      <c r="AA30" s="167"/>
      <c r="AB30" s="71"/>
      <c r="AC30" s="230" t="s">
        <v>3815</v>
      </c>
      <c r="AD30" s="156" t="b">
        <f>NOT(ISBLANK(OpnameTabel[[#This Row],[Aantal]]))</f>
        <v>1</v>
      </c>
      <c r="AE30" s="70" t="b">
        <f>AND(OpnameTabel[[#This Row],[IsAssetRegel]],NOT(ISBLANK(OpnameTabel[[#This Row],[Aantal]])))</f>
        <v>1</v>
      </c>
      <c r="AF30" s="70" t="b">
        <f>IF(AND(OpnameTabel[[#This Row],[IsAssetRegel]],OpnameTabel[[#This Row],[IsRegelActief]]), NOT(ISBLANK(OpnameTabel[[#This Row],[Bouwjaar]])), TRUE)</f>
        <v>0</v>
      </c>
      <c r="AG30" s="70" t="b">
        <f>IF(AND(OpnameTabel[[#This Row],[IsAssetRegel]],OpnameTabel[[#This Row],[IsRegelActief]]), NOT(ISBLANK(J30)), TRUE)</f>
        <v>0</v>
      </c>
      <c r="AH30" s="70" t="b">
        <f>IF(AND(OpnameTabel[[#This Row],[IsAssetRegel]],OpnameTabel[[#This Row],[IsRegelActief]]), NOT(ISBLANK(K30)), TRUE)</f>
        <v>0</v>
      </c>
      <c r="AI30" s="70" t="b">
        <f>IF(AND(OpnameTabel[[#This Row],[IsAssetRegel]],OpnameTabel[[#This Row],[IsRegelActief]], NOT(ISBLANK(OpnameTabel[[#This Row],[Kenmerkvraag 4]]))), NOT(ISBLANK(OpnameTabel[[#This Row],[Kenmerkantwoord 4]])), TRUE)</f>
        <v>0</v>
      </c>
      <c r="AJ30" s="70" t="b">
        <f>IF(AND(OpnameTabel[[#This Row],[IsAssetRegel]],OpnameTabel[[#This Row],[IsRegelActief]], NOT(ISBLANK(OpnameTabel[[#This Row],[Kenmerkvraag 5]]))), NOT(ISBLANK(OpnameTabel[[#This Row],[Kenmerkantwoord 5]])), TRUE)</f>
        <v>0</v>
      </c>
      <c r="AK30" s="70" t="b">
        <f>IF(AND(OpnameTabel[[#This Row],[IsAssetRegel]],OpnameTabel[[#This Row],[IsRegelActief]], NOT(ISBLANK(OpnameTabel[[#This Row],[Kenmerkvraag 6]]))), NOT(ISBLANK(OpnameTabel[[#This Row],[Kenmerkantwoord 6]])), TRUE)</f>
        <v>1</v>
      </c>
      <c r="AL30" s="70" t="b">
        <f>IF(AND(OpnameTabel[[#This Row],[IsAssetRegel]],OpnameTabel[[#This Row],[IsRegelActief]], NOT(ISBLANK(OpnameTabel[[#This Row],[Kenmerkvraag 7]]))), NOT(ISBLANK(OpnameTabel[[#This Row],[Kenmerkantwoord 7]])), TRUE)</f>
        <v>1</v>
      </c>
      <c r="AM30" s="70" t="b">
        <f>IF(AND(OpnameTabel[[#This Row],[IsAssetRegel]],OpnameTabel[[#This Row],[IsRegelActief]], NOT(ISBLANK(OpnameTabel[[#This Row],[Kenmerkvraag 8]]))), NOT(ISBLANK(OpnameTabel[[#This Row],[Kenmerkantwoord 8]])), TRUE)</f>
        <v>1</v>
      </c>
      <c r="AN30" s="70" t="b">
        <f>IF(AND(OpnameTabel[[#This Row],[IsAssetRegel]],OpnameTabel[[#This Row],[IsRegelActief]], NOT(ISBLANK(OpnameTabel[[#This Row],[Kenmerkvraag 9]]))), NOT(ISBLANK(OpnameTabel[[#This Row],[Kenmerkantwoord 9]])), TRUE)</f>
        <v>1</v>
      </c>
      <c r="AO30" s="70" t="b">
        <f>IF(AND(OpnameTabel[[#This Row],[IsAssetRegel]],OpnameTabel[[#This Row],[IsRegelActief]], NOT(ISBLANK(OpnameTabel[[#This Row],[Kenmerkvraag 10]]))), NOT(ISBLANK(OpnameTabel[[#This Row],[Kenmerkantwoord 10]])), TRUE)</f>
        <v>1</v>
      </c>
      <c r="AP30" s="70" t="b">
        <f>IF(AND(OpnameTabel[[#This Row],[IsAssetRegel]],OpnameTabel[[#This Row],[IsRegelActief]], NOT(ISBLANK(OpnameTabel[[#This Row],[Kenmerkvraag 11]]))), NOT(ISBLANK(OpnameTabel[[#This Row],[Kenmerkantwoord 11]])), TRUE)</f>
        <v>1</v>
      </c>
      <c r="AQ30" s="70">
        <f>IF(OpnameTabel[[#This Row],[IsIngevuld1]], 0, 1)</f>
        <v>1</v>
      </c>
      <c r="AR30" s="70">
        <f>IF(OpnameTabel[[#This Row],[IsIngevuld2]], 0, 1)</f>
        <v>1</v>
      </c>
      <c r="AS30" s="70">
        <f>IF(OpnameTabel[[#This Row],[IsIngevuld3]], 0, 1)</f>
        <v>1</v>
      </c>
      <c r="AT30" s="70">
        <f>IF(OpnameTabel[[#This Row],[IsIngevuld4]], 0, 1)</f>
        <v>1</v>
      </c>
      <c r="AU30" s="70">
        <f>IF(OpnameTabel[[#This Row],[IsIngevuld5]], 0, 1)</f>
        <v>1</v>
      </c>
      <c r="AV30" s="70">
        <f>IF(OpnameTabel[[#This Row],[IsIngevuld6]], 0, 1)</f>
        <v>0</v>
      </c>
      <c r="AW30" s="70">
        <f>IF(OpnameTabel[[#This Row],[IsIngevuld7]], 0, 1)</f>
        <v>0</v>
      </c>
      <c r="AX30" s="70">
        <f>IF(OpnameTabel[[#This Row],[IsIngevuld8]], 0, 1)</f>
        <v>0</v>
      </c>
      <c r="AY30" s="70">
        <f>IF(OpnameTabel[[#This Row],[IsIngevuld9]], 0, 1)</f>
        <v>0</v>
      </c>
      <c r="AZ30" s="70">
        <f>IF(OpnameTabel[[#This Row],[IsIngevuld10]], 0, 1)</f>
        <v>0</v>
      </c>
      <c r="BA30" s="70">
        <f>IF(OpnameTabel[[#This Row],[IsIngevuld11]], 0, 1)</f>
        <v>0</v>
      </c>
      <c r="BB30" s="70" t="b">
        <f>ISNUMBER(SEARCH("[",OpnameTabel[[#This Row],[Kenmerkvraag 4]]))</f>
        <v>1</v>
      </c>
      <c r="BC30" s="70" t="str">
        <f>IF(OpnameTabel[[#This Row],[HeeftKenmerkEenheid4]], MID(LEFT(OpnameTabel[[#This Row],[Kenmerkvraag 4]],FIND("]",OpnameTabel[[#This Row],[Kenmerkvraag 4]])-1),FIND("[",OpnameTabel[[#This Row],[Kenmerkvraag 4]])+1,LEN(OpnameTabel[[#This Row],[Kenmerkvraag 4]])), "")</f>
        <v>kW</v>
      </c>
      <c r="BD30" s="70" t="str">
        <f>IF(OpnameTabel[[#This Row],[HeeftKenmerkEenheid4]], LEFT(OpnameTabel[[#This Row],[Kenmerkvraag 4]], (FIND(" [",OpnameTabel[[#This Row],[Kenmerkvraag 4]],1)-1)), "")</f>
        <v>Koelvermogen (totaal)</v>
      </c>
      <c r="BE30" s="186" t="str">
        <f>IF(OpnameTabel[[#This Row],[HeeftKenmerkEenheid4]], (OpnameTabel[[#This Row],[Kenmerkomschrijving4]] &amp; ": " &amp; OpnameTabel[[#This Row],[Kenmerkantwoord 4]] &amp; " " &amp;OpnameTabel[[#This Row],[Kenmerkeenheid4]]), IF(ISTEXT(OpnameTabel[[#This Row],[Kenmerkantwoord 4]]), OpnameTabel[[#This Row],[Kenmerkantwoord 4]], ""))</f>
        <v>Koelvermogen (totaal):  kW</v>
      </c>
      <c r="BF30" s="186" t="b">
        <f>ISNUMBER(SEARCH("[",OpnameTabel[[#This Row],[Kenmerkvraag 5]]))</f>
        <v>1</v>
      </c>
      <c r="BG30" s="186" t="str">
        <f>IF(OpnameTabel[[#This Row],[HeeftKenmerkEenheid5]], MID(LEFT(OpnameTabel[[#This Row],[Kenmerkvraag 5]],FIND("]",OpnameTabel[[#This Row],[Kenmerkvraag 5]])-1),FIND("[",OpnameTabel[[#This Row],[Kenmerkvraag 5]])+1,LEN(OpnameTabel[[#This Row],[Kenmerkvraag 5]])), "")</f>
        <v>stuks</v>
      </c>
      <c r="BH30" s="186" t="str">
        <f>IF(OpnameTabel[[#This Row],[HeeftKenmerkEenheid5]], LEFT(OpnameTabel[[#This Row],[Kenmerkvraag 5]], (FIND(" [",OpnameTabel[[#This Row],[Kenmerkvraag 5]],1)-1)), "")</f>
        <v>Ventilatoren</v>
      </c>
      <c r="BI30" s="186" t="str">
        <f>IF(OpnameTabel[[#This Row],[HeeftKenmerkEenheid5]], (OpnameTabel[[#This Row],[Kenmerkomschrijving5]] &amp; ": " &amp; OpnameTabel[[#This Row],[Kenmerkantwoord 5]] &amp; " " &amp;OpnameTabel[[#This Row],[Kenmerkeenheid5]]), IF(ISTEXT(OpnameTabel[[#This Row],[Kenmerkantwoord 5]]), OpnameTabel[[#This Row],[Kenmerkantwoord 5]], ""))</f>
        <v>Ventilatoren:  stuks</v>
      </c>
      <c r="BJ30" s="186" t="b">
        <f>ISNUMBER(SEARCH("[",OpnameTabel[[#This Row],[Kenmerkvraag 6]]))</f>
        <v>0</v>
      </c>
      <c r="BK30" s="186" t="str">
        <f>IF(OpnameTabel[[#This Row],[HeeftKenmerkEenheid6]], MID(LEFT(OpnameTabel[[#This Row],[Kenmerkvraag 6]],FIND("]",OpnameTabel[[#This Row],[Kenmerkvraag 6]])-1),FIND("[",OpnameTabel[[#This Row],[Kenmerkvraag 6]])+1,LEN(OpnameTabel[[#This Row],[Kenmerkvraag 6]])), "")</f>
        <v/>
      </c>
      <c r="BL30" s="186" t="str">
        <f>IF(OpnameTabel[[#This Row],[HeeftKenmerkEenheid6]], LEFT(OpnameTabel[[#This Row],[Kenmerkvraag 6]], (FIND(" [",OpnameTabel[[#This Row],[Kenmerkvraag 6]],1)-1)), "")</f>
        <v/>
      </c>
      <c r="BM30" s="186" t="str">
        <f>IF(OpnameTabel[[#This Row],[HeeftKenmerkEenheid6]], (OpnameTabel[[#This Row],[Kenmerkomschrijving6]] &amp; ": " &amp; OpnameTabel[[#This Row],[Kenmerkantwoord 6]] &amp; " " &amp;OpnameTabel[[#This Row],[Kenmerkeenheid6]]), IF(ISTEXT(OpnameTabel[[#This Row],[Kenmerkantwoord 6]]), OpnameTabel[[#This Row],[Kenmerkantwoord 6]], ""))</f>
        <v/>
      </c>
      <c r="BN30" s="186" t="b">
        <f>ISNUMBER(SEARCH("[",OpnameTabel[[#This Row],[Kenmerkvraag 7]]))</f>
        <v>0</v>
      </c>
      <c r="BO30" s="186" t="str">
        <f>IF(OpnameTabel[[#This Row],[HeeftKenmerkEenheid7]], MID(LEFT(OpnameTabel[[#This Row],[Kenmerkvraag 7]],FIND("]",OpnameTabel[[#This Row],[Kenmerkvraag 7]])-1),FIND("[",OpnameTabel[[#This Row],[Kenmerkvraag 7]])+1,LEN(OpnameTabel[[#This Row],[Kenmerkvraag 7]])), "")</f>
        <v/>
      </c>
      <c r="BP30" s="186" t="str">
        <f>IF(OpnameTabel[[#This Row],[HeeftKenmerkEenheid7]], LEFT(OpnameTabel[[#This Row],[Kenmerkvraag 7]], (FIND(" [",OpnameTabel[[#This Row],[Kenmerkvraag 7]],1)-1)), "")</f>
        <v/>
      </c>
      <c r="BQ30" s="186" t="str">
        <f>IF(OpnameTabel[[#This Row],[HeeftKenmerkEenheid7]], (OpnameTabel[[#This Row],[Kenmerkomschrijving7]] &amp; ": " &amp; OpnameTabel[[#This Row],[Kenmerkantwoord 7]] &amp; " " &amp;OpnameTabel[[#This Row],[Kenmerkeenheid7]]), IF(ISTEXT(OpnameTabel[[#This Row],[Kenmerkantwoord 7]]), OpnameTabel[[#This Row],[Kenmerkantwoord 7]], ""))</f>
        <v/>
      </c>
      <c r="BR30" s="186" t="b">
        <f>ISNUMBER(SEARCH("[",OpnameTabel[[#This Row],[Kenmerkvraag 8]]))</f>
        <v>0</v>
      </c>
      <c r="BS30" s="186" t="str">
        <f>IF(OpnameTabel[[#This Row],[HeeftKenmerkEenheid8]], MID(LEFT(OpnameTabel[[#This Row],[Kenmerkvraag 8]],FIND("]",OpnameTabel[[#This Row],[Kenmerkvraag 8]])-1),FIND("[",OpnameTabel[[#This Row],[Kenmerkvraag 8]])+1,LEN(OpnameTabel[[#This Row],[Kenmerkvraag 8]])), "")</f>
        <v/>
      </c>
      <c r="BT30" s="186" t="str">
        <f>IF(OpnameTabel[[#This Row],[HeeftKenmerkEenheid8]], LEFT(OpnameTabel[[#This Row],[Kenmerkvraag 8]], (FIND(" [",OpnameTabel[[#This Row],[Kenmerkvraag 8]],1)-1)), "")</f>
        <v/>
      </c>
      <c r="BU30" s="186" t="str">
        <f>IF(OpnameTabel[[#This Row],[HeeftKenmerkEenheid8]], (OpnameTabel[[#This Row],[Kenmerkomschrijving8]] &amp; ": " &amp; OpnameTabel[[#This Row],[Kenmerkantwoord 8]] &amp; " " &amp;OpnameTabel[[#This Row],[Kenmerkeenheid8]]), IF(ISTEXT(OpnameTabel[[#This Row],[Kenmerkantwoord 8]]), OpnameTabel[[#This Row],[Kenmerkantwoord 8]], ""))</f>
        <v/>
      </c>
      <c r="BV30" s="186" t="b">
        <f>ISNUMBER(SEARCH("[",OpnameTabel[[#This Row],[Kenmerkvraag 9]]))</f>
        <v>0</v>
      </c>
      <c r="BW30" s="186" t="str">
        <f>IF(OpnameTabel[[#This Row],[HeeftKenmerkEenheid9]], MID(LEFT(OpnameTabel[[#This Row],[Kenmerkvraag 9]],FIND("]",OpnameTabel[[#This Row],[Kenmerkvraag 9]])-1),FIND("[",OpnameTabel[[#This Row],[Kenmerkvraag 9]])+1,LEN(OpnameTabel[[#This Row],[Kenmerkvraag 9]])), "")</f>
        <v/>
      </c>
      <c r="BX30" s="186" t="str">
        <f>IF(OpnameTabel[[#This Row],[HeeftKenmerkEenheid9]], LEFT(OpnameTabel[[#This Row],[Kenmerkvraag 9]], (FIND(" [",OpnameTabel[[#This Row],[Kenmerkvraag 9]],1)-1)), "")</f>
        <v/>
      </c>
      <c r="BY30" s="186" t="str">
        <f>IF(OpnameTabel[[#This Row],[HeeftKenmerkEenheid9]], (OpnameTabel[[#This Row],[Kenmerkomschrijving9]] &amp; ": " &amp; OpnameTabel[[#This Row],[Kenmerkantwoord 9]] &amp; " " &amp;OpnameTabel[[#This Row],[Kenmerkeenheid9]]), IF(ISTEXT(OpnameTabel[[#This Row],[Kenmerkantwoord 9]]), OpnameTabel[[#This Row],[Kenmerkantwoord 9]], ""))</f>
        <v/>
      </c>
      <c r="BZ30" s="186" t="b">
        <f>ISNUMBER(SEARCH("[",OpnameTabel[[#This Row],[Kenmerkvraag 10]]))</f>
        <v>0</v>
      </c>
      <c r="CA30" s="186" t="str">
        <f>IF(OpnameTabel[[#This Row],[HeeftKenmerkEenheid10]], MID(LEFT(OpnameTabel[[#This Row],[Kenmerkvraag 10]],FIND("]",OpnameTabel[[#This Row],[Kenmerkvraag 10]])-1),FIND("[",OpnameTabel[[#This Row],[Kenmerkvraag 10]])+1,LEN(OpnameTabel[[#This Row],[Kenmerkvraag 10]])), "")</f>
        <v/>
      </c>
      <c r="CB30" s="186" t="str">
        <f>IF(OpnameTabel[[#This Row],[HeeftKenmerkEenheid10]], LEFT(OpnameTabel[[#This Row],[Kenmerkvraag 10]], (FIND(" [",OpnameTabel[[#This Row],[Kenmerkvraag 10]],1)-1)), "")</f>
        <v/>
      </c>
      <c r="CC3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0" s="186" t="b">
        <f>ISNUMBER(SEARCH("[",OpnameTabel[[#This Row],[Kenmerkvraag 11]]))</f>
        <v>0</v>
      </c>
      <c r="CE30" s="186" t="str">
        <f>IF(OpnameTabel[[#This Row],[HeeftKenmerkEenheid11]], MID(LEFT(OpnameTabel[[#This Row],[Kenmerkvraag 11]],FIND("]",OpnameTabel[[#This Row],[Kenmerkvraag 11]])-1),FIND("[",OpnameTabel[[#This Row],[Kenmerkvraag 11]])+1,LEN(OpnameTabel[[#This Row],[Kenmerkvraag 11]])), "")</f>
        <v/>
      </c>
      <c r="CF30" s="186" t="str">
        <f>IF(OpnameTabel[[#This Row],[HeeftKenmerkEenheid11]], LEFT(OpnameTabel[[#This Row],[Kenmerkvraag 11]], (FIND(" [",OpnameTabel[[#This Row],[Kenmerkvraag 11]],1)-1)), "")</f>
        <v/>
      </c>
      <c r="CG3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0" s="186"/>
      <c r="CI30" s="186"/>
      <c r="CJ30" s="186"/>
      <c r="CK30" s="186"/>
      <c r="CL30" s="186"/>
      <c r="CM30" s="186"/>
      <c r="CN30" s="186"/>
      <c r="CO30" s="186"/>
      <c r="CP30" s="186"/>
      <c r="CQ30" s="186"/>
      <c r="CR30" s="186"/>
      <c r="CS30" s="186"/>
      <c r="CT30" s="186"/>
      <c r="CU30" s="186"/>
    </row>
    <row r="31" spans="1:99" ht="17.399999999999999" customHeight="1" x14ac:dyDescent="0.25">
      <c r="A31" s="197">
        <f>ROW()</f>
        <v>31</v>
      </c>
      <c r="B31" s="185">
        <v>0</v>
      </c>
      <c r="C31" s="218" t="s">
        <v>263</v>
      </c>
      <c r="D31" s="97" t="str">
        <f>VLOOKUP(E31,'3 NL-SfB'!C:F,4,0)</f>
        <v>koudwateraggregaat (5-50 ton CO2)</v>
      </c>
      <c r="E31" s="96" t="s">
        <v>1641</v>
      </c>
      <c r="F31" s="87" t="s">
        <v>1638</v>
      </c>
      <c r="G31"/>
      <c r="H31" s="147">
        <v>1</v>
      </c>
      <c r="I31" s="143"/>
      <c r="J31" s="143"/>
      <c r="K31" s="143"/>
      <c r="L31" s="98" t="s">
        <v>3870</v>
      </c>
      <c r="M31" s="143"/>
      <c r="N31" s="98" t="s">
        <v>3080</v>
      </c>
      <c r="O31" s="143"/>
      <c r="P31" s="98" t="s">
        <v>3175</v>
      </c>
      <c r="Q31" s="143"/>
      <c r="R31" s="110" t="s">
        <v>3066</v>
      </c>
      <c r="S31" s="143"/>
      <c r="T31" s="244" t="s">
        <v>3068</v>
      </c>
      <c r="U31" s="158"/>
      <c r="V31" s="73" t="s">
        <v>3858</v>
      </c>
      <c r="W31" s="167"/>
      <c r="X31" s="110"/>
      <c r="Y31" s="160"/>
      <c r="Z31" s="160"/>
      <c r="AA31" s="160"/>
      <c r="AB31" s="102"/>
      <c r="AC31" s="226" t="s">
        <v>3816</v>
      </c>
      <c r="AD31" s="156" t="b">
        <f>NOT(ISBLANK(OpnameTabel[[#This Row],[Aantal]]))</f>
        <v>1</v>
      </c>
      <c r="AE31" s="70" t="b">
        <f>AND(OpnameTabel[[#This Row],[IsAssetRegel]],NOT(ISBLANK(OpnameTabel[[#This Row],[Aantal]])))</f>
        <v>1</v>
      </c>
      <c r="AF31" s="70" t="b">
        <f>IF(AND(OpnameTabel[[#This Row],[IsAssetRegel]],OpnameTabel[[#This Row],[IsRegelActief]]), NOT(ISBLANK(OpnameTabel[[#This Row],[Bouwjaar]])), TRUE)</f>
        <v>0</v>
      </c>
      <c r="AG31" s="70" t="b">
        <f>IF(AND(OpnameTabel[[#This Row],[IsAssetRegel]],OpnameTabel[[#This Row],[IsRegelActief]]), NOT(ISBLANK(J31)), TRUE)</f>
        <v>0</v>
      </c>
      <c r="AH31" s="70" t="b">
        <f>IF(AND(OpnameTabel[[#This Row],[IsAssetRegel]],OpnameTabel[[#This Row],[IsRegelActief]]), NOT(ISBLANK(K31)), TRUE)</f>
        <v>0</v>
      </c>
      <c r="AI31" s="70" t="b">
        <f>IF(AND(OpnameTabel[[#This Row],[IsAssetRegel]],OpnameTabel[[#This Row],[IsRegelActief]], NOT(ISBLANK(OpnameTabel[[#This Row],[Kenmerkvraag 4]]))), NOT(ISBLANK(OpnameTabel[[#This Row],[Kenmerkantwoord 4]])), TRUE)</f>
        <v>0</v>
      </c>
      <c r="AJ31" s="70" t="b">
        <f>IF(AND(OpnameTabel[[#This Row],[IsAssetRegel]],OpnameTabel[[#This Row],[IsRegelActief]], NOT(ISBLANK(OpnameTabel[[#This Row],[Kenmerkvraag 5]]))), NOT(ISBLANK(OpnameTabel[[#This Row],[Kenmerkantwoord 5]])), TRUE)</f>
        <v>0</v>
      </c>
      <c r="AK31" s="70" t="b">
        <f>IF(AND(OpnameTabel[[#This Row],[IsAssetRegel]],OpnameTabel[[#This Row],[IsRegelActief]], NOT(ISBLANK(OpnameTabel[[#This Row],[Kenmerkvraag 6]]))), NOT(ISBLANK(OpnameTabel[[#This Row],[Kenmerkantwoord 6]])), TRUE)</f>
        <v>0</v>
      </c>
      <c r="AL31" s="70" t="b">
        <f>IF(AND(OpnameTabel[[#This Row],[IsAssetRegel]],OpnameTabel[[#This Row],[IsRegelActief]], NOT(ISBLANK(OpnameTabel[[#This Row],[Kenmerkvraag 7]]))), NOT(ISBLANK(OpnameTabel[[#This Row],[Kenmerkantwoord 7]])), TRUE)</f>
        <v>0</v>
      </c>
      <c r="AM31" s="70" t="b">
        <f>IF(AND(OpnameTabel[[#This Row],[IsAssetRegel]],OpnameTabel[[#This Row],[IsRegelActief]], NOT(ISBLANK(OpnameTabel[[#This Row],[Kenmerkvraag 8]]))), NOT(ISBLANK(OpnameTabel[[#This Row],[Kenmerkantwoord 8]])), TRUE)</f>
        <v>0</v>
      </c>
      <c r="AN31" s="70" t="b">
        <f>IF(AND(OpnameTabel[[#This Row],[IsAssetRegel]],OpnameTabel[[#This Row],[IsRegelActief]], NOT(ISBLANK(OpnameTabel[[#This Row],[Kenmerkvraag 9]]))), NOT(ISBLANK(OpnameTabel[[#This Row],[Kenmerkantwoord 9]])), TRUE)</f>
        <v>0</v>
      </c>
      <c r="AO31" s="70" t="b">
        <f>IF(AND(OpnameTabel[[#This Row],[IsAssetRegel]],OpnameTabel[[#This Row],[IsRegelActief]], NOT(ISBLANK(OpnameTabel[[#This Row],[Kenmerkvraag 10]]))), NOT(ISBLANK(OpnameTabel[[#This Row],[Kenmerkantwoord 10]])), TRUE)</f>
        <v>1</v>
      </c>
      <c r="AP31" s="70" t="b">
        <f>IF(AND(OpnameTabel[[#This Row],[IsAssetRegel]],OpnameTabel[[#This Row],[IsRegelActief]], NOT(ISBLANK(OpnameTabel[[#This Row],[Kenmerkvraag 11]]))), NOT(ISBLANK(OpnameTabel[[#This Row],[Kenmerkantwoord 11]])), TRUE)</f>
        <v>1</v>
      </c>
      <c r="AQ31" s="70">
        <f>IF(OpnameTabel[[#This Row],[IsIngevuld1]], 0, 1)</f>
        <v>1</v>
      </c>
      <c r="AR31" s="70">
        <f>IF(OpnameTabel[[#This Row],[IsIngevuld2]], 0, 1)</f>
        <v>1</v>
      </c>
      <c r="AS31" s="70">
        <f>IF(OpnameTabel[[#This Row],[IsIngevuld3]], 0, 1)</f>
        <v>1</v>
      </c>
      <c r="AT31" s="70">
        <f>IF(OpnameTabel[[#This Row],[IsIngevuld4]], 0, 1)</f>
        <v>1</v>
      </c>
      <c r="AU31" s="70">
        <f>IF(OpnameTabel[[#This Row],[IsIngevuld5]], 0, 1)</f>
        <v>1</v>
      </c>
      <c r="AV31" s="70">
        <f>IF(OpnameTabel[[#This Row],[IsIngevuld6]], 0, 1)</f>
        <v>1</v>
      </c>
      <c r="AW31" s="70">
        <f>IF(OpnameTabel[[#This Row],[IsIngevuld7]], 0, 1)</f>
        <v>1</v>
      </c>
      <c r="AX31" s="70">
        <f>IF(OpnameTabel[[#This Row],[IsIngevuld8]], 0, 1)</f>
        <v>1</v>
      </c>
      <c r="AY31" s="70">
        <f>IF(OpnameTabel[[#This Row],[IsIngevuld9]], 0, 1)</f>
        <v>1</v>
      </c>
      <c r="AZ31" s="70">
        <f>IF(OpnameTabel[[#This Row],[IsIngevuld10]], 0, 1)</f>
        <v>0</v>
      </c>
      <c r="BA31" s="70">
        <f>IF(OpnameTabel[[#This Row],[IsIngevuld11]], 0, 1)</f>
        <v>0</v>
      </c>
      <c r="BB31" s="70" t="b">
        <f>ISNUMBER(SEARCH("[",OpnameTabel[[#This Row],[Kenmerkvraag 4]]))</f>
        <v>0</v>
      </c>
      <c r="BC31" s="70" t="str">
        <f>IF(OpnameTabel[[#This Row],[HeeftKenmerkEenheid4]], MID(LEFT(OpnameTabel[[#This Row],[Kenmerkvraag 4]],FIND("]",OpnameTabel[[#This Row],[Kenmerkvraag 4]])-1),FIND("[",OpnameTabel[[#This Row],[Kenmerkvraag 4]])+1,LEN(OpnameTabel[[#This Row],[Kenmerkvraag 4]])), "")</f>
        <v/>
      </c>
      <c r="BD31" s="70" t="str">
        <f>IF(OpnameTabel[[#This Row],[HeeftKenmerkEenheid4]], LEFT(OpnameTabel[[#This Row],[Kenmerkvraag 4]], (FIND(" [",OpnameTabel[[#This Row],[Kenmerkvraag 4]],1)-1)), "")</f>
        <v/>
      </c>
      <c r="BE31" s="186" t="str">
        <f>IF(OpnameTabel[[#This Row],[HeeftKenmerkEenheid4]], (OpnameTabel[[#This Row],[Kenmerkomschrijving4]] &amp; ": " &amp; OpnameTabel[[#This Row],[Kenmerkantwoord 4]] &amp; " " &amp;OpnameTabel[[#This Row],[Kenmerkeenheid4]]), IF(ISTEXT(OpnameTabel[[#This Row],[Kenmerkantwoord 4]]), OpnameTabel[[#This Row],[Kenmerkantwoord 4]], ""))</f>
        <v/>
      </c>
      <c r="BF31" s="186" t="b">
        <f>ISNUMBER(SEARCH("[",OpnameTabel[[#This Row],[Kenmerkvraag 5]]))</f>
        <v>0</v>
      </c>
      <c r="BG31" s="186" t="str">
        <f>IF(OpnameTabel[[#This Row],[HeeftKenmerkEenheid5]], MID(LEFT(OpnameTabel[[#This Row],[Kenmerkvraag 5]],FIND("]",OpnameTabel[[#This Row],[Kenmerkvraag 5]])-1),FIND("[",OpnameTabel[[#This Row],[Kenmerkvraag 5]])+1,LEN(OpnameTabel[[#This Row],[Kenmerkvraag 5]])), "")</f>
        <v/>
      </c>
      <c r="BH31" s="186" t="str">
        <f>IF(OpnameTabel[[#This Row],[HeeftKenmerkEenheid5]], LEFT(OpnameTabel[[#This Row],[Kenmerkvraag 5]], (FIND(" [",OpnameTabel[[#This Row],[Kenmerkvraag 5]],1)-1)), "")</f>
        <v/>
      </c>
      <c r="BI31" s="186" t="str">
        <f>IF(OpnameTabel[[#This Row],[HeeftKenmerkEenheid5]], (OpnameTabel[[#This Row],[Kenmerkomschrijving5]] &amp; ": " &amp; OpnameTabel[[#This Row],[Kenmerkantwoord 5]] &amp; " " &amp;OpnameTabel[[#This Row],[Kenmerkeenheid5]]), IF(ISTEXT(OpnameTabel[[#This Row],[Kenmerkantwoord 5]]), OpnameTabel[[#This Row],[Kenmerkantwoord 5]], ""))</f>
        <v/>
      </c>
      <c r="BJ31" s="186" t="b">
        <f>ISNUMBER(SEARCH("[",OpnameTabel[[#This Row],[Kenmerkvraag 6]]))</f>
        <v>1</v>
      </c>
      <c r="BK31" s="186" t="str">
        <f>IF(OpnameTabel[[#This Row],[HeeftKenmerkEenheid6]], MID(LEFT(OpnameTabel[[#This Row],[Kenmerkvraag 6]],FIND("]",OpnameTabel[[#This Row],[Kenmerkvraag 6]])-1),FIND("[",OpnameTabel[[#This Row],[Kenmerkvraag 6]])+1,LEN(OpnameTabel[[#This Row],[Kenmerkvraag 6]])), "")</f>
        <v>kW</v>
      </c>
      <c r="BL31" s="186" t="str">
        <f>IF(OpnameTabel[[#This Row],[HeeftKenmerkEenheid6]], LEFT(OpnameTabel[[#This Row],[Kenmerkvraag 6]], (FIND(" [",OpnameTabel[[#This Row],[Kenmerkvraag 6]],1)-1)), "")</f>
        <v>Koelvermogen (totaal)</v>
      </c>
      <c r="BM31" s="186" t="str">
        <f>IF(OpnameTabel[[#This Row],[HeeftKenmerkEenheid6]], (OpnameTabel[[#This Row],[Kenmerkomschrijving6]] &amp; ": " &amp; OpnameTabel[[#This Row],[Kenmerkantwoord 6]] &amp; " " &amp;OpnameTabel[[#This Row],[Kenmerkeenheid6]]), IF(ISTEXT(OpnameTabel[[#This Row],[Kenmerkantwoord 6]]), OpnameTabel[[#This Row],[Kenmerkantwoord 6]], ""))</f>
        <v>Koelvermogen (totaal):  kW</v>
      </c>
      <c r="BN31" s="186" t="b">
        <f>ISNUMBER(SEARCH("[",OpnameTabel[[#This Row],[Kenmerkvraag 7]]))</f>
        <v>0</v>
      </c>
      <c r="BO31" s="186" t="str">
        <f>IF(OpnameTabel[[#This Row],[HeeftKenmerkEenheid7]], MID(LEFT(OpnameTabel[[#This Row],[Kenmerkvraag 7]],FIND("]",OpnameTabel[[#This Row],[Kenmerkvraag 7]])-1),FIND("[",OpnameTabel[[#This Row],[Kenmerkvraag 7]])+1,LEN(OpnameTabel[[#This Row],[Kenmerkvraag 7]])), "")</f>
        <v/>
      </c>
      <c r="BP31" s="186" t="str">
        <f>IF(OpnameTabel[[#This Row],[HeeftKenmerkEenheid7]], LEFT(OpnameTabel[[#This Row],[Kenmerkvraag 7]], (FIND(" [",OpnameTabel[[#This Row],[Kenmerkvraag 7]],1)-1)), "")</f>
        <v/>
      </c>
      <c r="BQ31" s="186" t="str">
        <f>IF(OpnameTabel[[#This Row],[HeeftKenmerkEenheid7]], (OpnameTabel[[#This Row],[Kenmerkomschrijving7]] &amp; ": " &amp; OpnameTabel[[#This Row],[Kenmerkantwoord 7]] &amp; " " &amp;OpnameTabel[[#This Row],[Kenmerkeenheid7]]), IF(ISTEXT(OpnameTabel[[#This Row],[Kenmerkantwoord 7]]), OpnameTabel[[#This Row],[Kenmerkantwoord 7]], ""))</f>
        <v/>
      </c>
      <c r="BR31" s="186" t="b">
        <f>ISNUMBER(SEARCH("[",OpnameTabel[[#This Row],[Kenmerkvraag 8]]))</f>
        <v>1</v>
      </c>
      <c r="BS31" s="186" t="str">
        <f>IF(OpnameTabel[[#This Row],[HeeftKenmerkEenheid8]], MID(LEFT(OpnameTabel[[#This Row],[Kenmerkvraag 8]],FIND("]",OpnameTabel[[#This Row],[Kenmerkvraag 8]])-1),FIND("[",OpnameTabel[[#This Row],[Kenmerkvraag 8]])+1,LEN(OpnameTabel[[#This Row],[Kenmerkvraag 8]])), "")</f>
        <v>kg</v>
      </c>
      <c r="BT31" s="186" t="str">
        <f>IF(OpnameTabel[[#This Row],[HeeftKenmerkEenheid8]], LEFT(OpnameTabel[[#This Row],[Kenmerkvraag 8]], (FIND(" [",OpnameTabel[[#This Row],[Kenmerkvraag 8]],1)-1)), "")</f>
        <v>Hoeveelheid koudem.</v>
      </c>
      <c r="BU31" s="186" t="str">
        <f>IF(OpnameTabel[[#This Row],[HeeftKenmerkEenheid8]], (OpnameTabel[[#This Row],[Kenmerkomschrijving8]] &amp; ": " &amp; OpnameTabel[[#This Row],[Kenmerkantwoord 8]] &amp; " " &amp;OpnameTabel[[#This Row],[Kenmerkeenheid8]]), IF(ISTEXT(OpnameTabel[[#This Row],[Kenmerkantwoord 8]]), OpnameTabel[[#This Row],[Kenmerkantwoord 8]], ""))</f>
        <v>Hoeveelheid koudem.:  kg</v>
      </c>
      <c r="BV31" s="186" t="b">
        <f>ISNUMBER(SEARCH("[",OpnameTabel[[#This Row],[Kenmerkvraag 9]]))</f>
        <v>0</v>
      </c>
      <c r="BW31" s="186" t="str">
        <f>IF(OpnameTabel[[#This Row],[HeeftKenmerkEenheid9]], MID(LEFT(OpnameTabel[[#This Row],[Kenmerkvraag 9]],FIND("]",OpnameTabel[[#This Row],[Kenmerkvraag 9]])-1),FIND("[",OpnameTabel[[#This Row],[Kenmerkvraag 9]])+1,LEN(OpnameTabel[[#This Row],[Kenmerkvraag 9]])), "")</f>
        <v/>
      </c>
      <c r="BX31" s="186" t="str">
        <f>IF(OpnameTabel[[#This Row],[HeeftKenmerkEenheid9]], LEFT(OpnameTabel[[#This Row],[Kenmerkvraag 9]], (FIND(" [",OpnameTabel[[#This Row],[Kenmerkvraag 9]],1)-1)), "")</f>
        <v/>
      </c>
      <c r="BY31" s="186" t="str">
        <f>IF(OpnameTabel[[#This Row],[HeeftKenmerkEenheid9]], (OpnameTabel[[#This Row],[Kenmerkomschrijving9]] &amp; ": " &amp; OpnameTabel[[#This Row],[Kenmerkantwoord 9]] &amp; " " &amp;OpnameTabel[[#This Row],[Kenmerkeenheid9]]), IF(ISTEXT(OpnameTabel[[#This Row],[Kenmerkantwoord 9]]), OpnameTabel[[#This Row],[Kenmerkantwoord 9]], ""))</f>
        <v/>
      </c>
      <c r="BZ31" s="186" t="b">
        <f>ISNUMBER(SEARCH("[",OpnameTabel[[#This Row],[Kenmerkvraag 10]]))</f>
        <v>0</v>
      </c>
      <c r="CA31" s="186" t="str">
        <f>IF(OpnameTabel[[#This Row],[HeeftKenmerkEenheid10]], MID(LEFT(OpnameTabel[[#This Row],[Kenmerkvraag 10]],FIND("]",OpnameTabel[[#This Row],[Kenmerkvraag 10]])-1),FIND("[",OpnameTabel[[#This Row],[Kenmerkvraag 10]])+1,LEN(OpnameTabel[[#This Row],[Kenmerkvraag 10]])), "")</f>
        <v/>
      </c>
      <c r="CB31" s="186" t="str">
        <f>IF(OpnameTabel[[#This Row],[HeeftKenmerkEenheid10]], LEFT(OpnameTabel[[#This Row],[Kenmerkvraag 10]], (FIND(" [",OpnameTabel[[#This Row],[Kenmerkvraag 10]],1)-1)), "")</f>
        <v/>
      </c>
      <c r="CC3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1" s="186" t="b">
        <f>ISNUMBER(SEARCH("[",OpnameTabel[[#This Row],[Kenmerkvraag 11]]))</f>
        <v>0</v>
      </c>
      <c r="CE31" s="186" t="str">
        <f>IF(OpnameTabel[[#This Row],[HeeftKenmerkEenheid11]], MID(LEFT(OpnameTabel[[#This Row],[Kenmerkvraag 11]],FIND("]",OpnameTabel[[#This Row],[Kenmerkvraag 11]])-1),FIND("[",OpnameTabel[[#This Row],[Kenmerkvraag 11]])+1,LEN(OpnameTabel[[#This Row],[Kenmerkvraag 11]])), "")</f>
        <v/>
      </c>
      <c r="CF31" s="186" t="str">
        <f>IF(OpnameTabel[[#This Row],[HeeftKenmerkEenheid11]], LEFT(OpnameTabel[[#This Row],[Kenmerkvraag 11]], (FIND(" [",OpnameTabel[[#This Row],[Kenmerkvraag 11]],1)-1)), "")</f>
        <v/>
      </c>
      <c r="CG3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1" s="186"/>
      <c r="CI31" s="186"/>
      <c r="CJ31" s="186"/>
      <c r="CK31" s="186"/>
      <c r="CL31" s="186"/>
      <c r="CM31" s="186"/>
      <c r="CN31" s="186"/>
      <c r="CO31" s="186"/>
      <c r="CP31" s="186"/>
      <c r="CQ31" s="186"/>
      <c r="CR31" s="186"/>
      <c r="CS31" s="186"/>
      <c r="CT31" s="186"/>
      <c r="CU31" s="186"/>
    </row>
    <row r="32" spans="1:99" ht="17.399999999999999" customHeight="1" x14ac:dyDescent="0.25">
      <c r="A32" s="197">
        <f>ROW()</f>
        <v>32</v>
      </c>
      <c r="B32" s="185">
        <v>0</v>
      </c>
      <c r="C32" s="218" t="s">
        <v>263</v>
      </c>
      <c r="D32" s="89" t="s">
        <v>193</v>
      </c>
      <c r="E32" s="222" t="s">
        <v>194</v>
      </c>
      <c r="F32" s="222"/>
      <c r="G32"/>
      <c r="H32" s="147">
        <v>1</v>
      </c>
      <c r="I32" s="147"/>
      <c r="J32" s="147"/>
      <c r="K32" s="147"/>
      <c r="L32" s="101" t="s">
        <v>3080</v>
      </c>
      <c r="M32" s="147"/>
      <c r="N32" s="98" t="s">
        <v>3175</v>
      </c>
      <c r="O32" s="158"/>
      <c r="P32" s="106" t="s">
        <v>3066</v>
      </c>
      <c r="Q32" s="159"/>
      <c r="R32" s="90" t="s">
        <v>3068</v>
      </c>
      <c r="S32" s="158"/>
      <c r="T32" s="106" t="s">
        <v>3076</v>
      </c>
      <c r="U32" s="159"/>
      <c r="V32" s="106"/>
      <c r="W32" s="159"/>
      <c r="X32" s="106"/>
      <c r="Y32" s="159"/>
      <c r="Z32" s="159"/>
      <c r="AA32" s="159"/>
      <c r="AB32" s="107"/>
      <c r="AC32" s="107"/>
      <c r="AD32" s="156" t="b">
        <f>NOT(ISBLANK(OpnameTabel[[#This Row],[Aantal]]))</f>
        <v>1</v>
      </c>
      <c r="AE32" s="70" t="b">
        <f>AND(OpnameTabel[[#This Row],[IsAssetRegel]],NOT(ISBLANK(OpnameTabel[[#This Row],[Aantal]])))</f>
        <v>1</v>
      </c>
      <c r="AF32" s="70" t="b">
        <f>IF(AND(OpnameTabel[[#This Row],[IsAssetRegel]],OpnameTabel[[#This Row],[IsRegelActief]]), NOT(ISBLANK(OpnameTabel[[#This Row],[Bouwjaar]])), TRUE)</f>
        <v>0</v>
      </c>
      <c r="AG32" s="70" t="b">
        <f>IF(AND(OpnameTabel[[#This Row],[IsAssetRegel]],OpnameTabel[[#This Row],[IsRegelActief]]), NOT(ISBLANK(J32)), TRUE)</f>
        <v>0</v>
      </c>
      <c r="AH32" s="70" t="b">
        <f>IF(AND(OpnameTabel[[#This Row],[IsAssetRegel]],OpnameTabel[[#This Row],[IsRegelActief]]), NOT(ISBLANK(K32)), TRUE)</f>
        <v>0</v>
      </c>
      <c r="AI32" s="70" t="b">
        <f>IF(AND(OpnameTabel[[#This Row],[IsAssetRegel]],OpnameTabel[[#This Row],[IsRegelActief]], NOT(ISBLANK(OpnameTabel[[#This Row],[Kenmerkvraag 4]]))), NOT(ISBLANK(OpnameTabel[[#This Row],[Kenmerkantwoord 4]])), TRUE)</f>
        <v>0</v>
      </c>
      <c r="AJ32" s="70" t="b">
        <f>IF(AND(OpnameTabel[[#This Row],[IsAssetRegel]],OpnameTabel[[#This Row],[IsRegelActief]], NOT(ISBLANK(OpnameTabel[[#This Row],[Kenmerkvraag 5]]))), NOT(ISBLANK(OpnameTabel[[#This Row],[Kenmerkantwoord 5]])), TRUE)</f>
        <v>0</v>
      </c>
      <c r="AK32" s="70" t="b">
        <f>IF(AND(OpnameTabel[[#This Row],[IsAssetRegel]],OpnameTabel[[#This Row],[IsRegelActief]], NOT(ISBLANK(OpnameTabel[[#This Row],[Kenmerkvraag 6]]))), NOT(ISBLANK(OpnameTabel[[#This Row],[Kenmerkantwoord 6]])), TRUE)</f>
        <v>0</v>
      </c>
      <c r="AL32" s="70" t="b">
        <f>IF(AND(OpnameTabel[[#This Row],[IsAssetRegel]],OpnameTabel[[#This Row],[IsRegelActief]], NOT(ISBLANK(OpnameTabel[[#This Row],[Kenmerkvraag 7]]))), NOT(ISBLANK(OpnameTabel[[#This Row],[Kenmerkantwoord 7]])), TRUE)</f>
        <v>0</v>
      </c>
      <c r="AM32" s="70" t="b">
        <f>IF(AND(OpnameTabel[[#This Row],[IsAssetRegel]],OpnameTabel[[#This Row],[IsRegelActief]], NOT(ISBLANK(OpnameTabel[[#This Row],[Kenmerkvraag 8]]))), NOT(ISBLANK(OpnameTabel[[#This Row],[Kenmerkantwoord 8]])), TRUE)</f>
        <v>0</v>
      </c>
      <c r="AN32" s="70" t="b">
        <f>IF(AND(OpnameTabel[[#This Row],[IsAssetRegel]],OpnameTabel[[#This Row],[IsRegelActief]], NOT(ISBLANK(OpnameTabel[[#This Row],[Kenmerkvraag 9]]))), NOT(ISBLANK(OpnameTabel[[#This Row],[Kenmerkantwoord 9]])), TRUE)</f>
        <v>1</v>
      </c>
      <c r="AO32" s="70" t="b">
        <f>IF(AND(OpnameTabel[[#This Row],[IsAssetRegel]],OpnameTabel[[#This Row],[IsRegelActief]], NOT(ISBLANK(OpnameTabel[[#This Row],[Kenmerkvraag 10]]))), NOT(ISBLANK(OpnameTabel[[#This Row],[Kenmerkantwoord 10]])), TRUE)</f>
        <v>1</v>
      </c>
      <c r="AP32" s="70" t="b">
        <f>IF(AND(OpnameTabel[[#This Row],[IsAssetRegel]],OpnameTabel[[#This Row],[IsRegelActief]], NOT(ISBLANK(OpnameTabel[[#This Row],[Kenmerkvraag 11]]))), NOT(ISBLANK(OpnameTabel[[#This Row],[Kenmerkantwoord 11]])), TRUE)</f>
        <v>1</v>
      </c>
      <c r="AQ32" s="70">
        <f>IF(OpnameTabel[[#This Row],[IsIngevuld1]], 0, 1)</f>
        <v>1</v>
      </c>
      <c r="AR32" s="70">
        <f>IF(OpnameTabel[[#This Row],[IsIngevuld2]], 0, 1)</f>
        <v>1</v>
      </c>
      <c r="AS32" s="70">
        <f>IF(OpnameTabel[[#This Row],[IsIngevuld3]], 0, 1)</f>
        <v>1</v>
      </c>
      <c r="AT32" s="70">
        <f>IF(OpnameTabel[[#This Row],[IsIngevuld4]], 0, 1)</f>
        <v>1</v>
      </c>
      <c r="AU32" s="70">
        <f>IF(OpnameTabel[[#This Row],[IsIngevuld5]], 0, 1)</f>
        <v>1</v>
      </c>
      <c r="AV32" s="70">
        <f>IF(OpnameTabel[[#This Row],[IsIngevuld6]], 0, 1)</f>
        <v>1</v>
      </c>
      <c r="AW32" s="70">
        <f>IF(OpnameTabel[[#This Row],[IsIngevuld7]], 0, 1)</f>
        <v>1</v>
      </c>
      <c r="AX32" s="70">
        <f>IF(OpnameTabel[[#This Row],[IsIngevuld8]], 0, 1)</f>
        <v>1</v>
      </c>
      <c r="AY32" s="70">
        <f>IF(OpnameTabel[[#This Row],[IsIngevuld9]], 0, 1)</f>
        <v>0</v>
      </c>
      <c r="AZ32" s="70">
        <f>IF(OpnameTabel[[#This Row],[IsIngevuld10]], 0, 1)</f>
        <v>0</v>
      </c>
      <c r="BA32" s="70">
        <f>IF(OpnameTabel[[#This Row],[IsIngevuld11]], 0, 1)</f>
        <v>0</v>
      </c>
      <c r="BB32" s="70" t="b">
        <f>ISNUMBER(SEARCH("[",OpnameTabel[[#This Row],[Kenmerkvraag 4]]))</f>
        <v>0</v>
      </c>
      <c r="BC32" s="70" t="str">
        <f>IF(OpnameTabel[[#This Row],[HeeftKenmerkEenheid4]], MID(LEFT(OpnameTabel[[#This Row],[Kenmerkvraag 4]],FIND("]",OpnameTabel[[#This Row],[Kenmerkvraag 4]])-1),FIND("[",OpnameTabel[[#This Row],[Kenmerkvraag 4]])+1,LEN(OpnameTabel[[#This Row],[Kenmerkvraag 4]])), "")</f>
        <v/>
      </c>
      <c r="BD32" s="70" t="str">
        <f>IF(OpnameTabel[[#This Row],[HeeftKenmerkEenheid4]], LEFT(OpnameTabel[[#This Row],[Kenmerkvraag 4]], (FIND(" [",OpnameTabel[[#This Row],[Kenmerkvraag 4]],1)-1)), "")</f>
        <v/>
      </c>
      <c r="BE32" s="186" t="str">
        <f>IF(OpnameTabel[[#This Row],[HeeftKenmerkEenheid4]], (OpnameTabel[[#This Row],[Kenmerkomschrijving4]] &amp; ": " &amp; OpnameTabel[[#This Row],[Kenmerkantwoord 4]] &amp; " " &amp;OpnameTabel[[#This Row],[Kenmerkeenheid4]]), IF(ISTEXT(OpnameTabel[[#This Row],[Kenmerkantwoord 4]]), OpnameTabel[[#This Row],[Kenmerkantwoord 4]], ""))</f>
        <v/>
      </c>
      <c r="BF32" s="186" t="b">
        <f>ISNUMBER(SEARCH("[",OpnameTabel[[#This Row],[Kenmerkvraag 5]]))</f>
        <v>1</v>
      </c>
      <c r="BG32" s="186" t="str">
        <f>IF(OpnameTabel[[#This Row],[HeeftKenmerkEenheid5]], MID(LEFT(OpnameTabel[[#This Row],[Kenmerkvraag 5]],FIND("]",OpnameTabel[[#This Row],[Kenmerkvraag 5]])-1),FIND("[",OpnameTabel[[#This Row],[Kenmerkvraag 5]])+1,LEN(OpnameTabel[[#This Row],[Kenmerkvraag 5]])), "")</f>
        <v>kW</v>
      </c>
      <c r="BH32" s="186" t="str">
        <f>IF(OpnameTabel[[#This Row],[HeeftKenmerkEenheid5]], LEFT(OpnameTabel[[#This Row],[Kenmerkvraag 5]], (FIND(" [",OpnameTabel[[#This Row],[Kenmerkvraag 5]],1)-1)), "")</f>
        <v>Koelvermogen (totaal)</v>
      </c>
      <c r="BI32" s="186" t="str">
        <f>IF(OpnameTabel[[#This Row],[HeeftKenmerkEenheid5]], (OpnameTabel[[#This Row],[Kenmerkomschrijving5]] &amp; ": " &amp; OpnameTabel[[#This Row],[Kenmerkantwoord 5]] &amp; " " &amp;OpnameTabel[[#This Row],[Kenmerkeenheid5]]), IF(ISTEXT(OpnameTabel[[#This Row],[Kenmerkantwoord 5]]), OpnameTabel[[#This Row],[Kenmerkantwoord 5]], ""))</f>
        <v>Koelvermogen (totaal):  kW</v>
      </c>
      <c r="BJ32" s="186" t="b">
        <f>ISNUMBER(SEARCH("[",OpnameTabel[[#This Row],[Kenmerkvraag 6]]))</f>
        <v>0</v>
      </c>
      <c r="BK32" s="186" t="str">
        <f>IF(OpnameTabel[[#This Row],[HeeftKenmerkEenheid6]], MID(LEFT(OpnameTabel[[#This Row],[Kenmerkvraag 6]],FIND("]",OpnameTabel[[#This Row],[Kenmerkvraag 6]])-1),FIND("[",OpnameTabel[[#This Row],[Kenmerkvraag 6]])+1,LEN(OpnameTabel[[#This Row],[Kenmerkvraag 6]])), "")</f>
        <v/>
      </c>
      <c r="BL32" s="186" t="str">
        <f>IF(OpnameTabel[[#This Row],[HeeftKenmerkEenheid6]], LEFT(OpnameTabel[[#This Row],[Kenmerkvraag 6]], (FIND(" [",OpnameTabel[[#This Row],[Kenmerkvraag 6]],1)-1)), "")</f>
        <v/>
      </c>
      <c r="BM32" s="186" t="str">
        <f>IF(OpnameTabel[[#This Row],[HeeftKenmerkEenheid6]], (OpnameTabel[[#This Row],[Kenmerkomschrijving6]] &amp; ": " &amp; OpnameTabel[[#This Row],[Kenmerkantwoord 6]] &amp; " " &amp;OpnameTabel[[#This Row],[Kenmerkeenheid6]]), IF(ISTEXT(OpnameTabel[[#This Row],[Kenmerkantwoord 6]]), OpnameTabel[[#This Row],[Kenmerkantwoord 6]], ""))</f>
        <v/>
      </c>
      <c r="BN32" s="186" t="b">
        <f>ISNUMBER(SEARCH("[",OpnameTabel[[#This Row],[Kenmerkvraag 7]]))</f>
        <v>1</v>
      </c>
      <c r="BO32" s="186" t="str">
        <f>IF(OpnameTabel[[#This Row],[HeeftKenmerkEenheid7]], MID(LEFT(OpnameTabel[[#This Row],[Kenmerkvraag 7]],FIND("]",OpnameTabel[[#This Row],[Kenmerkvraag 7]])-1),FIND("[",OpnameTabel[[#This Row],[Kenmerkvraag 7]])+1,LEN(OpnameTabel[[#This Row],[Kenmerkvraag 7]])), "")</f>
        <v>kg</v>
      </c>
      <c r="BP32" s="186" t="str">
        <f>IF(OpnameTabel[[#This Row],[HeeftKenmerkEenheid7]], LEFT(OpnameTabel[[#This Row],[Kenmerkvraag 7]], (FIND(" [",OpnameTabel[[#This Row],[Kenmerkvraag 7]],1)-1)), "")</f>
        <v>Hoeveelheid koudem.</v>
      </c>
      <c r="BQ32" s="186" t="str">
        <f>IF(OpnameTabel[[#This Row],[HeeftKenmerkEenheid7]], (OpnameTabel[[#This Row],[Kenmerkomschrijving7]] &amp; ": " &amp; OpnameTabel[[#This Row],[Kenmerkantwoord 7]] &amp; " " &amp;OpnameTabel[[#This Row],[Kenmerkeenheid7]]), IF(ISTEXT(OpnameTabel[[#This Row],[Kenmerkantwoord 7]]), OpnameTabel[[#This Row],[Kenmerkantwoord 7]], ""))</f>
        <v>Hoeveelheid koudem.:  kg</v>
      </c>
      <c r="BR32" s="186" t="b">
        <f>ISNUMBER(SEARCH("[",OpnameTabel[[#This Row],[Kenmerkvraag 8]]))</f>
        <v>1</v>
      </c>
      <c r="BS32" s="186" t="str">
        <f>IF(OpnameTabel[[#This Row],[HeeftKenmerkEenheid8]], MID(LEFT(OpnameTabel[[#This Row],[Kenmerkvraag 8]],FIND("]",OpnameTabel[[#This Row],[Kenmerkvraag 8]])-1),FIND("[",OpnameTabel[[#This Row],[Kenmerkvraag 8]])+1,LEN(OpnameTabel[[#This Row],[Kenmerkvraag 8]])), "")</f>
        <v>m3</v>
      </c>
      <c r="BT32" s="186" t="str">
        <f>IF(OpnameTabel[[#This Row],[HeeftKenmerkEenheid8]], LEFT(OpnameTabel[[#This Row],[Kenmerkvraag 8]], (FIND(" [",OpnameTabel[[#This Row],[Kenmerkvraag 8]],1)-1)), "")</f>
        <v>Inhoud (netto)</v>
      </c>
      <c r="BU32" s="186" t="str">
        <f>IF(OpnameTabel[[#This Row],[HeeftKenmerkEenheid8]], (OpnameTabel[[#This Row],[Kenmerkomschrijving8]] &amp; ": " &amp; OpnameTabel[[#This Row],[Kenmerkantwoord 8]] &amp; " " &amp;OpnameTabel[[#This Row],[Kenmerkeenheid8]]), IF(ISTEXT(OpnameTabel[[#This Row],[Kenmerkantwoord 8]]), OpnameTabel[[#This Row],[Kenmerkantwoord 8]], ""))</f>
        <v>Inhoud (netto):  m3</v>
      </c>
      <c r="BV32" s="186" t="b">
        <f>ISNUMBER(SEARCH("[",OpnameTabel[[#This Row],[Kenmerkvraag 9]]))</f>
        <v>0</v>
      </c>
      <c r="BW32" s="186" t="str">
        <f>IF(OpnameTabel[[#This Row],[HeeftKenmerkEenheid9]], MID(LEFT(OpnameTabel[[#This Row],[Kenmerkvraag 9]],FIND("]",OpnameTabel[[#This Row],[Kenmerkvraag 9]])-1),FIND("[",OpnameTabel[[#This Row],[Kenmerkvraag 9]])+1,LEN(OpnameTabel[[#This Row],[Kenmerkvraag 9]])), "")</f>
        <v/>
      </c>
      <c r="BX32" s="186" t="str">
        <f>IF(OpnameTabel[[#This Row],[HeeftKenmerkEenheid9]], LEFT(OpnameTabel[[#This Row],[Kenmerkvraag 9]], (FIND(" [",OpnameTabel[[#This Row],[Kenmerkvraag 9]],1)-1)), "")</f>
        <v/>
      </c>
      <c r="BY32" s="186" t="str">
        <f>IF(OpnameTabel[[#This Row],[HeeftKenmerkEenheid9]], (OpnameTabel[[#This Row],[Kenmerkomschrijving9]] &amp; ": " &amp; OpnameTabel[[#This Row],[Kenmerkantwoord 9]] &amp; " " &amp;OpnameTabel[[#This Row],[Kenmerkeenheid9]]), IF(ISTEXT(OpnameTabel[[#This Row],[Kenmerkantwoord 9]]), OpnameTabel[[#This Row],[Kenmerkantwoord 9]], ""))</f>
        <v/>
      </c>
      <c r="BZ32" s="186" t="b">
        <f>ISNUMBER(SEARCH("[",OpnameTabel[[#This Row],[Kenmerkvraag 10]]))</f>
        <v>0</v>
      </c>
      <c r="CA32" s="186" t="str">
        <f>IF(OpnameTabel[[#This Row],[HeeftKenmerkEenheid10]], MID(LEFT(OpnameTabel[[#This Row],[Kenmerkvraag 10]],FIND("]",OpnameTabel[[#This Row],[Kenmerkvraag 10]])-1),FIND("[",OpnameTabel[[#This Row],[Kenmerkvraag 10]])+1,LEN(OpnameTabel[[#This Row],[Kenmerkvraag 10]])), "")</f>
        <v/>
      </c>
      <c r="CB32" s="186" t="str">
        <f>IF(OpnameTabel[[#This Row],[HeeftKenmerkEenheid10]], LEFT(OpnameTabel[[#This Row],[Kenmerkvraag 10]], (FIND(" [",OpnameTabel[[#This Row],[Kenmerkvraag 10]],1)-1)), "")</f>
        <v/>
      </c>
      <c r="CC3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2" s="186" t="b">
        <f>ISNUMBER(SEARCH("[",OpnameTabel[[#This Row],[Kenmerkvraag 11]]))</f>
        <v>0</v>
      </c>
      <c r="CE32" s="186" t="str">
        <f>IF(OpnameTabel[[#This Row],[HeeftKenmerkEenheid11]], MID(LEFT(OpnameTabel[[#This Row],[Kenmerkvraag 11]],FIND("]",OpnameTabel[[#This Row],[Kenmerkvraag 11]])-1),FIND("[",OpnameTabel[[#This Row],[Kenmerkvraag 11]])+1,LEN(OpnameTabel[[#This Row],[Kenmerkvraag 11]])), "")</f>
        <v/>
      </c>
      <c r="CF32" s="186" t="str">
        <f>IF(OpnameTabel[[#This Row],[HeeftKenmerkEenheid11]], LEFT(OpnameTabel[[#This Row],[Kenmerkvraag 11]], (FIND(" [",OpnameTabel[[#This Row],[Kenmerkvraag 11]],1)-1)), "")</f>
        <v/>
      </c>
      <c r="CG3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2" s="186"/>
      <c r="CI32" s="186"/>
      <c r="CJ32" s="186"/>
      <c r="CK32" s="186"/>
      <c r="CL32" s="186"/>
      <c r="CM32" s="186"/>
      <c r="CN32" s="186"/>
      <c r="CO32" s="186"/>
      <c r="CP32" s="186"/>
      <c r="CQ32" s="186"/>
      <c r="CR32" s="186"/>
      <c r="CS32" s="186"/>
      <c r="CT32" s="186"/>
      <c r="CU32" s="186"/>
    </row>
    <row r="33" spans="1:99" ht="17.399999999999999" customHeight="1" x14ac:dyDescent="0.25">
      <c r="A33" s="197">
        <f>ROW()</f>
        <v>33</v>
      </c>
      <c r="B33" s="185">
        <v>0</v>
      </c>
      <c r="C33" s="218" t="s">
        <v>263</v>
      </c>
      <c r="D33" s="89" t="s">
        <v>197</v>
      </c>
      <c r="E33" s="211" t="s">
        <v>198</v>
      </c>
      <c r="F33" s="214"/>
      <c r="G33"/>
      <c r="H33" s="147">
        <v>1</v>
      </c>
      <c r="I33" s="158"/>
      <c r="J33" s="158"/>
      <c r="K33" s="158"/>
      <c r="L33" s="101" t="s">
        <v>3075</v>
      </c>
      <c r="M33" s="158"/>
      <c r="N33" s="98" t="s">
        <v>3175</v>
      </c>
      <c r="O33" s="158"/>
      <c r="P33" s="101"/>
      <c r="Q33" s="158"/>
      <c r="R33" s="101"/>
      <c r="S33" s="143"/>
      <c r="T33" s="101"/>
      <c r="U33" s="167"/>
      <c r="V33" s="73"/>
      <c r="W33" s="167"/>
      <c r="X33" s="73"/>
      <c r="Y33" s="167"/>
      <c r="Z33" s="167"/>
      <c r="AA33" s="167"/>
      <c r="AB33" s="71"/>
      <c r="AC33" s="226"/>
      <c r="AD33" s="156" t="b">
        <f>NOT(ISBLANK(OpnameTabel[[#This Row],[Aantal]]))</f>
        <v>1</v>
      </c>
      <c r="AE33" s="70" t="b">
        <f>AND(OpnameTabel[[#This Row],[IsAssetRegel]],NOT(ISBLANK(OpnameTabel[[#This Row],[Aantal]])))</f>
        <v>1</v>
      </c>
      <c r="AF33" s="70" t="b">
        <f>IF(AND(OpnameTabel[[#This Row],[IsAssetRegel]],OpnameTabel[[#This Row],[IsRegelActief]]), NOT(ISBLANK(OpnameTabel[[#This Row],[Bouwjaar]])), TRUE)</f>
        <v>0</v>
      </c>
      <c r="AG33" s="70" t="b">
        <f>IF(AND(OpnameTabel[[#This Row],[IsAssetRegel]],OpnameTabel[[#This Row],[IsRegelActief]]), NOT(ISBLANK(J33)), TRUE)</f>
        <v>0</v>
      </c>
      <c r="AH33" s="70" t="b">
        <f>IF(AND(OpnameTabel[[#This Row],[IsAssetRegel]],OpnameTabel[[#This Row],[IsRegelActief]]), NOT(ISBLANK(K33)), TRUE)</f>
        <v>0</v>
      </c>
      <c r="AI33" s="70" t="b">
        <f>IF(AND(OpnameTabel[[#This Row],[IsAssetRegel]],OpnameTabel[[#This Row],[IsRegelActief]], NOT(ISBLANK(OpnameTabel[[#This Row],[Kenmerkvraag 4]]))), NOT(ISBLANK(OpnameTabel[[#This Row],[Kenmerkantwoord 4]])), TRUE)</f>
        <v>0</v>
      </c>
      <c r="AJ33" s="70" t="b">
        <f>IF(AND(OpnameTabel[[#This Row],[IsAssetRegel]],OpnameTabel[[#This Row],[IsRegelActief]], NOT(ISBLANK(OpnameTabel[[#This Row],[Kenmerkvraag 5]]))), NOT(ISBLANK(OpnameTabel[[#This Row],[Kenmerkantwoord 5]])), TRUE)</f>
        <v>0</v>
      </c>
      <c r="AK33" s="70" t="b">
        <f>IF(AND(OpnameTabel[[#This Row],[IsAssetRegel]],OpnameTabel[[#This Row],[IsRegelActief]], NOT(ISBLANK(OpnameTabel[[#This Row],[Kenmerkvraag 6]]))), NOT(ISBLANK(OpnameTabel[[#This Row],[Kenmerkantwoord 6]])), TRUE)</f>
        <v>1</v>
      </c>
      <c r="AL33" s="70" t="b">
        <f>IF(AND(OpnameTabel[[#This Row],[IsAssetRegel]],OpnameTabel[[#This Row],[IsRegelActief]], NOT(ISBLANK(OpnameTabel[[#This Row],[Kenmerkvraag 7]]))), NOT(ISBLANK(OpnameTabel[[#This Row],[Kenmerkantwoord 7]])), TRUE)</f>
        <v>1</v>
      </c>
      <c r="AM33" s="70" t="b">
        <f>IF(AND(OpnameTabel[[#This Row],[IsAssetRegel]],OpnameTabel[[#This Row],[IsRegelActief]], NOT(ISBLANK(OpnameTabel[[#This Row],[Kenmerkvraag 8]]))), NOT(ISBLANK(OpnameTabel[[#This Row],[Kenmerkantwoord 8]])), TRUE)</f>
        <v>1</v>
      </c>
      <c r="AN33" s="70" t="b">
        <f>IF(AND(OpnameTabel[[#This Row],[IsAssetRegel]],OpnameTabel[[#This Row],[IsRegelActief]], NOT(ISBLANK(OpnameTabel[[#This Row],[Kenmerkvraag 9]]))), NOT(ISBLANK(OpnameTabel[[#This Row],[Kenmerkantwoord 9]])), TRUE)</f>
        <v>1</v>
      </c>
      <c r="AO33" s="70" t="b">
        <f>IF(AND(OpnameTabel[[#This Row],[IsAssetRegel]],OpnameTabel[[#This Row],[IsRegelActief]], NOT(ISBLANK(OpnameTabel[[#This Row],[Kenmerkvraag 10]]))), NOT(ISBLANK(OpnameTabel[[#This Row],[Kenmerkantwoord 10]])), TRUE)</f>
        <v>1</v>
      </c>
      <c r="AP33" s="70" t="b">
        <f>IF(AND(OpnameTabel[[#This Row],[IsAssetRegel]],OpnameTabel[[#This Row],[IsRegelActief]], NOT(ISBLANK(OpnameTabel[[#This Row],[Kenmerkvraag 11]]))), NOT(ISBLANK(OpnameTabel[[#This Row],[Kenmerkantwoord 11]])), TRUE)</f>
        <v>1</v>
      </c>
      <c r="AQ33" s="70">
        <f>IF(OpnameTabel[[#This Row],[IsIngevuld1]], 0, 1)</f>
        <v>1</v>
      </c>
      <c r="AR33" s="70">
        <f>IF(OpnameTabel[[#This Row],[IsIngevuld2]], 0, 1)</f>
        <v>1</v>
      </c>
      <c r="AS33" s="70">
        <f>IF(OpnameTabel[[#This Row],[IsIngevuld3]], 0, 1)</f>
        <v>1</v>
      </c>
      <c r="AT33" s="70">
        <f>IF(OpnameTabel[[#This Row],[IsIngevuld4]], 0, 1)</f>
        <v>1</v>
      </c>
      <c r="AU33" s="70">
        <f>IF(OpnameTabel[[#This Row],[IsIngevuld5]], 0, 1)</f>
        <v>1</v>
      </c>
      <c r="AV33" s="70">
        <f>IF(OpnameTabel[[#This Row],[IsIngevuld6]], 0, 1)</f>
        <v>0</v>
      </c>
      <c r="AW33" s="70">
        <f>IF(OpnameTabel[[#This Row],[IsIngevuld7]], 0, 1)</f>
        <v>0</v>
      </c>
      <c r="AX33" s="70">
        <f>IF(OpnameTabel[[#This Row],[IsIngevuld8]], 0, 1)</f>
        <v>0</v>
      </c>
      <c r="AY33" s="70">
        <f>IF(OpnameTabel[[#This Row],[IsIngevuld9]], 0, 1)</f>
        <v>0</v>
      </c>
      <c r="AZ33" s="70">
        <f>IF(OpnameTabel[[#This Row],[IsIngevuld10]], 0, 1)</f>
        <v>0</v>
      </c>
      <c r="BA33" s="70">
        <f>IF(OpnameTabel[[#This Row],[IsIngevuld11]], 0, 1)</f>
        <v>0</v>
      </c>
      <c r="BB33" s="70" t="b">
        <f>ISNUMBER(SEARCH("[",OpnameTabel[[#This Row],[Kenmerkvraag 4]]))</f>
        <v>0</v>
      </c>
      <c r="BC33" s="70" t="str">
        <f>IF(OpnameTabel[[#This Row],[HeeftKenmerkEenheid4]], MID(LEFT(OpnameTabel[[#This Row],[Kenmerkvraag 4]],FIND("]",OpnameTabel[[#This Row],[Kenmerkvraag 4]])-1),FIND("[",OpnameTabel[[#This Row],[Kenmerkvraag 4]])+1,LEN(OpnameTabel[[#This Row],[Kenmerkvraag 4]])), "")</f>
        <v/>
      </c>
      <c r="BD33" s="70" t="str">
        <f>IF(OpnameTabel[[#This Row],[HeeftKenmerkEenheid4]], LEFT(OpnameTabel[[#This Row],[Kenmerkvraag 4]], (FIND(" [",OpnameTabel[[#This Row],[Kenmerkvraag 4]],1)-1)), "")</f>
        <v/>
      </c>
      <c r="BE33" s="186" t="str">
        <f>IF(OpnameTabel[[#This Row],[HeeftKenmerkEenheid4]], (OpnameTabel[[#This Row],[Kenmerkomschrijving4]] &amp; ": " &amp; OpnameTabel[[#This Row],[Kenmerkantwoord 4]] &amp; " " &amp;OpnameTabel[[#This Row],[Kenmerkeenheid4]]), IF(ISTEXT(OpnameTabel[[#This Row],[Kenmerkantwoord 4]]), OpnameTabel[[#This Row],[Kenmerkantwoord 4]], ""))</f>
        <v/>
      </c>
      <c r="BF33" s="186" t="b">
        <f>ISNUMBER(SEARCH("[",OpnameTabel[[#This Row],[Kenmerkvraag 5]]))</f>
        <v>1</v>
      </c>
      <c r="BG33" s="186" t="str">
        <f>IF(OpnameTabel[[#This Row],[HeeftKenmerkEenheid5]], MID(LEFT(OpnameTabel[[#This Row],[Kenmerkvraag 5]],FIND("]",OpnameTabel[[#This Row],[Kenmerkvraag 5]])-1),FIND("[",OpnameTabel[[#This Row],[Kenmerkvraag 5]])+1,LEN(OpnameTabel[[#This Row],[Kenmerkvraag 5]])), "")</f>
        <v>kW</v>
      </c>
      <c r="BH33" s="186" t="str">
        <f>IF(OpnameTabel[[#This Row],[HeeftKenmerkEenheid5]], LEFT(OpnameTabel[[#This Row],[Kenmerkvraag 5]], (FIND(" [",OpnameTabel[[#This Row],[Kenmerkvraag 5]],1)-1)), "")</f>
        <v>Koelvermogen (totaal)</v>
      </c>
      <c r="BI33" s="186" t="str">
        <f>IF(OpnameTabel[[#This Row],[HeeftKenmerkEenheid5]], (OpnameTabel[[#This Row],[Kenmerkomschrijving5]] &amp; ": " &amp; OpnameTabel[[#This Row],[Kenmerkantwoord 5]] &amp; " " &amp;OpnameTabel[[#This Row],[Kenmerkeenheid5]]), IF(ISTEXT(OpnameTabel[[#This Row],[Kenmerkantwoord 5]]), OpnameTabel[[#This Row],[Kenmerkantwoord 5]], ""))</f>
        <v>Koelvermogen (totaal):  kW</v>
      </c>
      <c r="BJ33" s="186" t="b">
        <f>ISNUMBER(SEARCH("[",OpnameTabel[[#This Row],[Kenmerkvraag 6]]))</f>
        <v>0</v>
      </c>
      <c r="BK33" s="186" t="str">
        <f>IF(OpnameTabel[[#This Row],[HeeftKenmerkEenheid6]], MID(LEFT(OpnameTabel[[#This Row],[Kenmerkvraag 6]],FIND("]",OpnameTabel[[#This Row],[Kenmerkvraag 6]])-1),FIND("[",OpnameTabel[[#This Row],[Kenmerkvraag 6]])+1,LEN(OpnameTabel[[#This Row],[Kenmerkvraag 6]])), "")</f>
        <v/>
      </c>
      <c r="BL33" s="186" t="str">
        <f>IF(OpnameTabel[[#This Row],[HeeftKenmerkEenheid6]], LEFT(OpnameTabel[[#This Row],[Kenmerkvraag 6]], (FIND(" [",OpnameTabel[[#This Row],[Kenmerkvraag 6]],1)-1)), "")</f>
        <v/>
      </c>
      <c r="BM33" s="186" t="str">
        <f>IF(OpnameTabel[[#This Row],[HeeftKenmerkEenheid6]], (OpnameTabel[[#This Row],[Kenmerkomschrijving6]] &amp; ": " &amp; OpnameTabel[[#This Row],[Kenmerkantwoord 6]] &amp; " " &amp;OpnameTabel[[#This Row],[Kenmerkeenheid6]]), IF(ISTEXT(OpnameTabel[[#This Row],[Kenmerkantwoord 6]]), OpnameTabel[[#This Row],[Kenmerkantwoord 6]], ""))</f>
        <v/>
      </c>
      <c r="BN33" s="186" t="b">
        <f>ISNUMBER(SEARCH("[",OpnameTabel[[#This Row],[Kenmerkvraag 7]]))</f>
        <v>0</v>
      </c>
      <c r="BO33" s="186" t="str">
        <f>IF(OpnameTabel[[#This Row],[HeeftKenmerkEenheid7]], MID(LEFT(OpnameTabel[[#This Row],[Kenmerkvraag 7]],FIND("]",OpnameTabel[[#This Row],[Kenmerkvraag 7]])-1),FIND("[",OpnameTabel[[#This Row],[Kenmerkvraag 7]])+1,LEN(OpnameTabel[[#This Row],[Kenmerkvraag 7]])), "")</f>
        <v/>
      </c>
      <c r="BP33" s="186" t="str">
        <f>IF(OpnameTabel[[#This Row],[HeeftKenmerkEenheid7]], LEFT(OpnameTabel[[#This Row],[Kenmerkvraag 7]], (FIND(" [",OpnameTabel[[#This Row],[Kenmerkvraag 7]],1)-1)), "")</f>
        <v/>
      </c>
      <c r="BQ33" s="186" t="str">
        <f>IF(OpnameTabel[[#This Row],[HeeftKenmerkEenheid7]], (OpnameTabel[[#This Row],[Kenmerkomschrijving7]] &amp; ": " &amp; OpnameTabel[[#This Row],[Kenmerkantwoord 7]] &amp; " " &amp;OpnameTabel[[#This Row],[Kenmerkeenheid7]]), IF(ISTEXT(OpnameTabel[[#This Row],[Kenmerkantwoord 7]]), OpnameTabel[[#This Row],[Kenmerkantwoord 7]], ""))</f>
        <v/>
      </c>
      <c r="BR33" s="186" t="b">
        <f>ISNUMBER(SEARCH("[",OpnameTabel[[#This Row],[Kenmerkvraag 8]]))</f>
        <v>0</v>
      </c>
      <c r="BS33" s="186" t="str">
        <f>IF(OpnameTabel[[#This Row],[HeeftKenmerkEenheid8]], MID(LEFT(OpnameTabel[[#This Row],[Kenmerkvraag 8]],FIND("]",OpnameTabel[[#This Row],[Kenmerkvraag 8]])-1),FIND("[",OpnameTabel[[#This Row],[Kenmerkvraag 8]])+1,LEN(OpnameTabel[[#This Row],[Kenmerkvraag 8]])), "")</f>
        <v/>
      </c>
      <c r="BT33" s="186" t="str">
        <f>IF(OpnameTabel[[#This Row],[HeeftKenmerkEenheid8]], LEFT(OpnameTabel[[#This Row],[Kenmerkvraag 8]], (FIND(" [",OpnameTabel[[#This Row],[Kenmerkvraag 8]],1)-1)), "")</f>
        <v/>
      </c>
      <c r="BU33" s="186" t="str">
        <f>IF(OpnameTabel[[#This Row],[HeeftKenmerkEenheid8]], (OpnameTabel[[#This Row],[Kenmerkomschrijving8]] &amp; ": " &amp; OpnameTabel[[#This Row],[Kenmerkantwoord 8]] &amp; " " &amp;OpnameTabel[[#This Row],[Kenmerkeenheid8]]), IF(ISTEXT(OpnameTabel[[#This Row],[Kenmerkantwoord 8]]), OpnameTabel[[#This Row],[Kenmerkantwoord 8]], ""))</f>
        <v/>
      </c>
      <c r="BV33" s="186" t="b">
        <f>ISNUMBER(SEARCH("[",OpnameTabel[[#This Row],[Kenmerkvraag 9]]))</f>
        <v>0</v>
      </c>
      <c r="BW33" s="186" t="str">
        <f>IF(OpnameTabel[[#This Row],[HeeftKenmerkEenheid9]], MID(LEFT(OpnameTabel[[#This Row],[Kenmerkvraag 9]],FIND("]",OpnameTabel[[#This Row],[Kenmerkvraag 9]])-1),FIND("[",OpnameTabel[[#This Row],[Kenmerkvraag 9]])+1,LEN(OpnameTabel[[#This Row],[Kenmerkvraag 9]])), "")</f>
        <v/>
      </c>
      <c r="BX33" s="186" t="str">
        <f>IF(OpnameTabel[[#This Row],[HeeftKenmerkEenheid9]], LEFT(OpnameTabel[[#This Row],[Kenmerkvraag 9]], (FIND(" [",OpnameTabel[[#This Row],[Kenmerkvraag 9]],1)-1)), "")</f>
        <v/>
      </c>
      <c r="BY33" s="186" t="str">
        <f>IF(OpnameTabel[[#This Row],[HeeftKenmerkEenheid9]], (OpnameTabel[[#This Row],[Kenmerkomschrijving9]] &amp; ": " &amp; OpnameTabel[[#This Row],[Kenmerkantwoord 9]] &amp; " " &amp;OpnameTabel[[#This Row],[Kenmerkeenheid9]]), IF(ISTEXT(OpnameTabel[[#This Row],[Kenmerkantwoord 9]]), OpnameTabel[[#This Row],[Kenmerkantwoord 9]], ""))</f>
        <v/>
      </c>
      <c r="BZ33" s="186" t="b">
        <f>ISNUMBER(SEARCH("[",OpnameTabel[[#This Row],[Kenmerkvraag 10]]))</f>
        <v>0</v>
      </c>
      <c r="CA33" s="186" t="str">
        <f>IF(OpnameTabel[[#This Row],[HeeftKenmerkEenheid10]], MID(LEFT(OpnameTabel[[#This Row],[Kenmerkvraag 10]],FIND("]",OpnameTabel[[#This Row],[Kenmerkvraag 10]])-1),FIND("[",OpnameTabel[[#This Row],[Kenmerkvraag 10]])+1,LEN(OpnameTabel[[#This Row],[Kenmerkvraag 10]])), "")</f>
        <v/>
      </c>
      <c r="CB33" s="186" t="str">
        <f>IF(OpnameTabel[[#This Row],[HeeftKenmerkEenheid10]], LEFT(OpnameTabel[[#This Row],[Kenmerkvraag 10]], (FIND(" [",OpnameTabel[[#This Row],[Kenmerkvraag 10]],1)-1)), "")</f>
        <v/>
      </c>
      <c r="CC3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3" s="186" t="b">
        <f>ISNUMBER(SEARCH("[",OpnameTabel[[#This Row],[Kenmerkvraag 11]]))</f>
        <v>0</v>
      </c>
      <c r="CE33" s="186" t="str">
        <f>IF(OpnameTabel[[#This Row],[HeeftKenmerkEenheid11]], MID(LEFT(OpnameTabel[[#This Row],[Kenmerkvraag 11]],FIND("]",OpnameTabel[[#This Row],[Kenmerkvraag 11]])-1),FIND("[",OpnameTabel[[#This Row],[Kenmerkvraag 11]])+1,LEN(OpnameTabel[[#This Row],[Kenmerkvraag 11]])), "")</f>
        <v/>
      </c>
      <c r="CF33" s="186" t="str">
        <f>IF(OpnameTabel[[#This Row],[HeeftKenmerkEenheid11]], LEFT(OpnameTabel[[#This Row],[Kenmerkvraag 11]], (FIND(" [",OpnameTabel[[#This Row],[Kenmerkvraag 11]],1)-1)), "")</f>
        <v/>
      </c>
      <c r="CG3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3" s="186"/>
      <c r="CI33" s="186"/>
      <c r="CJ33" s="186"/>
      <c r="CK33" s="186"/>
      <c r="CL33" s="186"/>
      <c r="CM33" s="186"/>
      <c r="CN33" s="186"/>
      <c r="CO33" s="186"/>
      <c r="CP33" s="186"/>
      <c r="CQ33" s="186"/>
      <c r="CR33" s="186"/>
      <c r="CS33" s="186"/>
      <c r="CT33" s="186"/>
      <c r="CU33" s="186"/>
    </row>
    <row r="34" spans="1:99" ht="17.399999999999999" customHeight="1" x14ac:dyDescent="0.25">
      <c r="A34" s="197">
        <f>ROW()</f>
        <v>34</v>
      </c>
      <c r="B34" s="185">
        <v>0</v>
      </c>
      <c r="C34" s="218" t="s">
        <v>263</v>
      </c>
      <c r="D34" s="89" t="str">
        <f>VLOOKUP(E34,'3 NL-SfB'!C:F,4,0)</f>
        <v>distributieleidingen (koeling)</v>
      </c>
      <c r="E34" s="95" t="s">
        <v>348</v>
      </c>
      <c r="F34" s="86" t="s">
        <v>1680</v>
      </c>
      <c r="G34" t="s">
        <v>1680</v>
      </c>
      <c r="H34" s="147">
        <v>1</v>
      </c>
      <c r="I34" s="143"/>
      <c r="J34" s="142"/>
      <c r="K34" s="142"/>
      <c r="L34" s="101" t="s">
        <v>3075</v>
      </c>
      <c r="M34" s="258"/>
      <c r="N34" s="98" t="s">
        <v>3081</v>
      </c>
      <c r="O34" s="158"/>
      <c r="P34" s="98" t="s">
        <v>3082</v>
      </c>
      <c r="Q34" s="158"/>
      <c r="R34" s="101" t="s">
        <v>3089</v>
      </c>
      <c r="S34" s="143"/>
      <c r="T34" s="101"/>
      <c r="U34" s="167"/>
      <c r="V34" s="73"/>
      <c r="W34" s="167"/>
      <c r="X34" s="73"/>
      <c r="Y34" s="167"/>
      <c r="Z34" s="167"/>
      <c r="AA34" s="167"/>
      <c r="AB34" s="71"/>
      <c r="AC34" s="277" t="s">
        <v>3038</v>
      </c>
      <c r="AD34" s="156" t="b">
        <f>NOT(ISBLANK(OpnameTabel[[#This Row],[Aantal]]))</f>
        <v>1</v>
      </c>
      <c r="AE34" s="70" t="b">
        <f>AND(OpnameTabel[[#This Row],[IsAssetRegel]],NOT(ISBLANK(OpnameTabel[[#This Row],[Aantal]])))</f>
        <v>1</v>
      </c>
      <c r="AF34" s="70" t="b">
        <f>IF(AND(OpnameTabel[[#This Row],[IsAssetRegel]],OpnameTabel[[#This Row],[IsRegelActief]]), NOT(ISBLANK(OpnameTabel[[#This Row],[Bouwjaar]])), TRUE)</f>
        <v>0</v>
      </c>
      <c r="AG34" s="70" t="b">
        <f>IF(AND(OpnameTabel[[#This Row],[IsAssetRegel]],OpnameTabel[[#This Row],[IsRegelActief]]), NOT(ISBLANK(J34)), TRUE)</f>
        <v>0</v>
      </c>
      <c r="AH34" s="70" t="b">
        <f>IF(AND(OpnameTabel[[#This Row],[IsAssetRegel]],OpnameTabel[[#This Row],[IsRegelActief]]), NOT(ISBLANK(K34)), TRUE)</f>
        <v>0</v>
      </c>
      <c r="AI34" s="70" t="b">
        <f>IF(AND(OpnameTabel[[#This Row],[IsAssetRegel]],OpnameTabel[[#This Row],[IsRegelActief]], NOT(ISBLANK(OpnameTabel[[#This Row],[Kenmerkvraag 4]]))), NOT(ISBLANK(OpnameTabel[[#This Row],[Kenmerkantwoord 4]])), TRUE)</f>
        <v>0</v>
      </c>
      <c r="AJ34" s="70" t="b">
        <f>IF(AND(OpnameTabel[[#This Row],[IsAssetRegel]],OpnameTabel[[#This Row],[IsRegelActief]], NOT(ISBLANK(OpnameTabel[[#This Row],[Kenmerkvraag 5]]))), NOT(ISBLANK(OpnameTabel[[#This Row],[Kenmerkantwoord 5]])), TRUE)</f>
        <v>0</v>
      </c>
      <c r="AK34" s="70" t="b">
        <f>IF(AND(OpnameTabel[[#This Row],[IsAssetRegel]],OpnameTabel[[#This Row],[IsRegelActief]], NOT(ISBLANK(OpnameTabel[[#This Row],[Kenmerkvraag 6]]))), NOT(ISBLANK(OpnameTabel[[#This Row],[Kenmerkantwoord 6]])), TRUE)</f>
        <v>0</v>
      </c>
      <c r="AL34" s="70" t="b">
        <f>IF(AND(OpnameTabel[[#This Row],[IsAssetRegel]],OpnameTabel[[#This Row],[IsRegelActief]], NOT(ISBLANK(OpnameTabel[[#This Row],[Kenmerkvraag 7]]))), NOT(ISBLANK(OpnameTabel[[#This Row],[Kenmerkantwoord 7]])), TRUE)</f>
        <v>0</v>
      </c>
      <c r="AM34" s="70" t="b">
        <f>IF(AND(OpnameTabel[[#This Row],[IsAssetRegel]],OpnameTabel[[#This Row],[IsRegelActief]], NOT(ISBLANK(OpnameTabel[[#This Row],[Kenmerkvraag 8]]))), NOT(ISBLANK(OpnameTabel[[#This Row],[Kenmerkantwoord 8]])), TRUE)</f>
        <v>1</v>
      </c>
      <c r="AN34" s="70" t="b">
        <f>IF(AND(OpnameTabel[[#This Row],[IsAssetRegel]],OpnameTabel[[#This Row],[IsRegelActief]], NOT(ISBLANK(OpnameTabel[[#This Row],[Kenmerkvraag 9]]))), NOT(ISBLANK(OpnameTabel[[#This Row],[Kenmerkantwoord 9]])), TRUE)</f>
        <v>1</v>
      </c>
      <c r="AO34" s="70" t="b">
        <f>IF(AND(OpnameTabel[[#This Row],[IsAssetRegel]],OpnameTabel[[#This Row],[IsRegelActief]], NOT(ISBLANK(OpnameTabel[[#This Row],[Kenmerkvraag 10]]))), NOT(ISBLANK(OpnameTabel[[#This Row],[Kenmerkantwoord 10]])), TRUE)</f>
        <v>1</v>
      </c>
      <c r="AP34" s="70" t="b">
        <f>IF(AND(OpnameTabel[[#This Row],[IsAssetRegel]],OpnameTabel[[#This Row],[IsRegelActief]], NOT(ISBLANK(OpnameTabel[[#This Row],[Kenmerkvraag 11]]))), NOT(ISBLANK(OpnameTabel[[#This Row],[Kenmerkantwoord 11]])), TRUE)</f>
        <v>1</v>
      </c>
      <c r="AQ34" s="70">
        <f>IF(OpnameTabel[[#This Row],[IsIngevuld1]], 0, 1)</f>
        <v>1</v>
      </c>
      <c r="AR34" s="70">
        <f>IF(OpnameTabel[[#This Row],[IsIngevuld2]], 0, 1)</f>
        <v>1</v>
      </c>
      <c r="AS34" s="70">
        <f>IF(OpnameTabel[[#This Row],[IsIngevuld3]], 0, 1)</f>
        <v>1</v>
      </c>
      <c r="AT34" s="70">
        <f>IF(OpnameTabel[[#This Row],[IsIngevuld4]], 0, 1)</f>
        <v>1</v>
      </c>
      <c r="AU34" s="70">
        <f>IF(OpnameTabel[[#This Row],[IsIngevuld5]], 0, 1)</f>
        <v>1</v>
      </c>
      <c r="AV34" s="70">
        <f>IF(OpnameTabel[[#This Row],[IsIngevuld6]], 0, 1)</f>
        <v>1</v>
      </c>
      <c r="AW34" s="70">
        <f>IF(OpnameTabel[[#This Row],[IsIngevuld7]], 0, 1)</f>
        <v>1</v>
      </c>
      <c r="AX34" s="70">
        <f>IF(OpnameTabel[[#This Row],[IsIngevuld8]], 0, 1)</f>
        <v>0</v>
      </c>
      <c r="AY34" s="70">
        <f>IF(OpnameTabel[[#This Row],[IsIngevuld9]], 0, 1)</f>
        <v>0</v>
      </c>
      <c r="AZ34" s="70">
        <f>IF(OpnameTabel[[#This Row],[IsIngevuld10]], 0, 1)</f>
        <v>0</v>
      </c>
      <c r="BA34" s="70">
        <f>IF(OpnameTabel[[#This Row],[IsIngevuld11]], 0, 1)</f>
        <v>0</v>
      </c>
      <c r="BB34" s="70" t="b">
        <f>ISNUMBER(SEARCH("[",OpnameTabel[[#This Row],[Kenmerkvraag 4]]))</f>
        <v>0</v>
      </c>
      <c r="BC34" s="70" t="str">
        <f>IF(OpnameTabel[[#This Row],[HeeftKenmerkEenheid4]], MID(LEFT(OpnameTabel[[#This Row],[Kenmerkvraag 4]],FIND("]",OpnameTabel[[#This Row],[Kenmerkvraag 4]])-1),FIND("[",OpnameTabel[[#This Row],[Kenmerkvraag 4]])+1,LEN(OpnameTabel[[#This Row],[Kenmerkvraag 4]])), "")</f>
        <v/>
      </c>
      <c r="BD34" s="70" t="str">
        <f>IF(OpnameTabel[[#This Row],[HeeftKenmerkEenheid4]], LEFT(OpnameTabel[[#This Row],[Kenmerkvraag 4]], (FIND(" [",OpnameTabel[[#This Row],[Kenmerkvraag 4]],1)-1)), "")</f>
        <v/>
      </c>
      <c r="BE34" s="186" t="str">
        <f>IF(OpnameTabel[[#This Row],[HeeftKenmerkEenheid4]], (OpnameTabel[[#This Row],[Kenmerkomschrijving4]] &amp; ": " &amp; OpnameTabel[[#This Row],[Kenmerkantwoord 4]] &amp; " " &amp;OpnameTabel[[#This Row],[Kenmerkeenheid4]]), IF(ISTEXT(OpnameTabel[[#This Row],[Kenmerkantwoord 4]]), OpnameTabel[[#This Row],[Kenmerkantwoord 4]], ""))</f>
        <v/>
      </c>
      <c r="BF34" s="186" t="b">
        <f>ISNUMBER(SEARCH("[",OpnameTabel[[#This Row],[Kenmerkvraag 5]]))</f>
        <v>1</v>
      </c>
      <c r="BG34" s="186" t="str">
        <f>IF(OpnameTabel[[#This Row],[HeeftKenmerkEenheid5]], MID(LEFT(OpnameTabel[[#This Row],[Kenmerkvraag 5]],FIND("]",OpnameTabel[[#This Row],[Kenmerkvraag 5]])-1),FIND("[",OpnameTabel[[#This Row],[Kenmerkvraag 5]])+1,LEN(OpnameTabel[[#This Row],[Kenmerkvraag 5]])), "")</f>
        <v>stuks</v>
      </c>
      <c r="BH34" s="186" t="str">
        <f>IF(OpnameTabel[[#This Row],[HeeftKenmerkEenheid5]], LEFT(OpnameTabel[[#This Row],[Kenmerkvraag 5]], (FIND(" [",OpnameTabel[[#This Row],[Kenmerkvraag 5]],1)-1)), "")</f>
        <v>Groepen</v>
      </c>
      <c r="BI34" s="186" t="str">
        <f>IF(OpnameTabel[[#This Row],[HeeftKenmerkEenheid5]], (OpnameTabel[[#This Row],[Kenmerkomschrijving5]] &amp; ": " &amp; OpnameTabel[[#This Row],[Kenmerkantwoord 5]] &amp; " " &amp;OpnameTabel[[#This Row],[Kenmerkeenheid5]]), IF(ISTEXT(OpnameTabel[[#This Row],[Kenmerkantwoord 5]]), OpnameTabel[[#This Row],[Kenmerkantwoord 5]], ""))</f>
        <v>Groepen:  stuks</v>
      </c>
      <c r="BJ34" s="186" t="b">
        <f>ISNUMBER(SEARCH("[",OpnameTabel[[#This Row],[Kenmerkvraag 6]]))</f>
        <v>1</v>
      </c>
      <c r="BK34" s="186" t="str">
        <f>IF(OpnameTabel[[#This Row],[HeeftKenmerkEenheid6]], MID(LEFT(OpnameTabel[[#This Row],[Kenmerkvraag 6]],FIND("]",OpnameTabel[[#This Row],[Kenmerkvraag 6]])-1),FIND("[",OpnameTabel[[#This Row],[Kenmerkvraag 6]])+1,LEN(OpnameTabel[[#This Row],[Kenmerkvraag 6]])), "")</f>
        <v>stuks</v>
      </c>
      <c r="BL34" s="186" t="str">
        <f>IF(OpnameTabel[[#This Row],[HeeftKenmerkEenheid6]], LEFT(OpnameTabel[[#This Row],[Kenmerkvraag 6]], (FIND(" [",OpnameTabel[[#This Row],[Kenmerkvraag 6]],1)-1)), "")</f>
        <v>Pompen</v>
      </c>
      <c r="BM34" s="186" t="str">
        <f>IF(OpnameTabel[[#This Row],[HeeftKenmerkEenheid6]], (OpnameTabel[[#This Row],[Kenmerkomschrijving6]] &amp; ": " &amp; OpnameTabel[[#This Row],[Kenmerkantwoord 6]] &amp; " " &amp;OpnameTabel[[#This Row],[Kenmerkeenheid6]]), IF(ISTEXT(OpnameTabel[[#This Row],[Kenmerkantwoord 6]]), OpnameTabel[[#This Row],[Kenmerkantwoord 6]], ""))</f>
        <v>Pompen:  stuks</v>
      </c>
      <c r="BN34" s="186" t="b">
        <f>ISNUMBER(SEARCH("[",OpnameTabel[[#This Row],[Kenmerkvraag 7]]))</f>
        <v>0</v>
      </c>
      <c r="BO34" s="186" t="str">
        <f>IF(OpnameTabel[[#This Row],[HeeftKenmerkEenheid7]], MID(LEFT(OpnameTabel[[#This Row],[Kenmerkvraag 7]],FIND("]",OpnameTabel[[#This Row],[Kenmerkvraag 7]])-1),FIND("[",OpnameTabel[[#This Row],[Kenmerkvraag 7]])+1,LEN(OpnameTabel[[#This Row],[Kenmerkvraag 7]])), "")</f>
        <v/>
      </c>
      <c r="BP34" s="186" t="str">
        <f>IF(OpnameTabel[[#This Row],[HeeftKenmerkEenheid7]], LEFT(OpnameTabel[[#This Row],[Kenmerkvraag 7]], (FIND(" [",OpnameTabel[[#This Row],[Kenmerkvraag 7]],1)-1)), "")</f>
        <v/>
      </c>
      <c r="BQ34" s="186" t="str">
        <f>IF(OpnameTabel[[#This Row],[HeeftKenmerkEenheid7]], (OpnameTabel[[#This Row],[Kenmerkomschrijving7]] &amp; ": " &amp; OpnameTabel[[#This Row],[Kenmerkantwoord 7]] &amp; " " &amp;OpnameTabel[[#This Row],[Kenmerkeenheid7]]), IF(ISTEXT(OpnameTabel[[#This Row],[Kenmerkantwoord 7]]), OpnameTabel[[#This Row],[Kenmerkantwoord 7]], ""))</f>
        <v/>
      </c>
      <c r="BR34" s="186" t="b">
        <f>ISNUMBER(SEARCH("[",OpnameTabel[[#This Row],[Kenmerkvraag 8]]))</f>
        <v>0</v>
      </c>
      <c r="BS34" s="186" t="str">
        <f>IF(OpnameTabel[[#This Row],[HeeftKenmerkEenheid8]], MID(LEFT(OpnameTabel[[#This Row],[Kenmerkvraag 8]],FIND("]",OpnameTabel[[#This Row],[Kenmerkvraag 8]])-1),FIND("[",OpnameTabel[[#This Row],[Kenmerkvraag 8]])+1,LEN(OpnameTabel[[#This Row],[Kenmerkvraag 8]])), "")</f>
        <v/>
      </c>
      <c r="BT34" s="186" t="str">
        <f>IF(OpnameTabel[[#This Row],[HeeftKenmerkEenheid8]], LEFT(OpnameTabel[[#This Row],[Kenmerkvraag 8]], (FIND(" [",OpnameTabel[[#This Row],[Kenmerkvraag 8]],1)-1)), "")</f>
        <v/>
      </c>
      <c r="BU34" s="186" t="str">
        <f>IF(OpnameTabel[[#This Row],[HeeftKenmerkEenheid8]], (OpnameTabel[[#This Row],[Kenmerkomschrijving8]] &amp; ": " &amp; OpnameTabel[[#This Row],[Kenmerkantwoord 8]] &amp; " " &amp;OpnameTabel[[#This Row],[Kenmerkeenheid8]]), IF(ISTEXT(OpnameTabel[[#This Row],[Kenmerkantwoord 8]]), OpnameTabel[[#This Row],[Kenmerkantwoord 8]], ""))</f>
        <v/>
      </c>
      <c r="BV34" s="186" t="b">
        <f>ISNUMBER(SEARCH("[",OpnameTabel[[#This Row],[Kenmerkvraag 9]]))</f>
        <v>0</v>
      </c>
      <c r="BW34" s="186" t="str">
        <f>IF(OpnameTabel[[#This Row],[HeeftKenmerkEenheid9]], MID(LEFT(OpnameTabel[[#This Row],[Kenmerkvraag 9]],FIND("]",OpnameTabel[[#This Row],[Kenmerkvraag 9]])-1),FIND("[",OpnameTabel[[#This Row],[Kenmerkvraag 9]])+1,LEN(OpnameTabel[[#This Row],[Kenmerkvraag 9]])), "")</f>
        <v/>
      </c>
      <c r="BX34" s="186" t="str">
        <f>IF(OpnameTabel[[#This Row],[HeeftKenmerkEenheid9]], LEFT(OpnameTabel[[#This Row],[Kenmerkvraag 9]], (FIND(" [",OpnameTabel[[#This Row],[Kenmerkvraag 9]],1)-1)), "")</f>
        <v/>
      </c>
      <c r="BY34" s="186" t="str">
        <f>IF(OpnameTabel[[#This Row],[HeeftKenmerkEenheid9]], (OpnameTabel[[#This Row],[Kenmerkomschrijving9]] &amp; ": " &amp; OpnameTabel[[#This Row],[Kenmerkantwoord 9]] &amp; " " &amp;OpnameTabel[[#This Row],[Kenmerkeenheid9]]), IF(ISTEXT(OpnameTabel[[#This Row],[Kenmerkantwoord 9]]), OpnameTabel[[#This Row],[Kenmerkantwoord 9]], ""))</f>
        <v/>
      </c>
      <c r="BZ34" s="186" t="b">
        <f>ISNUMBER(SEARCH("[",OpnameTabel[[#This Row],[Kenmerkvraag 10]]))</f>
        <v>0</v>
      </c>
      <c r="CA34" s="186" t="str">
        <f>IF(OpnameTabel[[#This Row],[HeeftKenmerkEenheid10]], MID(LEFT(OpnameTabel[[#This Row],[Kenmerkvraag 10]],FIND("]",OpnameTabel[[#This Row],[Kenmerkvraag 10]])-1),FIND("[",OpnameTabel[[#This Row],[Kenmerkvraag 10]])+1,LEN(OpnameTabel[[#This Row],[Kenmerkvraag 10]])), "")</f>
        <v/>
      </c>
      <c r="CB34" s="186" t="str">
        <f>IF(OpnameTabel[[#This Row],[HeeftKenmerkEenheid10]], LEFT(OpnameTabel[[#This Row],[Kenmerkvraag 10]], (FIND(" [",OpnameTabel[[#This Row],[Kenmerkvraag 10]],1)-1)), "")</f>
        <v/>
      </c>
      <c r="CC3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4" s="186" t="b">
        <f>ISNUMBER(SEARCH("[",OpnameTabel[[#This Row],[Kenmerkvraag 11]]))</f>
        <v>0</v>
      </c>
      <c r="CE34" s="186" t="str">
        <f>IF(OpnameTabel[[#This Row],[HeeftKenmerkEenheid11]], MID(LEFT(OpnameTabel[[#This Row],[Kenmerkvraag 11]],FIND("]",OpnameTabel[[#This Row],[Kenmerkvraag 11]])-1),FIND("[",OpnameTabel[[#This Row],[Kenmerkvraag 11]])+1,LEN(OpnameTabel[[#This Row],[Kenmerkvraag 11]])), "")</f>
        <v/>
      </c>
      <c r="CF34" s="186" t="str">
        <f>IF(OpnameTabel[[#This Row],[HeeftKenmerkEenheid11]], LEFT(OpnameTabel[[#This Row],[Kenmerkvraag 11]], (FIND(" [",OpnameTabel[[#This Row],[Kenmerkvraag 11]],1)-1)), "")</f>
        <v/>
      </c>
      <c r="CG3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4" s="186"/>
      <c r="CI34" s="186"/>
      <c r="CJ34" s="186"/>
      <c r="CK34" s="186"/>
      <c r="CL34" s="186"/>
      <c r="CM34" s="186"/>
      <c r="CN34" s="186"/>
      <c r="CO34" s="186"/>
      <c r="CP34" s="186"/>
      <c r="CQ34" s="186"/>
      <c r="CR34" s="186"/>
      <c r="CS34" s="186"/>
      <c r="CT34" s="186"/>
      <c r="CU34" s="186"/>
    </row>
    <row r="35" spans="1:99" ht="27.6" x14ac:dyDescent="0.25">
      <c r="A35" s="197">
        <f>ROW()</f>
        <v>35</v>
      </c>
      <c r="B35" s="185">
        <v>0</v>
      </c>
      <c r="C35" s="218" t="s">
        <v>263</v>
      </c>
      <c r="D35" s="97" t="str">
        <f>VLOOKUP(E35,'3 NL-SfB'!C:F,4,0)</f>
        <v>verdeler/verzamelaar (koeling)</v>
      </c>
      <c r="E35" s="96" t="s">
        <v>1683</v>
      </c>
      <c r="F35" s="87" t="s">
        <v>1680</v>
      </c>
      <c r="G35" t="s">
        <v>1680</v>
      </c>
      <c r="H35" s="147">
        <v>1</v>
      </c>
      <c r="I35" s="158"/>
      <c r="J35" s="158"/>
      <c r="K35" s="158"/>
      <c r="L35" s="101" t="s">
        <v>3081</v>
      </c>
      <c r="M35" s="158"/>
      <c r="N35" s="101" t="s">
        <v>3082</v>
      </c>
      <c r="O35" s="160"/>
      <c r="P35" s="122" t="s">
        <v>3088</v>
      </c>
      <c r="Q35" s="143"/>
      <c r="R35" s="110"/>
      <c r="S35" s="160"/>
      <c r="T35" s="110"/>
      <c r="U35" s="160"/>
      <c r="V35" s="110"/>
      <c r="W35" s="160"/>
      <c r="X35" s="110"/>
      <c r="Y35" s="160"/>
      <c r="Z35" s="160"/>
      <c r="AA35" s="160"/>
      <c r="AB35" s="102" t="s">
        <v>3770</v>
      </c>
      <c r="AC35" s="226" t="s">
        <v>3817</v>
      </c>
      <c r="AD35" s="156" t="b">
        <f>NOT(ISBLANK(OpnameTabel[[#This Row],[Aantal]]))</f>
        <v>1</v>
      </c>
      <c r="AE35" s="70" t="b">
        <f>AND(OpnameTabel[[#This Row],[IsAssetRegel]],NOT(ISBLANK(OpnameTabel[[#This Row],[Aantal]])))</f>
        <v>1</v>
      </c>
      <c r="AF35" s="70" t="b">
        <f>IF(AND(OpnameTabel[[#This Row],[IsAssetRegel]],OpnameTabel[[#This Row],[IsRegelActief]]), NOT(ISBLANK(OpnameTabel[[#This Row],[Bouwjaar]])), TRUE)</f>
        <v>0</v>
      </c>
      <c r="AG35" s="70" t="b">
        <f>IF(AND(OpnameTabel[[#This Row],[IsAssetRegel]],OpnameTabel[[#This Row],[IsRegelActief]]), NOT(ISBLANK(J35)), TRUE)</f>
        <v>0</v>
      </c>
      <c r="AH35" s="70" t="b">
        <f>IF(AND(OpnameTabel[[#This Row],[IsAssetRegel]],OpnameTabel[[#This Row],[IsRegelActief]]), NOT(ISBLANK(K35)), TRUE)</f>
        <v>0</v>
      </c>
      <c r="AI35" s="70" t="b">
        <f>IF(AND(OpnameTabel[[#This Row],[IsAssetRegel]],OpnameTabel[[#This Row],[IsRegelActief]], NOT(ISBLANK(OpnameTabel[[#This Row],[Kenmerkvraag 4]]))), NOT(ISBLANK(OpnameTabel[[#This Row],[Kenmerkantwoord 4]])), TRUE)</f>
        <v>0</v>
      </c>
      <c r="AJ35" s="70" t="b">
        <f>IF(AND(OpnameTabel[[#This Row],[IsAssetRegel]],OpnameTabel[[#This Row],[IsRegelActief]], NOT(ISBLANK(OpnameTabel[[#This Row],[Kenmerkvraag 5]]))), NOT(ISBLANK(OpnameTabel[[#This Row],[Kenmerkantwoord 5]])), TRUE)</f>
        <v>0</v>
      </c>
      <c r="AK35" s="70" t="b">
        <f>IF(AND(OpnameTabel[[#This Row],[IsAssetRegel]],OpnameTabel[[#This Row],[IsRegelActief]], NOT(ISBLANK(OpnameTabel[[#This Row],[Kenmerkvraag 6]]))), NOT(ISBLANK(OpnameTabel[[#This Row],[Kenmerkantwoord 6]])), TRUE)</f>
        <v>0</v>
      </c>
      <c r="AL35" s="70" t="b">
        <f>IF(AND(OpnameTabel[[#This Row],[IsAssetRegel]],OpnameTabel[[#This Row],[IsRegelActief]], NOT(ISBLANK(OpnameTabel[[#This Row],[Kenmerkvraag 7]]))), NOT(ISBLANK(OpnameTabel[[#This Row],[Kenmerkantwoord 7]])), TRUE)</f>
        <v>1</v>
      </c>
      <c r="AM35" s="70" t="b">
        <f>IF(AND(OpnameTabel[[#This Row],[IsAssetRegel]],OpnameTabel[[#This Row],[IsRegelActief]], NOT(ISBLANK(OpnameTabel[[#This Row],[Kenmerkvraag 8]]))), NOT(ISBLANK(OpnameTabel[[#This Row],[Kenmerkantwoord 8]])), TRUE)</f>
        <v>1</v>
      </c>
      <c r="AN35" s="70" t="b">
        <f>IF(AND(OpnameTabel[[#This Row],[IsAssetRegel]],OpnameTabel[[#This Row],[IsRegelActief]], NOT(ISBLANK(OpnameTabel[[#This Row],[Kenmerkvraag 9]]))), NOT(ISBLANK(OpnameTabel[[#This Row],[Kenmerkantwoord 9]])), TRUE)</f>
        <v>1</v>
      </c>
      <c r="AO35" s="70" t="b">
        <f>IF(AND(OpnameTabel[[#This Row],[IsAssetRegel]],OpnameTabel[[#This Row],[IsRegelActief]], NOT(ISBLANK(OpnameTabel[[#This Row],[Kenmerkvraag 10]]))), NOT(ISBLANK(OpnameTabel[[#This Row],[Kenmerkantwoord 10]])), TRUE)</f>
        <v>1</v>
      </c>
      <c r="AP35" s="70" t="b">
        <f>IF(AND(OpnameTabel[[#This Row],[IsAssetRegel]],OpnameTabel[[#This Row],[IsRegelActief]], NOT(ISBLANK(OpnameTabel[[#This Row],[Kenmerkvraag 11]]))), NOT(ISBLANK(OpnameTabel[[#This Row],[Kenmerkantwoord 11]])), TRUE)</f>
        <v>1</v>
      </c>
      <c r="AQ35" s="70">
        <f>IF(OpnameTabel[[#This Row],[IsIngevuld1]], 0, 1)</f>
        <v>1</v>
      </c>
      <c r="AR35" s="70">
        <f>IF(OpnameTabel[[#This Row],[IsIngevuld2]], 0, 1)</f>
        <v>1</v>
      </c>
      <c r="AS35" s="70">
        <f>IF(OpnameTabel[[#This Row],[IsIngevuld3]], 0, 1)</f>
        <v>1</v>
      </c>
      <c r="AT35" s="70">
        <f>IF(OpnameTabel[[#This Row],[IsIngevuld4]], 0, 1)</f>
        <v>1</v>
      </c>
      <c r="AU35" s="70">
        <f>IF(OpnameTabel[[#This Row],[IsIngevuld5]], 0, 1)</f>
        <v>1</v>
      </c>
      <c r="AV35" s="70">
        <f>IF(OpnameTabel[[#This Row],[IsIngevuld6]], 0, 1)</f>
        <v>1</v>
      </c>
      <c r="AW35" s="70">
        <f>IF(OpnameTabel[[#This Row],[IsIngevuld7]], 0, 1)</f>
        <v>0</v>
      </c>
      <c r="AX35" s="70">
        <f>IF(OpnameTabel[[#This Row],[IsIngevuld8]], 0, 1)</f>
        <v>0</v>
      </c>
      <c r="AY35" s="70">
        <f>IF(OpnameTabel[[#This Row],[IsIngevuld9]], 0, 1)</f>
        <v>0</v>
      </c>
      <c r="AZ35" s="70">
        <f>IF(OpnameTabel[[#This Row],[IsIngevuld10]], 0, 1)</f>
        <v>0</v>
      </c>
      <c r="BA35" s="70">
        <f>IF(OpnameTabel[[#This Row],[IsIngevuld11]], 0, 1)</f>
        <v>0</v>
      </c>
      <c r="BB35" s="70" t="b">
        <f>ISNUMBER(SEARCH("[",OpnameTabel[[#This Row],[Kenmerkvraag 4]]))</f>
        <v>1</v>
      </c>
      <c r="BC35" s="70" t="str">
        <f>IF(OpnameTabel[[#This Row],[HeeftKenmerkEenheid4]], MID(LEFT(OpnameTabel[[#This Row],[Kenmerkvraag 4]],FIND("]",OpnameTabel[[#This Row],[Kenmerkvraag 4]])-1),FIND("[",OpnameTabel[[#This Row],[Kenmerkvraag 4]])+1,LEN(OpnameTabel[[#This Row],[Kenmerkvraag 4]])), "")</f>
        <v>stuks</v>
      </c>
      <c r="BD35" s="70" t="str">
        <f>IF(OpnameTabel[[#This Row],[HeeftKenmerkEenheid4]], LEFT(OpnameTabel[[#This Row],[Kenmerkvraag 4]], (FIND(" [",OpnameTabel[[#This Row],[Kenmerkvraag 4]],1)-1)), "")</f>
        <v>Groepen</v>
      </c>
      <c r="BE35" s="186" t="str">
        <f>IF(OpnameTabel[[#This Row],[HeeftKenmerkEenheid4]], (OpnameTabel[[#This Row],[Kenmerkomschrijving4]] &amp; ": " &amp; OpnameTabel[[#This Row],[Kenmerkantwoord 4]] &amp; " " &amp;OpnameTabel[[#This Row],[Kenmerkeenheid4]]), IF(ISTEXT(OpnameTabel[[#This Row],[Kenmerkantwoord 4]]), OpnameTabel[[#This Row],[Kenmerkantwoord 4]], ""))</f>
        <v>Groepen:  stuks</v>
      </c>
      <c r="BF35" s="186" t="b">
        <f>ISNUMBER(SEARCH("[",OpnameTabel[[#This Row],[Kenmerkvraag 5]]))</f>
        <v>1</v>
      </c>
      <c r="BG35" s="186" t="str">
        <f>IF(OpnameTabel[[#This Row],[HeeftKenmerkEenheid5]], MID(LEFT(OpnameTabel[[#This Row],[Kenmerkvraag 5]],FIND("]",OpnameTabel[[#This Row],[Kenmerkvraag 5]])-1),FIND("[",OpnameTabel[[#This Row],[Kenmerkvraag 5]])+1,LEN(OpnameTabel[[#This Row],[Kenmerkvraag 5]])), "")</f>
        <v>stuks</v>
      </c>
      <c r="BH35" s="186" t="str">
        <f>IF(OpnameTabel[[#This Row],[HeeftKenmerkEenheid5]], LEFT(OpnameTabel[[#This Row],[Kenmerkvraag 5]], (FIND(" [",OpnameTabel[[#This Row],[Kenmerkvraag 5]],1)-1)), "")</f>
        <v>Pompen</v>
      </c>
      <c r="BI35" s="186" t="str">
        <f>IF(OpnameTabel[[#This Row],[HeeftKenmerkEenheid5]], (OpnameTabel[[#This Row],[Kenmerkomschrijving5]] &amp; ": " &amp; OpnameTabel[[#This Row],[Kenmerkantwoord 5]] &amp; " " &amp;OpnameTabel[[#This Row],[Kenmerkeenheid5]]), IF(ISTEXT(OpnameTabel[[#This Row],[Kenmerkantwoord 5]]), OpnameTabel[[#This Row],[Kenmerkantwoord 5]], ""))</f>
        <v>Pompen:  stuks</v>
      </c>
      <c r="BJ35" s="186" t="b">
        <f>ISNUMBER(SEARCH("[",OpnameTabel[[#This Row],[Kenmerkvraag 6]]))</f>
        <v>0</v>
      </c>
      <c r="BK35" s="186" t="str">
        <f>IF(OpnameTabel[[#This Row],[HeeftKenmerkEenheid6]], MID(LEFT(OpnameTabel[[#This Row],[Kenmerkvraag 6]],FIND("]",OpnameTabel[[#This Row],[Kenmerkvraag 6]])-1),FIND("[",OpnameTabel[[#This Row],[Kenmerkvraag 6]])+1,LEN(OpnameTabel[[#This Row],[Kenmerkvraag 6]])), "")</f>
        <v/>
      </c>
      <c r="BL35" s="186" t="str">
        <f>IF(OpnameTabel[[#This Row],[HeeftKenmerkEenheid6]], LEFT(OpnameTabel[[#This Row],[Kenmerkvraag 6]], (FIND(" [",OpnameTabel[[#This Row],[Kenmerkvraag 6]],1)-1)), "")</f>
        <v/>
      </c>
      <c r="BM35" s="186" t="str">
        <f>IF(OpnameTabel[[#This Row],[HeeftKenmerkEenheid6]], (OpnameTabel[[#This Row],[Kenmerkomschrijving6]] &amp; ": " &amp; OpnameTabel[[#This Row],[Kenmerkantwoord 6]] &amp; " " &amp;OpnameTabel[[#This Row],[Kenmerkeenheid6]]), IF(ISTEXT(OpnameTabel[[#This Row],[Kenmerkantwoord 6]]), OpnameTabel[[#This Row],[Kenmerkantwoord 6]], ""))</f>
        <v/>
      </c>
      <c r="BN35" s="186" t="b">
        <f>ISNUMBER(SEARCH("[",OpnameTabel[[#This Row],[Kenmerkvraag 7]]))</f>
        <v>0</v>
      </c>
      <c r="BO35" s="186" t="str">
        <f>IF(OpnameTabel[[#This Row],[HeeftKenmerkEenheid7]], MID(LEFT(OpnameTabel[[#This Row],[Kenmerkvraag 7]],FIND("]",OpnameTabel[[#This Row],[Kenmerkvraag 7]])-1),FIND("[",OpnameTabel[[#This Row],[Kenmerkvraag 7]])+1,LEN(OpnameTabel[[#This Row],[Kenmerkvraag 7]])), "")</f>
        <v/>
      </c>
      <c r="BP35" s="186" t="str">
        <f>IF(OpnameTabel[[#This Row],[HeeftKenmerkEenheid7]], LEFT(OpnameTabel[[#This Row],[Kenmerkvraag 7]], (FIND(" [",OpnameTabel[[#This Row],[Kenmerkvraag 7]],1)-1)), "")</f>
        <v/>
      </c>
      <c r="BQ35" s="186" t="str">
        <f>IF(OpnameTabel[[#This Row],[HeeftKenmerkEenheid7]], (OpnameTabel[[#This Row],[Kenmerkomschrijving7]] &amp; ": " &amp; OpnameTabel[[#This Row],[Kenmerkantwoord 7]] &amp; " " &amp;OpnameTabel[[#This Row],[Kenmerkeenheid7]]), IF(ISTEXT(OpnameTabel[[#This Row],[Kenmerkantwoord 7]]), OpnameTabel[[#This Row],[Kenmerkantwoord 7]], ""))</f>
        <v/>
      </c>
      <c r="BR35" s="186" t="b">
        <f>ISNUMBER(SEARCH("[",OpnameTabel[[#This Row],[Kenmerkvraag 8]]))</f>
        <v>0</v>
      </c>
      <c r="BS35" s="186" t="str">
        <f>IF(OpnameTabel[[#This Row],[HeeftKenmerkEenheid8]], MID(LEFT(OpnameTabel[[#This Row],[Kenmerkvraag 8]],FIND("]",OpnameTabel[[#This Row],[Kenmerkvraag 8]])-1),FIND("[",OpnameTabel[[#This Row],[Kenmerkvraag 8]])+1,LEN(OpnameTabel[[#This Row],[Kenmerkvraag 8]])), "")</f>
        <v/>
      </c>
      <c r="BT35" s="186" t="str">
        <f>IF(OpnameTabel[[#This Row],[HeeftKenmerkEenheid8]], LEFT(OpnameTabel[[#This Row],[Kenmerkvraag 8]], (FIND(" [",OpnameTabel[[#This Row],[Kenmerkvraag 8]],1)-1)), "")</f>
        <v/>
      </c>
      <c r="BU35" s="186" t="str">
        <f>IF(OpnameTabel[[#This Row],[HeeftKenmerkEenheid8]], (OpnameTabel[[#This Row],[Kenmerkomschrijving8]] &amp; ": " &amp; OpnameTabel[[#This Row],[Kenmerkantwoord 8]] &amp; " " &amp;OpnameTabel[[#This Row],[Kenmerkeenheid8]]), IF(ISTEXT(OpnameTabel[[#This Row],[Kenmerkantwoord 8]]), OpnameTabel[[#This Row],[Kenmerkantwoord 8]], ""))</f>
        <v/>
      </c>
      <c r="BV35" s="186" t="b">
        <f>ISNUMBER(SEARCH("[",OpnameTabel[[#This Row],[Kenmerkvraag 9]]))</f>
        <v>0</v>
      </c>
      <c r="BW35" s="186" t="str">
        <f>IF(OpnameTabel[[#This Row],[HeeftKenmerkEenheid9]], MID(LEFT(OpnameTabel[[#This Row],[Kenmerkvraag 9]],FIND("]",OpnameTabel[[#This Row],[Kenmerkvraag 9]])-1),FIND("[",OpnameTabel[[#This Row],[Kenmerkvraag 9]])+1,LEN(OpnameTabel[[#This Row],[Kenmerkvraag 9]])), "")</f>
        <v/>
      </c>
      <c r="BX35" s="186" t="str">
        <f>IF(OpnameTabel[[#This Row],[HeeftKenmerkEenheid9]], LEFT(OpnameTabel[[#This Row],[Kenmerkvraag 9]], (FIND(" [",OpnameTabel[[#This Row],[Kenmerkvraag 9]],1)-1)), "")</f>
        <v/>
      </c>
      <c r="BY35" s="186" t="str">
        <f>IF(OpnameTabel[[#This Row],[HeeftKenmerkEenheid9]], (OpnameTabel[[#This Row],[Kenmerkomschrijving9]] &amp; ": " &amp; OpnameTabel[[#This Row],[Kenmerkantwoord 9]] &amp; " " &amp;OpnameTabel[[#This Row],[Kenmerkeenheid9]]), IF(ISTEXT(OpnameTabel[[#This Row],[Kenmerkantwoord 9]]), OpnameTabel[[#This Row],[Kenmerkantwoord 9]], ""))</f>
        <v/>
      </c>
      <c r="BZ35" s="186" t="b">
        <f>ISNUMBER(SEARCH("[",OpnameTabel[[#This Row],[Kenmerkvraag 10]]))</f>
        <v>0</v>
      </c>
      <c r="CA35" s="186" t="str">
        <f>IF(OpnameTabel[[#This Row],[HeeftKenmerkEenheid10]], MID(LEFT(OpnameTabel[[#This Row],[Kenmerkvraag 10]],FIND("]",OpnameTabel[[#This Row],[Kenmerkvraag 10]])-1),FIND("[",OpnameTabel[[#This Row],[Kenmerkvraag 10]])+1,LEN(OpnameTabel[[#This Row],[Kenmerkvraag 10]])), "")</f>
        <v/>
      </c>
      <c r="CB35" s="186" t="str">
        <f>IF(OpnameTabel[[#This Row],[HeeftKenmerkEenheid10]], LEFT(OpnameTabel[[#This Row],[Kenmerkvraag 10]], (FIND(" [",OpnameTabel[[#This Row],[Kenmerkvraag 10]],1)-1)), "")</f>
        <v/>
      </c>
      <c r="CC3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5" s="186" t="b">
        <f>ISNUMBER(SEARCH("[",OpnameTabel[[#This Row],[Kenmerkvraag 11]]))</f>
        <v>0</v>
      </c>
      <c r="CE35" s="186" t="str">
        <f>IF(OpnameTabel[[#This Row],[HeeftKenmerkEenheid11]], MID(LEFT(OpnameTabel[[#This Row],[Kenmerkvraag 11]],FIND("]",OpnameTabel[[#This Row],[Kenmerkvraag 11]])-1),FIND("[",OpnameTabel[[#This Row],[Kenmerkvraag 11]])+1,LEN(OpnameTabel[[#This Row],[Kenmerkvraag 11]])), "")</f>
        <v/>
      </c>
      <c r="CF35" s="186" t="str">
        <f>IF(OpnameTabel[[#This Row],[HeeftKenmerkEenheid11]], LEFT(OpnameTabel[[#This Row],[Kenmerkvraag 11]], (FIND(" [",OpnameTabel[[#This Row],[Kenmerkvraag 11]],1)-1)), "")</f>
        <v/>
      </c>
      <c r="CG3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5" s="186"/>
      <c r="CI35" s="186"/>
      <c r="CJ35" s="186"/>
      <c r="CK35" s="186"/>
      <c r="CL35" s="186"/>
      <c r="CM35" s="186"/>
      <c r="CN35" s="186"/>
      <c r="CO35" s="186"/>
      <c r="CP35" s="186"/>
      <c r="CQ35" s="186"/>
      <c r="CR35" s="186"/>
      <c r="CS35" s="186"/>
      <c r="CT35" s="186"/>
      <c r="CU35" s="186"/>
    </row>
    <row r="36" spans="1:99" s="242" customFormat="1" ht="13.8" x14ac:dyDescent="0.25">
      <c r="A36" s="197">
        <f>ROW()</f>
        <v>36</v>
      </c>
      <c r="B36" s="185">
        <v>0</v>
      </c>
      <c r="C36" s="218" t="s">
        <v>263</v>
      </c>
      <c r="D36" s="97" t="str">
        <f>VLOOKUP(E36,'3 NL-SfB'!C:F,4,0)</f>
        <v>fancoil/inductie unit (nakoeler)</v>
      </c>
      <c r="E36" s="96" t="s">
        <v>1706</v>
      </c>
      <c r="F36" s="87" t="s">
        <v>3788</v>
      </c>
      <c r="G36" t="s">
        <v>3788</v>
      </c>
      <c r="H36" s="147">
        <v>1</v>
      </c>
      <c r="I36" s="143"/>
      <c r="J36" s="143"/>
      <c r="K36" s="143"/>
      <c r="L36" s="98" t="s">
        <v>3051</v>
      </c>
      <c r="M36" s="143"/>
      <c r="N36" s="110" t="s">
        <v>3176</v>
      </c>
      <c r="O36" s="160"/>
      <c r="P36" s="110"/>
      <c r="Q36" s="143"/>
      <c r="R36" s="110"/>
      <c r="S36" s="160"/>
      <c r="T36" s="110"/>
      <c r="U36" s="171"/>
      <c r="V36" s="115"/>
      <c r="W36" s="171"/>
      <c r="X36" s="115"/>
      <c r="Y36" s="171"/>
      <c r="Z36" s="171"/>
      <c r="AA36" s="171"/>
      <c r="AB36" s="215"/>
      <c r="AC36" s="233" t="s">
        <v>3818</v>
      </c>
      <c r="AD36" s="156" t="b">
        <f>NOT(ISBLANK(OpnameTabel[[#This Row],[Aantal]]))</f>
        <v>1</v>
      </c>
      <c r="AE36" s="70" t="b">
        <f>AND(OpnameTabel[[#This Row],[IsAssetRegel]],NOT(ISBLANK(OpnameTabel[[#This Row],[Aantal]])))</f>
        <v>1</v>
      </c>
      <c r="AF36" s="70" t="b">
        <f>IF(AND(OpnameTabel[[#This Row],[IsAssetRegel]],OpnameTabel[[#This Row],[IsRegelActief]]), NOT(ISBLANK(OpnameTabel[[#This Row],[Bouwjaar]])), TRUE)</f>
        <v>0</v>
      </c>
      <c r="AG36" s="70" t="b">
        <f>IF(AND(OpnameTabel[[#This Row],[IsAssetRegel]],OpnameTabel[[#This Row],[IsRegelActief]]), NOT(ISBLANK(J36)), TRUE)</f>
        <v>0</v>
      </c>
      <c r="AH36" s="70" t="b">
        <f>IF(AND(OpnameTabel[[#This Row],[IsAssetRegel]],OpnameTabel[[#This Row],[IsRegelActief]]), NOT(ISBLANK(K36)), TRUE)</f>
        <v>0</v>
      </c>
      <c r="AI36" s="70" t="b">
        <f>IF(AND(OpnameTabel[[#This Row],[IsAssetRegel]],OpnameTabel[[#This Row],[IsRegelActief]], NOT(ISBLANK(OpnameTabel[[#This Row],[Kenmerkvraag 4]]))), NOT(ISBLANK(OpnameTabel[[#This Row],[Kenmerkantwoord 4]])), TRUE)</f>
        <v>0</v>
      </c>
      <c r="AJ36" s="70" t="b">
        <f>IF(AND(OpnameTabel[[#This Row],[IsAssetRegel]],OpnameTabel[[#This Row],[IsRegelActief]], NOT(ISBLANK(OpnameTabel[[#This Row],[Kenmerkvraag 5]]))), NOT(ISBLANK(OpnameTabel[[#This Row],[Kenmerkantwoord 5]])), TRUE)</f>
        <v>0</v>
      </c>
      <c r="AK36" s="70" t="b">
        <f>IF(AND(OpnameTabel[[#This Row],[IsAssetRegel]],OpnameTabel[[#This Row],[IsRegelActief]], NOT(ISBLANK(OpnameTabel[[#This Row],[Kenmerkvraag 6]]))), NOT(ISBLANK(OpnameTabel[[#This Row],[Kenmerkantwoord 6]])), TRUE)</f>
        <v>1</v>
      </c>
      <c r="AL36" s="70" t="b">
        <f>IF(AND(OpnameTabel[[#This Row],[IsAssetRegel]],OpnameTabel[[#This Row],[IsRegelActief]], NOT(ISBLANK(OpnameTabel[[#This Row],[Kenmerkvraag 7]]))), NOT(ISBLANK(OpnameTabel[[#This Row],[Kenmerkantwoord 7]])), TRUE)</f>
        <v>1</v>
      </c>
      <c r="AM36" s="70" t="b">
        <f>IF(AND(OpnameTabel[[#This Row],[IsAssetRegel]],OpnameTabel[[#This Row],[IsRegelActief]], NOT(ISBLANK(OpnameTabel[[#This Row],[Kenmerkvraag 8]]))), NOT(ISBLANK(OpnameTabel[[#This Row],[Kenmerkantwoord 8]])), TRUE)</f>
        <v>1</v>
      </c>
      <c r="AN36" s="70" t="b">
        <f>IF(AND(OpnameTabel[[#This Row],[IsAssetRegel]],OpnameTabel[[#This Row],[IsRegelActief]], NOT(ISBLANK(OpnameTabel[[#This Row],[Kenmerkvraag 9]]))), NOT(ISBLANK(OpnameTabel[[#This Row],[Kenmerkantwoord 9]])), TRUE)</f>
        <v>1</v>
      </c>
      <c r="AO36" s="70" t="b">
        <f>IF(AND(OpnameTabel[[#This Row],[IsAssetRegel]],OpnameTabel[[#This Row],[IsRegelActief]], NOT(ISBLANK(OpnameTabel[[#This Row],[Kenmerkvraag 10]]))), NOT(ISBLANK(OpnameTabel[[#This Row],[Kenmerkantwoord 10]])), TRUE)</f>
        <v>1</v>
      </c>
      <c r="AP36" s="70" t="b">
        <f>IF(AND(OpnameTabel[[#This Row],[IsAssetRegel]],OpnameTabel[[#This Row],[IsRegelActief]], NOT(ISBLANK(OpnameTabel[[#This Row],[Kenmerkvraag 11]]))), NOT(ISBLANK(OpnameTabel[[#This Row],[Kenmerkantwoord 11]])), TRUE)</f>
        <v>1</v>
      </c>
      <c r="AQ36" s="70">
        <f>IF(OpnameTabel[[#This Row],[IsIngevuld1]], 0, 1)</f>
        <v>1</v>
      </c>
      <c r="AR36" s="70">
        <f>IF(OpnameTabel[[#This Row],[IsIngevuld2]], 0, 1)</f>
        <v>1</v>
      </c>
      <c r="AS36" s="70">
        <f>IF(OpnameTabel[[#This Row],[IsIngevuld3]], 0, 1)</f>
        <v>1</v>
      </c>
      <c r="AT36" s="70">
        <f>IF(OpnameTabel[[#This Row],[IsIngevuld4]], 0, 1)</f>
        <v>1</v>
      </c>
      <c r="AU36" s="70">
        <f>IF(OpnameTabel[[#This Row],[IsIngevuld5]], 0, 1)</f>
        <v>1</v>
      </c>
      <c r="AV36" s="70">
        <f>IF(OpnameTabel[[#This Row],[IsIngevuld6]], 0, 1)</f>
        <v>0</v>
      </c>
      <c r="AW36" s="70">
        <f>IF(OpnameTabel[[#This Row],[IsIngevuld7]], 0, 1)</f>
        <v>0</v>
      </c>
      <c r="AX36" s="70">
        <f>IF(OpnameTabel[[#This Row],[IsIngevuld8]], 0, 1)</f>
        <v>0</v>
      </c>
      <c r="AY36" s="70">
        <f>IF(OpnameTabel[[#This Row],[IsIngevuld9]], 0, 1)</f>
        <v>0</v>
      </c>
      <c r="AZ36" s="70">
        <f>IF(OpnameTabel[[#This Row],[IsIngevuld10]], 0, 1)</f>
        <v>0</v>
      </c>
      <c r="BA36" s="70">
        <f>IF(OpnameTabel[[#This Row],[IsIngevuld11]], 0, 1)</f>
        <v>0</v>
      </c>
      <c r="BB36" s="70" t="b">
        <f>ISNUMBER(SEARCH("[",OpnameTabel[[#This Row],[Kenmerkvraag 4]]))</f>
        <v>1</v>
      </c>
      <c r="BC36" s="70" t="str">
        <f>IF(OpnameTabel[[#This Row],[HeeftKenmerkEenheid4]], MID(LEFT(OpnameTabel[[#This Row],[Kenmerkvraag 4]],FIND("]",OpnameTabel[[#This Row],[Kenmerkvraag 4]])-1),FIND("[",OpnameTabel[[#This Row],[Kenmerkvraag 4]])+1,LEN(OpnameTabel[[#This Row],[Kenmerkvraag 4]])), "")</f>
        <v>m3/h</v>
      </c>
      <c r="BD36" s="70" t="str">
        <f>IF(OpnameTabel[[#This Row],[HeeftKenmerkEenheid4]], LEFT(OpnameTabel[[#This Row],[Kenmerkvraag 4]], (FIND(" [",OpnameTabel[[#This Row],[Kenmerkvraag 4]],1)-1)), "")</f>
        <v>Max. debiet</v>
      </c>
      <c r="BE36"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36" s="186" t="b">
        <f>ISNUMBER(SEARCH("[",OpnameTabel[[#This Row],[Kenmerkvraag 5]]))</f>
        <v>0</v>
      </c>
      <c r="BG36" s="186" t="str">
        <f>IF(OpnameTabel[[#This Row],[HeeftKenmerkEenheid5]], MID(LEFT(OpnameTabel[[#This Row],[Kenmerkvraag 5]],FIND("]",OpnameTabel[[#This Row],[Kenmerkvraag 5]])-1),FIND("[",OpnameTabel[[#This Row],[Kenmerkvraag 5]])+1,LEN(OpnameTabel[[#This Row],[Kenmerkvraag 5]])), "")</f>
        <v/>
      </c>
      <c r="BH36" s="186" t="str">
        <f>IF(OpnameTabel[[#This Row],[HeeftKenmerkEenheid5]], LEFT(OpnameTabel[[#This Row],[Kenmerkvraag 5]], (FIND(" [",OpnameTabel[[#This Row],[Kenmerkvraag 5]],1)-1)), "")</f>
        <v/>
      </c>
      <c r="BI36" s="186" t="str">
        <f>IF(OpnameTabel[[#This Row],[HeeftKenmerkEenheid5]], (OpnameTabel[[#This Row],[Kenmerkomschrijving5]] &amp; ": " &amp; OpnameTabel[[#This Row],[Kenmerkantwoord 5]] &amp; " " &amp;OpnameTabel[[#This Row],[Kenmerkeenheid5]]), IF(ISTEXT(OpnameTabel[[#This Row],[Kenmerkantwoord 5]]), OpnameTabel[[#This Row],[Kenmerkantwoord 5]], ""))</f>
        <v/>
      </c>
      <c r="BJ36" s="186" t="b">
        <f>ISNUMBER(SEARCH("[",OpnameTabel[[#This Row],[Kenmerkvraag 6]]))</f>
        <v>0</v>
      </c>
      <c r="BK36" s="186" t="str">
        <f>IF(OpnameTabel[[#This Row],[HeeftKenmerkEenheid6]], MID(LEFT(OpnameTabel[[#This Row],[Kenmerkvraag 6]],FIND("]",OpnameTabel[[#This Row],[Kenmerkvraag 6]])-1),FIND("[",OpnameTabel[[#This Row],[Kenmerkvraag 6]])+1,LEN(OpnameTabel[[#This Row],[Kenmerkvraag 6]])), "")</f>
        <v/>
      </c>
      <c r="BL36" s="186" t="str">
        <f>IF(OpnameTabel[[#This Row],[HeeftKenmerkEenheid6]], LEFT(OpnameTabel[[#This Row],[Kenmerkvraag 6]], (FIND(" [",OpnameTabel[[#This Row],[Kenmerkvraag 6]],1)-1)), "")</f>
        <v/>
      </c>
      <c r="BM36" s="186" t="str">
        <f>IF(OpnameTabel[[#This Row],[HeeftKenmerkEenheid6]], (OpnameTabel[[#This Row],[Kenmerkomschrijving6]] &amp; ": " &amp; OpnameTabel[[#This Row],[Kenmerkantwoord 6]] &amp; " " &amp;OpnameTabel[[#This Row],[Kenmerkeenheid6]]), IF(ISTEXT(OpnameTabel[[#This Row],[Kenmerkantwoord 6]]), OpnameTabel[[#This Row],[Kenmerkantwoord 6]], ""))</f>
        <v/>
      </c>
      <c r="BN36" s="186" t="b">
        <f>ISNUMBER(SEARCH("[",OpnameTabel[[#This Row],[Kenmerkvraag 7]]))</f>
        <v>0</v>
      </c>
      <c r="BO36" s="186" t="str">
        <f>IF(OpnameTabel[[#This Row],[HeeftKenmerkEenheid7]], MID(LEFT(OpnameTabel[[#This Row],[Kenmerkvraag 7]],FIND("]",OpnameTabel[[#This Row],[Kenmerkvraag 7]])-1),FIND("[",OpnameTabel[[#This Row],[Kenmerkvraag 7]])+1,LEN(OpnameTabel[[#This Row],[Kenmerkvraag 7]])), "")</f>
        <v/>
      </c>
      <c r="BP36" s="186" t="str">
        <f>IF(OpnameTabel[[#This Row],[HeeftKenmerkEenheid7]], LEFT(OpnameTabel[[#This Row],[Kenmerkvraag 7]], (FIND(" [",OpnameTabel[[#This Row],[Kenmerkvraag 7]],1)-1)), "")</f>
        <v/>
      </c>
      <c r="BQ36" s="186" t="str">
        <f>IF(OpnameTabel[[#This Row],[HeeftKenmerkEenheid7]], (OpnameTabel[[#This Row],[Kenmerkomschrijving7]] &amp; ": " &amp; OpnameTabel[[#This Row],[Kenmerkantwoord 7]] &amp; " " &amp;OpnameTabel[[#This Row],[Kenmerkeenheid7]]), IF(ISTEXT(OpnameTabel[[#This Row],[Kenmerkantwoord 7]]), OpnameTabel[[#This Row],[Kenmerkantwoord 7]], ""))</f>
        <v/>
      </c>
      <c r="BR36" s="186" t="b">
        <f>ISNUMBER(SEARCH("[",OpnameTabel[[#This Row],[Kenmerkvraag 8]]))</f>
        <v>0</v>
      </c>
      <c r="BS36" s="186" t="str">
        <f>IF(OpnameTabel[[#This Row],[HeeftKenmerkEenheid8]], MID(LEFT(OpnameTabel[[#This Row],[Kenmerkvraag 8]],FIND("]",OpnameTabel[[#This Row],[Kenmerkvraag 8]])-1),FIND("[",OpnameTabel[[#This Row],[Kenmerkvraag 8]])+1,LEN(OpnameTabel[[#This Row],[Kenmerkvraag 8]])), "")</f>
        <v/>
      </c>
      <c r="BT36" s="186" t="str">
        <f>IF(OpnameTabel[[#This Row],[HeeftKenmerkEenheid8]], LEFT(OpnameTabel[[#This Row],[Kenmerkvraag 8]], (FIND(" [",OpnameTabel[[#This Row],[Kenmerkvraag 8]],1)-1)), "")</f>
        <v/>
      </c>
      <c r="BU36" s="186" t="str">
        <f>IF(OpnameTabel[[#This Row],[HeeftKenmerkEenheid8]], (OpnameTabel[[#This Row],[Kenmerkomschrijving8]] &amp; ": " &amp; OpnameTabel[[#This Row],[Kenmerkantwoord 8]] &amp; " " &amp;OpnameTabel[[#This Row],[Kenmerkeenheid8]]), IF(ISTEXT(OpnameTabel[[#This Row],[Kenmerkantwoord 8]]), OpnameTabel[[#This Row],[Kenmerkantwoord 8]], ""))</f>
        <v/>
      </c>
      <c r="BV36" s="186" t="b">
        <f>ISNUMBER(SEARCH("[",OpnameTabel[[#This Row],[Kenmerkvraag 9]]))</f>
        <v>0</v>
      </c>
      <c r="BW36" s="186" t="str">
        <f>IF(OpnameTabel[[#This Row],[HeeftKenmerkEenheid9]], MID(LEFT(OpnameTabel[[#This Row],[Kenmerkvraag 9]],FIND("]",OpnameTabel[[#This Row],[Kenmerkvraag 9]])-1),FIND("[",OpnameTabel[[#This Row],[Kenmerkvraag 9]])+1,LEN(OpnameTabel[[#This Row],[Kenmerkvraag 9]])), "")</f>
        <v/>
      </c>
      <c r="BX36" s="186" t="str">
        <f>IF(OpnameTabel[[#This Row],[HeeftKenmerkEenheid9]], LEFT(OpnameTabel[[#This Row],[Kenmerkvraag 9]], (FIND(" [",OpnameTabel[[#This Row],[Kenmerkvraag 9]],1)-1)), "")</f>
        <v/>
      </c>
      <c r="BY36" s="186" t="str">
        <f>IF(OpnameTabel[[#This Row],[HeeftKenmerkEenheid9]], (OpnameTabel[[#This Row],[Kenmerkomschrijving9]] &amp; ": " &amp; OpnameTabel[[#This Row],[Kenmerkantwoord 9]] &amp; " " &amp;OpnameTabel[[#This Row],[Kenmerkeenheid9]]), IF(ISTEXT(OpnameTabel[[#This Row],[Kenmerkantwoord 9]]), OpnameTabel[[#This Row],[Kenmerkantwoord 9]], ""))</f>
        <v/>
      </c>
      <c r="BZ36" s="186" t="b">
        <f>ISNUMBER(SEARCH("[",OpnameTabel[[#This Row],[Kenmerkvraag 10]]))</f>
        <v>0</v>
      </c>
      <c r="CA36" s="186" t="str">
        <f>IF(OpnameTabel[[#This Row],[HeeftKenmerkEenheid10]], MID(LEFT(OpnameTabel[[#This Row],[Kenmerkvraag 10]],FIND("]",OpnameTabel[[#This Row],[Kenmerkvraag 10]])-1),FIND("[",OpnameTabel[[#This Row],[Kenmerkvraag 10]])+1,LEN(OpnameTabel[[#This Row],[Kenmerkvraag 10]])), "")</f>
        <v/>
      </c>
      <c r="CB36" s="186" t="str">
        <f>IF(OpnameTabel[[#This Row],[HeeftKenmerkEenheid10]], LEFT(OpnameTabel[[#This Row],[Kenmerkvraag 10]], (FIND(" [",OpnameTabel[[#This Row],[Kenmerkvraag 10]],1)-1)), "")</f>
        <v/>
      </c>
      <c r="CC3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6" s="186" t="b">
        <f>ISNUMBER(SEARCH("[",OpnameTabel[[#This Row],[Kenmerkvraag 11]]))</f>
        <v>0</v>
      </c>
      <c r="CE36" s="186" t="str">
        <f>IF(OpnameTabel[[#This Row],[HeeftKenmerkEenheid11]], MID(LEFT(OpnameTabel[[#This Row],[Kenmerkvraag 11]],FIND("]",OpnameTabel[[#This Row],[Kenmerkvraag 11]])-1),FIND("[",OpnameTabel[[#This Row],[Kenmerkvraag 11]])+1,LEN(OpnameTabel[[#This Row],[Kenmerkvraag 11]])), "")</f>
        <v/>
      </c>
      <c r="CF36" s="186" t="str">
        <f>IF(OpnameTabel[[#This Row],[HeeftKenmerkEenheid11]], LEFT(OpnameTabel[[#This Row],[Kenmerkvraag 11]], (FIND(" [",OpnameTabel[[#This Row],[Kenmerkvraag 11]],1)-1)), "")</f>
        <v/>
      </c>
      <c r="CG3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6" s="186"/>
      <c r="CI36" s="186"/>
      <c r="CJ36" s="186"/>
      <c r="CK36" s="186"/>
      <c r="CL36" s="186"/>
      <c r="CM36" s="186"/>
      <c r="CN36" s="186"/>
      <c r="CO36" s="186"/>
      <c r="CP36" s="186"/>
      <c r="CQ36" s="186"/>
      <c r="CR36" s="186"/>
      <c r="CS36" s="186"/>
      <c r="CT36" s="186"/>
      <c r="CU36" s="186"/>
    </row>
    <row r="37" spans="1:99" ht="17.399999999999999" customHeight="1" x14ac:dyDescent="0.25">
      <c r="A37" s="197">
        <f>ROW()</f>
        <v>37</v>
      </c>
      <c r="B37" s="185">
        <v>0</v>
      </c>
      <c r="C37" s="218" t="s">
        <v>259</v>
      </c>
      <c r="D37" s="97" t="str">
        <f>VLOOKUP(E37,'3 NL-SfB'!C:F,4,0)</f>
        <v>ketel (gas)</v>
      </c>
      <c r="E37" s="95" t="s">
        <v>350</v>
      </c>
      <c r="F37" s="86" t="s">
        <v>3789</v>
      </c>
      <c r="G37" t="s">
        <v>3789</v>
      </c>
      <c r="H37" s="147">
        <v>1</v>
      </c>
      <c r="I37" s="143"/>
      <c r="J37" s="143"/>
      <c r="K37" s="143"/>
      <c r="L37" s="98" t="s">
        <v>3880</v>
      </c>
      <c r="M37" s="143"/>
      <c r="N37" s="98" t="s">
        <v>3881</v>
      </c>
      <c r="O37" s="143"/>
      <c r="P37" s="98" t="s">
        <v>3060</v>
      </c>
      <c r="Q37" s="160"/>
      <c r="R37" s="101" t="s">
        <v>3083</v>
      </c>
      <c r="S37" s="143"/>
      <c r="T37" s="101"/>
      <c r="U37" s="167"/>
      <c r="V37" s="73"/>
      <c r="W37" s="167"/>
      <c r="X37" s="73"/>
      <c r="Y37" s="167"/>
      <c r="Z37" s="167"/>
      <c r="AA37" s="167"/>
      <c r="AB37" s="71"/>
      <c r="AC37" s="232" t="s">
        <v>3819</v>
      </c>
      <c r="AD37" s="156" t="b">
        <f>NOT(ISBLANK(OpnameTabel[[#This Row],[Aantal]]))</f>
        <v>1</v>
      </c>
      <c r="AE37" s="70" t="b">
        <f>AND(OpnameTabel[[#This Row],[IsAssetRegel]],NOT(ISBLANK(OpnameTabel[[#This Row],[Aantal]])))</f>
        <v>1</v>
      </c>
      <c r="AF37" s="70" t="b">
        <f>IF(AND(OpnameTabel[[#This Row],[IsAssetRegel]],OpnameTabel[[#This Row],[IsRegelActief]]), NOT(ISBLANK(OpnameTabel[[#This Row],[Bouwjaar]])), TRUE)</f>
        <v>0</v>
      </c>
      <c r="AG37" s="70" t="b">
        <f>IF(AND(OpnameTabel[[#This Row],[IsAssetRegel]],OpnameTabel[[#This Row],[IsRegelActief]]), NOT(ISBLANK(J37)), TRUE)</f>
        <v>0</v>
      </c>
      <c r="AH37" s="70" t="b">
        <f>IF(AND(OpnameTabel[[#This Row],[IsAssetRegel]],OpnameTabel[[#This Row],[IsRegelActief]]), NOT(ISBLANK(K37)), TRUE)</f>
        <v>0</v>
      </c>
      <c r="AI37" s="70" t="b">
        <f>IF(AND(OpnameTabel[[#This Row],[IsAssetRegel]],OpnameTabel[[#This Row],[IsRegelActief]], NOT(ISBLANK(OpnameTabel[[#This Row],[Kenmerkvraag 4]]))), NOT(ISBLANK(OpnameTabel[[#This Row],[Kenmerkantwoord 4]])), TRUE)</f>
        <v>0</v>
      </c>
      <c r="AJ37" s="70" t="b">
        <f>IF(AND(OpnameTabel[[#This Row],[IsAssetRegel]],OpnameTabel[[#This Row],[IsRegelActief]], NOT(ISBLANK(OpnameTabel[[#This Row],[Kenmerkvraag 5]]))), NOT(ISBLANK(OpnameTabel[[#This Row],[Kenmerkantwoord 5]])), TRUE)</f>
        <v>0</v>
      </c>
      <c r="AK37" s="70" t="b">
        <f>IF(AND(OpnameTabel[[#This Row],[IsAssetRegel]],OpnameTabel[[#This Row],[IsRegelActief]], NOT(ISBLANK(OpnameTabel[[#This Row],[Kenmerkvraag 6]]))), NOT(ISBLANK(OpnameTabel[[#This Row],[Kenmerkantwoord 6]])), TRUE)</f>
        <v>0</v>
      </c>
      <c r="AL37" s="70" t="b">
        <f>IF(AND(OpnameTabel[[#This Row],[IsAssetRegel]],OpnameTabel[[#This Row],[IsRegelActief]], NOT(ISBLANK(OpnameTabel[[#This Row],[Kenmerkvraag 7]]))), NOT(ISBLANK(OpnameTabel[[#This Row],[Kenmerkantwoord 7]])), TRUE)</f>
        <v>0</v>
      </c>
      <c r="AM37" s="70" t="b">
        <f>IF(AND(OpnameTabel[[#This Row],[IsAssetRegel]],OpnameTabel[[#This Row],[IsRegelActief]], NOT(ISBLANK(OpnameTabel[[#This Row],[Kenmerkvraag 8]]))), NOT(ISBLANK(OpnameTabel[[#This Row],[Kenmerkantwoord 8]])), TRUE)</f>
        <v>1</v>
      </c>
      <c r="AN37" s="70" t="b">
        <f>IF(AND(OpnameTabel[[#This Row],[IsAssetRegel]],OpnameTabel[[#This Row],[IsRegelActief]], NOT(ISBLANK(OpnameTabel[[#This Row],[Kenmerkvraag 9]]))), NOT(ISBLANK(OpnameTabel[[#This Row],[Kenmerkantwoord 9]])), TRUE)</f>
        <v>1</v>
      </c>
      <c r="AO37" s="70" t="b">
        <f>IF(AND(OpnameTabel[[#This Row],[IsAssetRegel]],OpnameTabel[[#This Row],[IsRegelActief]], NOT(ISBLANK(OpnameTabel[[#This Row],[Kenmerkvraag 10]]))), NOT(ISBLANK(OpnameTabel[[#This Row],[Kenmerkantwoord 10]])), TRUE)</f>
        <v>1</v>
      </c>
      <c r="AP37" s="70" t="b">
        <f>IF(AND(OpnameTabel[[#This Row],[IsAssetRegel]],OpnameTabel[[#This Row],[IsRegelActief]], NOT(ISBLANK(OpnameTabel[[#This Row],[Kenmerkvraag 11]]))), NOT(ISBLANK(OpnameTabel[[#This Row],[Kenmerkantwoord 11]])), TRUE)</f>
        <v>1</v>
      </c>
      <c r="AQ37" s="70">
        <f>IF(OpnameTabel[[#This Row],[IsIngevuld1]], 0, 1)</f>
        <v>1</v>
      </c>
      <c r="AR37" s="70">
        <f>IF(OpnameTabel[[#This Row],[IsIngevuld2]], 0, 1)</f>
        <v>1</v>
      </c>
      <c r="AS37" s="70">
        <f>IF(OpnameTabel[[#This Row],[IsIngevuld3]], 0, 1)</f>
        <v>1</v>
      </c>
      <c r="AT37" s="70">
        <f>IF(OpnameTabel[[#This Row],[IsIngevuld4]], 0, 1)</f>
        <v>1</v>
      </c>
      <c r="AU37" s="70">
        <f>IF(OpnameTabel[[#This Row],[IsIngevuld5]], 0, 1)</f>
        <v>1</v>
      </c>
      <c r="AV37" s="70">
        <f>IF(OpnameTabel[[#This Row],[IsIngevuld6]], 0, 1)</f>
        <v>1</v>
      </c>
      <c r="AW37" s="70">
        <f>IF(OpnameTabel[[#This Row],[IsIngevuld7]], 0, 1)</f>
        <v>1</v>
      </c>
      <c r="AX37" s="70">
        <f>IF(OpnameTabel[[#This Row],[IsIngevuld8]], 0, 1)</f>
        <v>0</v>
      </c>
      <c r="AY37" s="70">
        <f>IF(OpnameTabel[[#This Row],[IsIngevuld9]], 0, 1)</f>
        <v>0</v>
      </c>
      <c r="AZ37" s="70">
        <f>IF(OpnameTabel[[#This Row],[IsIngevuld10]], 0, 1)</f>
        <v>0</v>
      </c>
      <c r="BA37" s="70">
        <f>IF(OpnameTabel[[#This Row],[IsIngevuld11]], 0, 1)</f>
        <v>0</v>
      </c>
      <c r="BB37" s="70" t="b">
        <f>ISNUMBER(SEARCH("[",OpnameTabel[[#This Row],[Kenmerkvraag 4]]))</f>
        <v>0</v>
      </c>
      <c r="BC37" s="70" t="str">
        <f>IF(OpnameTabel[[#This Row],[HeeftKenmerkEenheid4]], MID(LEFT(OpnameTabel[[#This Row],[Kenmerkvraag 4]],FIND("]",OpnameTabel[[#This Row],[Kenmerkvraag 4]])-1),FIND("[",OpnameTabel[[#This Row],[Kenmerkvraag 4]])+1,LEN(OpnameTabel[[#This Row],[Kenmerkvraag 4]])), "")</f>
        <v/>
      </c>
      <c r="BD37" s="70" t="str">
        <f>IF(OpnameTabel[[#This Row],[HeeftKenmerkEenheid4]], LEFT(OpnameTabel[[#This Row],[Kenmerkvraag 4]], (FIND(" [",OpnameTabel[[#This Row],[Kenmerkvraag 4]],1)-1)), "")</f>
        <v/>
      </c>
      <c r="BE37" s="186" t="str">
        <f>IF(OpnameTabel[[#This Row],[HeeftKenmerkEenheid4]], (OpnameTabel[[#This Row],[Kenmerkomschrijving4]] &amp; ": " &amp; OpnameTabel[[#This Row],[Kenmerkantwoord 4]] &amp; " " &amp;OpnameTabel[[#This Row],[Kenmerkeenheid4]]), IF(ISTEXT(OpnameTabel[[#This Row],[Kenmerkantwoord 4]]), OpnameTabel[[#This Row],[Kenmerkantwoord 4]], ""))</f>
        <v/>
      </c>
      <c r="BF37" s="186" t="b">
        <f>ISNUMBER(SEARCH("[",OpnameTabel[[#This Row],[Kenmerkvraag 5]]))</f>
        <v>0</v>
      </c>
      <c r="BG37" s="186" t="str">
        <f>IF(OpnameTabel[[#This Row],[HeeftKenmerkEenheid5]], MID(LEFT(OpnameTabel[[#This Row],[Kenmerkvraag 5]],FIND("]",OpnameTabel[[#This Row],[Kenmerkvraag 5]])-1),FIND("[",OpnameTabel[[#This Row],[Kenmerkvraag 5]])+1,LEN(OpnameTabel[[#This Row],[Kenmerkvraag 5]])), "")</f>
        <v/>
      </c>
      <c r="BH37" s="186" t="str">
        <f>IF(OpnameTabel[[#This Row],[HeeftKenmerkEenheid5]], LEFT(OpnameTabel[[#This Row],[Kenmerkvraag 5]], (FIND(" [",OpnameTabel[[#This Row],[Kenmerkvraag 5]],1)-1)), "")</f>
        <v/>
      </c>
      <c r="BI37" s="186" t="str">
        <f>IF(OpnameTabel[[#This Row],[HeeftKenmerkEenheid5]], (OpnameTabel[[#This Row],[Kenmerkomschrijving5]] &amp; ": " &amp; OpnameTabel[[#This Row],[Kenmerkantwoord 5]] &amp; " " &amp;OpnameTabel[[#This Row],[Kenmerkeenheid5]]), IF(ISTEXT(OpnameTabel[[#This Row],[Kenmerkantwoord 5]]), OpnameTabel[[#This Row],[Kenmerkantwoord 5]], ""))</f>
        <v/>
      </c>
      <c r="BJ37" s="186" t="b">
        <f>ISNUMBER(SEARCH("[",OpnameTabel[[#This Row],[Kenmerkvraag 6]]))</f>
        <v>1</v>
      </c>
      <c r="BK37" s="186" t="str">
        <f>IF(OpnameTabel[[#This Row],[HeeftKenmerkEenheid6]], MID(LEFT(OpnameTabel[[#This Row],[Kenmerkvraag 6]],FIND("]",OpnameTabel[[#This Row],[Kenmerkvraag 6]])-1),FIND("[",OpnameTabel[[#This Row],[Kenmerkvraag 6]])+1,LEN(OpnameTabel[[#This Row],[Kenmerkvraag 6]])), "")</f>
        <v>kW</v>
      </c>
      <c r="BL37" s="186" t="str">
        <f>IF(OpnameTabel[[#This Row],[HeeftKenmerkEenheid6]], LEFT(OpnameTabel[[#This Row],[Kenmerkvraag 6]], (FIND(" [",OpnameTabel[[#This Row],[Kenmerkvraag 6]],1)-1)), "")</f>
        <v>Vermogen</v>
      </c>
      <c r="BM37" s="186" t="str">
        <f>IF(OpnameTabel[[#This Row],[HeeftKenmerkEenheid6]], (OpnameTabel[[#This Row],[Kenmerkomschrijving6]] &amp; ": " &amp; OpnameTabel[[#This Row],[Kenmerkantwoord 6]] &amp; " " &amp;OpnameTabel[[#This Row],[Kenmerkeenheid6]]), IF(ISTEXT(OpnameTabel[[#This Row],[Kenmerkantwoord 6]]), OpnameTabel[[#This Row],[Kenmerkantwoord 6]], ""))</f>
        <v>Vermogen:  kW</v>
      </c>
      <c r="BN37" s="186" t="b">
        <f>ISNUMBER(SEARCH("[",OpnameTabel[[#This Row],[Kenmerkvraag 7]]))</f>
        <v>0</v>
      </c>
      <c r="BO37" s="186" t="str">
        <f>IF(OpnameTabel[[#This Row],[HeeftKenmerkEenheid7]], MID(LEFT(OpnameTabel[[#This Row],[Kenmerkvraag 7]],FIND("]",OpnameTabel[[#This Row],[Kenmerkvraag 7]])-1),FIND("[",OpnameTabel[[#This Row],[Kenmerkvraag 7]])+1,LEN(OpnameTabel[[#This Row],[Kenmerkvraag 7]])), "")</f>
        <v/>
      </c>
      <c r="BP37" s="186" t="str">
        <f>IF(OpnameTabel[[#This Row],[HeeftKenmerkEenheid7]], LEFT(OpnameTabel[[#This Row],[Kenmerkvraag 7]], (FIND(" [",OpnameTabel[[#This Row],[Kenmerkvraag 7]],1)-1)), "")</f>
        <v/>
      </c>
      <c r="BQ37" s="186" t="str">
        <f>IF(OpnameTabel[[#This Row],[HeeftKenmerkEenheid7]], (OpnameTabel[[#This Row],[Kenmerkomschrijving7]] &amp; ": " &amp; OpnameTabel[[#This Row],[Kenmerkantwoord 7]] &amp; " " &amp;OpnameTabel[[#This Row],[Kenmerkeenheid7]]), IF(ISTEXT(OpnameTabel[[#This Row],[Kenmerkantwoord 7]]), OpnameTabel[[#This Row],[Kenmerkantwoord 7]], ""))</f>
        <v/>
      </c>
      <c r="BR37" s="186" t="b">
        <f>ISNUMBER(SEARCH("[",OpnameTabel[[#This Row],[Kenmerkvraag 8]]))</f>
        <v>0</v>
      </c>
      <c r="BS37" s="186" t="str">
        <f>IF(OpnameTabel[[#This Row],[HeeftKenmerkEenheid8]], MID(LEFT(OpnameTabel[[#This Row],[Kenmerkvraag 8]],FIND("]",OpnameTabel[[#This Row],[Kenmerkvraag 8]])-1),FIND("[",OpnameTabel[[#This Row],[Kenmerkvraag 8]])+1,LEN(OpnameTabel[[#This Row],[Kenmerkvraag 8]])), "")</f>
        <v/>
      </c>
      <c r="BT37" s="186" t="str">
        <f>IF(OpnameTabel[[#This Row],[HeeftKenmerkEenheid8]], LEFT(OpnameTabel[[#This Row],[Kenmerkvraag 8]], (FIND(" [",OpnameTabel[[#This Row],[Kenmerkvraag 8]],1)-1)), "")</f>
        <v/>
      </c>
      <c r="BU37" s="186" t="str">
        <f>IF(OpnameTabel[[#This Row],[HeeftKenmerkEenheid8]], (OpnameTabel[[#This Row],[Kenmerkomschrijving8]] &amp; ": " &amp; OpnameTabel[[#This Row],[Kenmerkantwoord 8]] &amp; " " &amp;OpnameTabel[[#This Row],[Kenmerkeenheid8]]), IF(ISTEXT(OpnameTabel[[#This Row],[Kenmerkantwoord 8]]), OpnameTabel[[#This Row],[Kenmerkantwoord 8]], ""))</f>
        <v/>
      </c>
      <c r="BV37" s="186" t="b">
        <f>ISNUMBER(SEARCH("[",OpnameTabel[[#This Row],[Kenmerkvraag 9]]))</f>
        <v>0</v>
      </c>
      <c r="BW37" s="186" t="str">
        <f>IF(OpnameTabel[[#This Row],[HeeftKenmerkEenheid9]], MID(LEFT(OpnameTabel[[#This Row],[Kenmerkvraag 9]],FIND("]",OpnameTabel[[#This Row],[Kenmerkvraag 9]])-1),FIND("[",OpnameTabel[[#This Row],[Kenmerkvraag 9]])+1,LEN(OpnameTabel[[#This Row],[Kenmerkvraag 9]])), "")</f>
        <v/>
      </c>
      <c r="BX37" s="186" t="str">
        <f>IF(OpnameTabel[[#This Row],[HeeftKenmerkEenheid9]], LEFT(OpnameTabel[[#This Row],[Kenmerkvraag 9]], (FIND(" [",OpnameTabel[[#This Row],[Kenmerkvraag 9]],1)-1)), "")</f>
        <v/>
      </c>
      <c r="BY37" s="186" t="str">
        <f>IF(OpnameTabel[[#This Row],[HeeftKenmerkEenheid9]], (OpnameTabel[[#This Row],[Kenmerkomschrijving9]] &amp; ": " &amp; OpnameTabel[[#This Row],[Kenmerkantwoord 9]] &amp; " " &amp;OpnameTabel[[#This Row],[Kenmerkeenheid9]]), IF(ISTEXT(OpnameTabel[[#This Row],[Kenmerkantwoord 9]]), OpnameTabel[[#This Row],[Kenmerkantwoord 9]], ""))</f>
        <v/>
      </c>
      <c r="BZ37" s="186" t="b">
        <f>ISNUMBER(SEARCH("[",OpnameTabel[[#This Row],[Kenmerkvraag 10]]))</f>
        <v>0</v>
      </c>
      <c r="CA37" s="186" t="str">
        <f>IF(OpnameTabel[[#This Row],[HeeftKenmerkEenheid10]], MID(LEFT(OpnameTabel[[#This Row],[Kenmerkvraag 10]],FIND("]",OpnameTabel[[#This Row],[Kenmerkvraag 10]])-1),FIND("[",OpnameTabel[[#This Row],[Kenmerkvraag 10]])+1,LEN(OpnameTabel[[#This Row],[Kenmerkvraag 10]])), "")</f>
        <v/>
      </c>
      <c r="CB37" s="186" t="str">
        <f>IF(OpnameTabel[[#This Row],[HeeftKenmerkEenheid10]], LEFT(OpnameTabel[[#This Row],[Kenmerkvraag 10]], (FIND(" [",OpnameTabel[[#This Row],[Kenmerkvraag 10]],1)-1)), "")</f>
        <v/>
      </c>
      <c r="CC3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7" s="186" t="b">
        <f>ISNUMBER(SEARCH("[",OpnameTabel[[#This Row],[Kenmerkvraag 11]]))</f>
        <v>0</v>
      </c>
      <c r="CE37" s="186" t="str">
        <f>IF(OpnameTabel[[#This Row],[HeeftKenmerkEenheid11]], MID(LEFT(OpnameTabel[[#This Row],[Kenmerkvraag 11]],FIND("]",OpnameTabel[[#This Row],[Kenmerkvraag 11]])-1),FIND("[",OpnameTabel[[#This Row],[Kenmerkvraag 11]])+1,LEN(OpnameTabel[[#This Row],[Kenmerkvraag 11]])), "")</f>
        <v/>
      </c>
      <c r="CF37" s="186" t="str">
        <f>IF(OpnameTabel[[#This Row],[HeeftKenmerkEenheid11]], LEFT(OpnameTabel[[#This Row],[Kenmerkvraag 11]], (FIND(" [",OpnameTabel[[#This Row],[Kenmerkvraag 11]],1)-1)), "")</f>
        <v/>
      </c>
      <c r="CG3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7" s="186"/>
      <c r="CI37" s="186"/>
      <c r="CJ37" s="186"/>
      <c r="CK37" s="186"/>
      <c r="CL37" s="186"/>
      <c r="CM37" s="186"/>
      <c r="CN37" s="186"/>
      <c r="CO37" s="186"/>
      <c r="CP37" s="186"/>
      <c r="CQ37" s="186"/>
      <c r="CR37" s="186"/>
      <c r="CS37" s="186"/>
      <c r="CT37" s="186"/>
      <c r="CU37" s="186"/>
    </row>
    <row r="38" spans="1:99" ht="17.399999999999999" customHeight="1" x14ac:dyDescent="0.25">
      <c r="A38" s="197">
        <f>ROW()</f>
        <v>38</v>
      </c>
      <c r="B38" s="185">
        <v>0</v>
      </c>
      <c r="C38" s="218" t="s">
        <v>259</v>
      </c>
      <c r="D38" s="108" t="s">
        <v>3925</v>
      </c>
      <c r="E38" s="212" t="s">
        <v>376</v>
      </c>
      <c r="F38" s="223"/>
      <c r="G38" t="s">
        <v>1672</v>
      </c>
      <c r="H38" s="147">
        <v>1</v>
      </c>
      <c r="I38" s="143"/>
      <c r="J38" s="143"/>
      <c r="K38" s="143"/>
      <c r="L38" s="114" t="s">
        <v>3090</v>
      </c>
      <c r="M38" s="158"/>
      <c r="N38" s="114" t="s">
        <v>3051</v>
      </c>
      <c r="O38" s="143"/>
      <c r="P38" s="114" t="s">
        <v>3135</v>
      </c>
      <c r="Q38" s="143"/>
      <c r="R38" s="114"/>
      <c r="S38" s="143"/>
      <c r="T38" s="114"/>
      <c r="U38" s="165"/>
      <c r="V38" s="111"/>
      <c r="W38" s="165"/>
      <c r="X38" s="111"/>
      <c r="Y38" s="171"/>
      <c r="Z38" s="171"/>
      <c r="AA38" s="171"/>
      <c r="AB38" s="215"/>
      <c r="AC38" s="176" t="s">
        <v>3704</v>
      </c>
      <c r="AD38" s="156" t="b">
        <f>NOT(ISBLANK(OpnameTabel[[#This Row],[Aantal]]))</f>
        <v>1</v>
      </c>
      <c r="AE38" s="70" t="b">
        <f>AND(OpnameTabel[[#This Row],[IsAssetRegel]],NOT(ISBLANK(OpnameTabel[[#This Row],[Aantal]])))</f>
        <v>1</v>
      </c>
      <c r="AF38" s="70" t="b">
        <f>IF(AND(OpnameTabel[[#This Row],[IsAssetRegel]],OpnameTabel[[#This Row],[IsRegelActief]]), NOT(ISBLANK(OpnameTabel[[#This Row],[Bouwjaar]])), TRUE)</f>
        <v>0</v>
      </c>
      <c r="AG38" s="70" t="b">
        <f>IF(AND(OpnameTabel[[#This Row],[IsAssetRegel]],OpnameTabel[[#This Row],[IsRegelActief]]), NOT(ISBLANK(J38)), TRUE)</f>
        <v>0</v>
      </c>
      <c r="AH38" s="70" t="b">
        <f>IF(AND(OpnameTabel[[#This Row],[IsAssetRegel]],OpnameTabel[[#This Row],[IsRegelActief]]), NOT(ISBLANK(K38)), TRUE)</f>
        <v>0</v>
      </c>
      <c r="AI38" s="70" t="b">
        <f>IF(AND(OpnameTabel[[#This Row],[IsAssetRegel]],OpnameTabel[[#This Row],[IsRegelActief]], NOT(ISBLANK(OpnameTabel[[#This Row],[Kenmerkvraag 4]]))), NOT(ISBLANK(OpnameTabel[[#This Row],[Kenmerkantwoord 4]])), TRUE)</f>
        <v>0</v>
      </c>
      <c r="AJ38" s="70" t="b">
        <f>IF(AND(OpnameTabel[[#This Row],[IsAssetRegel]],OpnameTabel[[#This Row],[IsRegelActief]], NOT(ISBLANK(OpnameTabel[[#This Row],[Kenmerkvraag 5]]))), NOT(ISBLANK(OpnameTabel[[#This Row],[Kenmerkantwoord 5]])), TRUE)</f>
        <v>0</v>
      </c>
      <c r="AK38" s="70" t="b">
        <f>IF(AND(OpnameTabel[[#This Row],[IsAssetRegel]],OpnameTabel[[#This Row],[IsRegelActief]], NOT(ISBLANK(OpnameTabel[[#This Row],[Kenmerkvraag 6]]))), NOT(ISBLANK(OpnameTabel[[#This Row],[Kenmerkantwoord 6]])), TRUE)</f>
        <v>0</v>
      </c>
      <c r="AL38" s="70" t="b">
        <f>IF(AND(OpnameTabel[[#This Row],[IsAssetRegel]],OpnameTabel[[#This Row],[IsRegelActief]], NOT(ISBLANK(OpnameTabel[[#This Row],[Kenmerkvraag 7]]))), NOT(ISBLANK(OpnameTabel[[#This Row],[Kenmerkantwoord 7]])), TRUE)</f>
        <v>1</v>
      </c>
      <c r="AM38" s="70" t="b">
        <f>IF(AND(OpnameTabel[[#This Row],[IsAssetRegel]],OpnameTabel[[#This Row],[IsRegelActief]], NOT(ISBLANK(OpnameTabel[[#This Row],[Kenmerkvraag 8]]))), NOT(ISBLANK(OpnameTabel[[#This Row],[Kenmerkantwoord 8]])), TRUE)</f>
        <v>1</v>
      </c>
      <c r="AN38" s="70" t="b">
        <f>IF(AND(OpnameTabel[[#This Row],[IsAssetRegel]],OpnameTabel[[#This Row],[IsRegelActief]], NOT(ISBLANK(OpnameTabel[[#This Row],[Kenmerkvraag 9]]))), NOT(ISBLANK(OpnameTabel[[#This Row],[Kenmerkantwoord 9]])), TRUE)</f>
        <v>1</v>
      </c>
      <c r="AO38" s="70" t="b">
        <f>IF(AND(OpnameTabel[[#This Row],[IsAssetRegel]],OpnameTabel[[#This Row],[IsRegelActief]], NOT(ISBLANK(OpnameTabel[[#This Row],[Kenmerkvraag 10]]))), NOT(ISBLANK(OpnameTabel[[#This Row],[Kenmerkantwoord 10]])), TRUE)</f>
        <v>1</v>
      </c>
      <c r="AP38" s="70" t="b">
        <f>IF(AND(OpnameTabel[[#This Row],[IsAssetRegel]],OpnameTabel[[#This Row],[IsRegelActief]], NOT(ISBLANK(OpnameTabel[[#This Row],[Kenmerkvraag 11]]))), NOT(ISBLANK(OpnameTabel[[#This Row],[Kenmerkantwoord 11]])), TRUE)</f>
        <v>1</v>
      </c>
      <c r="AQ38" s="70">
        <f>IF(OpnameTabel[[#This Row],[IsIngevuld1]], 0, 1)</f>
        <v>1</v>
      </c>
      <c r="AR38" s="70">
        <f>IF(OpnameTabel[[#This Row],[IsIngevuld2]], 0, 1)</f>
        <v>1</v>
      </c>
      <c r="AS38" s="70">
        <f>IF(OpnameTabel[[#This Row],[IsIngevuld3]], 0, 1)</f>
        <v>1</v>
      </c>
      <c r="AT38" s="70">
        <f>IF(OpnameTabel[[#This Row],[IsIngevuld4]], 0, 1)</f>
        <v>1</v>
      </c>
      <c r="AU38" s="70">
        <f>IF(OpnameTabel[[#This Row],[IsIngevuld5]], 0, 1)</f>
        <v>1</v>
      </c>
      <c r="AV38" s="70">
        <f>IF(OpnameTabel[[#This Row],[IsIngevuld6]], 0, 1)</f>
        <v>1</v>
      </c>
      <c r="AW38" s="70">
        <f>IF(OpnameTabel[[#This Row],[IsIngevuld7]], 0, 1)</f>
        <v>0</v>
      </c>
      <c r="AX38" s="70">
        <f>IF(OpnameTabel[[#This Row],[IsIngevuld8]], 0, 1)</f>
        <v>0</v>
      </c>
      <c r="AY38" s="70">
        <f>IF(OpnameTabel[[#This Row],[IsIngevuld9]], 0, 1)</f>
        <v>0</v>
      </c>
      <c r="AZ38" s="70">
        <f>IF(OpnameTabel[[#This Row],[IsIngevuld10]], 0, 1)</f>
        <v>0</v>
      </c>
      <c r="BA38" s="70">
        <f>IF(OpnameTabel[[#This Row],[IsIngevuld11]], 0, 1)</f>
        <v>0</v>
      </c>
      <c r="BB38" s="70" t="b">
        <f>ISNUMBER(SEARCH("[",OpnameTabel[[#This Row],[Kenmerkvraag 4]]))</f>
        <v>0</v>
      </c>
      <c r="BC38" s="70" t="str">
        <f>IF(OpnameTabel[[#This Row],[HeeftKenmerkEenheid4]], MID(LEFT(OpnameTabel[[#This Row],[Kenmerkvraag 4]],FIND("]",OpnameTabel[[#This Row],[Kenmerkvraag 4]])-1),FIND("[",OpnameTabel[[#This Row],[Kenmerkvraag 4]])+1,LEN(OpnameTabel[[#This Row],[Kenmerkvraag 4]])), "")</f>
        <v/>
      </c>
      <c r="BD38" s="70" t="str">
        <f>IF(OpnameTabel[[#This Row],[HeeftKenmerkEenheid4]], LEFT(OpnameTabel[[#This Row],[Kenmerkvraag 4]], (FIND(" [",OpnameTabel[[#This Row],[Kenmerkvraag 4]],1)-1)), "")</f>
        <v/>
      </c>
      <c r="BE38" s="186" t="str">
        <f>IF(OpnameTabel[[#This Row],[HeeftKenmerkEenheid4]], (OpnameTabel[[#This Row],[Kenmerkomschrijving4]] &amp; ": " &amp; OpnameTabel[[#This Row],[Kenmerkantwoord 4]] &amp; " " &amp;OpnameTabel[[#This Row],[Kenmerkeenheid4]]), IF(ISTEXT(OpnameTabel[[#This Row],[Kenmerkantwoord 4]]), OpnameTabel[[#This Row],[Kenmerkantwoord 4]], ""))</f>
        <v/>
      </c>
      <c r="BF38" s="186" t="b">
        <f>ISNUMBER(SEARCH("[",OpnameTabel[[#This Row],[Kenmerkvraag 5]]))</f>
        <v>1</v>
      </c>
      <c r="BG38" s="186" t="str">
        <f>IF(OpnameTabel[[#This Row],[HeeftKenmerkEenheid5]], MID(LEFT(OpnameTabel[[#This Row],[Kenmerkvraag 5]],FIND("]",OpnameTabel[[#This Row],[Kenmerkvraag 5]])-1),FIND("[",OpnameTabel[[#This Row],[Kenmerkvraag 5]])+1,LEN(OpnameTabel[[#This Row],[Kenmerkvraag 5]])), "")</f>
        <v>m3/h</v>
      </c>
      <c r="BH38" s="186" t="str">
        <f>IF(OpnameTabel[[#This Row],[HeeftKenmerkEenheid5]], LEFT(OpnameTabel[[#This Row],[Kenmerkvraag 5]], (FIND(" [",OpnameTabel[[#This Row],[Kenmerkvraag 5]],1)-1)), "")</f>
        <v>Max. debiet</v>
      </c>
      <c r="BI38" s="186" t="str">
        <f>IF(OpnameTabel[[#This Row],[HeeftKenmerkEenheid5]], (OpnameTabel[[#This Row],[Kenmerkomschrijving5]] &amp; ": " &amp; OpnameTabel[[#This Row],[Kenmerkantwoord 5]] &amp; " " &amp;OpnameTabel[[#This Row],[Kenmerkeenheid5]]), IF(ISTEXT(OpnameTabel[[#This Row],[Kenmerkantwoord 5]]), OpnameTabel[[#This Row],[Kenmerkantwoord 5]], ""))</f>
        <v>Max. debiet:  m3/h</v>
      </c>
      <c r="BJ38" s="186" t="b">
        <f>ISNUMBER(SEARCH("[",OpnameTabel[[#This Row],[Kenmerkvraag 6]]))</f>
        <v>1</v>
      </c>
      <c r="BK38" s="186" t="str">
        <f>IF(OpnameTabel[[#This Row],[HeeftKenmerkEenheid6]], MID(LEFT(OpnameTabel[[#This Row],[Kenmerkvraag 6]],FIND("]",OpnameTabel[[#This Row],[Kenmerkvraag 6]])-1),FIND("[",OpnameTabel[[#This Row],[Kenmerkvraag 6]])+1,LEN(OpnameTabel[[#This Row],[Kenmerkvraag 6]])), "")</f>
        <v>m</v>
      </c>
      <c r="BL38" s="186" t="str">
        <f>IF(OpnameTabel[[#This Row],[HeeftKenmerkEenheid6]], LEFT(OpnameTabel[[#This Row],[Kenmerkvraag 6]], (FIND(" [",OpnameTabel[[#This Row],[Kenmerkvraag 6]],1)-1)), "")</f>
        <v>Diepte</v>
      </c>
      <c r="BM38" s="186" t="str">
        <f>IF(OpnameTabel[[#This Row],[HeeftKenmerkEenheid6]], (OpnameTabel[[#This Row],[Kenmerkomschrijving6]] &amp; ": " &amp; OpnameTabel[[#This Row],[Kenmerkantwoord 6]] &amp; " " &amp;OpnameTabel[[#This Row],[Kenmerkeenheid6]]), IF(ISTEXT(OpnameTabel[[#This Row],[Kenmerkantwoord 6]]), OpnameTabel[[#This Row],[Kenmerkantwoord 6]], ""))</f>
        <v>Diepte:  m</v>
      </c>
      <c r="BN38" s="186" t="b">
        <f>ISNUMBER(SEARCH("[",OpnameTabel[[#This Row],[Kenmerkvraag 7]]))</f>
        <v>0</v>
      </c>
      <c r="BO38" s="186" t="str">
        <f>IF(OpnameTabel[[#This Row],[HeeftKenmerkEenheid7]], MID(LEFT(OpnameTabel[[#This Row],[Kenmerkvraag 7]],FIND("]",OpnameTabel[[#This Row],[Kenmerkvraag 7]])-1),FIND("[",OpnameTabel[[#This Row],[Kenmerkvraag 7]])+1,LEN(OpnameTabel[[#This Row],[Kenmerkvraag 7]])), "")</f>
        <v/>
      </c>
      <c r="BP38" s="186" t="str">
        <f>IF(OpnameTabel[[#This Row],[HeeftKenmerkEenheid7]], LEFT(OpnameTabel[[#This Row],[Kenmerkvraag 7]], (FIND(" [",OpnameTabel[[#This Row],[Kenmerkvraag 7]],1)-1)), "")</f>
        <v/>
      </c>
      <c r="BQ38" s="186" t="str">
        <f>IF(OpnameTabel[[#This Row],[HeeftKenmerkEenheid7]], (OpnameTabel[[#This Row],[Kenmerkomschrijving7]] &amp; ": " &amp; OpnameTabel[[#This Row],[Kenmerkantwoord 7]] &amp; " " &amp;OpnameTabel[[#This Row],[Kenmerkeenheid7]]), IF(ISTEXT(OpnameTabel[[#This Row],[Kenmerkantwoord 7]]), OpnameTabel[[#This Row],[Kenmerkantwoord 7]], ""))</f>
        <v/>
      </c>
      <c r="BR38" s="186" t="b">
        <f>ISNUMBER(SEARCH("[",OpnameTabel[[#This Row],[Kenmerkvraag 8]]))</f>
        <v>0</v>
      </c>
      <c r="BS38" s="186" t="str">
        <f>IF(OpnameTabel[[#This Row],[HeeftKenmerkEenheid8]], MID(LEFT(OpnameTabel[[#This Row],[Kenmerkvraag 8]],FIND("]",OpnameTabel[[#This Row],[Kenmerkvraag 8]])-1),FIND("[",OpnameTabel[[#This Row],[Kenmerkvraag 8]])+1,LEN(OpnameTabel[[#This Row],[Kenmerkvraag 8]])), "")</f>
        <v/>
      </c>
      <c r="BT38" s="186" t="str">
        <f>IF(OpnameTabel[[#This Row],[HeeftKenmerkEenheid8]], LEFT(OpnameTabel[[#This Row],[Kenmerkvraag 8]], (FIND(" [",OpnameTabel[[#This Row],[Kenmerkvraag 8]],1)-1)), "")</f>
        <v/>
      </c>
      <c r="BU38" s="186" t="str">
        <f>IF(OpnameTabel[[#This Row],[HeeftKenmerkEenheid8]], (OpnameTabel[[#This Row],[Kenmerkomschrijving8]] &amp; ": " &amp; OpnameTabel[[#This Row],[Kenmerkantwoord 8]] &amp; " " &amp;OpnameTabel[[#This Row],[Kenmerkeenheid8]]), IF(ISTEXT(OpnameTabel[[#This Row],[Kenmerkantwoord 8]]), OpnameTabel[[#This Row],[Kenmerkantwoord 8]], ""))</f>
        <v/>
      </c>
      <c r="BV38" s="186" t="b">
        <f>ISNUMBER(SEARCH("[",OpnameTabel[[#This Row],[Kenmerkvraag 9]]))</f>
        <v>0</v>
      </c>
      <c r="BW38" s="186" t="str">
        <f>IF(OpnameTabel[[#This Row],[HeeftKenmerkEenheid9]], MID(LEFT(OpnameTabel[[#This Row],[Kenmerkvraag 9]],FIND("]",OpnameTabel[[#This Row],[Kenmerkvraag 9]])-1),FIND("[",OpnameTabel[[#This Row],[Kenmerkvraag 9]])+1,LEN(OpnameTabel[[#This Row],[Kenmerkvraag 9]])), "")</f>
        <v/>
      </c>
      <c r="BX38" s="186" t="str">
        <f>IF(OpnameTabel[[#This Row],[HeeftKenmerkEenheid9]], LEFT(OpnameTabel[[#This Row],[Kenmerkvraag 9]], (FIND(" [",OpnameTabel[[#This Row],[Kenmerkvraag 9]],1)-1)), "")</f>
        <v/>
      </c>
      <c r="BY38" s="186" t="str">
        <f>IF(OpnameTabel[[#This Row],[HeeftKenmerkEenheid9]], (OpnameTabel[[#This Row],[Kenmerkomschrijving9]] &amp; ": " &amp; OpnameTabel[[#This Row],[Kenmerkantwoord 9]] &amp; " " &amp;OpnameTabel[[#This Row],[Kenmerkeenheid9]]), IF(ISTEXT(OpnameTabel[[#This Row],[Kenmerkantwoord 9]]), OpnameTabel[[#This Row],[Kenmerkantwoord 9]], ""))</f>
        <v/>
      </c>
      <c r="BZ38" s="186" t="b">
        <f>ISNUMBER(SEARCH("[",OpnameTabel[[#This Row],[Kenmerkvraag 10]]))</f>
        <v>0</v>
      </c>
      <c r="CA38" s="186" t="str">
        <f>IF(OpnameTabel[[#This Row],[HeeftKenmerkEenheid10]], MID(LEFT(OpnameTabel[[#This Row],[Kenmerkvraag 10]],FIND("]",OpnameTabel[[#This Row],[Kenmerkvraag 10]])-1),FIND("[",OpnameTabel[[#This Row],[Kenmerkvraag 10]])+1,LEN(OpnameTabel[[#This Row],[Kenmerkvraag 10]])), "")</f>
        <v/>
      </c>
      <c r="CB38" s="186" t="str">
        <f>IF(OpnameTabel[[#This Row],[HeeftKenmerkEenheid10]], LEFT(OpnameTabel[[#This Row],[Kenmerkvraag 10]], (FIND(" [",OpnameTabel[[#This Row],[Kenmerkvraag 10]],1)-1)), "")</f>
        <v/>
      </c>
      <c r="CC3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8" s="186" t="b">
        <f>ISNUMBER(SEARCH("[",OpnameTabel[[#This Row],[Kenmerkvraag 11]]))</f>
        <v>0</v>
      </c>
      <c r="CE38" s="186" t="str">
        <f>IF(OpnameTabel[[#This Row],[HeeftKenmerkEenheid11]], MID(LEFT(OpnameTabel[[#This Row],[Kenmerkvraag 11]],FIND("]",OpnameTabel[[#This Row],[Kenmerkvraag 11]])-1),FIND("[",OpnameTabel[[#This Row],[Kenmerkvraag 11]])+1,LEN(OpnameTabel[[#This Row],[Kenmerkvraag 11]])), "")</f>
        <v/>
      </c>
      <c r="CF38" s="186" t="str">
        <f>IF(OpnameTabel[[#This Row],[HeeftKenmerkEenheid11]], LEFT(OpnameTabel[[#This Row],[Kenmerkvraag 11]], (FIND(" [",OpnameTabel[[#This Row],[Kenmerkvraag 11]],1)-1)), "")</f>
        <v/>
      </c>
      <c r="CG3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8" s="186"/>
      <c r="CI38" s="186"/>
      <c r="CJ38" s="186"/>
      <c r="CK38" s="186"/>
      <c r="CL38" s="186"/>
      <c r="CM38" s="186"/>
      <c r="CN38" s="186"/>
      <c r="CO38" s="186"/>
      <c r="CP38" s="186"/>
      <c r="CQ38" s="186"/>
      <c r="CR38" s="186"/>
      <c r="CS38" s="186"/>
      <c r="CT38" s="186"/>
      <c r="CU38" s="186"/>
    </row>
    <row r="39" spans="1:99" ht="17.399999999999999" customHeight="1" x14ac:dyDescent="0.25">
      <c r="A39" s="197">
        <f>ROW()</f>
        <v>39</v>
      </c>
      <c r="B39" s="185">
        <v>0</v>
      </c>
      <c r="C39" s="218" t="s">
        <v>259</v>
      </c>
      <c r="D39" s="97" t="str">
        <f>VLOOKUP(E39,'3 NL-SfB'!C:F,4,0)</f>
        <v>verdeler/verzamelaar (verwarming)</v>
      </c>
      <c r="E39" s="109" t="s">
        <v>357</v>
      </c>
      <c r="F39" s="105" t="s">
        <v>1769</v>
      </c>
      <c r="G39" t="s">
        <v>1769</v>
      </c>
      <c r="H39" s="147">
        <v>1</v>
      </c>
      <c r="I39" s="143"/>
      <c r="J39" s="143"/>
      <c r="K39" s="143"/>
      <c r="L39" s="98" t="s">
        <v>3081</v>
      </c>
      <c r="M39" s="143"/>
      <c r="N39" s="98" t="s">
        <v>3082</v>
      </c>
      <c r="O39" s="160"/>
      <c r="P39" s="122" t="s">
        <v>3088</v>
      </c>
      <c r="Q39" s="143"/>
      <c r="R39" s="110"/>
      <c r="S39" s="160"/>
      <c r="T39" s="110"/>
      <c r="U39" s="160"/>
      <c r="V39" s="110"/>
      <c r="W39" s="160"/>
      <c r="X39" s="110"/>
      <c r="Y39" s="160"/>
      <c r="Z39" s="160"/>
      <c r="AA39" s="160"/>
      <c r="AB39" s="102" t="s">
        <v>3770</v>
      </c>
      <c r="AC39" s="226" t="s">
        <v>3820</v>
      </c>
      <c r="AD39" s="156" t="b">
        <f>NOT(ISBLANK(OpnameTabel[[#This Row],[Aantal]]))</f>
        <v>1</v>
      </c>
      <c r="AE39" s="70" t="b">
        <f>AND(OpnameTabel[[#This Row],[IsAssetRegel]],NOT(ISBLANK(OpnameTabel[[#This Row],[Aantal]])))</f>
        <v>1</v>
      </c>
      <c r="AF39" s="70" t="b">
        <f>IF(AND(OpnameTabel[[#This Row],[IsAssetRegel]],OpnameTabel[[#This Row],[IsRegelActief]]), NOT(ISBLANK(OpnameTabel[[#This Row],[Bouwjaar]])), TRUE)</f>
        <v>0</v>
      </c>
      <c r="AG39" s="70" t="b">
        <f>IF(AND(OpnameTabel[[#This Row],[IsAssetRegel]],OpnameTabel[[#This Row],[IsRegelActief]]), NOT(ISBLANK(J39)), TRUE)</f>
        <v>0</v>
      </c>
      <c r="AH39" s="70" t="b">
        <f>IF(AND(OpnameTabel[[#This Row],[IsAssetRegel]],OpnameTabel[[#This Row],[IsRegelActief]]), NOT(ISBLANK(K39)), TRUE)</f>
        <v>0</v>
      </c>
      <c r="AI39" s="70" t="b">
        <f>IF(AND(OpnameTabel[[#This Row],[IsAssetRegel]],OpnameTabel[[#This Row],[IsRegelActief]], NOT(ISBLANK(OpnameTabel[[#This Row],[Kenmerkvraag 4]]))), NOT(ISBLANK(OpnameTabel[[#This Row],[Kenmerkantwoord 4]])), TRUE)</f>
        <v>0</v>
      </c>
      <c r="AJ39" s="70" t="b">
        <f>IF(AND(OpnameTabel[[#This Row],[IsAssetRegel]],OpnameTabel[[#This Row],[IsRegelActief]], NOT(ISBLANK(OpnameTabel[[#This Row],[Kenmerkvraag 5]]))), NOT(ISBLANK(OpnameTabel[[#This Row],[Kenmerkantwoord 5]])), TRUE)</f>
        <v>0</v>
      </c>
      <c r="AK39" s="70" t="b">
        <f>IF(AND(OpnameTabel[[#This Row],[IsAssetRegel]],OpnameTabel[[#This Row],[IsRegelActief]], NOT(ISBLANK(OpnameTabel[[#This Row],[Kenmerkvraag 6]]))), NOT(ISBLANK(OpnameTabel[[#This Row],[Kenmerkantwoord 6]])), TRUE)</f>
        <v>0</v>
      </c>
      <c r="AL39" s="70" t="b">
        <f>IF(AND(OpnameTabel[[#This Row],[IsAssetRegel]],OpnameTabel[[#This Row],[IsRegelActief]], NOT(ISBLANK(OpnameTabel[[#This Row],[Kenmerkvraag 7]]))), NOT(ISBLANK(OpnameTabel[[#This Row],[Kenmerkantwoord 7]])), TRUE)</f>
        <v>1</v>
      </c>
      <c r="AM39" s="70" t="b">
        <f>IF(AND(OpnameTabel[[#This Row],[IsAssetRegel]],OpnameTabel[[#This Row],[IsRegelActief]], NOT(ISBLANK(OpnameTabel[[#This Row],[Kenmerkvraag 8]]))), NOT(ISBLANK(OpnameTabel[[#This Row],[Kenmerkantwoord 8]])), TRUE)</f>
        <v>1</v>
      </c>
      <c r="AN39" s="70" t="b">
        <f>IF(AND(OpnameTabel[[#This Row],[IsAssetRegel]],OpnameTabel[[#This Row],[IsRegelActief]], NOT(ISBLANK(OpnameTabel[[#This Row],[Kenmerkvraag 9]]))), NOT(ISBLANK(OpnameTabel[[#This Row],[Kenmerkantwoord 9]])), TRUE)</f>
        <v>1</v>
      </c>
      <c r="AO39" s="70" t="b">
        <f>IF(AND(OpnameTabel[[#This Row],[IsAssetRegel]],OpnameTabel[[#This Row],[IsRegelActief]], NOT(ISBLANK(OpnameTabel[[#This Row],[Kenmerkvraag 10]]))), NOT(ISBLANK(OpnameTabel[[#This Row],[Kenmerkantwoord 10]])), TRUE)</f>
        <v>1</v>
      </c>
      <c r="AP39" s="70" t="b">
        <f>IF(AND(OpnameTabel[[#This Row],[IsAssetRegel]],OpnameTabel[[#This Row],[IsRegelActief]], NOT(ISBLANK(OpnameTabel[[#This Row],[Kenmerkvraag 11]]))), NOT(ISBLANK(OpnameTabel[[#This Row],[Kenmerkantwoord 11]])), TRUE)</f>
        <v>1</v>
      </c>
      <c r="AQ39" s="70">
        <f>IF(OpnameTabel[[#This Row],[IsIngevuld1]], 0, 1)</f>
        <v>1</v>
      </c>
      <c r="AR39" s="70">
        <f>IF(OpnameTabel[[#This Row],[IsIngevuld2]], 0, 1)</f>
        <v>1</v>
      </c>
      <c r="AS39" s="70">
        <f>IF(OpnameTabel[[#This Row],[IsIngevuld3]], 0, 1)</f>
        <v>1</v>
      </c>
      <c r="AT39" s="70">
        <f>IF(OpnameTabel[[#This Row],[IsIngevuld4]], 0, 1)</f>
        <v>1</v>
      </c>
      <c r="AU39" s="70">
        <f>IF(OpnameTabel[[#This Row],[IsIngevuld5]], 0, 1)</f>
        <v>1</v>
      </c>
      <c r="AV39" s="70">
        <f>IF(OpnameTabel[[#This Row],[IsIngevuld6]], 0, 1)</f>
        <v>1</v>
      </c>
      <c r="AW39" s="70">
        <f>IF(OpnameTabel[[#This Row],[IsIngevuld7]], 0, 1)</f>
        <v>0</v>
      </c>
      <c r="AX39" s="70">
        <f>IF(OpnameTabel[[#This Row],[IsIngevuld8]], 0, 1)</f>
        <v>0</v>
      </c>
      <c r="AY39" s="70">
        <f>IF(OpnameTabel[[#This Row],[IsIngevuld9]], 0, 1)</f>
        <v>0</v>
      </c>
      <c r="AZ39" s="70">
        <f>IF(OpnameTabel[[#This Row],[IsIngevuld10]], 0, 1)</f>
        <v>0</v>
      </c>
      <c r="BA39" s="70">
        <f>IF(OpnameTabel[[#This Row],[IsIngevuld11]], 0, 1)</f>
        <v>0</v>
      </c>
      <c r="BB39" s="70" t="b">
        <f>ISNUMBER(SEARCH("[",OpnameTabel[[#This Row],[Kenmerkvraag 4]]))</f>
        <v>1</v>
      </c>
      <c r="BC39" s="70" t="str">
        <f>IF(OpnameTabel[[#This Row],[HeeftKenmerkEenheid4]], MID(LEFT(OpnameTabel[[#This Row],[Kenmerkvraag 4]],FIND("]",OpnameTabel[[#This Row],[Kenmerkvraag 4]])-1),FIND("[",OpnameTabel[[#This Row],[Kenmerkvraag 4]])+1,LEN(OpnameTabel[[#This Row],[Kenmerkvraag 4]])), "")</f>
        <v>stuks</v>
      </c>
      <c r="BD39" s="70" t="str">
        <f>IF(OpnameTabel[[#This Row],[HeeftKenmerkEenheid4]], LEFT(OpnameTabel[[#This Row],[Kenmerkvraag 4]], (FIND(" [",OpnameTabel[[#This Row],[Kenmerkvraag 4]],1)-1)), "")</f>
        <v>Groepen</v>
      </c>
      <c r="BE39" s="186" t="str">
        <f>IF(OpnameTabel[[#This Row],[HeeftKenmerkEenheid4]], (OpnameTabel[[#This Row],[Kenmerkomschrijving4]] &amp; ": " &amp; OpnameTabel[[#This Row],[Kenmerkantwoord 4]] &amp; " " &amp;OpnameTabel[[#This Row],[Kenmerkeenheid4]]), IF(ISTEXT(OpnameTabel[[#This Row],[Kenmerkantwoord 4]]), OpnameTabel[[#This Row],[Kenmerkantwoord 4]], ""))</f>
        <v>Groepen:  stuks</v>
      </c>
      <c r="BF39" s="186" t="b">
        <f>ISNUMBER(SEARCH("[",OpnameTabel[[#This Row],[Kenmerkvraag 5]]))</f>
        <v>1</v>
      </c>
      <c r="BG39" s="186" t="str">
        <f>IF(OpnameTabel[[#This Row],[HeeftKenmerkEenheid5]], MID(LEFT(OpnameTabel[[#This Row],[Kenmerkvraag 5]],FIND("]",OpnameTabel[[#This Row],[Kenmerkvraag 5]])-1),FIND("[",OpnameTabel[[#This Row],[Kenmerkvraag 5]])+1,LEN(OpnameTabel[[#This Row],[Kenmerkvraag 5]])), "")</f>
        <v>stuks</v>
      </c>
      <c r="BH39" s="186" t="str">
        <f>IF(OpnameTabel[[#This Row],[HeeftKenmerkEenheid5]], LEFT(OpnameTabel[[#This Row],[Kenmerkvraag 5]], (FIND(" [",OpnameTabel[[#This Row],[Kenmerkvraag 5]],1)-1)), "")</f>
        <v>Pompen</v>
      </c>
      <c r="BI39" s="186" t="str">
        <f>IF(OpnameTabel[[#This Row],[HeeftKenmerkEenheid5]], (OpnameTabel[[#This Row],[Kenmerkomschrijving5]] &amp; ": " &amp; OpnameTabel[[#This Row],[Kenmerkantwoord 5]] &amp; " " &amp;OpnameTabel[[#This Row],[Kenmerkeenheid5]]), IF(ISTEXT(OpnameTabel[[#This Row],[Kenmerkantwoord 5]]), OpnameTabel[[#This Row],[Kenmerkantwoord 5]], ""))</f>
        <v>Pompen:  stuks</v>
      </c>
      <c r="BJ39" s="186" t="b">
        <f>ISNUMBER(SEARCH("[",OpnameTabel[[#This Row],[Kenmerkvraag 6]]))</f>
        <v>0</v>
      </c>
      <c r="BK39" s="186" t="str">
        <f>IF(OpnameTabel[[#This Row],[HeeftKenmerkEenheid6]], MID(LEFT(OpnameTabel[[#This Row],[Kenmerkvraag 6]],FIND("]",OpnameTabel[[#This Row],[Kenmerkvraag 6]])-1),FIND("[",OpnameTabel[[#This Row],[Kenmerkvraag 6]])+1,LEN(OpnameTabel[[#This Row],[Kenmerkvraag 6]])), "")</f>
        <v/>
      </c>
      <c r="BL39" s="186" t="str">
        <f>IF(OpnameTabel[[#This Row],[HeeftKenmerkEenheid6]], LEFT(OpnameTabel[[#This Row],[Kenmerkvraag 6]], (FIND(" [",OpnameTabel[[#This Row],[Kenmerkvraag 6]],1)-1)), "")</f>
        <v/>
      </c>
      <c r="BM39" s="186" t="str">
        <f>IF(OpnameTabel[[#This Row],[HeeftKenmerkEenheid6]], (OpnameTabel[[#This Row],[Kenmerkomschrijving6]] &amp; ": " &amp; OpnameTabel[[#This Row],[Kenmerkantwoord 6]] &amp; " " &amp;OpnameTabel[[#This Row],[Kenmerkeenheid6]]), IF(ISTEXT(OpnameTabel[[#This Row],[Kenmerkantwoord 6]]), OpnameTabel[[#This Row],[Kenmerkantwoord 6]], ""))</f>
        <v/>
      </c>
      <c r="BN39" s="186" t="b">
        <f>ISNUMBER(SEARCH("[",OpnameTabel[[#This Row],[Kenmerkvraag 7]]))</f>
        <v>0</v>
      </c>
      <c r="BO39" s="186" t="str">
        <f>IF(OpnameTabel[[#This Row],[HeeftKenmerkEenheid7]], MID(LEFT(OpnameTabel[[#This Row],[Kenmerkvraag 7]],FIND("]",OpnameTabel[[#This Row],[Kenmerkvraag 7]])-1),FIND("[",OpnameTabel[[#This Row],[Kenmerkvraag 7]])+1,LEN(OpnameTabel[[#This Row],[Kenmerkvraag 7]])), "")</f>
        <v/>
      </c>
      <c r="BP39" s="186" t="str">
        <f>IF(OpnameTabel[[#This Row],[HeeftKenmerkEenheid7]], LEFT(OpnameTabel[[#This Row],[Kenmerkvraag 7]], (FIND(" [",OpnameTabel[[#This Row],[Kenmerkvraag 7]],1)-1)), "")</f>
        <v/>
      </c>
      <c r="BQ39" s="186" t="str">
        <f>IF(OpnameTabel[[#This Row],[HeeftKenmerkEenheid7]], (OpnameTabel[[#This Row],[Kenmerkomschrijving7]] &amp; ": " &amp; OpnameTabel[[#This Row],[Kenmerkantwoord 7]] &amp; " " &amp;OpnameTabel[[#This Row],[Kenmerkeenheid7]]), IF(ISTEXT(OpnameTabel[[#This Row],[Kenmerkantwoord 7]]), OpnameTabel[[#This Row],[Kenmerkantwoord 7]], ""))</f>
        <v/>
      </c>
      <c r="BR39" s="186" t="b">
        <f>ISNUMBER(SEARCH("[",OpnameTabel[[#This Row],[Kenmerkvraag 8]]))</f>
        <v>0</v>
      </c>
      <c r="BS39" s="186" t="str">
        <f>IF(OpnameTabel[[#This Row],[HeeftKenmerkEenheid8]], MID(LEFT(OpnameTabel[[#This Row],[Kenmerkvraag 8]],FIND("]",OpnameTabel[[#This Row],[Kenmerkvraag 8]])-1),FIND("[",OpnameTabel[[#This Row],[Kenmerkvraag 8]])+1,LEN(OpnameTabel[[#This Row],[Kenmerkvraag 8]])), "")</f>
        <v/>
      </c>
      <c r="BT39" s="186" t="str">
        <f>IF(OpnameTabel[[#This Row],[HeeftKenmerkEenheid8]], LEFT(OpnameTabel[[#This Row],[Kenmerkvraag 8]], (FIND(" [",OpnameTabel[[#This Row],[Kenmerkvraag 8]],1)-1)), "")</f>
        <v/>
      </c>
      <c r="BU39" s="186" t="str">
        <f>IF(OpnameTabel[[#This Row],[HeeftKenmerkEenheid8]], (OpnameTabel[[#This Row],[Kenmerkomschrijving8]] &amp; ": " &amp; OpnameTabel[[#This Row],[Kenmerkantwoord 8]] &amp; " " &amp;OpnameTabel[[#This Row],[Kenmerkeenheid8]]), IF(ISTEXT(OpnameTabel[[#This Row],[Kenmerkantwoord 8]]), OpnameTabel[[#This Row],[Kenmerkantwoord 8]], ""))</f>
        <v/>
      </c>
      <c r="BV39" s="186" t="b">
        <f>ISNUMBER(SEARCH("[",OpnameTabel[[#This Row],[Kenmerkvraag 9]]))</f>
        <v>0</v>
      </c>
      <c r="BW39" s="186" t="str">
        <f>IF(OpnameTabel[[#This Row],[HeeftKenmerkEenheid9]], MID(LEFT(OpnameTabel[[#This Row],[Kenmerkvraag 9]],FIND("]",OpnameTabel[[#This Row],[Kenmerkvraag 9]])-1),FIND("[",OpnameTabel[[#This Row],[Kenmerkvraag 9]])+1,LEN(OpnameTabel[[#This Row],[Kenmerkvraag 9]])), "")</f>
        <v/>
      </c>
      <c r="BX39" s="186" t="str">
        <f>IF(OpnameTabel[[#This Row],[HeeftKenmerkEenheid9]], LEFT(OpnameTabel[[#This Row],[Kenmerkvraag 9]], (FIND(" [",OpnameTabel[[#This Row],[Kenmerkvraag 9]],1)-1)), "")</f>
        <v/>
      </c>
      <c r="BY39" s="186" t="str">
        <f>IF(OpnameTabel[[#This Row],[HeeftKenmerkEenheid9]], (OpnameTabel[[#This Row],[Kenmerkomschrijving9]] &amp; ": " &amp; OpnameTabel[[#This Row],[Kenmerkantwoord 9]] &amp; " " &amp;OpnameTabel[[#This Row],[Kenmerkeenheid9]]), IF(ISTEXT(OpnameTabel[[#This Row],[Kenmerkantwoord 9]]), OpnameTabel[[#This Row],[Kenmerkantwoord 9]], ""))</f>
        <v/>
      </c>
      <c r="BZ39" s="186" t="b">
        <f>ISNUMBER(SEARCH("[",OpnameTabel[[#This Row],[Kenmerkvraag 10]]))</f>
        <v>0</v>
      </c>
      <c r="CA39" s="186" t="str">
        <f>IF(OpnameTabel[[#This Row],[HeeftKenmerkEenheid10]], MID(LEFT(OpnameTabel[[#This Row],[Kenmerkvraag 10]],FIND("]",OpnameTabel[[#This Row],[Kenmerkvraag 10]])-1),FIND("[",OpnameTabel[[#This Row],[Kenmerkvraag 10]])+1,LEN(OpnameTabel[[#This Row],[Kenmerkvraag 10]])), "")</f>
        <v/>
      </c>
      <c r="CB39" s="186" t="str">
        <f>IF(OpnameTabel[[#This Row],[HeeftKenmerkEenheid10]], LEFT(OpnameTabel[[#This Row],[Kenmerkvraag 10]], (FIND(" [",OpnameTabel[[#This Row],[Kenmerkvraag 10]],1)-1)), "")</f>
        <v/>
      </c>
      <c r="CC3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39" s="186" t="b">
        <f>ISNUMBER(SEARCH("[",OpnameTabel[[#This Row],[Kenmerkvraag 11]]))</f>
        <v>0</v>
      </c>
      <c r="CE39" s="186" t="str">
        <f>IF(OpnameTabel[[#This Row],[HeeftKenmerkEenheid11]], MID(LEFT(OpnameTabel[[#This Row],[Kenmerkvraag 11]],FIND("]",OpnameTabel[[#This Row],[Kenmerkvraag 11]])-1),FIND("[",OpnameTabel[[#This Row],[Kenmerkvraag 11]])+1,LEN(OpnameTabel[[#This Row],[Kenmerkvraag 11]])), "")</f>
        <v/>
      </c>
      <c r="CF39" s="186" t="str">
        <f>IF(OpnameTabel[[#This Row],[HeeftKenmerkEenheid11]], LEFT(OpnameTabel[[#This Row],[Kenmerkvraag 11]], (FIND(" [",OpnameTabel[[#This Row],[Kenmerkvraag 11]],1)-1)), "")</f>
        <v/>
      </c>
      <c r="CG3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39" s="186"/>
      <c r="CI39" s="186"/>
      <c r="CJ39" s="186"/>
      <c r="CK39" s="186"/>
      <c r="CL39" s="186"/>
      <c r="CM39" s="186"/>
      <c r="CN39" s="186"/>
      <c r="CO39" s="186"/>
      <c r="CP39" s="186"/>
      <c r="CQ39" s="186"/>
      <c r="CR39" s="186"/>
      <c r="CS39" s="186"/>
      <c r="CT39" s="186"/>
      <c r="CU39" s="186"/>
    </row>
    <row r="40" spans="1:99" ht="17.399999999999999" customHeight="1" x14ac:dyDescent="0.25">
      <c r="A40" s="197">
        <f>ROW()</f>
        <v>40</v>
      </c>
      <c r="B40" s="185">
        <v>0</v>
      </c>
      <c r="C40" s="218" t="s">
        <v>259</v>
      </c>
      <c r="D40" s="102" t="str">
        <f>VLOOKUP(E40,'3 NL-SfB'!C:F,4,0)</f>
        <v>tegenstroomapparaat</v>
      </c>
      <c r="E40" s="109" t="s">
        <v>373</v>
      </c>
      <c r="F40" s="105" t="s">
        <v>3805</v>
      </c>
      <c r="G40"/>
      <c r="H40" s="147">
        <v>1</v>
      </c>
      <c r="I40" s="143"/>
      <c r="J40" s="143"/>
      <c r="K40" s="143"/>
      <c r="L40" s="99" t="s">
        <v>3060</v>
      </c>
      <c r="M40" s="161"/>
      <c r="N40" s="114" t="s">
        <v>3137</v>
      </c>
      <c r="O40" s="160"/>
      <c r="P40" s="114" t="s">
        <v>3138</v>
      </c>
      <c r="Q40" s="160"/>
      <c r="R40" s="110"/>
      <c r="S40" s="143"/>
      <c r="T40" s="110"/>
      <c r="U40" s="171"/>
      <c r="V40" s="115"/>
      <c r="W40" s="171"/>
      <c r="X40" s="115"/>
      <c r="Y40" s="171"/>
      <c r="Z40" s="171"/>
      <c r="AA40" s="171"/>
      <c r="AB40" s="215"/>
      <c r="AC40" s="130"/>
      <c r="AD40" s="156" t="b">
        <f>NOT(ISBLANK(OpnameTabel[[#This Row],[Aantal]]))</f>
        <v>1</v>
      </c>
      <c r="AE40" s="70" t="b">
        <f>AND(OpnameTabel[[#This Row],[IsAssetRegel]],NOT(ISBLANK(OpnameTabel[[#This Row],[Aantal]])))</f>
        <v>1</v>
      </c>
      <c r="AF40" s="70" t="b">
        <f>IF(AND(OpnameTabel[[#This Row],[IsAssetRegel]],OpnameTabel[[#This Row],[IsRegelActief]]), NOT(ISBLANK(OpnameTabel[[#This Row],[Bouwjaar]])), TRUE)</f>
        <v>0</v>
      </c>
      <c r="AG40" s="70" t="b">
        <f>IF(AND(OpnameTabel[[#This Row],[IsAssetRegel]],OpnameTabel[[#This Row],[IsRegelActief]]), NOT(ISBLANK(J40)), TRUE)</f>
        <v>0</v>
      </c>
      <c r="AH40" s="70" t="b">
        <f>IF(AND(OpnameTabel[[#This Row],[IsAssetRegel]],OpnameTabel[[#This Row],[IsRegelActief]]), NOT(ISBLANK(K40)), TRUE)</f>
        <v>0</v>
      </c>
      <c r="AI40" s="70" t="b">
        <f>IF(AND(OpnameTabel[[#This Row],[IsAssetRegel]],OpnameTabel[[#This Row],[IsRegelActief]], NOT(ISBLANK(OpnameTabel[[#This Row],[Kenmerkvraag 4]]))), NOT(ISBLANK(OpnameTabel[[#This Row],[Kenmerkantwoord 4]])), TRUE)</f>
        <v>0</v>
      </c>
      <c r="AJ40" s="70" t="b">
        <f>IF(AND(OpnameTabel[[#This Row],[IsAssetRegel]],OpnameTabel[[#This Row],[IsRegelActief]], NOT(ISBLANK(OpnameTabel[[#This Row],[Kenmerkvraag 5]]))), NOT(ISBLANK(OpnameTabel[[#This Row],[Kenmerkantwoord 5]])), TRUE)</f>
        <v>0</v>
      </c>
      <c r="AK40" s="70" t="b">
        <f>IF(AND(OpnameTabel[[#This Row],[IsAssetRegel]],OpnameTabel[[#This Row],[IsRegelActief]], NOT(ISBLANK(OpnameTabel[[#This Row],[Kenmerkvraag 6]]))), NOT(ISBLANK(OpnameTabel[[#This Row],[Kenmerkantwoord 6]])), TRUE)</f>
        <v>0</v>
      </c>
      <c r="AL40" s="70" t="b">
        <f>IF(AND(OpnameTabel[[#This Row],[IsAssetRegel]],OpnameTabel[[#This Row],[IsRegelActief]], NOT(ISBLANK(OpnameTabel[[#This Row],[Kenmerkvraag 7]]))), NOT(ISBLANK(OpnameTabel[[#This Row],[Kenmerkantwoord 7]])), TRUE)</f>
        <v>1</v>
      </c>
      <c r="AM40" s="70" t="b">
        <f>IF(AND(OpnameTabel[[#This Row],[IsAssetRegel]],OpnameTabel[[#This Row],[IsRegelActief]], NOT(ISBLANK(OpnameTabel[[#This Row],[Kenmerkvraag 8]]))), NOT(ISBLANK(OpnameTabel[[#This Row],[Kenmerkantwoord 8]])), TRUE)</f>
        <v>1</v>
      </c>
      <c r="AN40" s="70" t="b">
        <f>IF(AND(OpnameTabel[[#This Row],[IsAssetRegel]],OpnameTabel[[#This Row],[IsRegelActief]], NOT(ISBLANK(OpnameTabel[[#This Row],[Kenmerkvraag 9]]))), NOT(ISBLANK(OpnameTabel[[#This Row],[Kenmerkantwoord 9]])), TRUE)</f>
        <v>1</v>
      </c>
      <c r="AO40" s="70" t="b">
        <f>IF(AND(OpnameTabel[[#This Row],[IsAssetRegel]],OpnameTabel[[#This Row],[IsRegelActief]], NOT(ISBLANK(OpnameTabel[[#This Row],[Kenmerkvraag 10]]))), NOT(ISBLANK(OpnameTabel[[#This Row],[Kenmerkantwoord 10]])), TRUE)</f>
        <v>1</v>
      </c>
      <c r="AP40" s="70" t="b">
        <f>IF(AND(OpnameTabel[[#This Row],[IsAssetRegel]],OpnameTabel[[#This Row],[IsRegelActief]], NOT(ISBLANK(OpnameTabel[[#This Row],[Kenmerkvraag 11]]))), NOT(ISBLANK(OpnameTabel[[#This Row],[Kenmerkantwoord 11]])), TRUE)</f>
        <v>1</v>
      </c>
      <c r="AQ40" s="70">
        <f>IF(OpnameTabel[[#This Row],[IsIngevuld1]], 0, 1)</f>
        <v>1</v>
      </c>
      <c r="AR40" s="70">
        <f>IF(OpnameTabel[[#This Row],[IsIngevuld2]], 0, 1)</f>
        <v>1</v>
      </c>
      <c r="AS40" s="70">
        <f>IF(OpnameTabel[[#This Row],[IsIngevuld3]], 0, 1)</f>
        <v>1</v>
      </c>
      <c r="AT40" s="70">
        <f>IF(OpnameTabel[[#This Row],[IsIngevuld4]], 0, 1)</f>
        <v>1</v>
      </c>
      <c r="AU40" s="70">
        <f>IF(OpnameTabel[[#This Row],[IsIngevuld5]], 0, 1)</f>
        <v>1</v>
      </c>
      <c r="AV40" s="70">
        <f>IF(OpnameTabel[[#This Row],[IsIngevuld6]], 0, 1)</f>
        <v>1</v>
      </c>
      <c r="AW40" s="70">
        <f>IF(OpnameTabel[[#This Row],[IsIngevuld7]], 0, 1)</f>
        <v>0</v>
      </c>
      <c r="AX40" s="70">
        <f>IF(OpnameTabel[[#This Row],[IsIngevuld8]], 0, 1)</f>
        <v>0</v>
      </c>
      <c r="AY40" s="70">
        <f>IF(OpnameTabel[[#This Row],[IsIngevuld9]], 0, 1)</f>
        <v>0</v>
      </c>
      <c r="AZ40" s="70">
        <f>IF(OpnameTabel[[#This Row],[IsIngevuld10]], 0, 1)</f>
        <v>0</v>
      </c>
      <c r="BA40" s="70">
        <f>IF(OpnameTabel[[#This Row],[IsIngevuld11]], 0, 1)</f>
        <v>0</v>
      </c>
      <c r="BB40" s="70" t="b">
        <f>ISNUMBER(SEARCH("[",OpnameTabel[[#This Row],[Kenmerkvraag 4]]))</f>
        <v>1</v>
      </c>
      <c r="BC40" s="70" t="str">
        <f>IF(OpnameTabel[[#This Row],[HeeftKenmerkEenheid4]], MID(LEFT(OpnameTabel[[#This Row],[Kenmerkvraag 4]],FIND("]",OpnameTabel[[#This Row],[Kenmerkvraag 4]])-1),FIND("[",OpnameTabel[[#This Row],[Kenmerkvraag 4]])+1,LEN(OpnameTabel[[#This Row],[Kenmerkvraag 4]])), "")</f>
        <v>kW</v>
      </c>
      <c r="BD40" s="70" t="str">
        <f>IF(OpnameTabel[[#This Row],[HeeftKenmerkEenheid4]], LEFT(OpnameTabel[[#This Row],[Kenmerkvraag 4]], (FIND(" [",OpnameTabel[[#This Row],[Kenmerkvraag 4]],1)-1)), "")</f>
        <v>Vermogen</v>
      </c>
      <c r="BE40" s="186" t="str">
        <f>IF(OpnameTabel[[#This Row],[HeeftKenmerkEenheid4]], (OpnameTabel[[#This Row],[Kenmerkomschrijving4]] &amp; ": " &amp; OpnameTabel[[#This Row],[Kenmerkantwoord 4]] &amp; " " &amp;OpnameTabel[[#This Row],[Kenmerkeenheid4]]), IF(ISTEXT(OpnameTabel[[#This Row],[Kenmerkantwoord 4]]), OpnameTabel[[#This Row],[Kenmerkantwoord 4]], ""))</f>
        <v>Vermogen:  kW</v>
      </c>
      <c r="BF40" s="186" t="b">
        <f>ISNUMBER(SEARCH("[",OpnameTabel[[#This Row],[Kenmerkvraag 5]]))</f>
        <v>1</v>
      </c>
      <c r="BG40" s="186" t="str">
        <f>IF(OpnameTabel[[#This Row],[HeeftKenmerkEenheid5]], MID(LEFT(OpnameTabel[[#This Row],[Kenmerkvraag 5]],FIND("]",OpnameTabel[[#This Row],[Kenmerkvraag 5]])-1),FIND("[",OpnameTabel[[#This Row],[Kenmerkvraag 5]])+1,LEN(OpnameTabel[[#This Row],[Kenmerkvraag 5]])), "")</f>
        <v>m3/h</v>
      </c>
      <c r="BH40" s="186" t="str">
        <f>IF(OpnameTabel[[#This Row],[HeeftKenmerkEenheid5]], LEFT(OpnameTabel[[#This Row],[Kenmerkvraag 5]], (FIND(" [",OpnameTabel[[#This Row],[Kenmerkvraag 5]],1)-1)), "")</f>
        <v>Max. debiet (primair)</v>
      </c>
      <c r="BI40" s="186" t="str">
        <f>IF(OpnameTabel[[#This Row],[HeeftKenmerkEenheid5]], (OpnameTabel[[#This Row],[Kenmerkomschrijving5]] &amp; ": " &amp; OpnameTabel[[#This Row],[Kenmerkantwoord 5]] &amp; " " &amp;OpnameTabel[[#This Row],[Kenmerkeenheid5]]), IF(ISTEXT(OpnameTabel[[#This Row],[Kenmerkantwoord 5]]), OpnameTabel[[#This Row],[Kenmerkantwoord 5]], ""))</f>
        <v>Max. debiet (primair):  m3/h</v>
      </c>
      <c r="BJ40" s="186" t="b">
        <f>ISNUMBER(SEARCH("[",OpnameTabel[[#This Row],[Kenmerkvraag 6]]))</f>
        <v>1</v>
      </c>
      <c r="BK40" s="186" t="str">
        <f>IF(OpnameTabel[[#This Row],[HeeftKenmerkEenheid6]], MID(LEFT(OpnameTabel[[#This Row],[Kenmerkvraag 6]],FIND("]",OpnameTabel[[#This Row],[Kenmerkvraag 6]])-1),FIND("[",OpnameTabel[[#This Row],[Kenmerkvraag 6]])+1,LEN(OpnameTabel[[#This Row],[Kenmerkvraag 6]])), "")</f>
        <v>m3/h</v>
      </c>
      <c r="BL40" s="186" t="str">
        <f>IF(OpnameTabel[[#This Row],[HeeftKenmerkEenheid6]], LEFT(OpnameTabel[[#This Row],[Kenmerkvraag 6]], (FIND(" [",OpnameTabel[[#This Row],[Kenmerkvraag 6]],1)-1)), "")</f>
        <v>Max. debiet (secundair)</v>
      </c>
      <c r="BM40" s="186" t="str">
        <f>IF(OpnameTabel[[#This Row],[HeeftKenmerkEenheid6]], (OpnameTabel[[#This Row],[Kenmerkomschrijving6]] &amp; ": " &amp; OpnameTabel[[#This Row],[Kenmerkantwoord 6]] &amp; " " &amp;OpnameTabel[[#This Row],[Kenmerkeenheid6]]), IF(ISTEXT(OpnameTabel[[#This Row],[Kenmerkantwoord 6]]), OpnameTabel[[#This Row],[Kenmerkantwoord 6]], ""))</f>
        <v>Max. debiet (secundair):  m3/h</v>
      </c>
      <c r="BN40" s="186" t="b">
        <f>ISNUMBER(SEARCH("[",OpnameTabel[[#This Row],[Kenmerkvraag 7]]))</f>
        <v>0</v>
      </c>
      <c r="BO40" s="186" t="str">
        <f>IF(OpnameTabel[[#This Row],[HeeftKenmerkEenheid7]], MID(LEFT(OpnameTabel[[#This Row],[Kenmerkvraag 7]],FIND("]",OpnameTabel[[#This Row],[Kenmerkvraag 7]])-1),FIND("[",OpnameTabel[[#This Row],[Kenmerkvraag 7]])+1,LEN(OpnameTabel[[#This Row],[Kenmerkvraag 7]])), "")</f>
        <v/>
      </c>
      <c r="BP40" s="186" t="str">
        <f>IF(OpnameTabel[[#This Row],[HeeftKenmerkEenheid7]], LEFT(OpnameTabel[[#This Row],[Kenmerkvraag 7]], (FIND(" [",OpnameTabel[[#This Row],[Kenmerkvraag 7]],1)-1)), "")</f>
        <v/>
      </c>
      <c r="BQ40" s="186" t="str">
        <f>IF(OpnameTabel[[#This Row],[HeeftKenmerkEenheid7]], (OpnameTabel[[#This Row],[Kenmerkomschrijving7]] &amp; ": " &amp; OpnameTabel[[#This Row],[Kenmerkantwoord 7]] &amp; " " &amp;OpnameTabel[[#This Row],[Kenmerkeenheid7]]), IF(ISTEXT(OpnameTabel[[#This Row],[Kenmerkantwoord 7]]), OpnameTabel[[#This Row],[Kenmerkantwoord 7]], ""))</f>
        <v/>
      </c>
      <c r="BR40" s="186" t="b">
        <f>ISNUMBER(SEARCH("[",OpnameTabel[[#This Row],[Kenmerkvraag 8]]))</f>
        <v>0</v>
      </c>
      <c r="BS40" s="186" t="str">
        <f>IF(OpnameTabel[[#This Row],[HeeftKenmerkEenheid8]], MID(LEFT(OpnameTabel[[#This Row],[Kenmerkvraag 8]],FIND("]",OpnameTabel[[#This Row],[Kenmerkvraag 8]])-1),FIND("[",OpnameTabel[[#This Row],[Kenmerkvraag 8]])+1,LEN(OpnameTabel[[#This Row],[Kenmerkvraag 8]])), "")</f>
        <v/>
      </c>
      <c r="BT40" s="186" t="str">
        <f>IF(OpnameTabel[[#This Row],[HeeftKenmerkEenheid8]], LEFT(OpnameTabel[[#This Row],[Kenmerkvraag 8]], (FIND(" [",OpnameTabel[[#This Row],[Kenmerkvraag 8]],1)-1)), "")</f>
        <v/>
      </c>
      <c r="BU40" s="186" t="str">
        <f>IF(OpnameTabel[[#This Row],[HeeftKenmerkEenheid8]], (OpnameTabel[[#This Row],[Kenmerkomschrijving8]] &amp; ": " &amp; OpnameTabel[[#This Row],[Kenmerkantwoord 8]] &amp; " " &amp;OpnameTabel[[#This Row],[Kenmerkeenheid8]]), IF(ISTEXT(OpnameTabel[[#This Row],[Kenmerkantwoord 8]]), OpnameTabel[[#This Row],[Kenmerkantwoord 8]], ""))</f>
        <v/>
      </c>
      <c r="BV40" s="186" t="b">
        <f>ISNUMBER(SEARCH("[",OpnameTabel[[#This Row],[Kenmerkvraag 9]]))</f>
        <v>0</v>
      </c>
      <c r="BW40" s="186" t="str">
        <f>IF(OpnameTabel[[#This Row],[HeeftKenmerkEenheid9]], MID(LEFT(OpnameTabel[[#This Row],[Kenmerkvraag 9]],FIND("]",OpnameTabel[[#This Row],[Kenmerkvraag 9]])-1),FIND("[",OpnameTabel[[#This Row],[Kenmerkvraag 9]])+1,LEN(OpnameTabel[[#This Row],[Kenmerkvraag 9]])), "")</f>
        <v/>
      </c>
      <c r="BX40" s="186" t="str">
        <f>IF(OpnameTabel[[#This Row],[HeeftKenmerkEenheid9]], LEFT(OpnameTabel[[#This Row],[Kenmerkvraag 9]], (FIND(" [",OpnameTabel[[#This Row],[Kenmerkvraag 9]],1)-1)), "")</f>
        <v/>
      </c>
      <c r="BY40" s="186" t="str">
        <f>IF(OpnameTabel[[#This Row],[HeeftKenmerkEenheid9]], (OpnameTabel[[#This Row],[Kenmerkomschrijving9]] &amp; ": " &amp; OpnameTabel[[#This Row],[Kenmerkantwoord 9]] &amp; " " &amp;OpnameTabel[[#This Row],[Kenmerkeenheid9]]), IF(ISTEXT(OpnameTabel[[#This Row],[Kenmerkantwoord 9]]), OpnameTabel[[#This Row],[Kenmerkantwoord 9]], ""))</f>
        <v/>
      </c>
      <c r="BZ40" s="186" t="b">
        <f>ISNUMBER(SEARCH("[",OpnameTabel[[#This Row],[Kenmerkvraag 10]]))</f>
        <v>0</v>
      </c>
      <c r="CA40" s="186" t="str">
        <f>IF(OpnameTabel[[#This Row],[HeeftKenmerkEenheid10]], MID(LEFT(OpnameTabel[[#This Row],[Kenmerkvraag 10]],FIND("]",OpnameTabel[[#This Row],[Kenmerkvraag 10]])-1),FIND("[",OpnameTabel[[#This Row],[Kenmerkvraag 10]])+1,LEN(OpnameTabel[[#This Row],[Kenmerkvraag 10]])), "")</f>
        <v/>
      </c>
      <c r="CB40" s="186" t="str">
        <f>IF(OpnameTabel[[#This Row],[HeeftKenmerkEenheid10]], LEFT(OpnameTabel[[#This Row],[Kenmerkvraag 10]], (FIND(" [",OpnameTabel[[#This Row],[Kenmerkvraag 10]],1)-1)), "")</f>
        <v/>
      </c>
      <c r="CC4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0" s="186" t="b">
        <f>ISNUMBER(SEARCH("[",OpnameTabel[[#This Row],[Kenmerkvraag 11]]))</f>
        <v>0</v>
      </c>
      <c r="CE40" s="186" t="str">
        <f>IF(OpnameTabel[[#This Row],[HeeftKenmerkEenheid11]], MID(LEFT(OpnameTabel[[#This Row],[Kenmerkvraag 11]],FIND("]",OpnameTabel[[#This Row],[Kenmerkvraag 11]])-1),FIND("[",OpnameTabel[[#This Row],[Kenmerkvraag 11]])+1,LEN(OpnameTabel[[#This Row],[Kenmerkvraag 11]])), "")</f>
        <v/>
      </c>
      <c r="CF40" s="186" t="str">
        <f>IF(OpnameTabel[[#This Row],[HeeftKenmerkEenheid11]], LEFT(OpnameTabel[[#This Row],[Kenmerkvraag 11]], (FIND(" [",OpnameTabel[[#This Row],[Kenmerkvraag 11]],1)-1)), "")</f>
        <v/>
      </c>
      <c r="CG4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0" s="186"/>
      <c r="CI40" s="186"/>
      <c r="CJ40" s="186"/>
      <c r="CK40" s="186"/>
      <c r="CL40" s="186"/>
      <c r="CM40" s="186"/>
      <c r="CN40" s="186"/>
      <c r="CO40" s="186"/>
      <c r="CP40" s="186"/>
      <c r="CQ40" s="186"/>
      <c r="CR40" s="186"/>
      <c r="CS40" s="186"/>
      <c r="CT40" s="186"/>
      <c r="CU40" s="186"/>
    </row>
    <row r="41" spans="1:99" ht="17.399999999999999" customHeight="1" x14ac:dyDescent="0.25">
      <c r="A41" s="197">
        <f>ROW()</f>
        <v>41</v>
      </c>
      <c r="B41" s="185">
        <v>0</v>
      </c>
      <c r="C41" s="218" t="s">
        <v>259</v>
      </c>
      <c r="D41" s="102" t="str">
        <f>VLOOKUP(E41,'3 NL-SfB'!C:F,4,0)</f>
        <v>ventilatorconvector</v>
      </c>
      <c r="E41" s="95" t="s">
        <v>360</v>
      </c>
      <c r="F41" s="86" t="s">
        <v>1806</v>
      </c>
      <c r="G41" t="s">
        <v>1806</v>
      </c>
      <c r="H41" s="147">
        <v>1</v>
      </c>
      <c r="I41" s="143"/>
      <c r="J41" s="143"/>
      <c r="K41" s="143"/>
      <c r="L41" s="98" t="s">
        <v>4</v>
      </c>
      <c r="M41" s="143"/>
      <c r="N41" s="98" t="s">
        <v>3060</v>
      </c>
      <c r="O41" s="143"/>
      <c r="P41" s="98"/>
      <c r="Q41" s="143"/>
      <c r="R41" s="114"/>
      <c r="S41" s="143"/>
      <c r="T41" s="98"/>
      <c r="U41" s="165"/>
      <c r="V41" s="111"/>
      <c r="W41" s="167"/>
      <c r="X41" s="73"/>
      <c r="Y41" s="167"/>
      <c r="Z41" s="167"/>
      <c r="AA41" s="167"/>
      <c r="AB41" s="71"/>
      <c r="AC41" s="230" t="s">
        <v>3821</v>
      </c>
      <c r="AD41" s="156" t="b">
        <f>NOT(ISBLANK(OpnameTabel[[#This Row],[Aantal]]))</f>
        <v>1</v>
      </c>
      <c r="AE41" s="70" t="b">
        <f>AND(OpnameTabel[[#This Row],[IsAssetRegel]],NOT(ISBLANK(OpnameTabel[[#This Row],[Aantal]])))</f>
        <v>1</v>
      </c>
      <c r="AF41" s="70" t="b">
        <f>IF(AND(OpnameTabel[[#This Row],[IsAssetRegel]],OpnameTabel[[#This Row],[IsRegelActief]]), NOT(ISBLANK(OpnameTabel[[#This Row],[Bouwjaar]])), TRUE)</f>
        <v>0</v>
      </c>
      <c r="AG41" s="70" t="b">
        <f>IF(AND(OpnameTabel[[#This Row],[IsAssetRegel]],OpnameTabel[[#This Row],[IsRegelActief]]), NOT(ISBLANK(J41)), TRUE)</f>
        <v>0</v>
      </c>
      <c r="AH41" s="70" t="b">
        <f>IF(AND(OpnameTabel[[#This Row],[IsAssetRegel]],OpnameTabel[[#This Row],[IsRegelActief]]), NOT(ISBLANK(K41)), TRUE)</f>
        <v>0</v>
      </c>
      <c r="AI41" s="70" t="b">
        <f>IF(AND(OpnameTabel[[#This Row],[IsAssetRegel]],OpnameTabel[[#This Row],[IsRegelActief]], NOT(ISBLANK(OpnameTabel[[#This Row],[Kenmerkvraag 4]]))), NOT(ISBLANK(OpnameTabel[[#This Row],[Kenmerkantwoord 4]])), TRUE)</f>
        <v>0</v>
      </c>
      <c r="AJ41" s="70" t="b">
        <f>IF(AND(OpnameTabel[[#This Row],[IsAssetRegel]],OpnameTabel[[#This Row],[IsRegelActief]], NOT(ISBLANK(OpnameTabel[[#This Row],[Kenmerkvraag 5]]))), NOT(ISBLANK(OpnameTabel[[#This Row],[Kenmerkantwoord 5]])), TRUE)</f>
        <v>0</v>
      </c>
      <c r="AK41" s="70" t="b">
        <f>IF(AND(OpnameTabel[[#This Row],[IsAssetRegel]],OpnameTabel[[#This Row],[IsRegelActief]], NOT(ISBLANK(OpnameTabel[[#This Row],[Kenmerkvraag 6]]))), NOT(ISBLANK(OpnameTabel[[#This Row],[Kenmerkantwoord 6]])), TRUE)</f>
        <v>1</v>
      </c>
      <c r="AL41" s="70" t="b">
        <f>IF(AND(OpnameTabel[[#This Row],[IsAssetRegel]],OpnameTabel[[#This Row],[IsRegelActief]], NOT(ISBLANK(OpnameTabel[[#This Row],[Kenmerkvraag 7]]))), NOT(ISBLANK(OpnameTabel[[#This Row],[Kenmerkantwoord 7]])), TRUE)</f>
        <v>1</v>
      </c>
      <c r="AM41" s="70" t="b">
        <f>IF(AND(OpnameTabel[[#This Row],[IsAssetRegel]],OpnameTabel[[#This Row],[IsRegelActief]], NOT(ISBLANK(OpnameTabel[[#This Row],[Kenmerkvraag 8]]))), NOT(ISBLANK(OpnameTabel[[#This Row],[Kenmerkantwoord 8]])), TRUE)</f>
        <v>1</v>
      </c>
      <c r="AN41" s="70" t="b">
        <f>IF(AND(OpnameTabel[[#This Row],[IsAssetRegel]],OpnameTabel[[#This Row],[IsRegelActief]], NOT(ISBLANK(OpnameTabel[[#This Row],[Kenmerkvraag 9]]))), NOT(ISBLANK(OpnameTabel[[#This Row],[Kenmerkantwoord 9]])), TRUE)</f>
        <v>1</v>
      </c>
      <c r="AO41" s="70" t="b">
        <f>IF(AND(OpnameTabel[[#This Row],[IsAssetRegel]],OpnameTabel[[#This Row],[IsRegelActief]], NOT(ISBLANK(OpnameTabel[[#This Row],[Kenmerkvraag 10]]))), NOT(ISBLANK(OpnameTabel[[#This Row],[Kenmerkantwoord 10]])), TRUE)</f>
        <v>1</v>
      </c>
      <c r="AP41" s="70" t="b">
        <f>IF(AND(OpnameTabel[[#This Row],[IsAssetRegel]],OpnameTabel[[#This Row],[IsRegelActief]], NOT(ISBLANK(OpnameTabel[[#This Row],[Kenmerkvraag 11]]))), NOT(ISBLANK(OpnameTabel[[#This Row],[Kenmerkantwoord 11]])), TRUE)</f>
        <v>1</v>
      </c>
      <c r="AQ41" s="70">
        <f>IF(OpnameTabel[[#This Row],[IsIngevuld1]], 0, 1)</f>
        <v>1</v>
      </c>
      <c r="AR41" s="70">
        <f>IF(OpnameTabel[[#This Row],[IsIngevuld2]], 0, 1)</f>
        <v>1</v>
      </c>
      <c r="AS41" s="70">
        <f>IF(OpnameTabel[[#This Row],[IsIngevuld3]], 0, 1)</f>
        <v>1</v>
      </c>
      <c r="AT41" s="70">
        <f>IF(OpnameTabel[[#This Row],[IsIngevuld4]], 0, 1)</f>
        <v>1</v>
      </c>
      <c r="AU41" s="70">
        <f>IF(OpnameTabel[[#This Row],[IsIngevuld5]], 0, 1)</f>
        <v>1</v>
      </c>
      <c r="AV41" s="70">
        <f>IF(OpnameTabel[[#This Row],[IsIngevuld6]], 0, 1)</f>
        <v>0</v>
      </c>
      <c r="AW41" s="70">
        <f>IF(OpnameTabel[[#This Row],[IsIngevuld7]], 0, 1)</f>
        <v>0</v>
      </c>
      <c r="AX41" s="70">
        <f>IF(OpnameTabel[[#This Row],[IsIngevuld8]], 0, 1)</f>
        <v>0</v>
      </c>
      <c r="AY41" s="70">
        <f>IF(OpnameTabel[[#This Row],[IsIngevuld9]], 0, 1)</f>
        <v>0</v>
      </c>
      <c r="AZ41" s="70">
        <f>IF(OpnameTabel[[#This Row],[IsIngevuld10]], 0, 1)</f>
        <v>0</v>
      </c>
      <c r="BA41" s="70">
        <f>IF(OpnameTabel[[#This Row],[IsIngevuld11]], 0, 1)</f>
        <v>0</v>
      </c>
      <c r="BB41" s="70" t="b">
        <f>ISNUMBER(SEARCH("[",OpnameTabel[[#This Row],[Kenmerkvraag 4]]))</f>
        <v>0</v>
      </c>
      <c r="BC41" s="70" t="str">
        <f>IF(OpnameTabel[[#This Row],[HeeftKenmerkEenheid4]], MID(LEFT(OpnameTabel[[#This Row],[Kenmerkvraag 4]],FIND("]",OpnameTabel[[#This Row],[Kenmerkvraag 4]])-1),FIND("[",OpnameTabel[[#This Row],[Kenmerkvraag 4]])+1,LEN(OpnameTabel[[#This Row],[Kenmerkvraag 4]])), "")</f>
        <v/>
      </c>
      <c r="BD41" s="70" t="str">
        <f>IF(OpnameTabel[[#This Row],[HeeftKenmerkEenheid4]], LEFT(OpnameTabel[[#This Row],[Kenmerkvraag 4]], (FIND(" [",OpnameTabel[[#This Row],[Kenmerkvraag 4]],1)-1)), "")</f>
        <v/>
      </c>
      <c r="BE41" s="186" t="str">
        <f>IF(OpnameTabel[[#This Row],[HeeftKenmerkEenheid4]], (OpnameTabel[[#This Row],[Kenmerkomschrijving4]] &amp; ": " &amp; OpnameTabel[[#This Row],[Kenmerkantwoord 4]] &amp; " " &amp;OpnameTabel[[#This Row],[Kenmerkeenheid4]]), IF(ISTEXT(OpnameTabel[[#This Row],[Kenmerkantwoord 4]]), OpnameTabel[[#This Row],[Kenmerkantwoord 4]], ""))</f>
        <v/>
      </c>
      <c r="BF41" s="186" t="b">
        <f>ISNUMBER(SEARCH("[",OpnameTabel[[#This Row],[Kenmerkvraag 5]]))</f>
        <v>1</v>
      </c>
      <c r="BG41" s="186" t="str">
        <f>IF(OpnameTabel[[#This Row],[HeeftKenmerkEenheid5]], MID(LEFT(OpnameTabel[[#This Row],[Kenmerkvraag 5]],FIND("]",OpnameTabel[[#This Row],[Kenmerkvraag 5]])-1),FIND("[",OpnameTabel[[#This Row],[Kenmerkvraag 5]])+1,LEN(OpnameTabel[[#This Row],[Kenmerkvraag 5]])), "")</f>
        <v>kW</v>
      </c>
      <c r="BH41" s="186" t="str">
        <f>IF(OpnameTabel[[#This Row],[HeeftKenmerkEenheid5]], LEFT(OpnameTabel[[#This Row],[Kenmerkvraag 5]], (FIND(" [",OpnameTabel[[#This Row],[Kenmerkvraag 5]],1)-1)), "")</f>
        <v>Vermogen</v>
      </c>
      <c r="BI41" s="186" t="str">
        <f>IF(OpnameTabel[[#This Row],[HeeftKenmerkEenheid5]], (OpnameTabel[[#This Row],[Kenmerkomschrijving5]] &amp; ": " &amp; OpnameTabel[[#This Row],[Kenmerkantwoord 5]] &amp; " " &amp;OpnameTabel[[#This Row],[Kenmerkeenheid5]]), IF(ISTEXT(OpnameTabel[[#This Row],[Kenmerkantwoord 5]]), OpnameTabel[[#This Row],[Kenmerkantwoord 5]], ""))</f>
        <v>Vermogen:  kW</v>
      </c>
      <c r="BJ41" s="186" t="b">
        <f>ISNUMBER(SEARCH("[",OpnameTabel[[#This Row],[Kenmerkvraag 6]]))</f>
        <v>0</v>
      </c>
      <c r="BK41" s="186" t="str">
        <f>IF(OpnameTabel[[#This Row],[HeeftKenmerkEenheid6]], MID(LEFT(OpnameTabel[[#This Row],[Kenmerkvraag 6]],FIND("]",OpnameTabel[[#This Row],[Kenmerkvraag 6]])-1),FIND("[",OpnameTabel[[#This Row],[Kenmerkvraag 6]])+1,LEN(OpnameTabel[[#This Row],[Kenmerkvraag 6]])), "")</f>
        <v/>
      </c>
      <c r="BL41" s="186" t="str">
        <f>IF(OpnameTabel[[#This Row],[HeeftKenmerkEenheid6]], LEFT(OpnameTabel[[#This Row],[Kenmerkvraag 6]], (FIND(" [",OpnameTabel[[#This Row],[Kenmerkvraag 6]],1)-1)), "")</f>
        <v/>
      </c>
      <c r="BM41" s="186" t="str">
        <f>IF(OpnameTabel[[#This Row],[HeeftKenmerkEenheid6]], (OpnameTabel[[#This Row],[Kenmerkomschrijving6]] &amp; ": " &amp; OpnameTabel[[#This Row],[Kenmerkantwoord 6]] &amp; " " &amp;OpnameTabel[[#This Row],[Kenmerkeenheid6]]), IF(ISTEXT(OpnameTabel[[#This Row],[Kenmerkantwoord 6]]), OpnameTabel[[#This Row],[Kenmerkantwoord 6]], ""))</f>
        <v/>
      </c>
      <c r="BN41" s="186" t="b">
        <f>ISNUMBER(SEARCH("[",OpnameTabel[[#This Row],[Kenmerkvraag 7]]))</f>
        <v>0</v>
      </c>
      <c r="BO41" s="186" t="str">
        <f>IF(OpnameTabel[[#This Row],[HeeftKenmerkEenheid7]], MID(LEFT(OpnameTabel[[#This Row],[Kenmerkvraag 7]],FIND("]",OpnameTabel[[#This Row],[Kenmerkvraag 7]])-1),FIND("[",OpnameTabel[[#This Row],[Kenmerkvraag 7]])+1,LEN(OpnameTabel[[#This Row],[Kenmerkvraag 7]])), "")</f>
        <v/>
      </c>
      <c r="BP41" s="186" t="str">
        <f>IF(OpnameTabel[[#This Row],[HeeftKenmerkEenheid7]], LEFT(OpnameTabel[[#This Row],[Kenmerkvraag 7]], (FIND(" [",OpnameTabel[[#This Row],[Kenmerkvraag 7]],1)-1)), "")</f>
        <v/>
      </c>
      <c r="BQ41" s="186" t="str">
        <f>IF(OpnameTabel[[#This Row],[HeeftKenmerkEenheid7]], (OpnameTabel[[#This Row],[Kenmerkomschrijving7]] &amp; ": " &amp; OpnameTabel[[#This Row],[Kenmerkantwoord 7]] &amp; " " &amp;OpnameTabel[[#This Row],[Kenmerkeenheid7]]), IF(ISTEXT(OpnameTabel[[#This Row],[Kenmerkantwoord 7]]), OpnameTabel[[#This Row],[Kenmerkantwoord 7]], ""))</f>
        <v/>
      </c>
      <c r="BR41" s="186" t="b">
        <f>ISNUMBER(SEARCH("[",OpnameTabel[[#This Row],[Kenmerkvraag 8]]))</f>
        <v>0</v>
      </c>
      <c r="BS41" s="186" t="str">
        <f>IF(OpnameTabel[[#This Row],[HeeftKenmerkEenheid8]], MID(LEFT(OpnameTabel[[#This Row],[Kenmerkvraag 8]],FIND("]",OpnameTabel[[#This Row],[Kenmerkvraag 8]])-1),FIND("[",OpnameTabel[[#This Row],[Kenmerkvraag 8]])+1,LEN(OpnameTabel[[#This Row],[Kenmerkvraag 8]])), "")</f>
        <v/>
      </c>
      <c r="BT41" s="186" t="str">
        <f>IF(OpnameTabel[[#This Row],[HeeftKenmerkEenheid8]], LEFT(OpnameTabel[[#This Row],[Kenmerkvraag 8]], (FIND(" [",OpnameTabel[[#This Row],[Kenmerkvraag 8]],1)-1)), "")</f>
        <v/>
      </c>
      <c r="BU41" s="186" t="str">
        <f>IF(OpnameTabel[[#This Row],[HeeftKenmerkEenheid8]], (OpnameTabel[[#This Row],[Kenmerkomschrijving8]] &amp; ": " &amp; OpnameTabel[[#This Row],[Kenmerkantwoord 8]] &amp; " " &amp;OpnameTabel[[#This Row],[Kenmerkeenheid8]]), IF(ISTEXT(OpnameTabel[[#This Row],[Kenmerkantwoord 8]]), OpnameTabel[[#This Row],[Kenmerkantwoord 8]], ""))</f>
        <v/>
      </c>
      <c r="BV41" s="186" t="b">
        <f>ISNUMBER(SEARCH("[",OpnameTabel[[#This Row],[Kenmerkvraag 9]]))</f>
        <v>0</v>
      </c>
      <c r="BW41" s="186" t="str">
        <f>IF(OpnameTabel[[#This Row],[HeeftKenmerkEenheid9]], MID(LEFT(OpnameTabel[[#This Row],[Kenmerkvraag 9]],FIND("]",OpnameTabel[[#This Row],[Kenmerkvraag 9]])-1),FIND("[",OpnameTabel[[#This Row],[Kenmerkvraag 9]])+1,LEN(OpnameTabel[[#This Row],[Kenmerkvraag 9]])), "")</f>
        <v/>
      </c>
      <c r="BX41" s="186" t="str">
        <f>IF(OpnameTabel[[#This Row],[HeeftKenmerkEenheid9]], LEFT(OpnameTabel[[#This Row],[Kenmerkvraag 9]], (FIND(" [",OpnameTabel[[#This Row],[Kenmerkvraag 9]],1)-1)), "")</f>
        <v/>
      </c>
      <c r="BY41" s="186" t="str">
        <f>IF(OpnameTabel[[#This Row],[HeeftKenmerkEenheid9]], (OpnameTabel[[#This Row],[Kenmerkomschrijving9]] &amp; ": " &amp; OpnameTabel[[#This Row],[Kenmerkantwoord 9]] &amp; " " &amp;OpnameTabel[[#This Row],[Kenmerkeenheid9]]), IF(ISTEXT(OpnameTabel[[#This Row],[Kenmerkantwoord 9]]), OpnameTabel[[#This Row],[Kenmerkantwoord 9]], ""))</f>
        <v/>
      </c>
      <c r="BZ41" s="186" t="b">
        <f>ISNUMBER(SEARCH("[",OpnameTabel[[#This Row],[Kenmerkvraag 10]]))</f>
        <v>0</v>
      </c>
      <c r="CA41" s="186" t="str">
        <f>IF(OpnameTabel[[#This Row],[HeeftKenmerkEenheid10]], MID(LEFT(OpnameTabel[[#This Row],[Kenmerkvraag 10]],FIND("]",OpnameTabel[[#This Row],[Kenmerkvraag 10]])-1),FIND("[",OpnameTabel[[#This Row],[Kenmerkvraag 10]])+1,LEN(OpnameTabel[[#This Row],[Kenmerkvraag 10]])), "")</f>
        <v/>
      </c>
      <c r="CB41" s="186" t="str">
        <f>IF(OpnameTabel[[#This Row],[HeeftKenmerkEenheid10]], LEFT(OpnameTabel[[#This Row],[Kenmerkvraag 10]], (FIND(" [",OpnameTabel[[#This Row],[Kenmerkvraag 10]],1)-1)), "")</f>
        <v/>
      </c>
      <c r="CC4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1" s="186" t="b">
        <f>ISNUMBER(SEARCH("[",OpnameTabel[[#This Row],[Kenmerkvraag 11]]))</f>
        <v>0</v>
      </c>
      <c r="CE41" s="186" t="str">
        <f>IF(OpnameTabel[[#This Row],[HeeftKenmerkEenheid11]], MID(LEFT(OpnameTabel[[#This Row],[Kenmerkvraag 11]],FIND("]",OpnameTabel[[#This Row],[Kenmerkvraag 11]])-1),FIND("[",OpnameTabel[[#This Row],[Kenmerkvraag 11]])+1,LEN(OpnameTabel[[#This Row],[Kenmerkvraag 11]])), "")</f>
        <v/>
      </c>
      <c r="CF41" s="186" t="str">
        <f>IF(OpnameTabel[[#This Row],[HeeftKenmerkEenheid11]], LEFT(OpnameTabel[[#This Row],[Kenmerkvraag 11]], (FIND(" [",OpnameTabel[[#This Row],[Kenmerkvraag 11]],1)-1)), "")</f>
        <v/>
      </c>
      <c r="CG4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1" s="186"/>
      <c r="CI41" s="186"/>
      <c r="CJ41" s="186"/>
      <c r="CK41" s="186"/>
      <c r="CL41" s="186"/>
      <c r="CM41" s="186"/>
      <c r="CN41" s="186"/>
      <c r="CO41" s="186"/>
      <c r="CP41" s="186"/>
      <c r="CQ41" s="186"/>
      <c r="CR41" s="186"/>
      <c r="CS41" s="186"/>
      <c r="CT41" s="186"/>
      <c r="CU41" s="186"/>
    </row>
    <row r="42" spans="1:99" ht="17.399999999999999" customHeight="1" x14ac:dyDescent="0.25">
      <c r="A42" s="197">
        <f>ROW()</f>
        <v>42</v>
      </c>
      <c r="B42" s="185">
        <v>0</v>
      </c>
      <c r="C42" s="218" t="s">
        <v>259</v>
      </c>
      <c r="D42" s="94" t="str">
        <f>VLOOKUP(E42,'3 NL-SfB'!C:F,4,0)</f>
        <v>vloer-/wandverwarming</v>
      </c>
      <c r="E42" s="95" t="s">
        <v>359</v>
      </c>
      <c r="F42" s="86" t="s">
        <v>3790</v>
      </c>
      <c r="G42" t="s">
        <v>3790</v>
      </c>
      <c r="H42" s="147">
        <v>1</v>
      </c>
      <c r="I42" s="143" t="s">
        <v>24</v>
      </c>
      <c r="J42" s="143" t="s">
        <v>24</v>
      </c>
      <c r="K42" s="143" t="s">
        <v>24</v>
      </c>
      <c r="L42" s="101" t="s">
        <v>3075</v>
      </c>
      <c r="M42" s="160"/>
      <c r="N42" s="98" t="s">
        <v>3139</v>
      </c>
      <c r="O42" s="143"/>
      <c r="P42" s="98" t="s">
        <v>3092</v>
      </c>
      <c r="Q42" s="160"/>
      <c r="R42" s="98" t="s">
        <v>3140</v>
      </c>
      <c r="S42" s="158"/>
      <c r="T42" s="101"/>
      <c r="U42" s="167"/>
      <c r="V42" s="73"/>
      <c r="W42" s="167"/>
      <c r="X42" s="73"/>
      <c r="Y42" s="167"/>
      <c r="Z42" s="167"/>
      <c r="AA42" s="167"/>
      <c r="AB42" s="71"/>
      <c r="AC42" s="130"/>
      <c r="AD42" s="156" t="b">
        <f>NOT(ISBLANK(OpnameTabel[[#This Row],[Aantal]]))</f>
        <v>1</v>
      </c>
      <c r="AE42" s="70" t="b">
        <f>AND(OpnameTabel[[#This Row],[IsAssetRegel]],NOT(ISBLANK(OpnameTabel[[#This Row],[Aantal]])))</f>
        <v>1</v>
      </c>
      <c r="AF42" s="70" t="b">
        <f>IF(AND(OpnameTabel[[#This Row],[IsAssetRegel]],OpnameTabel[[#This Row],[IsRegelActief]]), NOT(ISBLANK(OpnameTabel[[#This Row],[Bouwjaar]])), TRUE)</f>
        <v>1</v>
      </c>
      <c r="AG42" s="70" t="b">
        <f>IF(AND(OpnameTabel[[#This Row],[IsAssetRegel]],OpnameTabel[[#This Row],[IsRegelActief]]), NOT(ISBLANK(J42)), TRUE)</f>
        <v>1</v>
      </c>
      <c r="AH42" s="70" t="b">
        <f>IF(AND(OpnameTabel[[#This Row],[IsAssetRegel]],OpnameTabel[[#This Row],[IsRegelActief]]), NOT(ISBLANK(K42)), TRUE)</f>
        <v>1</v>
      </c>
      <c r="AI42" s="70" t="b">
        <f>IF(AND(OpnameTabel[[#This Row],[IsAssetRegel]],OpnameTabel[[#This Row],[IsRegelActief]], NOT(ISBLANK(OpnameTabel[[#This Row],[Kenmerkvraag 4]]))), NOT(ISBLANK(OpnameTabel[[#This Row],[Kenmerkantwoord 4]])), TRUE)</f>
        <v>0</v>
      </c>
      <c r="AJ42" s="70" t="b">
        <f>IF(AND(OpnameTabel[[#This Row],[IsAssetRegel]],OpnameTabel[[#This Row],[IsRegelActief]], NOT(ISBLANK(OpnameTabel[[#This Row],[Kenmerkvraag 5]]))), NOT(ISBLANK(OpnameTabel[[#This Row],[Kenmerkantwoord 5]])), TRUE)</f>
        <v>0</v>
      </c>
      <c r="AK42" s="70" t="b">
        <f>IF(AND(OpnameTabel[[#This Row],[IsAssetRegel]],OpnameTabel[[#This Row],[IsRegelActief]], NOT(ISBLANK(OpnameTabel[[#This Row],[Kenmerkvraag 6]]))), NOT(ISBLANK(OpnameTabel[[#This Row],[Kenmerkantwoord 6]])), TRUE)</f>
        <v>0</v>
      </c>
      <c r="AL42" s="70" t="b">
        <f>IF(AND(OpnameTabel[[#This Row],[IsAssetRegel]],OpnameTabel[[#This Row],[IsRegelActief]], NOT(ISBLANK(OpnameTabel[[#This Row],[Kenmerkvraag 7]]))), NOT(ISBLANK(OpnameTabel[[#This Row],[Kenmerkantwoord 7]])), TRUE)</f>
        <v>0</v>
      </c>
      <c r="AM42" s="70" t="b">
        <f>IF(AND(OpnameTabel[[#This Row],[IsAssetRegel]],OpnameTabel[[#This Row],[IsRegelActief]], NOT(ISBLANK(OpnameTabel[[#This Row],[Kenmerkvraag 8]]))), NOT(ISBLANK(OpnameTabel[[#This Row],[Kenmerkantwoord 8]])), TRUE)</f>
        <v>1</v>
      </c>
      <c r="AN42" s="70" t="b">
        <f>IF(AND(OpnameTabel[[#This Row],[IsAssetRegel]],OpnameTabel[[#This Row],[IsRegelActief]], NOT(ISBLANK(OpnameTabel[[#This Row],[Kenmerkvraag 9]]))), NOT(ISBLANK(OpnameTabel[[#This Row],[Kenmerkantwoord 9]])), TRUE)</f>
        <v>1</v>
      </c>
      <c r="AO42" s="70" t="b">
        <f>IF(AND(OpnameTabel[[#This Row],[IsAssetRegel]],OpnameTabel[[#This Row],[IsRegelActief]], NOT(ISBLANK(OpnameTabel[[#This Row],[Kenmerkvraag 10]]))), NOT(ISBLANK(OpnameTabel[[#This Row],[Kenmerkantwoord 10]])), TRUE)</f>
        <v>1</v>
      </c>
      <c r="AP42" s="70" t="b">
        <f>IF(AND(OpnameTabel[[#This Row],[IsAssetRegel]],OpnameTabel[[#This Row],[IsRegelActief]], NOT(ISBLANK(OpnameTabel[[#This Row],[Kenmerkvraag 11]]))), NOT(ISBLANK(OpnameTabel[[#This Row],[Kenmerkantwoord 11]])), TRUE)</f>
        <v>1</v>
      </c>
      <c r="AQ42" s="70">
        <f>IF(OpnameTabel[[#This Row],[IsIngevuld1]], 0, 1)</f>
        <v>0</v>
      </c>
      <c r="AR42" s="70">
        <f>IF(OpnameTabel[[#This Row],[IsIngevuld2]], 0, 1)</f>
        <v>0</v>
      </c>
      <c r="AS42" s="70">
        <f>IF(OpnameTabel[[#This Row],[IsIngevuld3]], 0, 1)</f>
        <v>0</v>
      </c>
      <c r="AT42" s="70">
        <f>IF(OpnameTabel[[#This Row],[IsIngevuld4]], 0, 1)</f>
        <v>1</v>
      </c>
      <c r="AU42" s="70">
        <f>IF(OpnameTabel[[#This Row],[IsIngevuld5]], 0, 1)</f>
        <v>1</v>
      </c>
      <c r="AV42" s="70">
        <f>IF(OpnameTabel[[#This Row],[IsIngevuld6]], 0, 1)</f>
        <v>1</v>
      </c>
      <c r="AW42" s="70">
        <f>IF(OpnameTabel[[#This Row],[IsIngevuld7]], 0, 1)</f>
        <v>1</v>
      </c>
      <c r="AX42" s="70">
        <f>IF(OpnameTabel[[#This Row],[IsIngevuld8]], 0, 1)</f>
        <v>0</v>
      </c>
      <c r="AY42" s="70">
        <f>IF(OpnameTabel[[#This Row],[IsIngevuld9]], 0, 1)</f>
        <v>0</v>
      </c>
      <c r="AZ42" s="70">
        <f>IF(OpnameTabel[[#This Row],[IsIngevuld10]], 0, 1)</f>
        <v>0</v>
      </c>
      <c r="BA42" s="70">
        <f>IF(OpnameTabel[[#This Row],[IsIngevuld11]], 0, 1)</f>
        <v>0</v>
      </c>
      <c r="BB42" s="70" t="b">
        <f>ISNUMBER(SEARCH("[",OpnameTabel[[#This Row],[Kenmerkvraag 4]]))</f>
        <v>0</v>
      </c>
      <c r="BC42" s="70" t="str">
        <f>IF(OpnameTabel[[#This Row],[HeeftKenmerkEenheid4]], MID(LEFT(OpnameTabel[[#This Row],[Kenmerkvraag 4]],FIND("]",OpnameTabel[[#This Row],[Kenmerkvraag 4]])-1),FIND("[",OpnameTabel[[#This Row],[Kenmerkvraag 4]])+1,LEN(OpnameTabel[[#This Row],[Kenmerkvraag 4]])), "")</f>
        <v/>
      </c>
      <c r="BD42" s="70" t="str">
        <f>IF(OpnameTabel[[#This Row],[HeeftKenmerkEenheid4]], LEFT(OpnameTabel[[#This Row],[Kenmerkvraag 4]], (FIND(" [",OpnameTabel[[#This Row],[Kenmerkvraag 4]],1)-1)), "")</f>
        <v/>
      </c>
      <c r="BE42" s="186" t="str">
        <f>IF(OpnameTabel[[#This Row],[HeeftKenmerkEenheid4]], (OpnameTabel[[#This Row],[Kenmerkomschrijving4]] &amp; ": " &amp; OpnameTabel[[#This Row],[Kenmerkantwoord 4]] &amp; " " &amp;OpnameTabel[[#This Row],[Kenmerkeenheid4]]), IF(ISTEXT(OpnameTabel[[#This Row],[Kenmerkantwoord 4]]), OpnameTabel[[#This Row],[Kenmerkantwoord 4]], ""))</f>
        <v/>
      </c>
      <c r="BF42" s="186" t="b">
        <f>ISNUMBER(SEARCH("[",OpnameTabel[[#This Row],[Kenmerkvraag 5]]))</f>
        <v>1</v>
      </c>
      <c r="BG42" s="186" t="str">
        <f>IF(OpnameTabel[[#This Row],[HeeftKenmerkEenheid5]], MID(LEFT(OpnameTabel[[#This Row],[Kenmerkvraag 5]],FIND("]",OpnameTabel[[#This Row],[Kenmerkvraag 5]])-1),FIND("[",OpnameTabel[[#This Row],[Kenmerkvraag 5]])+1,LEN(OpnameTabel[[#This Row],[Kenmerkvraag 5]])), "")</f>
        <v>m2</v>
      </c>
      <c r="BH42" s="186" t="str">
        <f>IF(OpnameTabel[[#This Row],[HeeftKenmerkEenheid5]], LEFT(OpnameTabel[[#This Row],[Kenmerkvraag 5]], (FIND(" [",OpnameTabel[[#This Row],[Kenmerkvraag 5]],1)-1)), "")</f>
        <v>Vloeroppervlak</v>
      </c>
      <c r="BI42" s="186" t="str">
        <f>IF(OpnameTabel[[#This Row],[HeeftKenmerkEenheid5]], (OpnameTabel[[#This Row],[Kenmerkomschrijving5]] &amp; ": " &amp; OpnameTabel[[#This Row],[Kenmerkantwoord 5]] &amp; " " &amp;OpnameTabel[[#This Row],[Kenmerkeenheid5]]), IF(ISTEXT(OpnameTabel[[#This Row],[Kenmerkantwoord 5]]), OpnameTabel[[#This Row],[Kenmerkantwoord 5]], ""))</f>
        <v>Vloeroppervlak:  m2</v>
      </c>
      <c r="BJ42" s="186" t="b">
        <f>ISNUMBER(SEARCH("[",OpnameTabel[[#This Row],[Kenmerkvraag 6]]))</f>
        <v>0</v>
      </c>
      <c r="BK42" s="186" t="str">
        <f>IF(OpnameTabel[[#This Row],[HeeftKenmerkEenheid6]], MID(LEFT(OpnameTabel[[#This Row],[Kenmerkvraag 6]],FIND("]",OpnameTabel[[#This Row],[Kenmerkvraag 6]])-1),FIND("[",OpnameTabel[[#This Row],[Kenmerkvraag 6]])+1,LEN(OpnameTabel[[#This Row],[Kenmerkvraag 6]])), "")</f>
        <v/>
      </c>
      <c r="BL42" s="186" t="str">
        <f>IF(OpnameTabel[[#This Row],[HeeftKenmerkEenheid6]], LEFT(OpnameTabel[[#This Row],[Kenmerkvraag 6]], (FIND(" [",OpnameTabel[[#This Row],[Kenmerkvraag 6]],1)-1)), "")</f>
        <v/>
      </c>
      <c r="BM42" s="186" t="str">
        <f>IF(OpnameTabel[[#This Row],[HeeftKenmerkEenheid6]], (OpnameTabel[[#This Row],[Kenmerkomschrijving6]] &amp; ": " &amp; OpnameTabel[[#This Row],[Kenmerkantwoord 6]] &amp; " " &amp;OpnameTabel[[#This Row],[Kenmerkeenheid6]]), IF(ISTEXT(OpnameTabel[[#This Row],[Kenmerkantwoord 6]]), OpnameTabel[[#This Row],[Kenmerkantwoord 6]], ""))</f>
        <v/>
      </c>
      <c r="BN42" s="186" t="b">
        <f>ISNUMBER(SEARCH("[",OpnameTabel[[#This Row],[Kenmerkvraag 7]]))</f>
        <v>1</v>
      </c>
      <c r="BO42" s="186" t="str">
        <f>IF(OpnameTabel[[#This Row],[HeeftKenmerkEenheid7]], MID(LEFT(OpnameTabel[[#This Row],[Kenmerkvraag 7]],FIND("]",OpnameTabel[[#This Row],[Kenmerkvraag 7]])-1),FIND("[",OpnameTabel[[#This Row],[Kenmerkvraag 7]])+1,LEN(OpnameTabel[[#This Row],[Kenmerkvraag 7]])), "")</f>
        <v>stuks</v>
      </c>
      <c r="BP42" s="186" t="str">
        <f>IF(OpnameTabel[[#This Row],[HeeftKenmerkEenheid7]], LEFT(OpnameTabel[[#This Row],[Kenmerkvraag 7]], (FIND(" [",OpnameTabel[[#This Row],[Kenmerkvraag 7]],1)-1)), "")</f>
        <v>Aantal naregelingen</v>
      </c>
      <c r="BQ42" s="186" t="str">
        <f>IF(OpnameTabel[[#This Row],[HeeftKenmerkEenheid7]], (OpnameTabel[[#This Row],[Kenmerkomschrijving7]] &amp; ": " &amp; OpnameTabel[[#This Row],[Kenmerkantwoord 7]] &amp; " " &amp;OpnameTabel[[#This Row],[Kenmerkeenheid7]]), IF(ISTEXT(OpnameTabel[[#This Row],[Kenmerkantwoord 7]]), OpnameTabel[[#This Row],[Kenmerkantwoord 7]], ""))</f>
        <v>Aantal naregelingen:  stuks</v>
      </c>
      <c r="BR42" s="186" t="b">
        <f>ISNUMBER(SEARCH("[",OpnameTabel[[#This Row],[Kenmerkvraag 8]]))</f>
        <v>0</v>
      </c>
      <c r="BS42" s="186" t="str">
        <f>IF(OpnameTabel[[#This Row],[HeeftKenmerkEenheid8]], MID(LEFT(OpnameTabel[[#This Row],[Kenmerkvraag 8]],FIND("]",OpnameTabel[[#This Row],[Kenmerkvraag 8]])-1),FIND("[",OpnameTabel[[#This Row],[Kenmerkvraag 8]])+1,LEN(OpnameTabel[[#This Row],[Kenmerkvraag 8]])), "")</f>
        <v/>
      </c>
      <c r="BT42" s="186" t="str">
        <f>IF(OpnameTabel[[#This Row],[HeeftKenmerkEenheid8]], LEFT(OpnameTabel[[#This Row],[Kenmerkvraag 8]], (FIND(" [",OpnameTabel[[#This Row],[Kenmerkvraag 8]],1)-1)), "")</f>
        <v/>
      </c>
      <c r="BU42" s="186" t="str">
        <f>IF(OpnameTabel[[#This Row],[HeeftKenmerkEenheid8]], (OpnameTabel[[#This Row],[Kenmerkomschrijving8]] &amp; ": " &amp; OpnameTabel[[#This Row],[Kenmerkantwoord 8]] &amp; " " &amp;OpnameTabel[[#This Row],[Kenmerkeenheid8]]), IF(ISTEXT(OpnameTabel[[#This Row],[Kenmerkantwoord 8]]), OpnameTabel[[#This Row],[Kenmerkantwoord 8]], ""))</f>
        <v/>
      </c>
      <c r="BV42" s="186" t="b">
        <f>ISNUMBER(SEARCH("[",OpnameTabel[[#This Row],[Kenmerkvraag 9]]))</f>
        <v>0</v>
      </c>
      <c r="BW42" s="186" t="str">
        <f>IF(OpnameTabel[[#This Row],[HeeftKenmerkEenheid9]], MID(LEFT(OpnameTabel[[#This Row],[Kenmerkvraag 9]],FIND("]",OpnameTabel[[#This Row],[Kenmerkvraag 9]])-1),FIND("[",OpnameTabel[[#This Row],[Kenmerkvraag 9]])+1,LEN(OpnameTabel[[#This Row],[Kenmerkvraag 9]])), "")</f>
        <v/>
      </c>
      <c r="BX42" s="186" t="str">
        <f>IF(OpnameTabel[[#This Row],[HeeftKenmerkEenheid9]], LEFT(OpnameTabel[[#This Row],[Kenmerkvraag 9]], (FIND(" [",OpnameTabel[[#This Row],[Kenmerkvraag 9]],1)-1)), "")</f>
        <v/>
      </c>
      <c r="BY42" s="186" t="str">
        <f>IF(OpnameTabel[[#This Row],[HeeftKenmerkEenheid9]], (OpnameTabel[[#This Row],[Kenmerkomschrijving9]] &amp; ": " &amp; OpnameTabel[[#This Row],[Kenmerkantwoord 9]] &amp; " " &amp;OpnameTabel[[#This Row],[Kenmerkeenheid9]]), IF(ISTEXT(OpnameTabel[[#This Row],[Kenmerkantwoord 9]]), OpnameTabel[[#This Row],[Kenmerkantwoord 9]], ""))</f>
        <v/>
      </c>
      <c r="BZ42" s="186" t="b">
        <f>ISNUMBER(SEARCH("[",OpnameTabel[[#This Row],[Kenmerkvraag 10]]))</f>
        <v>0</v>
      </c>
      <c r="CA42" s="186" t="str">
        <f>IF(OpnameTabel[[#This Row],[HeeftKenmerkEenheid10]], MID(LEFT(OpnameTabel[[#This Row],[Kenmerkvraag 10]],FIND("]",OpnameTabel[[#This Row],[Kenmerkvraag 10]])-1),FIND("[",OpnameTabel[[#This Row],[Kenmerkvraag 10]])+1,LEN(OpnameTabel[[#This Row],[Kenmerkvraag 10]])), "")</f>
        <v/>
      </c>
      <c r="CB42" s="186" t="str">
        <f>IF(OpnameTabel[[#This Row],[HeeftKenmerkEenheid10]], LEFT(OpnameTabel[[#This Row],[Kenmerkvraag 10]], (FIND(" [",OpnameTabel[[#This Row],[Kenmerkvraag 10]],1)-1)), "")</f>
        <v/>
      </c>
      <c r="CC4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2" s="186" t="b">
        <f>ISNUMBER(SEARCH("[",OpnameTabel[[#This Row],[Kenmerkvraag 11]]))</f>
        <v>0</v>
      </c>
      <c r="CE42" s="186" t="str">
        <f>IF(OpnameTabel[[#This Row],[HeeftKenmerkEenheid11]], MID(LEFT(OpnameTabel[[#This Row],[Kenmerkvraag 11]],FIND("]",OpnameTabel[[#This Row],[Kenmerkvraag 11]])-1),FIND("[",OpnameTabel[[#This Row],[Kenmerkvraag 11]])+1,LEN(OpnameTabel[[#This Row],[Kenmerkvraag 11]])), "")</f>
        <v/>
      </c>
      <c r="CF42" s="186" t="str">
        <f>IF(OpnameTabel[[#This Row],[HeeftKenmerkEenheid11]], LEFT(OpnameTabel[[#This Row],[Kenmerkvraag 11]], (FIND(" [",OpnameTabel[[#This Row],[Kenmerkvraag 11]],1)-1)), "")</f>
        <v/>
      </c>
      <c r="CG4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2" s="243"/>
      <c r="CI42" s="243"/>
      <c r="CJ42" s="243"/>
      <c r="CK42" s="243"/>
      <c r="CL42" s="243"/>
      <c r="CM42" s="243"/>
      <c r="CN42" s="243"/>
      <c r="CO42" s="243"/>
      <c r="CP42" s="243"/>
      <c r="CQ42" s="243"/>
      <c r="CR42" s="243"/>
      <c r="CS42" s="243"/>
      <c r="CT42" s="243"/>
      <c r="CU42" s="243"/>
    </row>
    <row r="43" spans="1:99" ht="17.399999999999999" customHeight="1" x14ac:dyDescent="0.25">
      <c r="A43" s="197">
        <f>ROW()</f>
        <v>43</v>
      </c>
      <c r="B43" s="185">
        <v>0</v>
      </c>
      <c r="C43" s="218" t="s">
        <v>259</v>
      </c>
      <c r="D43" s="177" t="str">
        <f>VLOOKUP(E43,'3 NL-SfB'!C:F,4,0)</f>
        <v>luchtverwarmer, indirect verwarmd</v>
      </c>
      <c r="E43" s="102" t="s">
        <v>353</v>
      </c>
      <c r="F43" s="107" t="s">
        <v>3805</v>
      </c>
      <c r="G43"/>
      <c r="H43" s="147">
        <v>1</v>
      </c>
      <c r="I43" s="160"/>
      <c r="J43" s="160"/>
      <c r="K43" s="160"/>
      <c r="L43" s="123" t="s">
        <v>3091</v>
      </c>
      <c r="M43" s="259" t="s">
        <v>3890</v>
      </c>
      <c r="N43" s="110" t="s">
        <v>3044</v>
      </c>
      <c r="O43" s="160"/>
      <c r="P43" s="110"/>
      <c r="Q43" s="160"/>
      <c r="R43" s="110"/>
      <c r="S43" s="160"/>
      <c r="T43" s="110"/>
      <c r="U43" s="160"/>
      <c r="V43" s="110"/>
      <c r="W43" s="160"/>
      <c r="X43" s="110"/>
      <c r="Y43" s="160"/>
      <c r="Z43" s="160"/>
      <c r="AA43" s="160"/>
      <c r="AB43" s="102"/>
      <c r="AC43" s="97"/>
      <c r="AD43" s="156" t="b">
        <f>NOT(ISBLANK(OpnameTabel[[#This Row],[Aantal]]))</f>
        <v>1</v>
      </c>
      <c r="AE43" s="70" t="b">
        <f>AND(OpnameTabel[[#This Row],[IsAssetRegel]],NOT(ISBLANK(OpnameTabel[[#This Row],[Aantal]])))</f>
        <v>1</v>
      </c>
      <c r="AF43" s="70" t="b">
        <f>IF(AND(OpnameTabel[[#This Row],[IsAssetRegel]],OpnameTabel[[#This Row],[IsRegelActief]]), NOT(ISBLANK(OpnameTabel[[#This Row],[Bouwjaar]])), TRUE)</f>
        <v>0</v>
      </c>
      <c r="AG43" s="70" t="b">
        <f>IF(AND(OpnameTabel[[#This Row],[IsAssetRegel]],OpnameTabel[[#This Row],[IsRegelActief]]), NOT(ISBLANK(J43)), TRUE)</f>
        <v>0</v>
      </c>
      <c r="AH43" s="70" t="b">
        <f>IF(AND(OpnameTabel[[#This Row],[IsAssetRegel]],OpnameTabel[[#This Row],[IsRegelActief]]), NOT(ISBLANK(K43)), TRUE)</f>
        <v>0</v>
      </c>
      <c r="AI43" s="70" t="b">
        <f>IF(AND(OpnameTabel[[#This Row],[IsAssetRegel]],OpnameTabel[[#This Row],[IsRegelActief]], NOT(ISBLANK(OpnameTabel[[#This Row],[Kenmerkvraag 4]]))), NOT(ISBLANK(OpnameTabel[[#This Row],[Kenmerkantwoord 4]])), TRUE)</f>
        <v>1</v>
      </c>
      <c r="AJ43" s="70" t="b">
        <f>IF(AND(OpnameTabel[[#This Row],[IsAssetRegel]],OpnameTabel[[#This Row],[IsRegelActief]], NOT(ISBLANK(OpnameTabel[[#This Row],[Kenmerkvraag 5]]))), NOT(ISBLANK(OpnameTabel[[#This Row],[Kenmerkantwoord 5]])), TRUE)</f>
        <v>0</v>
      </c>
      <c r="AK43" s="70" t="b">
        <f>IF(AND(OpnameTabel[[#This Row],[IsAssetRegel]],OpnameTabel[[#This Row],[IsRegelActief]], NOT(ISBLANK(OpnameTabel[[#This Row],[Kenmerkvraag 6]]))), NOT(ISBLANK(OpnameTabel[[#This Row],[Kenmerkantwoord 6]])), TRUE)</f>
        <v>1</v>
      </c>
      <c r="AL43" s="70" t="b">
        <f>IF(AND(OpnameTabel[[#This Row],[IsAssetRegel]],OpnameTabel[[#This Row],[IsRegelActief]], NOT(ISBLANK(OpnameTabel[[#This Row],[Kenmerkvraag 7]]))), NOT(ISBLANK(OpnameTabel[[#This Row],[Kenmerkantwoord 7]])), TRUE)</f>
        <v>1</v>
      </c>
      <c r="AM43" s="70" t="b">
        <f>IF(AND(OpnameTabel[[#This Row],[IsAssetRegel]],OpnameTabel[[#This Row],[IsRegelActief]], NOT(ISBLANK(OpnameTabel[[#This Row],[Kenmerkvraag 8]]))), NOT(ISBLANK(OpnameTabel[[#This Row],[Kenmerkantwoord 8]])), TRUE)</f>
        <v>1</v>
      </c>
      <c r="AN43" s="70" t="b">
        <f>IF(AND(OpnameTabel[[#This Row],[IsAssetRegel]],OpnameTabel[[#This Row],[IsRegelActief]], NOT(ISBLANK(OpnameTabel[[#This Row],[Kenmerkvraag 9]]))), NOT(ISBLANK(OpnameTabel[[#This Row],[Kenmerkantwoord 9]])), TRUE)</f>
        <v>1</v>
      </c>
      <c r="AO43" s="70" t="b">
        <f>IF(AND(OpnameTabel[[#This Row],[IsAssetRegel]],OpnameTabel[[#This Row],[IsRegelActief]], NOT(ISBLANK(OpnameTabel[[#This Row],[Kenmerkvraag 10]]))), NOT(ISBLANK(OpnameTabel[[#This Row],[Kenmerkantwoord 10]])), TRUE)</f>
        <v>1</v>
      </c>
      <c r="AP43" s="70" t="b">
        <f>IF(AND(OpnameTabel[[#This Row],[IsAssetRegel]],OpnameTabel[[#This Row],[IsRegelActief]], NOT(ISBLANK(OpnameTabel[[#This Row],[Kenmerkvraag 11]]))), NOT(ISBLANK(OpnameTabel[[#This Row],[Kenmerkantwoord 11]])), TRUE)</f>
        <v>1</v>
      </c>
      <c r="AQ43" s="70">
        <f>IF(OpnameTabel[[#This Row],[IsIngevuld1]], 0, 1)</f>
        <v>1</v>
      </c>
      <c r="AR43" s="70">
        <f>IF(OpnameTabel[[#This Row],[IsIngevuld2]], 0, 1)</f>
        <v>1</v>
      </c>
      <c r="AS43" s="70">
        <f>IF(OpnameTabel[[#This Row],[IsIngevuld3]], 0, 1)</f>
        <v>1</v>
      </c>
      <c r="AT43" s="70">
        <f>IF(OpnameTabel[[#This Row],[IsIngevuld4]], 0, 1)</f>
        <v>0</v>
      </c>
      <c r="AU43" s="70">
        <f>IF(OpnameTabel[[#This Row],[IsIngevuld5]], 0, 1)</f>
        <v>1</v>
      </c>
      <c r="AV43" s="70">
        <f>IF(OpnameTabel[[#This Row],[IsIngevuld6]], 0, 1)</f>
        <v>0</v>
      </c>
      <c r="AW43" s="70">
        <f>IF(OpnameTabel[[#This Row],[IsIngevuld7]], 0, 1)</f>
        <v>0</v>
      </c>
      <c r="AX43" s="70">
        <f>IF(OpnameTabel[[#This Row],[IsIngevuld8]], 0, 1)</f>
        <v>0</v>
      </c>
      <c r="AY43" s="70">
        <f>IF(OpnameTabel[[#This Row],[IsIngevuld9]], 0, 1)</f>
        <v>0</v>
      </c>
      <c r="AZ43" s="70">
        <f>IF(OpnameTabel[[#This Row],[IsIngevuld10]], 0, 1)</f>
        <v>0</v>
      </c>
      <c r="BA43" s="70">
        <f>IF(OpnameTabel[[#This Row],[IsIngevuld11]], 0, 1)</f>
        <v>0</v>
      </c>
      <c r="BB43" s="70" t="b">
        <f>ISNUMBER(SEARCH("[",OpnameTabel[[#This Row],[Kenmerkvraag 4]]))</f>
        <v>0</v>
      </c>
      <c r="BC43" s="70" t="str">
        <f>IF(OpnameTabel[[#This Row],[HeeftKenmerkEenheid4]], MID(LEFT(OpnameTabel[[#This Row],[Kenmerkvraag 4]],FIND("]",OpnameTabel[[#This Row],[Kenmerkvraag 4]])-1),FIND("[",OpnameTabel[[#This Row],[Kenmerkvraag 4]])+1,LEN(OpnameTabel[[#This Row],[Kenmerkvraag 4]])), "")</f>
        <v/>
      </c>
      <c r="BD43" s="70" t="str">
        <f>IF(OpnameTabel[[#This Row],[HeeftKenmerkEenheid4]], LEFT(OpnameTabel[[#This Row],[Kenmerkvraag 4]], (FIND(" [",OpnameTabel[[#This Row],[Kenmerkvraag 4]],1)-1)), "")</f>
        <v/>
      </c>
      <c r="BE43" s="186" t="str">
        <f>IF(OpnameTabel[[#This Row],[HeeftKenmerkEenheid4]], (OpnameTabel[[#This Row],[Kenmerkomschrijving4]] &amp; ": " &amp; OpnameTabel[[#This Row],[Kenmerkantwoord 4]] &amp; " " &amp;OpnameTabel[[#This Row],[Kenmerkeenheid4]]), IF(ISTEXT(OpnameTabel[[#This Row],[Kenmerkantwoord 4]]), OpnameTabel[[#This Row],[Kenmerkantwoord 4]], ""))</f>
        <v>ontbreekt menu?</v>
      </c>
      <c r="BF43" s="186" t="b">
        <f>ISNUMBER(SEARCH("[",OpnameTabel[[#This Row],[Kenmerkvraag 5]]))</f>
        <v>0</v>
      </c>
      <c r="BG43" s="186" t="str">
        <f>IF(OpnameTabel[[#This Row],[HeeftKenmerkEenheid5]], MID(LEFT(OpnameTabel[[#This Row],[Kenmerkvraag 5]],FIND("]",OpnameTabel[[#This Row],[Kenmerkvraag 5]])-1),FIND("[",OpnameTabel[[#This Row],[Kenmerkvraag 5]])+1,LEN(OpnameTabel[[#This Row],[Kenmerkvraag 5]])), "")</f>
        <v/>
      </c>
      <c r="BH43" s="186" t="str">
        <f>IF(OpnameTabel[[#This Row],[HeeftKenmerkEenheid5]], LEFT(OpnameTabel[[#This Row],[Kenmerkvraag 5]], (FIND(" [",OpnameTabel[[#This Row],[Kenmerkvraag 5]],1)-1)), "")</f>
        <v/>
      </c>
      <c r="BI43" s="186" t="str">
        <f>IF(OpnameTabel[[#This Row],[HeeftKenmerkEenheid5]], (OpnameTabel[[#This Row],[Kenmerkomschrijving5]] &amp; ": " &amp; OpnameTabel[[#This Row],[Kenmerkantwoord 5]] &amp; " " &amp;OpnameTabel[[#This Row],[Kenmerkeenheid5]]), IF(ISTEXT(OpnameTabel[[#This Row],[Kenmerkantwoord 5]]), OpnameTabel[[#This Row],[Kenmerkantwoord 5]], ""))</f>
        <v/>
      </c>
      <c r="BJ43" s="186" t="b">
        <f>ISNUMBER(SEARCH("[",OpnameTabel[[#This Row],[Kenmerkvraag 6]]))</f>
        <v>0</v>
      </c>
      <c r="BK43" s="186" t="str">
        <f>IF(OpnameTabel[[#This Row],[HeeftKenmerkEenheid6]], MID(LEFT(OpnameTabel[[#This Row],[Kenmerkvraag 6]],FIND("]",OpnameTabel[[#This Row],[Kenmerkvraag 6]])-1),FIND("[",OpnameTabel[[#This Row],[Kenmerkvraag 6]])+1,LEN(OpnameTabel[[#This Row],[Kenmerkvraag 6]])), "")</f>
        <v/>
      </c>
      <c r="BL43" s="186" t="str">
        <f>IF(OpnameTabel[[#This Row],[HeeftKenmerkEenheid6]], LEFT(OpnameTabel[[#This Row],[Kenmerkvraag 6]], (FIND(" [",OpnameTabel[[#This Row],[Kenmerkvraag 6]],1)-1)), "")</f>
        <v/>
      </c>
      <c r="BM43" s="186" t="str">
        <f>IF(OpnameTabel[[#This Row],[HeeftKenmerkEenheid6]], (OpnameTabel[[#This Row],[Kenmerkomschrijving6]] &amp; ": " &amp; OpnameTabel[[#This Row],[Kenmerkantwoord 6]] &amp; " " &amp;OpnameTabel[[#This Row],[Kenmerkeenheid6]]), IF(ISTEXT(OpnameTabel[[#This Row],[Kenmerkantwoord 6]]), OpnameTabel[[#This Row],[Kenmerkantwoord 6]], ""))</f>
        <v/>
      </c>
      <c r="BN43" s="186" t="b">
        <f>ISNUMBER(SEARCH("[",OpnameTabel[[#This Row],[Kenmerkvraag 7]]))</f>
        <v>0</v>
      </c>
      <c r="BO43" s="186" t="str">
        <f>IF(OpnameTabel[[#This Row],[HeeftKenmerkEenheid7]], MID(LEFT(OpnameTabel[[#This Row],[Kenmerkvraag 7]],FIND("]",OpnameTabel[[#This Row],[Kenmerkvraag 7]])-1),FIND("[",OpnameTabel[[#This Row],[Kenmerkvraag 7]])+1,LEN(OpnameTabel[[#This Row],[Kenmerkvraag 7]])), "")</f>
        <v/>
      </c>
      <c r="BP43" s="186" t="str">
        <f>IF(OpnameTabel[[#This Row],[HeeftKenmerkEenheid7]], LEFT(OpnameTabel[[#This Row],[Kenmerkvraag 7]], (FIND(" [",OpnameTabel[[#This Row],[Kenmerkvraag 7]],1)-1)), "")</f>
        <v/>
      </c>
      <c r="BQ43" s="186" t="str">
        <f>IF(OpnameTabel[[#This Row],[HeeftKenmerkEenheid7]], (OpnameTabel[[#This Row],[Kenmerkomschrijving7]] &amp; ": " &amp; OpnameTabel[[#This Row],[Kenmerkantwoord 7]] &amp; " " &amp;OpnameTabel[[#This Row],[Kenmerkeenheid7]]), IF(ISTEXT(OpnameTabel[[#This Row],[Kenmerkantwoord 7]]), OpnameTabel[[#This Row],[Kenmerkantwoord 7]], ""))</f>
        <v/>
      </c>
      <c r="BR43" s="186" t="b">
        <f>ISNUMBER(SEARCH("[",OpnameTabel[[#This Row],[Kenmerkvraag 8]]))</f>
        <v>0</v>
      </c>
      <c r="BS43" s="186" t="str">
        <f>IF(OpnameTabel[[#This Row],[HeeftKenmerkEenheid8]], MID(LEFT(OpnameTabel[[#This Row],[Kenmerkvraag 8]],FIND("]",OpnameTabel[[#This Row],[Kenmerkvraag 8]])-1),FIND("[",OpnameTabel[[#This Row],[Kenmerkvraag 8]])+1,LEN(OpnameTabel[[#This Row],[Kenmerkvraag 8]])), "")</f>
        <v/>
      </c>
      <c r="BT43" s="186" t="str">
        <f>IF(OpnameTabel[[#This Row],[HeeftKenmerkEenheid8]], LEFT(OpnameTabel[[#This Row],[Kenmerkvraag 8]], (FIND(" [",OpnameTabel[[#This Row],[Kenmerkvraag 8]],1)-1)), "")</f>
        <v/>
      </c>
      <c r="BU43" s="186" t="str">
        <f>IF(OpnameTabel[[#This Row],[HeeftKenmerkEenheid8]], (OpnameTabel[[#This Row],[Kenmerkomschrijving8]] &amp; ": " &amp; OpnameTabel[[#This Row],[Kenmerkantwoord 8]] &amp; " " &amp;OpnameTabel[[#This Row],[Kenmerkeenheid8]]), IF(ISTEXT(OpnameTabel[[#This Row],[Kenmerkantwoord 8]]), OpnameTabel[[#This Row],[Kenmerkantwoord 8]], ""))</f>
        <v/>
      </c>
      <c r="BV43" s="186" t="b">
        <f>ISNUMBER(SEARCH("[",OpnameTabel[[#This Row],[Kenmerkvraag 9]]))</f>
        <v>0</v>
      </c>
      <c r="BW43" s="186" t="str">
        <f>IF(OpnameTabel[[#This Row],[HeeftKenmerkEenheid9]], MID(LEFT(OpnameTabel[[#This Row],[Kenmerkvraag 9]],FIND("]",OpnameTabel[[#This Row],[Kenmerkvraag 9]])-1),FIND("[",OpnameTabel[[#This Row],[Kenmerkvraag 9]])+1,LEN(OpnameTabel[[#This Row],[Kenmerkvraag 9]])), "")</f>
        <v/>
      </c>
      <c r="BX43" s="186" t="str">
        <f>IF(OpnameTabel[[#This Row],[HeeftKenmerkEenheid9]], LEFT(OpnameTabel[[#This Row],[Kenmerkvraag 9]], (FIND(" [",OpnameTabel[[#This Row],[Kenmerkvraag 9]],1)-1)), "")</f>
        <v/>
      </c>
      <c r="BY43" s="186" t="str">
        <f>IF(OpnameTabel[[#This Row],[HeeftKenmerkEenheid9]], (OpnameTabel[[#This Row],[Kenmerkomschrijving9]] &amp; ": " &amp; OpnameTabel[[#This Row],[Kenmerkantwoord 9]] &amp; " " &amp;OpnameTabel[[#This Row],[Kenmerkeenheid9]]), IF(ISTEXT(OpnameTabel[[#This Row],[Kenmerkantwoord 9]]), OpnameTabel[[#This Row],[Kenmerkantwoord 9]], ""))</f>
        <v/>
      </c>
      <c r="BZ43" s="186" t="b">
        <f>ISNUMBER(SEARCH("[",OpnameTabel[[#This Row],[Kenmerkvraag 10]]))</f>
        <v>0</v>
      </c>
      <c r="CA43" s="186" t="str">
        <f>IF(OpnameTabel[[#This Row],[HeeftKenmerkEenheid10]], MID(LEFT(OpnameTabel[[#This Row],[Kenmerkvraag 10]],FIND("]",OpnameTabel[[#This Row],[Kenmerkvraag 10]])-1),FIND("[",OpnameTabel[[#This Row],[Kenmerkvraag 10]])+1,LEN(OpnameTabel[[#This Row],[Kenmerkvraag 10]])), "")</f>
        <v/>
      </c>
      <c r="CB43" s="186" t="str">
        <f>IF(OpnameTabel[[#This Row],[HeeftKenmerkEenheid10]], LEFT(OpnameTabel[[#This Row],[Kenmerkvraag 10]], (FIND(" [",OpnameTabel[[#This Row],[Kenmerkvraag 10]],1)-1)), "")</f>
        <v/>
      </c>
      <c r="CC4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3" s="186" t="b">
        <f>ISNUMBER(SEARCH("[",OpnameTabel[[#This Row],[Kenmerkvraag 11]]))</f>
        <v>0</v>
      </c>
      <c r="CE43" s="186" t="str">
        <f>IF(OpnameTabel[[#This Row],[HeeftKenmerkEenheid11]], MID(LEFT(OpnameTabel[[#This Row],[Kenmerkvraag 11]],FIND("]",OpnameTabel[[#This Row],[Kenmerkvraag 11]])-1),FIND("[",OpnameTabel[[#This Row],[Kenmerkvraag 11]])+1,LEN(OpnameTabel[[#This Row],[Kenmerkvraag 11]])), "")</f>
        <v/>
      </c>
      <c r="CF43" s="186" t="str">
        <f>IF(OpnameTabel[[#This Row],[HeeftKenmerkEenheid11]], LEFT(OpnameTabel[[#This Row],[Kenmerkvraag 11]], (FIND(" [",OpnameTabel[[#This Row],[Kenmerkvraag 11]],1)-1)), "")</f>
        <v/>
      </c>
      <c r="CG4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3" s="186"/>
      <c r="CI43" s="186"/>
      <c r="CJ43" s="186"/>
      <c r="CK43" s="186"/>
      <c r="CL43" s="186"/>
      <c r="CM43" s="186"/>
      <c r="CN43" s="186"/>
      <c r="CO43" s="186"/>
      <c r="CP43" s="186"/>
      <c r="CQ43" s="186"/>
      <c r="CR43" s="186"/>
      <c r="CS43" s="186"/>
      <c r="CT43" s="186"/>
      <c r="CU43" s="186"/>
    </row>
    <row r="44" spans="1:99" ht="13.8" x14ac:dyDescent="0.25">
      <c r="A44" s="197">
        <f>ROW()</f>
        <v>44</v>
      </c>
      <c r="B44" s="185">
        <v>0</v>
      </c>
      <c r="C44" s="218" t="s">
        <v>259</v>
      </c>
      <c r="D44" s="177" t="str">
        <f>VLOOKUP(E44,'3 NL-SfB'!C:F,4,0)</f>
        <v>luchtverwarmer, direct verwarmd</v>
      </c>
      <c r="E44" s="108" t="s">
        <v>354</v>
      </c>
      <c r="F44" s="104" t="s">
        <v>3805</v>
      </c>
      <c r="G44"/>
      <c r="H44" s="147">
        <v>1</v>
      </c>
      <c r="I44" s="160"/>
      <c r="J44" s="160"/>
      <c r="K44" s="160"/>
      <c r="L44" s="123" t="s">
        <v>3091</v>
      </c>
      <c r="M44" s="258" t="s">
        <v>3890</v>
      </c>
      <c r="N44" s="98"/>
      <c r="O44" s="160"/>
      <c r="P44" s="110"/>
      <c r="Q44" s="143"/>
      <c r="R44" s="110"/>
      <c r="S44" s="160"/>
      <c r="T44" s="110"/>
      <c r="U44" s="160"/>
      <c r="V44" s="110"/>
      <c r="W44" s="160"/>
      <c r="X44" s="110"/>
      <c r="Y44" s="160"/>
      <c r="Z44" s="160"/>
      <c r="AA44" s="160"/>
      <c r="AB44" s="102"/>
      <c r="AC44" s="97"/>
      <c r="AD44" s="156" t="b">
        <f>NOT(ISBLANK(OpnameTabel[[#This Row],[Aantal]]))</f>
        <v>1</v>
      </c>
      <c r="AE44" s="70" t="b">
        <f>AND(OpnameTabel[[#This Row],[IsAssetRegel]],NOT(ISBLANK(OpnameTabel[[#This Row],[Aantal]])))</f>
        <v>1</v>
      </c>
      <c r="AF44" s="70" t="b">
        <f>IF(AND(OpnameTabel[[#This Row],[IsAssetRegel]],OpnameTabel[[#This Row],[IsRegelActief]]), NOT(ISBLANK(OpnameTabel[[#This Row],[Bouwjaar]])), TRUE)</f>
        <v>0</v>
      </c>
      <c r="AG44" s="70" t="b">
        <f>IF(AND(OpnameTabel[[#This Row],[IsAssetRegel]],OpnameTabel[[#This Row],[IsRegelActief]]), NOT(ISBLANK(J44)), TRUE)</f>
        <v>0</v>
      </c>
      <c r="AH44" s="70" t="b">
        <f>IF(AND(OpnameTabel[[#This Row],[IsAssetRegel]],OpnameTabel[[#This Row],[IsRegelActief]]), NOT(ISBLANK(K44)), TRUE)</f>
        <v>0</v>
      </c>
      <c r="AI44" s="70" t="b">
        <f>IF(AND(OpnameTabel[[#This Row],[IsAssetRegel]],OpnameTabel[[#This Row],[IsRegelActief]], NOT(ISBLANK(OpnameTabel[[#This Row],[Kenmerkvraag 4]]))), NOT(ISBLANK(OpnameTabel[[#This Row],[Kenmerkantwoord 4]])), TRUE)</f>
        <v>1</v>
      </c>
      <c r="AJ44" s="70" t="b">
        <f>IF(AND(OpnameTabel[[#This Row],[IsAssetRegel]],OpnameTabel[[#This Row],[IsRegelActief]], NOT(ISBLANK(OpnameTabel[[#This Row],[Kenmerkvraag 5]]))), NOT(ISBLANK(OpnameTabel[[#This Row],[Kenmerkantwoord 5]])), TRUE)</f>
        <v>1</v>
      </c>
      <c r="AK44" s="70" t="b">
        <f>IF(AND(OpnameTabel[[#This Row],[IsAssetRegel]],OpnameTabel[[#This Row],[IsRegelActief]], NOT(ISBLANK(OpnameTabel[[#This Row],[Kenmerkvraag 6]]))), NOT(ISBLANK(OpnameTabel[[#This Row],[Kenmerkantwoord 6]])), TRUE)</f>
        <v>1</v>
      </c>
      <c r="AL44" s="70" t="b">
        <f>IF(AND(OpnameTabel[[#This Row],[IsAssetRegel]],OpnameTabel[[#This Row],[IsRegelActief]], NOT(ISBLANK(OpnameTabel[[#This Row],[Kenmerkvraag 7]]))), NOT(ISBLANK(OpnameTabel[[#This Row],[Kenmerkantwoord 7]])), TRUE)</f>
        <v>1</v>
      </c>
      <c r="AM44" s="70" t="b">
        <f>IF(AND(OpnameTabel[[#This Row],[IsAssetRegel]],OpnameTabel[[#This Row],[IsRegelActief]], NOT(ISBLANK(OpnameTabel[[#This Row],[Kenmerkvraag 8]]))), NOT(ISBLANK(OpnameTabel[[#This Row],[Kenmerkantwoord 8]])), TRUE)</f>
        <v>1</v>
      </c>
      <c r="AN44" s="70" t="b">
        <f>IF(AND(OpnameTabel[[#This Row],[IsAssetRegel]],OpnameTabel[[#This Row],[IsRegelActief]], NOT(ISBLANK(OpnameTabel[[#This Row],[Kenmerkvraag 9]]))), NOT(ISBLANK(OpnameTabel[[#This Row],[Kenmerkantwoord 9]])), TRUE)</f>
        <v>1</v>
      </c>
      <c r="AO44" s="70" t="b">
        <f>IF(AND(OpnameTabel[[#This Row],[IsAssetRegel]],OpnameTabel[[#This Row],[IsRegelActief]], NOT(ISBLANK(OpnameTabel[[#This Row],[Kenmerkvraag 10]]))), NOT(ISBLANK(OpnameTabel[[#This Row],[Kenmerkantwoord 10]])), TRUE)</f>
        <v>1</v>
      </c>
      <c r="AP44" s="70" t="b">
        <f>IF(AND(OpnameTabel[[#This Row],[IsAssetRegel]],OpnameTabel[[#This Row],[IsRegelActief]], NOT(ISBLANK(OpnameTabel[[#This Row],[Kenmerkvraag 11]]))), NOT(ISBLANK(OpnameTabel[[#This Row],[Kenmerkantwoord 11]])), TRUE)</f>
        <v>1</v>
      </c>
      <c r="AQ44" s="70">
        <f>IF(OpnameTabel[[#This Row],[IsIngevuld1]], 0, 1)</f>
        <v>1</v>
      </c>
      <c r="AR44" s="70">
        <f>IF(OpnameTabel[[#This Row],[IsIngevuld2]], 0, 1)</f>
        <v>1</v>
      </c>
      <c r="AS44" s="70">
        <f>IF(OpnameTabel[[#This Row],[IsIngevuld3]], 0, 1)</f>
        <v>1</v>
      </c>
      <c r="AT44" s="70">
        <f>IF(OpnameTabel[[#This Row],[IsIngevuld4]], 0, 1)</f>
        <v>0</v>
      </c>
      <c r="AU44" s="70">
        <f>IF(OpnameTabel[[#This Row],[IsIngevuld5]], 0, 1)</f>
        <v>0</v>
      </c>
      <c r="AV44" s="70">
        <f>IF(OpnameTabel[[#This Row],[IsIngevuld6]], 0, 1)</f>
        <v>0</v>
      </c>
      <c r="AW44" s="70">
        <f>IF(OpnameTabel[[#This Row],[IsIngevuld7]], 0, 1)</f>
        <v>0</v>
      </c>
      <c r="AX44" s="70">
        <f>IF(OpnameTabel[[#This Row],[IsIngevuld8]], 0, 1)</f>
        <v>0</v>
      </c>
      <c r="AY44" s="70">
        <f>IF(OpnameTabel[[#This Row],[IsIngevuld9]], 0, 1)</f>
        <v>0</v>
      </c>
      <c r="AZ44" s="70">
        <f>IF(OpnameTabel[[#This Row],[IsIngevuld10]], 0, 1)</f>
        <v>0</v>
      </c>
      <c r="BA44" s="70">
        <f>IF(OpnameTabel[[#This Row],[IsIngevuld11]], 0, 1)</f>
        <v>0</v>
      </c>
      <c r="BB44" s="70" t="b">
        <f>ISNUMBER(SEARCH("[",OpnameTabel[[#This Row],[Kenmerkvraag 4]]))</f>
        <v>0</v>
      </c>
      <c r="BC44" s="70" t="str">
        <f>IF(OpnameTabel[[#This Row],[HeeftKenmerkEenheid4]], MID(LEFT(OpnameTabel[[#This Row],[Kenmerkvraag 4]],FIND("]",OpnameTabel[[#This Row],[Kenmerkvraag 4]])-1),FIND("[",OpnameTabel[[#This Row],[Kenmerkvraag 4]])+1,LEN(OpnameTabel[[#This Row],[Kenmerkvraag 4]])), "")</f>
        <v/>
      </c>
      <c r="BD44" s="70" t="str">
        <f>IF(OpnameTabel[[#This Row],[HeeftKenmerkEenheid4]], LEFT(OpnameTabel[[#This Row],[Kenmerkvraag 4]], (FIND(" [",OpnameTabel[[#This Row],[Kenmerkvraag 4]],1)-1)), "")</f>
        <v/>
      </c>
      <c r="BE44" s="186" t="str">
        <f>IF(OpnameTabel[[#This Row],[HeeftKenmerkEenheid4]], (OpnameTabel[[#This Row],[Kenmerkomschrijving4]] &amp; ": " &amp; OpnameTabel[[#This Row],[Kenmerkantwoord 4]] &amp; " " &amp;OpnameTabel[[#This Row],[Kenmerkeenheid4]]), IF(ISTEXT(OpnameTabel[[#This Row],[Kenmerkantwoord 4]]), OpnameTabel[[#This Row],[Kenmerkantwoord 4]], ""))</f>
        <v>ontbreekt menu?</v>
      </c>
      <c r="BF44" s="186" t="b">
        <f>ISNUMBER(SEARCH("[",OpnameTabel[[#This Row],[Kenmerkvraag 5]]))</f>
        <v>0</v>
      </c>
      <c r="BG44" s="186" t="str">
        <f>IF(OpnameTabel[[#This Row],[HeeftKenmerkEenheid5]], MID(LEFT(OpnameTabel[[#This Row],[Kenmerkvraag 5]],FIND("]",OpnameTabel[[#This Row],[Kenmerkvraag 5]])-1),FIND("[",OpnameTabel[[#This Row],[Kenmerkvraag 5]])+1,LEN(OpnameTabel[[#This Row],[Kenmerkvraag 5]])), "")</f>
        <v/>
      </c>
      <c r="BH44" s="186" t="str">
        <f>IF(OpnameTabel[[#This Row],[HeeftKenmerkEenheid5]], LEFT(OpnameTabel[[#This Row],[Kenmerkvraag 5]], (FIND(" [",OpnameTabel[[#This Row],[Kenmerkvraag 5]],1)-1)), "")</f>
        <v/>
      </c>
      <c r="BI44" s="186" t="str">
        <f>IF(OpnameTabel[[#This Row],[HeeftKenmerkEenheid5]], (OpnameTabel[[#This Row],[Kenmerkomschrijving5]] &amp; ": " &amp; OpnameTabel[[#This Row],[Kenmerkantwoord 5]] &amp; " " &amp;OpnameTabel[[#This Row],[Kenmerkeenheid5]]), IF(ISTEXT(OpnameTabel[[#This Row],[Kenmerkantwoord 5]]), OpnameTabel[[#This Row],[Kenmerkantwoord 5]], ""))</f>
        <v/>
      </c>
      <c r="BJ44" s="186" t="b">
        <f>ISNUMBER(SEARCH("[",OpnameTabel[[#This Row],[Kenmerkvraag 6]]))</f>
        <v>0</v>
      </c>
      <c r="BK44" s="186" t="str">
        <f>IF(OpnameTabel[[#This Row],[HeeftKenmerkEenheid6]], MID(LEFT(OpnameTabel[[#This Row],[Kenmerkvraag 6]],FIND("]",OpnameTabel[[#This Row],[Kenmerkvraag 6]])-1),FIND("[",OpnameTabel[[#This Row],[Kenmerkvraag 6]])+1,LEN(OpnameTabel[[#This Row],[Kenmerkvraag 6]])), "")</f>
        <v/>
      </c>
      <c r="BL44" s="186" t="str">
        <f>IF(OpnameTabel[[#This Row],[HeeftKenmerkEenheid6]], LEFT(OpnameTabel[[#This Row],[Kenmerkvraag 6]], (FIND(" [",OpnameTabel[[#This Row],[Kenmerkvraag 6]],1)-1)), "")</f>
        <v/>
      </c>
      <c r="BM44" s="186" t="str">
        <f>IF(OpnameTabel[[#This Row],[HeeftKenmerkEenheid6]], (OpnameTabel[[#This Row],[Kenmerkomschrijving6]] &amp; ": " &amp; OpnameTabel[[#This Row],[Kenmerkantwoord 6]] &amp; " " &amp;OpnameTabel[[#This Row],[Kenmerkeenheid6]]), IF(ISTEXT(OpnameTabel[[#This Row],[Kenmerkantwoord 6]]), OpnameTabel[[#This Row],[Kenmerkantwoord 6]], ""))</f>
        <v/>
      </c>
      <c r="BN44" s="186" t="b">
        <f>ISNUMBER(SEARCH("[",OpnameTabel[[#This Row],[Kenmerkvraag 7]]))</f>
        <v>0</v>
      </c>
      <c r="BO44" s="186" t="str">
        <f>IF(OpnameTabel[[#This Row],[HeeftKenmerkEenheid7]], MID(LEFT(OpnameTabel[[#This Row],[Kenmerkvraag 7]],FIND("]",OpnameTabel[[#This Row],[Kenmerkvraag 7]])-1),FIND("[",OpnameTabel[[#This Row],[Kenmerkvraag 7]])+1,LEN(OpnameTabel[[#This Row],[Kenmerkvraag 7]])), "")</f>
        <v/>
      </c>
      <c r="BP44" s="186" t="str">
        <f>IF(OpnameTabel[[#This Row],[HeeftKenmerkEenheid7]], LEFT(OpnameTabel[[#This Row],[Kenmerkvraag 7]], (FIND(" [",OpnameTabel[[#This Row],[Kenmerkvraag 7]],1)-1)), "")</f>
        <v/>
      </c>
      <c r="BQ44" s="186" t="str">
        <f>IF(OpnameTabel[[#This Row],[HeeftKenmerkEenheid7]], (OpnameTabel[[#This Row],[Kenmerkomschrijving7]] &amp; ": " &amp; OpnameTabel[[#This Row],[Kenmerkantwoord 7]] &amp; " " &amp;OpnameTabel[[#This Row],[Kenmerkeenheid7]]), IF(ISTEXT(OpnameTabel[[#This Row],[Kenmerkantwoord 7]]), OpnameTabel[[#This Row],[Kenmerkantwoord 7]], ""))</f>
        <v/>
      </c>
      <c r="BR44" s="186" t="b">
        <f>ISNUMBER(SEARCH("[",OpnameTabel[[#This Row],[Kenmerkvraag 8]]))</f>
        <v>0</v>
      </c>
      <c r="BS44" s="186" t="str">
        <f>IF(OpnameTabel[[#This Row],[HeeftKenmerkEenheid8]], MID(LEFT(OpnameTabel[[#This Row],[Kenmerkvraag 8]],FIND("]",OpnameTabel[[#This Row],[Kenmerkvraag 8]])-1),FIND("[",OpnameTabel[[#This Row],[Kenmerkvraag 8]])+1,LEN(OpnameTabel[[#This Row],[Kenmerkvraag 8]])), "")</f>
        <v/>
      </c>
      <c r="BT44" s="186" t="str">
        <f>IF(OpnameTabel[[#This Row],[HeeftKenmerkEenheid8]], LEFT(OpnameTabel[[#This Row],[Kenmerkvraag 8]], (FIND(" [",OpnameTabel[[#This Row],[Kenmerkvraag 8]],1)-1)), "")</f>
        <v/>
      </c>
      <c r="BU44" s="186" t="str">
        <f>IF(OpnameTabel[[#This Row],[HeeftKenmerkEenheid8]], (OpnameTabel[[#This Row],[Kenmerkomschrijving8]] &amp; ": " &amp; OpnameTabel[[#This Row],[Kenmerkantwoord 8]] &amp; " " &amp;OpnameTabel[[#This Row],[Kenmerkeenheid8]]), IF(ISTEXT(OpnameTabel[[#This Row],[Kenmerkantwoord 8]]), OpnameTabel[[#This Row],[Kenmerkantwoord 8]], ""))</f>
        <v/>
      </c>
      <c r="BV44" s="186" t="b">
        <f>ISNUMBER(SEARCH("[",OpnameTabel[[#This Row],[Kenmerkvraag 9]]))</f>
        <v>0</v>
      </c>
      <c r="BW44" s="186" t="str">
        <f>IF(OpnameTabel[[#This Row],[HeeftKenmerkEenheid9]], MID(LEFT(OpnameTabel[[#This Row],[Kenmerkvraag 9]],FIND("]",OpnameTabel[[#This Row],[Kenmerkvraag 9]])-1),FIND("[",OpnameTabel[[#This Row],[Kenmerkvraag 9]])+1,LEN(OpnameTabel[[#This Row],[Kenmerkvraag 9]])), "")</f>
        <v/>
      </c>
      <c r="BX44" s="186" t="str">
        <f>IF(OpnameTabel[[#This Row],[HeeftKenmerkEenheid9]], LEFT(OpnameTabel[[#This Row],[Kenmerkvraag 9]], (FIND(" [",OpnameTabel[[#This Row],[Kenmerkvraag 9]],1)-1)), "")</f>
        <v/>
      </c>
      <c r="BY44" s="186" t="str">
        <f>IF(OpnameTabel[[#This Row],[HeeftKenmerkEenheid9]], (OpnameTabel[[#This Row],[Kenmerkomschrijving9]] &amp; ": " &amp; OpnameTabel[[#This Row],[Kenmerkantwoord 9]] &amp; " " &amp;OpnameTabel[[#This Row],[Kenmerkeenheid9]]), IF(ISTEXT(OpnameTabel[[#This Row],[Kenmerkantwoord 9]]), OpnameTabel[[#This Row],[Kenmerkantwoord 9]], ""))</f>
        <v/>
      </c>
      <c r="BZ44" s="186" t="b">
        <f>ISNUMBER(SEARCH("[",OpnameTabel[[#This Row],[Kenmerkvraag 10]]))</f>
        <v>0</v>
      </c>
      <c r="CA44" s="186" t="str">
        <f>IF(OpnameTabel[[#This Row],[HeeftKenmerkEenheid10]], MID(LEFT(OpnameTabel[[#This Row],[Kenmerkvraag 10]],FIND("]",OpnameTabel[[#This Row],[Kenmerkvraag 10]])-1),FIND("[",OpnameTabel[[#This Row],[Kenmerkvraag 10]])+1,LEN(OpnameTabel[[#This Row],[Kenmerkvraag 10]])), "")</f>
        <v/>
      </c>
      <c r="CB44" s="186" t="str">
        <f>IF(OpnameTabel[[#This Row],[HeeftKenmerkEenheid10]], LEFT(OpnameTabel[[#This Row],[Kenmerkvraag 10]], (FIND(" [",OpnameTabel[[#This Row],[Kenmerkvraag 10]],1)-1)), "")</f>
        <v/>
      </c>
      <c r="CC4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4" s="186" t="b">
        <f>ISNUMBER(SEARCH("[",OpnameTabel[[#This Row],[Kenmerkvraag 11]]))</f>
        <v>0</v>
      </c>
      <c r="CE44" s="186" t="str">
        <f>IF(OpnameTabel[[#This Row],[HeeftKenmerkEenheid11]], MID(LEFT(OpnameTabel[[#This Row],[Kenmerkvraag 11]],FIND("]",OpnameTabel[[#This Row],[Kenmerkvraag 11]])-1),FIND("[",OpnameTabel[[#This Row],[Kenmerkvraag 11]])+1,LEN(OpnameTabel[[#This Row],[Kenmerkvraag 11]])), "")</f>
        <v/>
      </c>
      <c r="CF44" s="186" t="str">
        <f>IF(OpnameTabel[[#This Row],[HeeftKenmerkEenheid11]], LEFT(OpnameTabel[[#This Row],[Kenmerkvraag 11]], (FIND(" [",OpnameTabel[[#This Row],[Kenmerkvraag 11]],1)-1)), "")</f>
        <v/>
      </c>
      <c r="CG4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4" s="243"/>
      <c r="CI44" s="243"/>
      <c r="CJ44" s="243"/>
      <c r="CK44" s="243"/>
      <c r="CL44" s="243"/>
      <c r="CM44" s="243"/>
      <c r="CN44" s="243"/>
      <c r="CO44" s="243"/>
      <c r="CP44" s="243"/>
      <c r="CQ44" s="243"/>
      <c r="CR44" s="243"/>
      <c r="CS44" s="243"/>
      <c r="CT44" s="243"/>
      <c r="CU44" s="243"/>
    </row>
    <row r="45" spans="1:99" ht="13.8" x14ac:dyDescent="0.25">
      <c r="A45" s="197">
        <f>ROW()</f>
        <v>45</v>
      </c>
      <c r="B45" s="185">
        <v>0</v>
      </c>
      <c r="C45" s="218" t="s">
        <v>264</v>
      </c>
      <c r="D45" s="178" t="s">
        <v>206</v>
      </c>
      <c r="E45" s="211" t="s">
        <v>354</v>
      </c>
      <c r="F45" s="214"/>
      <c r="G45"/>
      <c r="H45" s="147">
        <v>1</v>
      </c>
      <c r="I45" s="143"/>
      <c r="J45" s="143"/>
      <c r="K45" s="143"/>
      <c r="L45" s="98" t="s">
        <v>3046</v>
      </c>
      <c r="M45" s="160"/>
      <c r="N45" s="110" t="s">
        <v>3060</v>
      </c>
      <c r="O45" s="143"/>
      <c r="P45" s="110"/>
      <c r="Q45" s="160"/>
      <c r="R45" s="110"/>
      <c r="S45" s="160"/>
      <c r="T45" s="110"/>
      <c r="U45" s="160"/>
      <c r="V45" s="110"/>
      <c r="W45" s="160"/>
      <c r="X45" s="110"/>
      <c r="Y45" s="160"/>
      <c r="Z45" s="160"/>
      <c r="AA45" s="160"/>
      <c r="AB45" s="102"/>
      <c r="AC45" s="97"/>
      <c r="AD45" s="156" t="b">
        <f>NOT(ISBLANK(OpnameTabel[[#This Row],[Aantal]]))</f>
        <v>1</v>
      </c>
      <c r="AE45" s="70" t="b">
        <f>AND(OpnameTabel[[#This Row],[IsAssetRegel]],NOT(ISBLANK(OpnameTabel[[#This Row],[Aantal]])))</f>
        <v>1</v>
      </c>
      <c r="AF45" s="70" t="b">
        <f>IF(AND(OpnameTabel[[#This Row],[IsAssetRegel]],OpnameTabel[[#This Row],[IsRegelActief]]), NOT(ISBLANK(OpnameTabel[[#This Row],[Bouwjaar]])), TRUE)</f>
        <v>0</v>
      </c>
      <c r="AG45" s="70" t="b">
        <f>IF(AND(OpnameTabel[[#This Row],[IsAssetRegel]],OpnameTabel[[#This Row],[IsRegelActief]]), NOT(ISBLANK(J45)), TRUE)</f>
        <v>0</v>
      </c>
      <c r="AH45" s="70" t="b">
        <f>IF(AND(OpnameTabel[[#This Row],[IsAssetRegel]],OpnameTabel[[#This Row],[IsRegelActief]]), NOT(ISBLANK(K45)), TRUE)</f>
        <v>0</v>
      </c>
      <c r="AI45" s="70" t="b">
        <f>IF(AND(OpnameTabel[[#This Row],[IsAssetRegel]],OpnameTabel[[#This Row],[IsRegelActief]], NOT(ISBLANK(OpnameTabel[[#This Row],[Kenmerkvraag 4]]))), NOT(ISBLANK(OpnameTabel[[#This Row],[Kenmerkantwoord 4]])), TRUE)</f>
        <v>0</v>
      </c>
      <c r="AJ45" s="70" t="b">
        <f>IF(AND(OpnameTabel[[#This Row],[IsAssetRegel]],OpnameTabel[[#This Row],[IsRegelActief]], NOT(ISBLANK(OpnameTabel[[#This Row],[Kenmerkvraag 5]]))), NOT(ISBLANK(OpnameTabel[[#This Row],[Kenmerkantwoord 5]])), TRUE)</f>
        <v>0</v>
      </c>
      <c r="AK45" s="70" t="b">
        <f>IF(AND(OpnameTabel[[#This Row],[IsAssetRegel]],OpnameTabel[[#This Row],[IsRegelActief]], NOT(ISBLANK(OpnameTabel[[#This Row],[Kenmerkvraag 6]]))), NOT(ISBLANK(OpnameTabel[[#This Row],[Kenmerkantwoord 6]])), TRUE)</f>
        <v>1</v>
      </c>
      <c r="AL45" s="70" t="b">
        <f>IF(AND(OpnameTabel[[#This Row],[IsAssetRegel]],OpnameTabel[[#This Row],[IsRegelActief]], NOT(ISBLANK(OpnameTabel[[#This Row],[Kenmerkvraag 7]]))), NOT(ISBLANK(OpnameTabel[[#This Row],[Kenmerkantwoord 7]])), TRUE)</f>
        <v>1</v>
      </c>
      <c r="AM45" s="70" t="b">
        <f>IF(AND(OpnameTabel[[#This Row],[IsAssetRegel]],OpnameTabel[[#This Row],[IsRegelActief]], NOT(ISBLANK(OpnameTabel[[#This Row],[Kenmerkvraag 8]]))), NOT(ISBLANK(OpnameTabel[[#This Row],[Kenmerkantwoord 8]])), TRUE)</f>
        <v>1</v>
      </c>
      <c r="AN45" s="70" t="b">
        <f>IF(AND(OpnameTabel[[#This Row],[IsAssetRegel]],OpnameTabel[[#This Row],[IsRegelActief]], NOT(ISBLANK(OpnameTabel[[#This Row],[Kenmerkvraag 9]]))), NOT(ISBLANK(OpnameTabel[[#This Row],[Kenmerkantwoord 9]])), TRUE)</f>
        <v>1</v>
      </c>
      <c r="AO45" s="70" t="b">
        <f>IF(AND(OpnameTabel[[#This Row],[IsAssetRegel]],OpnameTabel[[#This Row],[IsRegelActief]], NOT(ISBLANK(OpnameTabel[[#This Row],[Kenmerkvraag 10]]))), NOT(ISBLANK(OpnameTabel[[#This Row],[Kenmerkantwoord 10]])), TRUE)</f>
        <v>1</v>
      </c>
      <c r="AP45" s="70" t="b">
        <f>IF(AND(OpnameTabel[[#This Row],[IsAssetRegel]],OpnameTabel[[#This Row],[IsRegelActief]], NOT(ISBLANK(OpnameTabel[[#This Row],[Kenmerkvraag 11]]))), NOT(ISBLANK(OpnameTabel[[#This Row],[Kenmerkantwoord 11]])), TRUE)</f>
        <v>1</v>
      </c>
      <c r="AQ45" s="70">
        <f>IF(OpnameTabel[[#This Row],[IsIngevuld1]], 0, 1)</f>
        <v>1</v>
      </c>
      <c r="AR45" s="70">
        <f>IF(OpnameTabel[[#This Row],[IsIngevuld2]], 0, 1)</f>
        <v>1</v>
      </c>
      <c r="AS45" s="70">
        <f>IF(OpnameTabel[[#This Row],[IsIngevuld3]], 0, 1)</f>
        <v>1</v>
      </c>
      <c r="AT45" s="70">
        <f>IF(OpnameTabel[[#This Row],[IsIngevuld4]], 0, 1)</f>
        <v>1</v>
      </c>
      <c r="AU45" s="70">
        <f>IF(OpnameTabel[[#This Row],[IsIngevuld5]], 0, 1)</f>
        <v>1</v>
      </c>
      <c r="AV45" s="70">
        <f>IF(OpnameTabel[[#This Row],[IsIngevuld6]], 0, 1)</f>
        <v>0</v>
      </c>
      <c r="AW45" s="70">
        <f>IF(OpnameTabel[[#This Row],[IsIngevuld7]], 0, 1)</f>
        <v>0</v>
      </c>
      <c r="AX45" s="70">
        <f>IF(OpnameTabel[[#This Row],[IsIngevuld8]], 0, 1)</f>
        <v>0</v>
      </c>
      <c r="AY45" s="70">
        <f>IF(OpnameTabel[[#This Row],[IsIngevuld9]], 0, 1)</f>
        <v>0</v>
      </c>
      <c r="AZ45" s="70">
        <f>IF(OpnameTabel[[#This Row],[IsIngevuld10]], 0, 1)</f>
        <v>0</v>
      </c>
      <c r="BA45" s="70">
        <f>IF(OpnameTabel[[#This Row],[IsIngevuld11]], 0, 1)</f>
        <v>0</v>
      </c>
      <c r="BB45" s="70" t="b">
        <f>ISNUMBER(SEARCH("[",OpnameTabel[[#This Row],[Kenmerkvraag 4]]))</f>
        <v>1</v>
      </c>
      <c r="BC45" s="70" t="str">
        <f>IF(OpnameTabel[[#This Row],[HeeftKenmerkEenheid4]], MID(LEFT(OpnameTabel[[#This Row],[Kenmerkvraag 4]],FIND("]",OpnameTabel[[#This Row],[Kenmerkvraag 4]])-1),FIND("[",OpnameTabel[[#This Row],[Kenmerkvraag 4]])+1,LEN(OpnameTabel[[#This Row],[Kenmerkvraag 4]])), "")</f>
        <v>m</v>
      </c>
      <c r="BD45" s="70" t="str">
        <f>IF(OpnameTabel[[#This Row],[HeeftKenmerkEenheid4]], LEFT(OpnameTabel[[#This Row],[Kenmerkvraag 4]], (FIND(" [",OpnameTabel[[#This Row],[Kenmerkvraag 4]],1)-1)), "")</f>
        <v>Breedte</v>
      </c>
      <c r="BE45" s="186" t="str">
        <f>IF(OpnameTabel[[#This Row],[HeeftKenmerkEenheid4]], (OpnameTabel[[#This Row],[Kenmerkomschrijving4]] &amp; ": " &amp; OpnameTabel[[#This Row],[Kenmerkantwoord 4]] &amp; " " &amp;OpnameTabel[[#This Row],[Kenmerkeenheid4]]), IF(ISTEXT(OpnameTabel[[#This Row],[Kenmerkantwoord 4]]), OpnameTabel[[#This Row],[Kenmerkantwoord 4]], ""))</f>
        <v>Breedte:  m</v>
      </c>
      <c r="BF45" s="186" t="b">
        <f>ISNUMBER(SEARCH("[",OpnameTabel[[#This Row],[Kenmerkvraag 5]]))</f>
        <v>1</v>
      </c>
      <c r="BG45" s="186" t="str">
        <f>IF(OpnameTabel[[#This Row],[HeeftKenmerkEenheid5]], MID(LEFT(OpnameTabel[[#This Row],[Kenmerkvraag 5]],FIND("]",OpnameTabel[[#This Row],[Kenmerkvraag 5]])-1),FIND("[",OpnameTabel[[#This Row],[Kenmerkvraag 5]])+1,LEN(OpnameTabel[[#This Row],[Kenmerkvraag 5]])), "")</f>
        <v>kW</v>
      </c>
      <c r="BH45" s="186" t="str">
        <f>IF(OpnameTabel[[#This Row],[HeeftKenmerkEenheid5]], LEFT(OpnameTabel[[#This Row],[Kenmerkvraag 5]], (FIND(" [",OpnameTabel[[#This Row],[Kenmerkvraag 5]],1)-1)), "")</f>
        <v>Vermogen</v>
      </c>
      <c r="BI45" s="186" t="str">
        <f>IF(OpnameTabel[[#This Row],[HeeftKenmerkEenheid5]], (OpnameTabel[[#This Row],[Kenmerkomschrijving5]] &amp; ": " &amp; OpnameTabel[[#This Row],[Kenmerkantwoord 5]] &amp; " " &amp;OpnameTabel[[#This Row],[Kenmerkeenheid5]]), IF(ISTEXT(OpnameTabel[[#This Row],[Kenmerkantwoord 5]]), OpnameTabel[[#This Row],[Kenmerkantwoord 5]], ""))</f>
        <v>Vermogen:  kW</v>
      </c>
      <c r="BJ45" s="186" t="b">
        <f>ISNUMBER(SEARCH("[",OpnameTabel[[#This Row],[Kenmerkvraag 6]]))</f>
        <v>0</v>
      </c>
      <c r="BK45" s="186" t="str">
        <f>IF(OpnameTabel[[#This Row],[HeeftKenmerkEenheid6]], MID(LEFT(OpnameTabel[[#This Row],[Kenmerkvraag 6]],FIND("]",OpnameTabel[[#This Row],[Kenmerkvraag 6]])-1),FIND("[",OpnameTabel[[#This Row],[Kenmerkvraag 6]])+1,LEN(OpnameTabel[[#This Row],[Kenmerkvraag 6]])), "")</f>
        <v/>
      </c>
      <c r="BL45" s="186" t="str">
        <f>IF(OpnameTabel[[#This Row],[HeeftKenmerkEenheid6]], LEFT(OpnameTabel[[#This Row],[Kenmerkvraag 6]], (FIND(" [",OpnameTabel[[#This Row],[Kenmerkvraag 6]],1)-1)), "")</f>
        <v/>
      </c>
      <c r="BM45" s="186" t="str">
        <f>IF(OpnameTabel[[#This Row],[HeeftKenmerkEenheid6]], (OpnameTabel[[#This Row],[Kenmerkomschrijving6]] &amp; ": " &amp; OpnameTabel[[#This Row],[Kenmerkantwoord 6]] &amp; " " &amp;OpnameTabel[[#This Row],[Kenmerkeenheid6]]), IF(ISTEXT(OpnameTabel[[#This Row],[Kenmerkantwoord 6]]), OpnameTabel[[#This Row],[Kenmerkantwoord 6]], ""))</f>
        <v/>
      </c>
      <c r="BN45" s="186" t="b">
        <f>ISNUMBER(SEARCH("[",OpnameTabel[[#This Row],[Kenmerkvraag 7]]))</f>
        <v>0</v>
      </c>
      <c r="BO45" s="186" t="str">
        <f>IF(OpnameTabel[[#This Row],[HeeftKenmerkEenheid7]], MID(LEFT(OpnameTabel[[#This Row],[Kenmerkvraag 7]],FIND("]",OpnameTabel[[#This Row],[Kenmerkvraag 7]])-1),FIND("[",OpnameTabel[[#This Row],[Kenmerkvraag 7]])+1,LEN(OpnameTabel[[#This Row],[Kenmerkvraag 7]])), "")</f>
        <v/>
      </c>
      <c r="BP45" s="186" t="str">
        <f>IF(OpnameTabel[[#This Row],[HeeftKenmerkEenheid7]], LEFT(OpnameTabel[[#This Row],[Kenmerkvraag 7]], (FIND(" [",OpnameTabel[[#This Row],[Kenmerkvraag 7]],1)-1)), "")</f>
        <v/>
      </c>
      <c r="BQ45" s="186" t="str">
        <f>IF(OpnameTabel[[#This Row],[HeeftKenmerkEenheid7]], (OpnameTabel[[#This Row],[Kenmerkomschrijving7]] &amp; ": " &amp; OpnameTabel[[#This Row],[Kenmerkantwoord 7]] &amp; " " &amp;OpnameTabel[[#This Row],[Kenmerkeenheid7]]), IF(ISTEXT(OpnameTabel[[#This Row],[Kenmerkantwoord 7]]), OpnameTabel[[#This Row],[Kenmerkantwoord 7]], ""))</f>
        <v/>
      </c>
      <c r="BR45" s="186" t="b">
        <f>ISNUMBER(SEARCH("[",OpnameTabel[[#This Row],[Kenmerkvraag 8]]))</f>
        <v>0</v>
      </c>
      <c r="BS45" s="186" t="str">
        <f>IF(OpnameTabel[[#This Row],[HeeftKenmerkEenheid8]], MID(LEFT(OpnameTabel[[#This Row],[Kenmerkvraag 8]],FIND("]",OpnameTabel[[#This Row],[Kenmerkvraag 8]])-1),FIND("[",OpnameTabel[[#This Row],[Kenmerkvraag 8]])+1,LEN(OpnameTabel[[#This Row],[Kenmerkvraag 8]])), "")</f>
        <v/>
      </c>
      <c r="BT45" s="186" t="str">
        <f>IF(OpnameTabel[[#This Row],[HeeftKenmerkEenheid8]], LEFT(OpnameTabel[[#This Row],[Kenmerkvraag 8]], (FIND(" [",OpnameTabel[[#This Row],[Kenmerkvraag 8]],1)-1)), "")</f>
        <v/>
      </c>
      <c r="BU45" s="186" t="str">
        <f>IF(OpnameTabel[[#This Row],[HeeftKenmerkEenheid8]], (OpnameTabel[[#This Row],[Kenmerkomschrijving8]] &amp; ": " &amp; OpnameTabel[[#This Row],[Kenmerkantwoord 8]] &amp; " " &amp;OpnameTabel[[#This Row],[Kenmerkeenheid8]]), IF(ISTEXT(OpnameTabel[[#This Row],[Kenmerkantwoord 8]]), OpnameTabel[[#This Row],[Kenmerkantwoord 8]], ""))</f>
        <v/>
      </c>
      <c r="BV45" s="186" t="b">
        <f>ISNUMBER(SEARCH("[",OpnameTabel[[#This Row],[Kenmerkvraag 9]]))</f>
        <v>0</v>
      </c>
      <c r="BW45" s="186" t="str">
        <f>IF(OpnameTabel[[#This Row],[HeeftKenmerkEenheid9]], MID(LEFT(OpnameTabel[[#This Row],[Kenmerkvraag 9]],FIND("]",OpnameTabel[[#This Row],[Kenmerkvraag 9]])-1),FIND("[",OpnameTabel[[#This Row],[Kenmerkvraag 9]])+1,LEN(OpnameTabel[[#This Row],[Kenmerkvraag 9]])), "")</f>
        <v/>
      </c>
      <c r="BX45" s="186" t="str">
        <f>IF(OpnameTabel[[#This Row],[HeeftKenmerkEenheid9]], LEFT(OpnameTabel[[#This Row],[Kenmerkvraag 9]], (FIND(" [",OpnameTabel[[#This Row],[Kenmerkvraag 9]],1)-1)), "")</f>
        <v/>
      </c>
      <c r="BY45" s="186" t="str">
        <f>IF(OpnameTabel[[#This Row],[HeeftKenmerkEenheid9]], (OpnameTabel[[#This Row],[Kenmerkomschrijving9]] &amp; ": " &amp; OpnameTabel[[#This Row],[Kenmerkantwoord 9]] &amp; " " &amp;OpnameTabel[[#This Row],[Kenmerkeenheid9]]), IF(ISTEXT(OpnameTabel[[#This Row],[Kenmerkantwoord 9]]), OpnameTabel[[#This Row],[Kenmerkantwoord 9]], ""))</f>
        <v/>
      </c>
      <c r="BZ45" s="186" t="b">
        <f>ISNUMBER(SEARCH("[",OpnameTabel[[#This Row],[Kenmerkvraag 10]]))</f>
        <v>0</v>
      </c>
      <c r="CA45" s="186" t="str">
        <f>IF(OpnameTabel[[#This Row],[HeeftKenmerkEenheid10]], MID(LEFT(OpnameTabel[[#This Row],[Kenmerkvraag 10]],FIND("]",OpnameTabel[[#This Row],[Kenmerkvraag 10]])-1),FIND("[",OpnameTabel[[#This Row],[Kenmerkvraag 10]])+1,LEN(OpnameTabel[[#This Row],[Kenmerkvraag 10]])), "")</f>
        <v/>
      </c>
      <c r="CB45" s="186" t="str">
        <f>IF(OpnameTabel[[#This Row],[HeeftKenmerkEenheid10]], LEFT(OpnameTabel[[#This Row],[Kenmerkvraag 10]], (FIND(" [",OpnameTabel[[#This Row],[Kenmerkvraag 10]],1)-1)), "")</f>
        <v/>
      </c>
      <c r="CC4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5" s="186" t="b">
        <f>ISNUMBER(SEARCH("[",OpnameTabel[[#This Row],[Kenmerkvraag 11]]))</f>
        <v>0</v>
      </c>
      <c r="CE45" s="186" t="str">
        <f>IF(OpnameTabel[[#This Row],[HeeftKenmerkEenheid11]], MID(LEFT(OpnameTabel[[#This Row],[Kenmerkvraag 11]],FIND("]",OpnameTabel[[#This Row],[Kenmerkvraag 11]])-1),FIND("[",OpnameTabel[[#This Row],[Kenmerkvraag 11]])+1,LEN(OpnameTabel[[#This Row],[Kenmerkvraag 11]])), "")</f>
        <v/>
      </c>
      <c r="CF45" s="186" t="str">
        <f>IF(OpnameTabel[[#This Row],[HeeftKenmerkEenheid11]], LEFT(OpnameTabel[[#This Row],[Kenmerkvraag 11]], (FIND(" [",OpnameTabel[[#This Row],[Kenmerkvraag 11]],1)-1)), "")</f>
        <v/>
      </c>
      <c r="CG4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5" s="186"/>
      <c r="CI45" s="186"/>
      <c r="CJ45" s="186"/>
      <c r="CK45" s="186"/>
      <c r="CL45" s="186"/>
      <c r="CM45" s="186"/>
      <c r="CN45" s="186"/>
      <c r="CO45" s="186"/>
      <c r="CP45" s="186"/>
      <c r="CQ45" s="186"/>
      <c r="CR45" s="186"/>
      <c r="CS45" s="186"/>
      <c r="CT45" s="186"/>
      <c r="CU45" s="186"/>
    </row>
    <row r="46" spans="1:99" ht="17.399999999999999" customHeight="1" x14ac:dyDescent="0.25">
      <c r="A46" s="197">
        <f>ROW()</f>
        <v>46</v>
      </c>
      <c r="B46" s="185">
        <v>0</v>
      </c>
      <c r="C46" s="218" t="s">
        <v>264</v>
      </c>
      <c r="D46" s="102" t="str">
        <f>VLOOKUP(E46,'3 NL-SfB'!C:F,4,0)</f>
        <v>lokale ventilatoren</v>
      </c>
      <c r="E46" s="118" t="s">
        <v>1875</v>
      </c>
      <c r="F46" s="133" t="s">
        <v>3824</v>
      </c>
      <c r="G46" t="s">
        <v>4028</v>
      </c>
      <c r="H46" s="147">
        <v>1</v>
      </c>
      <c r="I46" s="158"/>
      <c r="J46" s="158"/>
      <c r="K46" s="158"/>
      <c r="L46" s="101" t="s">
        <v>3051</v>
      </c>
      <c r="M46" s="160"/>
      <c r="N46" s="119" t="s">
        <v>3142</v>
      </c>
      <c r="O46" s="158"/>
      <c r="P46" s="98"/>
      <c r="Q46" s="158"/>
      <c r="R46" s="110"/>
      <c r="S46" s="160"/>
      <c r="T46" s="110"/>
      <c r="U46" s="160"/>
      <c r="V46" s="110"/>
      <c r="W46" s="160"/>
      <c r="X46" s="110"/>
      <c r="Y46" s="160"/>
      <c r="Z46" s="160"/>
      <c r="AA46" s="160"/>
      <c r="AB46" s="102"/>
      <c r="AC46" s="231" t="s">
        <v>3822</v>
      </c>
      <c r="AD46" s="156" t="b">
        <f>NOT(ISBLANK(OpnameTabel[[#This Row],[Aantal]]))</f>
        <v>1</v>
      </c>
      <c r="AE46" s="70" t="b">
        <f>AND(OpnameTabel[[#This Row],[IsAssetRegel]],NOT(ISBLANK(OpnameTabel[[#This Row],[Aantal]])))</f>
        <v>1</v>
      </c>
      <c r="AF46" s="70" t="b">
        <f>IF(AND(OpnameTabel[[#This Row],[IsAssetRegel]],OpnameTabel[[#This Row],[IsRegelActief]]), NOT(ISBLANK(OpnameTabel[[#This Row],[Bouwjaar]])), TRUE)</f>
        <v>0</v>
      </c>
      <c r="AG46" s="70" t="b">
        <f>IF(AND(OpnameTabel[[#This Row],[IsAssetRegel]],OpnameTabel[[#This Row],[IsRegelActief]]), NOT(ISBLANK(J46)), TRUE)</f>
        <v>0</v>
      </c>
      <c r="AH46" s="70" t="b">
        <f>IF(AND(OpnameTabel[[#This Row],[IsAssetRegel]],OpnameTabel[[#This Row],[IsRegelActief]]), NOT(ISBLANK(K46)), TRUE)</f>
        <v>0</v>
      </c>
      <c r="AI46" s="70" t="b">
        <f>IF(AND(OpnameTabel[[#This Row],[IsAssetRegel]],OpnameTabel[[#This Row],[IsRegelActief]], NOT(ISBLANK(OpnameTabel[[#This Row],[Kenmerkvraag 4]]))), NOT(ISBLANK(OpnameTabel[[#This Row],[Kenmerkantwoord 4]])), TRUE)</f>
        <v>0</v>
      </c>
      <c r="AJ46" s="70" t="b">
        <f>IF(AND(OpnameTabel[[#This Row],[IsAssetRegel]],OpnameTabel[[#This Row],[IsRegelActief]], NOT(ISBLANK(OpnameTabel[[#This Row],[Kenmerkvraag 5]]))), NOT(ISBLANK(OpnameTabel[[#This Row],[Kenmerkantwoord 5]])), TRUE)</f>
        <v>0</v>
      </c>
      <c r="AK46" s="70" t="b">
        <f>IF(AND(OpnameTabel[[#This Row],[IsAssetRegel]],OpnameTabel[[#This Row],[IsRegelActief]], NOT(ISBLANK(OpnameTabel[[#This Row],[Kenmerkvraag 6]]))), NOT(ISBLANK(OpnameTabel[[#This Row],[Kenmerkantwoord 6]])), TRUE)</f>
        <v>1</v>
      </c>
      <c r="AL46" s="70" t="b">
        <f>IF(AND(OpnameTabel[[#This Row],[IsAssetRegel]],OpnameTabel[[#This Row],[IsRegelActief]], NOT(ISBLANK(OpnameTabel[[#This Row],[Kenmerkvraag 7]]))), NOT(ISBLANK(OpnameTabel[[#This Row],[Kenmerkantwoord 7]])), TRUE)</f>
        <v>1</v>
      </c>
      <c r="AM46" s="70" t="b">
        <f>IF(AND(OpnameTabel[[#This Row],[IsAssetRegel]],OpnameTabel[[#This Row],[IsRegelActief]], NOT(ISBLANK(OpnameTabel[[#This Row],[Kenmerkvraag 8]]))), NOT(ISBLANK(OpnameTabel[[#This Row],[Kenmerkantwoord 8]])), TRUE)</f>
        <v>1</v>
      </c>
      <c r="AN46" s="70" t="b">
        <f>IF(AND(OpnameTabel[[#This Row],[IsAssetRegel]],OpnameTabel[[#This Row],[IsRegelActief]], NOT(ISBLANK(OpnameTabel[[#This Row],[Kenmerkvraag 9]]))), NOT(ISBLANK(OpnameTabel[[#This Row],[Kenmerkantwoord 9]])), TRUE)</f>
        <v>1</v>
      </c>
      <c r="AO46" s="70" t="b">
        <f>IF(AND(OpnameTabel[[#This Row],[IsAssetRegel]],OpnameTabel[[#This Row],[IsRegelActief]], NOT(ISBLANK(OpnameTabel[[#This Row],[Kenmerkvraag 10]]))), NOT(ISBLANK(OpnameTabel[[#This Row],[Kenmerkantwoord 10]])), TRUE)</f>
        <v>1</v>
      </c>
      <c r="AP46" s="70" t="b">
        <f>IF(AND(OpnameTabel[[#This Row],[IsAssetRegel]],OpnameTabel[[#This Row],[IsRegelActief]], NOT(ISBLANK(OpnameTabel[[#This Row],[Kenmerkvraag 11]]))), NOT(ISBLANK(OpnameTabel[[#This Row],[Kenmerkantwoord 11]])), TRUE)</f>
        <v>1</v>
      </c>
      <c r="AQ46" s="70">
        <f>IF(OpnameTabel[[#This Row],[IsIngevuld1]], 0, 1)</f>
        <v>1</v>
      </c>
      <c r="AR46" s="70">
        <f>IF(OpnameTabel[[#This Row],[IsIngevuld2]], 0, 1)</f>
        <v>1</v>
      </c>
      <c r="AS46" s="70">
        <f>IF(OpnameTabel[[#This Row],[IsIngevuld3]], 0, 1)</f>
        <v>1</v>
      </c>
      <c r="AT46" s="70">
        <f>IF(OpnameTabel[[#This Row],[IsIngevuld4]], 0, 1)</f>
        <v>1</v>
      </c>
      <c r="AU46" s="70">
        <f>IF(OpnameTabel[[#This Row],[IsIngevuld5]], 0, 1)</f>
        <v>1</v>
      </c>
      <c r="AV46" s="70">
        <f>IF(OpnameTabel[[#This Row],[IsIngevuld6]], 0, 1)</f>
        <v>0</v>
      </c>
      <c r="AW46" s="70">
        <f>IF(OpnameTabel[[#This Row],[IsIngevuld7]], 0, 1)</f>
        <v>0</v>
      </c>
      <c r="AX46" s="70">
        <f>IF(OpnameTabel[[#This Row],[IsIngevuld8]], 0, 1)</f>
        <v>0</v>
      </c>
      <c r="AY46" s="70">
        <f>IF(OpnameTabel[[#This Row],[IsIngevuld9]], 0, 1)</f>
        <v>0</v>
      </c>
      <c r="AZ46" s="70">
        <f>IF(OpnameTabel[[#This Row],[IsIngevuld10]], 0, 1)</f>
        <v>0</v>
      </c>
      <c r="BA46" s="70">
        <f>IF(OpnameTabel[[#This Row],[IsIngevuld11]], 0, 1)</f>
        <v>0</v>
      </c>
      <c r="BB46" s="70" t="b">
        <f>ISNUMBER(SEARCH("[",OpnameTabel[[#This Row],[Kenmerkvraag 4]]))</f>
        <v>1</v>
      </c>
      <c r="BC46" s="70" t="str">
        <f>IF(OpnameTabel[[#This Row],[HeeftKenmerkEenheid4]], MID(LEFT(OpnameTabel[[#This Row],[Kenmerkvraag 4]],FIND("]",OpnameTabel[[#This Row],[Kenmerkvraag 4]])-1),FIND("[",OpnameTabel[[#This Row],[Kenmerkvraag 4]])+1,LEN(OpnameTabel[[#This Row],[Kenmerkvraag 4]])), "")</f>
        <v>m3/h</v>
      </c>
      <c r="BD46" s="70" t="str">
        <f>IF(OpnameTabel[[#This Row],[HeeftKenmerkEenheid4]], LEFT(OpnameTabel[[#This Row],[Kenmerkvraag 4]], (FIND(" [",OpnameTabel[[#This Row],[Kenmerkvraag 4]],1)-1)), "")</f>
        <v>Max. debiet</v>
      </c>
      <c r="BE46"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46" s="186" t="b">
        <f>ISNUMBER(SEARCH("[",OpnameTabel[[#This Row],[Kenmerkvraag 5]]))</f>
        <v>1</v>
      </c>
      <c r="BG46" s="186" t="str">
        <f>IF(OpnameTabel[[#This Row],[HeeftKenmerkEenheid5]], MID(LEFT(OpnameTabel[[#This Row],[Kenmerkvraag 5]],FIND("]",OpnameTabel[[#This Row],[Kenmerkvraag 5]])-1),FIND("[",OpnameTabel[[#This Row],[Kenmerkvraag 5]])+1,LEN(OpnameTabel[[#This Row],[Kenmerkvraag 5]])), "")</f>
        <v>m</v>
      </c>
      <c r="BH46" s="186" t="str">
        <f>IF(OpnameTabel[[#This Row],[HeeftKenmerkEenheid5]], LEFT(OpnameTabel[[#This Row],[Kenmerkvraag 5]], (FIND(" [",OpnameTabel[[#This Row],[Kenmerkvraag 5]],1)-1)), "")</f>
        <v>Opvoerhoogte</v>
      </c>
      <c r="BI46" s="186" t="str">
        <f>IF(OpnameTabel[[#This Row],[HeeftKenmerkEenheid5]], (OpnameTabel[[#This Row],[Kenmerkomschrijving5]] &amp; ": " &amp; OpnameTabel[[#This Row],[Kenmerkantwoord 5]] &amp; " " &amp;OpnameTabel[[#This Row],[Kenmerkeenheid5]]), IF(ISTEXT(OpnameTabel[[#This Row],[Kenmerkantwoord 5]]), OpnameTabel[[#This Row],[Kenmerkantwoord 5]], ""))</f>
        <v>Opvoerhoogte:  m</v>
      </c>
      <c r="BJ46" s="186" t="b">
        <f>ISNUMBER(SEARCH("[",OpnameTabel[[#This Row],[Kenmerkvraag 6]]))</f>
        <v>0</v>
      </c>
      <c r="BK46" s="186" t="str">
        <f>IF(OpnameTabel[[#This Row],[HeeftKenmerkEenheid6]], MID(LEFT(OpnameTabel[[#This Row],[Kenmerkvraag 6]],FIND("]",OpnameTabel[[#This Row],[Kenmerkvraag 6]])-1),FIND("[",OpnameTabel[[#This Row],[Kenmerkvraag 6]])+1,LEN(OpnameTabel[[#This Row],[Kenmerkvraag 6]])), "")</f>
        <v/>
      </c>
      <c r="BL46" s="186" t="str">
        <f>IF(OpnameTabel[[#This Row],[HeeftKenmerkEenheid6]], LEFT(OpnameTabel[[#This Row],[Kenmerkvraag 6]], (FIND(" [",OpnameTabel[[#This Row],[Kenmerkvraag 6]],1)-1)), "")</f>
        <v/>
      </c>
      <c r="BM46" s="186" t="str">
        <f>IF(OpnameTabel[[#This Row],[HeeftKenmerkEenheid6]], (OpnameTabel[[#This Row],[Kenmerkomschrijving6]] &amp; ": " &amp; OpnameTabel[[#This Row],[Kenmerkantwoord 6]] &amp; " " &amp;OpnameTabel[[#This Row],[Kenmerkeenheid6]]), IF(ISTEXT(OpnameTabel[[#This Row],[Kenmerkantwoord 6]]), OpnameTabel[[#This Row],[Kenmerkantwoord 6]], ""))</f>
        <v/>
      </c>
      <c r="BN46" s="186" t="b">
        <f>ISNUMBER(SEARCH("[",OpnameTabel[[#This Row],[Kenmerkvraag 7]]))</f>
        <v>0</v>
      </c>
      <c r="BO46" s="186" t="str">
        <f>IF(OpnameTabel[[#This Row],[HeeftKenmerkEenheid7]], MID(LEFT(OpnameTabel[[#This Row],[Kenmerkvraag 7]],FIND("]",OpnameTabel[[#This Row],[Kenmerkvraag 7]])-1),FIND("[",OpnameTabel[[#This Row],[Kenmerkvraag 7]])+1,LEN(OpnameTabel[[#This Row],[Kenmerkvraag 7]])), "")</f>
        <v/>
      </c>
      <c r="BP46" s="186" t="str">
        <f>IF(OpnameTabel[[#This Row],[HeeftKenmerkEenheid7]], LEFT(OpnameTabel[[#This Row],[Kenmerkvraag 7]], (FIND(" [",OpnameTabel[[#This Row],[Kenmerkvraag 7]],1)-1)), "")</f>
        <v/>
      </c>
      <c r="BQ46" s="186" t="str">
        <f>IF(OpnameTabel[[#This Row],[HeeftKenmerkEenheid7]], (OpnameTabel[[#This Row],[Kenmerkomschrijving7]] &amp; ": " &amp; OpnameTabel[[#This Row],[Kenmerkantwoord 7]] &amp; " " &amp;OpnameTabel[[#This Row],[Kenmerkeenheid7]]), IF(ISTEXT(OpnameTabel[[#This Row],[Kenmerkantwoord 7]]), OpnameTabel[[#This Row],[Kenmerkantwoord 7]], ""))</f>
        <v/>
      </c>
      <c r="BR46" s="186" t="b">
        <f>ISNUMBER(SEARCH("[",OpnameTabel[[#This Row],[Kenmerkvraag 8]]))</f>
        <v>0</v>
      </c>
      <c r="BS46" s="186" t="str">
        <f>IF(OpnameTabel[[#This Row],[HeeftKenmerkEenheid8]], MID(LEFT(OpnameTabel[[#This Row],[Kenmerkvraag 8]],FIND("]",OpnameTabel[[#This Row],[Kenmerkvraag 8]])-1),FIND("[",OpnameTabel[[#This Row],[Kenmerkvraag 8]])+1,LEN(OpnameTabel[[#This Row],[Kenmerkvraag 8]])), "")</f>
        <v/>
      </c>
      <c r="BT46" s="186" t="str">
        <f>IF(OpnameTabel[[#This Row],[HeeftKenmerkEenheid8]], LEFT(OpnameTabel[[#This Row],[Kenmerkvraag 8]], (FIND(" [",OpnameTabel[[#This Row],[Kenmerkvraag 8]],1)-1)), "")</f>
        <v/>
      </c>
      <c r="BU46" s="186" t="str">
        <f>IF(OpnameTabel[[#This Row],[HeeftKenmerkEenheid8]], (OpnameTabel[[#This Row],[Kenmerkomschrijving8]] &amp; ": " &amp; OpnameTabel[[#This Row],[Kenmerkantwoord 8]] &amp; " " &amp;OpnameTabel[[#This Row],[Kenmerkeenheid8]]), IF(ISTEXT(OpnameTabel[[#This Row],[Kenmerkantwoord 8]]), OpnameTabel[[#This Row],[Kenmerkantwoord 8]], ""))</f>
        <v/>
      </c>
      <c r="BV46" s="186" t="b">
        <f>ISNUMBER(SEARCH("[",OpnameTabel[[#This Row],[Kenmerkvraag 9]]))</f>
        <v>0</v>
      </c>
      <c r="BW46" s="186" t="str">
        <f>IF(OpnameTabel[[#This Row],[HeeftKenmerkEenheid9]], MID(LEFT(OpnameTabel[[#This Row],[Kenmerkvraag 9]],FIND("]",OpnameTabel[[#This Row],[Kenmerkvraag 9]])-1),FIND("[",OpnameTabel[[#This Row],[Kenmerkvraag 9]])+1,LEN(OpnameTabel[[#This Row],[Kenmerkvraag 9]])), "")</f>
        <v/>
      </c>
      <c r="BX46" s="186" t="str">
        <f>IF(OpnameTabel[[#This Row],[HeeftKenmerkEenheid9]], LEFT(OpnameTabel[[#This Row],[Kenmerkvraag 9]], (FIND(" [",OpnameTabel[[#This Row],[Kenmerkvraag 9]],1)-1)), "")</f>
        <v/>
      </c>
      <c r="BY46" s="186" t="str">
        <f>IF(OpnameTabel[[#This Row],[HeeftKenmerkEenheid9]], (OpnameTabel[[#This Row],[Kenmerkomschrijving9]] &amp; ": " &amp; OpnameTabel[[#This Row],[Kenmerkantwoord 9]] &amp; " " &amp;OpnameTabel[[#This Row],[Kenmerkeenheid9]]), IF(ISTEXT(OpnameTabel[[#This Row],[Kenmerkantwoord 9]]), OpnameTabel[[#This Row],[Kenmerkantwoord 9]], ""))</f>
        <v/>
      </c>
      <c r="BZ46" s="186" t="b">
        <f>ISNUMBER(SEARCH("[",OpnameTabel[[#This Row],[Kenmerkvraag 10]]))</f>
        <v>0</v>
      </c>
      <c r="CA46" s="186" t="str">
        <f>IF(OpnameTabel[[#This Row],[HeeftKenmerkEenheid10]], MID(LEFT(OpnameTabel[[#This Row],[Kenmerkvraag 10]],FIND("]",OpnameTabel[[#This Row],[Kenmerkvraag 10]])-1),FIND("[",OpnameTabel[[#This Row],[Kenmerkvraag 10]])+1,LEN(OpnameTabel[[#This Row],[Kenmerkvraag 10]])), "")</f>
        <v/>
      </c>
      <c r="CB46" s="186" t="str">
        <f>IF(OpnameTabel[[#This Row],[HeeftKenmerkEenheid10]], LEFT(OpnameTabel[[#This Row],[Kenmerkvraag 10]], (FIND(" [",OpnameTabel[[#This Row],[Kenmerkvraag 10]],1)-1)), "")</f>
        <v/>
      </c>
      <c r="CC4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6" s="186" t="b">
        <f>ISNUMBER(SEARCH("[",OpnameTabel[[#This Row],[Kenmerkvraag 11]]))</f>
        <v>0</v>
      </c>
      <c r="CE46" s="186" t="str">
        <f>IF(OpnameTabel[[#This Row],[HeeftKenmerkEenheid11]], MID(LEFT(OpnameTabel[[#This Row],[Kenmerkvraag 11]],FIND("]",OpnameTabel[[#This Row],[Kenmerkvraag 11]])-1),FIND("[",OpnameTabel[[#This Row],[Kenmerkvraag 11]])+1,LEN(OpnameTabel[[#This Row],[Kenmerkvraag 11]])), "")</f>
        <v/>
      </c>
      <c r="CF46" s="186" t="str">
        <f>IF(OpnameTabel[[#This Row],[HeeftKenmerkEenheid11]], LEFT(OpnameTabel[[#This Row],[Kenmerkvraag 11]], (FIND(" [",OpnameTabel[[#This Row],[Kenmerkvraag 11]],1)-1)), "")</f>
        <v/>
      </c>
      <c r="CG4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6" s="186"/>
      <c r="CI46" s="186"/>
      <c r="CJ46" s="186"/>
      <c r="CK46" s="186"/>
      <c r="CL46" s="186"/>
      <c r="CM46" s="186"/>
      <c r="CN46" s="186"/>
      <c r="CO46" s="186"/>
      <c r="CP46" s="186"/>
      <c r="CQ46" s="186"/>
      <c r="CR46" s="186"/>
      <c r="CS46" s="186"/>
      <c r="CT46" s="186"/>
      <c r="CU46" s="186"/>
    </row>
    <row r="47" spans="1:99" ht="17.399999999999999" customHeight="1" x14ac:dyDescent="0.25">
      <c r="A47" s="197">
        <f>ROW()</f>
        <v>47</v>
      </c>
      <c r="B47" s="185">
        <v>0</v>
      </c>
      <c r="C47" s="218" t="s">
        <v>264</v>
      </c>
      <c r="D47" s="102" t="str">
        <f>VLOOKUP(E47,'3 NL-SfB'!C:F,4,0)</f>
        <v>centrale ventilatoren</v>
      </c>
      <c r="E47" s="118" t="s">
        <v>381</v>
      </c>
      <c r="F47" s="133" t="s">
        <v>3825</v>
      </c>
      <c r="G47"/>
      <c r="H47" s="147">
        <v>1</v>
      </c>
      <c r="I47" s="143"/>
      <c r="J47" s="143"/>
      <c r="K47" s="143"/>
      <c r="L47" s="98" t="s">
        <v>3051</v>
      </c>
      <c r="M47" s="160"/>
      <c r="N47" s="119" t="s">
        <v>3142</v>
      </c>
      <c r="O47" s="143"/>
      <c r="P47" s="98"/>
      <c r="Q47" s="143"/>
      <c r="R47" s="110"/>
      <c r="S47" s="160"/>
      <c r="T47" s="110"/>
      <c r="U47" s="160"/>
      <c r="V47" s="110"/>
      <c r="W47" s="160"/>
      <c r="X47" s="110"/>
      <c r="Y47" s="160"/>
      <c r="Z47" s="160"/>
      <c r="AA47" s="160"/>
      <c r="AB47" s="102"/>
      <c r="AC47" s="231" t="s">
        <v>3823</v>
      </c>
      <c r="AD47" s="156" t="b">
        <f>NOT(ISBLANK(OpnameTabel[[#This Row],[Aantal]]))</f>
        <v>1</v>
      </c>
      <c r="AE47" s="70" t="b">
        <f>AND(OpnameTabel[[#This Row],[IsAssetRegel]],NOT(ISBLANK(OpnameTabel[[#This Row],[Aantal]])))</f>
        <v>1</v>
      </c>
      <c r="AF47" s="70" t="b">
        <f>IF(AND(OpnameTabel[[#This Row],[IsAssetRegel]],OpnameTabel[[#This Row],[IsRegelActief]]), NOT(ISBLANK(OpnameTabel[[#This Row],[Bouwjaar]])), TRUE)</f>
        <v>0</v>
      </c>
      <c r="AG47" s="70" t="b">
        <f>IF(AND(OpnameTabel[[#This Row],[IsAssetRegel]],OpnameTabel[[#This Row],[IsRegelActief]]), NOT(ISBLANK(J47)), TRUE)</f>
        <v>0</v>
      </c>
      <c r="AH47" s="70" t="b">
        <f>IF(AND(OpnameTabel[[#This Row],[IsAssetRegel]],OpnameTabel[[#This Row],[IsRegelActief]]), NOT(ISBLANK(K47)), TRUE)</f>
        <v>0</v>
      </c>
      <c r="AI47" s="70" t="b">
        <f>IF(AND(OpnameTabel[[#This Row],[IsAssetRegel]],OpnameTabel[[#This Row],[IsRegelActief]], NOT(ISBLANK(OpnameTabel[[#This Row],[Kenmerkvraag 4]]))), NOT(ISBLANK(OpnameTabel[[#This Row],[Kenmerkantwoord 4]])), TRUE)</f>
        <v>0</v>
      </c>
      <c r="AJ47" s="70" t="b">
        <f>IF(AND(OpnameTabel[[#This Row],[IsAssetRegel]],OpnameTabel[[#This Row],[IsRegelActief]], NOT(ISBLANK(OpnameTabel[[#This Row],[Kenmerkvraag 5]]))), NOT(ISBLANK(OpnameTabel[[#This Row],[Kenmerkantwoord 5]])), TRUE)</f>
        <v>0</v>
      </c>
      <c r="AK47" s="70" t="b">
        <f>IF(AND(OpnameTabel[[#This Row],[IsAssetRegel]],OpnameTabel[[#This Row],[IsRegelActief]], NOT(ISBLANK(OpnameTabel[[#This Row],[Kenmerkvraag 6]]))), NOT(ISBLANK(OpnameTabel[[#This Row],[Kenmerkantwoord 6]])), TRUE)</f>
        <v>1</v>
      </c>
      <c r="AL47" s="70" t="b">
        <f>IF(AND(OpnameTabel[[#This Row],[IsAssetRegel]],OpnameTabel[[#This Row],[IsRegelActief]], NOT(ISBLANK(OpnameTabel[[#This Row],[Kenmerkvraag 7]]))), NOT(ISBLANK(OpnameTabel[[#This Row],[Kenmerkantwoord 7]])), TRUE)</f>
        <v>1</v>
      </c>
      <c r="AM47" s="70" t="b">
        <f>IF(AND(OpnameTabel[[#This Row],[IsAssetRegel]],OpnameTabel[[#This Row],[IsRegelActief]], NOT(ISBLANK(OpnameTabel[[#This Row],[Kenmerkvraag 8]]))), NOT(ISBLANK(OpnameTabel[[#This Row],[Kenmerkantwoord 8]])), TRUE)</f>
        <v>1</v>
      </c>
      <c r="AN47" s="70" t="b">
        <f>IF(AND(OpnameTabel[[#This Row],[IsAssetRegel]],OpnameTabel[[#This Row],[IsRegelActief]], NOT(ISBLANK(OpnameTabel[[#This Row],[Kenmerkvraag 9]]))), NOT(ISBLANK(OpnameTabel[[#This Row],[Kenmerkantwoord 9]])), TRUE)</f>
        <v>1</v>
      </c>
      <c r="AO47" s="70" t="b">
        <f>IF(AND(OpnameTabel[[#This Row],[IsAssetRegel]],OpnameTabel[[#This Row],[IsRegelActief]], NOT(ISBLANK(OpnameTabel[[#This Row],[Kenmerkvraag 10]]))), NOT(ISBLANK(OpnameTabel[[#This Row],[Kenmerkantwoord 10]])), TRUE)</f>
        <v>1</v>
      </c>
      <c r="AP47" s="70" t="b">
        <f>IF(AND(OpnameTabel[[#This Row],[IsAssetRegel]],OpnameTabel[[#This Row],[IsRegelActief]], NOT(ISBLANK(OpnameTabel[[#This Row],[Kenmerkvraag 11]]))), NOT(ISBLANK(OpnameTabel[[#This Row],[Kenmerkantwoord 11]])), TRUE)</f>
        <v>1</v>
      </c>
      <c r="AQ47" s="70">
        <f>IF(OpnameTabel[[#This Row],[IsIngevuld1]], 0, 1)</f>
        <v>1</v>
      </c>
      <c r="AR47" s="70">
        <f>IF(OpnameTabel[[#This Row],[IsIngevuld2]], 0, 1)</f>
        <v>1</v>
      </c>
      <c r="AS47" s="70">
        <f>IF(OpnameTabel[[#This Row],[IsIngevuld3]], 0, 1)</f>
        <v>1</v>
      </c>
      <c r="AT47" s="70">
        <f>IF(OpnameTabel[[#This Row],[IsIngevuld4]], 0, 1)</f>
        <v>1</v>
      </c>
      <c r="AU47" s="70">
        <f>IF(OpnameTabel[[#This Row],[IsIngevuld5]], 0, 1)</f>
        <v>1</v>
      </c>
      <c r="AV47" s="70">
        <f>IF(OpnameTabel[[#This Row],[IsIngevuld6]], 0, 1)</f>
        <v>0</v>
      </c>
      <c r="AW47" s="70">
        <f>IF(OpnameTabel[[#This Row],[IsIngevuld7]], 0, 1)</f>
        <v>0</v>
      </c>
      <c r="AX47" s="70">
        <f>IF(OpnameTabel[[#This Row],[IsIngevuld8]], 0, 1)</f>
        <v>0</v>
      </c>
      <c r="AY47" s="70">
        <f>IF(OpnameTabel[[#This Row],[IsIngevuld9]], 0, 1)</f>
        <v>0</v>
      </c>
      <c r="AZ47" s="70">
        <f>IF(OpnameTabel[[#This Row],[IsIngevuld10]], 0, 1)</f>
        <v>0</v>
      </c>
      <c r="BA47" s="70">
        <f>IF(OpnameTabel[[#This Row],[IsIngevuld11]], 0, 1)</f>
        <v>0</v>
      </c>
      <c r="BB47" s="70" t="b">
        <f>ISNUMBER(SEARCH("[",OpnameTabel[[#This Row],[Kenmerkvraag 4]]))</f>
        <v>1</v>
      </c>
      <c r="BC47" s="70" t="str">
        <f>IF(OpnameTabel[[#This Row],[HeeftKenmerkEenheid4]], MID(LEFT(OpnameTabel[[#This Row],[Kenmerkvraag 4]],FIND("]",OpnameTabel[[#This Row],[Kenmerkvraag 4]])-1),FIND("[",OpnameTabel[[#This Row],[Kenmerkvraag 4]])+1,LEN(OpnameTabel[[#This Row],[Kenmerkvraag 4]])), "")</f>
        <v>m3/h</v>
      </c>
      <c r="BD47" s="70" t="str">
        <f>IF(OpnameTabel[[#This Row],[HeeftKenmerkEenheid4]], LEFT(OpnameTabel[[#This Row],[Kenmerkvraag 4]], (FIND(" [",OpnameTabel[[#This Row],[Kenmerkvraag 4]],1)-1)), "")</f>
        <v>Max. debiet</v>
      </c>
      <c r="BE47"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47" s="186" t="b">
        <f>ISNUMBER(SEARCH("[",OpnameTabel[[#This Row],[Kenmerkvraag 5]]))</f>
        <v>1</v>
      </c>
      <c r="BG47" s="186" t="str">
        <f>IF(OpnameTabel[[#This Row],[HeeftKenmerkEenheid5]], MID(LEFT(OpnameTabel[[#This Row],[Kenmerkvraag 5]],FIND("]",OpnameTabel[[#This Row],[Kenmerkvraag 5]])-1),FIND("[",OpnameTabel[[#This Row],[Kenmerkvraag 5]])+1,LEN(OpnameTabel[[#This Row],[Kenmerkvraag 5]])), "")</f>
        <v>m</v>
      </c>
      <c r="BH47" s="186" t="str">
        <f>IF(OpnameTabel[[#This Row],[HeeftKenmerkEenheid5]], LEFT(OpnameTabel[[#This Row],[Kenmerkvraag 5]], (FIND(" [",OpnameTabel[[#This Row],[Kenmerkvraag 5]],1)-1)), "")</f>
        <v>Opvoerhoogte</v>
      </c>
      <c r="BI47" s="186" t="str">
        <f>IF(OpnameTabel[[#This Row],[HeeftKenmerkEenheid5]], (OpnameTabel[[#This Row],[Kenmerkomschrijving5]] &amp; ": " &amp; OpnameTabel[[#This Row],[Kenmerkantwoord 5]] &amp; " " &amp;OpnameTabel[[#This Row],[Kenmerkeenheid5]]), IF(ISTEXT(OpnameTabel[[#This Row],[Kenmerkantwoord 5]]), OpnameTabel[[#This Row],[Kenmerkantwoord 5]], ""))</f>
        <v>Opvoerhoogte:  m</v>
      </c>
      <c r="BJ47" s="186" t="b">
        <f>ISNUMBER(SEARCH("[",OpnameTabel[[#This Row],[Kenmerkvraag 6]]))</f>
        <v>0</v>
      </c>
      <c r="BK47" s="186" t="str">
        <f>IF(OpnameTabel[[#This Row],[HeeftKenmerkEenheid6]], MID(LEFT(OpnameTabel[[#This Row],[Kenmerkvraag 6]],FIND("]",OpnameTabel[[#This Row],[Kenmerkvraag 6]])-1),FIND("[",OpnameTabel[[#This Row],[Kenmerkvraag 6]])+1,LEN(OpnameTabel[[#This Row],[Kenmerkvraag 6]])), "")</f>
        <v/>
      </c>
      <c r="BL47" s="186" t="str">
        <f>IF(OpnameTabel[[#This Row],[HeeftKenmerkEenheid6]], LEFT(OpnameTabel[[#This Row],[Kenmerkvraag 6]], (FIND(" [",OpnameTabel[[#This Row],[Kenmerkvraag 6]],1)-1)), "")</f>
        <v/>
      </c>
      <c r="BM47" s="186" t="str">
        <f>IF(OpnameTabel[[#This Row],[HeeftKenmerkEenheid6]], (OpnameTabel[[#This Row],[Kenmerkomschrijving6]] &amp; ": " &amp; OpnameTabel[[#This Row],[Kenmerkantwoord 6]] &amp; " " &amp;OpnameTabel[[#This Row],[Kenmerkeenheid6]]), IF(ISTEXT(OpnameTabel[[#This Row],[Kenmerkantwoord 6]]), OpnameTabel[[#This Row],[Kenmerkantwoord 6]], ""))</f>
        <v/>
      </c>
      <c r="BN47" s="186" t="b">
        <f>ISNUMBER(SEARCH("[",OpnameTabel[[#This Row],[Kenmerkvraag 7]]))</f>
        <v>0</v>
      </c>
      <c r="BO47" s="186" t="str">
        <f>IF(OpnameTabel[[#This Row],[HeeftKenmerkEenheid7]], MID(LEFT(OpnameTabel[[#This Row],[Kenmerkvraag 7]],FIND("]",OpnameTabel[[#This Row],[Kenmerkvraag 7]])-1),FIND("[",OpnameTabel[[#This Row],[Kenmerkvraag 7]])+1,LEN(OpnameTabel[[#This Row],[Kenmerkvraag 7]])), "")</f>
        <v/>
      </c>
      <c r="BP47" s="186" t="str">
        <f>IF(OpnameTabel[[#This Row],[HeeftKenmerkEenheid7]], LEFT(OpnameTabel[[#This Row],[Kenmerkvraag 7]], (FIND(" [",OpnameTabel[[#This Row],[Kenmerkvraag 7]],1)-1)), "")</f>
        <v/>
      </c>
      <c r="BQ47" s="186" t="str">
        <f>IF(OpnameTabel[[#This Row],[HeeftKenmerkEenheid7]], (OpnameTabel[[#This Row],[Kenmerkomschrijving7]] &amp; ": " &amp; OpnameTabel[[#This Row],[Kenmerkantwoord 7]] &amp; " " &amp;OpnameTabel[[#This Row],[Kenmerkeenheid7]]), IF(ISTEXT(OpnameTabel[[#This Row],[Kenmerkantwoord 7]]), OpnameTabel[[#This Row],[Kenmerkantwoord 7]], ""))</f>
        <v/>
      </c>
      <c r="BR47" s="186" t="b">
        <f>ISNUMBER(SEARCH("[",OpnameTabel[[#This Row],[Kenmerkvraag 8]]))</f>
        <v>0</v>
      </c>
      <c r="BS47" s="186" t="str">
        <f>IF(OpnameTabel[[#This Row],[HeeftKenmerkEenheid8]], MID(LEFT(OpnameTabel[[#This Row],[Kenmerkvraag 8]],FIND("]",OpnameTabel[[#This Row],[Kenmerkvraag 8]])-1),FIND("[",OpnameTabel[[#This Row],[Kenmerkvraag 8]])+1,LEN(OpnameTabel[[#This Row],[Kenmerkvraag 8]])), "")</f>
        <v/>
      </c>
      <c r="BT47" s="186" t="str">
        <f>IF(OpnameTabel[[#This Row],[HeeftKenmerkEenheid8]], LEFT(OpnameTabel[[#This Row],[Kenmerkvraag 8]], (FIND(" [",OpnameTabel[[#This Row],[Kenmerkvraag 8]],1)-1)), "")</f>
        <v/>
      </c>
      <c r="BU47" s="186" t="str">
        <f>IF(OpnameTabel[[#This Row],[HeeftKenmerkEenheid8]], (OpnameTabel[[#This Row],[Kenmerkomschrijving8]] &amp; ": " &amp; OpnameTabel[[#This Row],[Kenmerkantwoord 8]] &amp; " " &amp;OpnameTabel[[#This Row],[Kenmerkeenheid8]]), IF(ISTEXT(OpnameTabel[[#This Row],[Kenmerkantwoord 8]]), OpnameTabel[[#This Row],[Kenmerkantwoord 8]], ""))</f>
        <v/>
      </c>
      <c r="BV47" s="186" t="b">
        <f>ISNUMBER(SEARCH("[",OpnameTabel[[#This Row],[Kenmerkvraag 9]]))</f>
        <v>0</v>
      </c>
      <c r="BW47" s="186" t="str">
        <f>IF(OpnameTabel[[#This Row],[HeeftKenmerkEenheid9]], MID(LEFT(OpnameTabel[[#This Row],[Kenmerkvraag 9]],FIND("]",OpnameTabel[[#This Row],[Kenmerkvraag 9]])-1),FIND("[",OpnameTabel[[#This Row],[Kenmerkvraag 9]])+1,LEN(OpnameTabel[[#This Row],[Kenmerkvraag 9]])), "")</f>
        <v/>
      </c>
      <c r="BX47" s="186" t="str">
        <f>IF(OpnameTabel[[#This Row],[HeeftKenmerkEenheid9]], LEFT(OpnameTabel[[#This Row],[Kenmerkvraag 9]], (FIND(" [",OpnameTabel[[#This Row],[Kenmerkvraag 9]],1)-1)), "")</f>
        <v/>
      </c>
      <c r="BY47" s="186" t="str">
        <f>IF(OpnameTabel[[#This Row],[HeeftKenmerkEenheid9]], (OpnameTabel[[#This Row],[Kenmerkomschrijving9]] &amp; ": " &amp; OpnameTabel[[#This Row],[Kenmerkantwoord 9]] &amp; " " &amp;OpnameTabel[[#This Row],[Kenmerkeenheid9]]), IF(ISTEXT(OpnameTabel[[#This Row],[Kenmerkantwoord 9]]), OpnameTabel[[#This Row],[Kenmerkantwoord 9]], ""))</f>
        <v/>
      </c>
      <c r="BZ47" s="186" t="b">
        <f>ISNUMBER(SEARCH("[",OpnameTabel[[#This Row],[Kenmerkvraag 10]]))</f>
        <v>0</v>
      </c>
      <c r="CA47" s="186" t="str">
        <f>IF(OpnameTabel[[#This Row],[HeeftKenmerkEenheid10]], MID(LEFT(OpnameTabel[[#This Row],[Kenmerkvraag 10]],FIND("]",OpnameTabel[[#This Row],[Kenmerkvraag 10]])-1),FIND("[",OpnameTabel[[#This Row],[Kenmerkvraag 10]])+1,LEN(OpnameTabel[[#This Row],[Kenmerkvraag 10]])), "")</f>
        <v/>
      </c>
      <c r="CB47" s="186" t="str">
        <f>IF(OpnameTabel[[#This Row],[HeeftKenmerkEenheid10]], LEFT(OpnameTabel[[#This Row],[Kenmerkvraag 10]], (FIND(" [",OpnameTabel[[#This Row],[Kenmerkvraag 10]],1)-1)), "")</f>
        <v/>
      </c>
      <c r="CC4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7" s="186" t="b">
        <f>ISNUMBER(SEARCH("[",OpnameTabel[[#This Row],[Kenmerkvraag 11]]))</f>
        <v>0</v>
      </c>
      <c r="CE47" s="186" t="str">
        <f>IF(OpnameTabel[[#This Row],[HeeftKenmerkEenheid11]], MID(LEFT(OpnameTabel[[#This Row],[Kenmerkvraag 11]],FIND("]",OpnameTabel[[#This Row],[Kenmerkvraag 11]])-1),FIND("[",OpnameTabel[[#This Row],[Kenmerkvraag 11]])+1,LEN(OpnameTabel[[#This Row],[Kenmerkvraag 11]])), "")</f>
        <v/>
      </c>
      <c r="CF47" s="186" t="str">
        <f>IF(OpnameTabel[[#This Row],[HeeftKenmerkEenheid11]], LEFT(OpnameTabel[[#This Row],[Kenmerkvraag 11]], (FIND(" [",OpnameTabel[[#This Row],[Kenmerkvraag 11]],1)-1)), "")</f>
        <v/>
      </c>
      <c r="CG4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7" s="186"/>
      <c r="CI47" s="186"/>
      <c r="CJ47" s="186"/>
      <c r="CK47" s="186"/>
      <c r="CL47" s="186"/>
      <c r="CM47" s="186"/>
      <c r="CN47" s="186"/>
      <c r="CO47" s="186"/>
      <c r="CP47" s="186"/>
      <c r="CQ47" s="186"/>
      <c r="CR47" s="186"/>
      <c r="CS47" s="186"/>
      <c r="CT47" s="186"/>
      <c r="CU47" s="186"/>
    </row>
    <row r="48" spans="1:99" ht="17.399999999999999" customHeight="1" x14ac:dyDescent="0.25">
      <c r="A48" s="197">
        <f>ROW()</f>
        <v>48</v>
      </c>
      <c r="B48" s="185">
        <v>0</v>
      </c>
      <c r="C48" s="218" t="s">
        <v>264</v>
      </c>
      <c r="D48" s="121" t="s">
        <v>85</v>
      </c>
      <c r="E48" s="211" t="s">
        <v>383</v>
      </c>
      <c r="F48" s="214" t="s">
        <v>3805</v>
      </c>
      <c r="G48" t="s">
        <v>1857</v>
      </c>
      <c r="H48" s="147">
        <v>1</v>
      </c>
      <c r="I48" s="143"/>
      <c r="J48" s="143"/>
      <c r="K48" s="143"/>
      <c r="L48" s="98" t="s">
        <v>3051</v>
      </c>
      <c r="M48" s="160"/>
      <c r="N48" s="119" t="s">
        <v>263</v>
      </c>
      <c r="O48" s="158"/>
      <c r="P48" s="119" t="s">
        <v>3144</v>
      </c>
      <c r="Q48" s="158"/>
      <c r="R48" s="111"/>
      <c r="S48" s="158"/>
      <c r="T48" s="101"/>
      <c r="U48" s="167"/>
      <c r="V48" s="73"/>
      <c r="W48" s="167"/>
      <c r="X48" s="73"/>
      <c r="Y48" s="167"/>
      <c r="Z48" s="167"/>
      <c r="AA48" s="167"/>
      <c r="AB48" s="71"/>
      <c r="AC48" s="130"/>
      <c r="AD48" s="156" t="b">
        <f>NOT(ISBLANK(OpnameTabel[[#This Row],[Aantal]]))</f>
        <v>1</v>
      </c>
      <c r="AE48" s="70" t="b">
        <f>AND(OpnameTabel[[#This Row],[IsAssetRegel]],NOT(ISBLANK(OpnameTabel[[#This Row],[Aantal]])))</f>
        <v>1</v>
      </c>
      <c r="AF48" s="70" t="b">
        <f>IF(AND(OpnameTabel[[#This Row],[IsAssetRegel]],OpnameTabel[[#This Row],[IsRegelActief]]), NOT(ISBLANK(OpnameTabel[[#This Row],[Bouwjaar]])), TRUE)</f>
        <v>0</v>
      </c>
      <c r="AG48" s="70" t="b">
        <f>IF(AND(OpnameTabel[[#This Row],[IsAssetRegel]],OpnameTabel[[#This Row],[IsRegelActief]]), NOT(ISBLANK(J48)), TRUE)</f>
        <v>0</v>
      </c>
      <c r="AH48" s="70" t="b">
        <f>IF(AND(OpnameTabel[[#This Row],[IsAssetRegel]],OpnameTabel[[#This Row],[IsRegelActief]]), NOT(ISBLANK(K48)), TRUE)</f>
        <v>0</v>
      </c>
      <c r="AI48" s="70" t="b">
        <f>IF(AND(OpnameTabel[[#This Row],[IsAssetRegel]],OpnameTabel[[#This Row],[IsRegelActief]], NOT(ISBLANK(OpnameTabel[[#This Row],[Kenmerkvraag 4]]))), NOT(ISBLANK(OpnameTabel[[#This Row],[Kenmerkantwoord 4]])), TRUE)</f>
        <v>0</v>
      </c>
      <c r="AJ48" s="70" t="b">
        <f>IF(AND(OpnameTabel[[#This Row],[IsAssetRegel]],OpnameTabel[[#This Row],[IsRegelActief]], NOT(ISBLANK(OpnameTabel[[#This Row],[Kenmerkvraag 5]]))), NOT(ISBLANK(OpnameTabel[[#This Row],[Kenmerkantwoord 5]])), TRUE)</f>
        <v>0</v>
      </c>
      <c r="AK48" s="70" t="b">
        <f>IF(AND(OpnameTabel[[#This Row],[IsAssetRegel]],OpnameTabel[[#This Row],[IsRegelActief]], NOT(ISBLANK(OpnameTabel[[#This Row],[Kenmerkvraag 6]]))), NOT(ISBLANK(OpnameTabel[[#This Row],[Kenmerkantwoord 6]])), TRUE)</f>
        <v>0</v>
      </c>
      <c r="AL48" s="70" t="b">
        <f>IF(AND(OpnameTabel[[#This Row],[IsAssetRegel]],OpnameTabel[[#This Row],[IsRegelActief]], NOT(ISBLANK(OpnameTabel[[#This Row],[Kenmerkvraag 7]]))), NOT(ISBLANK(OpnameTabel[[#This Row],[Kenmerkantwoord 7]])), TRUE)</f>
        <v>1</v>
      </c>
      <c r="AM48" s="70" t="b">
        <f>IF(AND(OpnameTabel[[#This Row],[IsAssetRegel]],OpnameTabel[[#This Row],[IsRegelActief]], NOT(ISBLANK(OpnameTabel[[#This Row],[Kenmerkvraag 8]]))), NOT(ISBLANK(OpnameTabel[[#This Row],[Kenmerkantwoord 8]])), TRUE)</f>
        <v>1</v>
      </c>
      <c r="AN48" s="70" t="b">
        <f>IF(AND(OpnameTabel[[#This Row],[IsAssetRegel]],OpnameTabel[[#This Row],[IsRegelActief]], NOT(ISBLANK(OpnameTabel[[#This Row],[Kenmerkvraag 9]]))), NOT(ISBLANK(OpnameTabel[[#This Row],[Kenmerkantwoord 9]])), TRUE)</f>
        <v>1</v>
      </c>
      <c r="AO48" s="70" t="b">
        <f>IF(AND(OpnameTabel[[#This Row],[IsAssetRegel]],OpnameTabel[[#This Row],[IsRegelActief]], NOT(ISBLANK(OpnameTabel[[#This Row],[Kenmerkvraag 10]]))), NOT(ISBLANK(OpnameTabel[[#This Row],[Kenmerkantwoord 10]])), TRUE)</f>
        <v>1</v>
      </c>
      <c r="AP48" s="70" t="b">
        <f>IF(AND(OpnameTabel[[#This Row],[IsAssetRegel]],OpnameTabel[[#This Row],[IsRegelActief]], NOT(ISBLANK(OpnameTabel[[#This Row],[Kenmerkvraag 11]]))), NOT(ISBLANK(OpnameTabel[[#This Row],[Kenmerkantwoord 11]])), TRUE)</f>
        <v>1</v>
      </c>
      <c r="AQ48" s="70">
        <f>IF(OpnameTabel[[#This Row],[IsIngevuld1]], 0, 1)</f>
        <v>1</v>
      </c>
      <c r="AR48" s="70">
        <f>IF(OpnameTabel[[#This Row],[IsIngevuld2]], 0, 1)</f>
        <v>1</v>
      </c>
      <c r="AS48" s="70">
        <f>IF(OpnameTabel[[#This Row],[IsIngevuld3]], 0, 1)</f>
        <v>1</v>
      </c>
      <c r="AT48" s="70">
        <f>IF(OpnameTabel[[#This Row],[IsIngevuld4]], 0, 1)</f>
        <v>1</v>
      </c>
      <c r="AU48" s="70">
        <f>IF(OpnameTabel[[#This Row],[IsIngevuld5]], 0, 1)</f>
        <v>1</v>
      </c>
      <c r="AV48" s="70">
        <f>IF(OpnameTabel[[#This Row],[IsIngevuld6]], 0, 1)</f>
        <v>1</v>
      </c>
      <c r="AW48" s="70">
        <f>IF(OpnameTabel[[#This Row],[IsIngevuld7]], 0, 1)</f>
        <v>0</v>
      </c>
      <c r="AX48" s="70">
        <f>IF(OpnameTabel[[#This Row],[IsIngevuld8]], 0, 1)</f>
        <v>0</v>
      </c>
      <c r="AY48" s="70">
        <f>IF(OpnameTabel[[#This Row],[IsIngevuld9]], 0, 1)</f>
        <v>0</v>
      </c>
      <c r="AZ48" s="70">
        <f>IF(OpnameTabel[[#This Row],[IsIngevuld10]], 0, 1)</f>
        <v>0</v>
      </c>
      <c r="BA48" s="70">
        <f>IF(OpnameTabel[[#This Row],[IsIngevuld11]], 0, 1)</f>
        <v>0</v>
      </c>
      <c r="BB48" s="70" t="b">
        <f>ISNUMBER(SEARCH("[",OpnameTabel[[#This Row],[Kenmerkvraag 4]]))</f>
        <v>1</v>
      </c>
      <c r="BC48" s="70" t="str">
        <f>IF(OpnameTabel[[#This Row],[HeeftKenmerkEenheid4]], MID(LEFT(OpnameTabel[[#This Row],[Kenmerkvraag 4]],FIND("]",OpnameTabel[[#This Row],[Kenmerkvraag 4]])-1),FIND("[",OpnameTabel[[#This Row],[Kenmerkvraag 4]])+1,LEN(OpnameTabel[[#This Row],[Kenmerkvraag 4]])), "")</f>
        <v>m3/h</v>
      </c>
      <c r="BD48" s="70" t="str">
        <f>IF(OpnameTabel[[#This Row],[HeeftKenmerkEenheid4]], LEFT(OpnameTabel[[#This Row],[Kenmerkvraag 4]], (FIND(" [",OpnameTabel[[#This Row],[Kenmerkvraag 4]],1)-1)), "")</f>
        <v>Max. debiet</v>
      </c>
      <c r="BE48"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48" s="186" t="b">
        <f>ISNUMBER(SEARCH("[",OpnameTabel[[#This Row],[Kenmerkvraag 5]]))</f>
        <v>0</v>
      </c>
      <c r="BG48" s="186" t="str">
        <f>IF(OpnameTabel[[#This Row],[HeeftKenmerkEenheid5]], MID(LEFT(OpnameTabel[[#This Row],[Kenmerkvraag 5]],FIND("]",OpnameTabel[[#This Row],[Kenmerkvraag 5]])-1),FIND("[",OpnameTabel[[#This Row],[Kenmerkvraag 5]])+1,LEN(OpnameTabel[[#This Row],[Kenmerkvraag 5]])), "")</f>
        <v/>
      </c>
      <c r="BH48" s="186" t="str">
        <f>IF(OpnameTabel[[#This Row],[HeeftKenmerkEenheid5]], LEFT(OpnameTabel[[#This Row],[Kenmerkvraag 5]], (FIND(" [",OpnameTabel[[#This Row],[Kenmerkvraag 5]],1)-1)), "")</f>
        <v/>
      </c>
      <c r="BI48" s="186" t="str">
        <f>IF(OpnameTabel[[#This Row],[HeeftKenmerkEenheid5]], (OpnameTabel[[#This Row],[Kenmerkomschrijving5]] &amp; ": " &amp; OpnameTabel[[#This Row],[Kenmerkantwoord 5]] &amp; " " &amp;OpnameTabel[[#This Row],[Kenmerkeenheid5]]), IF(ISTEXT(OpnameTabel[[#This Row],[Kenmerkantwoord 5]]), OpnameTabel[[#This Row],[Kenmerkantwoord 5]], ""))</f>
        <v/>
      </c>
      <c r="BJ48" s="186" t="b">
        <f>ISNUMBER(SEARCH("[",OpnameTabel[[#This Row],[Kenmerkvraag 6]]))</f>
        <v>0</v>
      </c>
      <c r="BK48" s="186" t="str">
        <f>IF(OpnameTabel[[#This Row],[HeeftKenmerkEenheid6]], MID(LEFT(OpnameTabel[[#This Row],[Kenmerkvraag 6]],FIND("]",OpnameTabel[[#This Row],[Kenmerkvraag 6]])-1),FIND("[",OpnameTabel[[#This Row],[Kenmerkvraag 6]])+1,LEN(OpnameTabel[[#This Row],[Kenmerkvraag 6]])), "")</f>
        <v/>
      </c>
      <c r="BL48" s="186" t="str">
        <f>IF(OpnameTabel[[#This Row],[HeeftKenmerkEenheid6]], LEFT(OpnameTabel[[#This Row],[Kenmerkvraag 6]], (FIND(" [",OpnameTabel[[#This Row],[Kenmerkvraag 6]],1)-1)), "")</f>
        <v/>
      </c>
      <c r="BM48" s="186" t="str">
        <f>IF(OpnameTabel[[#This Row],[HeeftKenmerkEenheid6]], (OpnameTabel[[#This Row],[Kenmerkomschrijving6]] &amp; ": " &amp; OpnameTabel[[#This Row],[Kenmerkantwoord 6]] &amp; " " &amp;OpnameTabel[[#This Row],[Kenmerkeenheid6]]), IF(ISTEXT(OpnameTabel[[#This Row],[Kenmerkantwoord 6]]), OpnameTabel[[#This Row],[Kenmerkantwoord 6]], ""))</f>
        <v/>
      </c>
      <c r="BN48" s="186" t="b">
        <f>ISNUMBER(SEARCH("[",OpnameTabel[[#This Row],[Kenmerkvraag 7]]))</f>
        <v>0</v>
      </c>
      <c r="BO48" s="186" t="str">
        <f>IF(OpnameTabel[[#This Row],[HeeftKenmerkEenheid7]], MID(LEFT(OpnameTabel[[#This Row],[Kenmerkvraag 7]],FIND("]",OpnameTabel[[#This Row],[Kenmerkvraag 7]])-1),FIND("[",OpnameTabel[[#This Row],[Kenmerkvraag 7]])+1,LEN(OpnameTabel[[#This Row],[Kenmerkvraag 7]])), "")</f>
        <v/>
      </c>
      <c r="BP48" s="186" t="str">
        <f>IF(OpnameTabel[[#This Row],[HeeftKenmerkEenheid7]], LEFT(OpnameTabel[[#This Row],[Kenmerkvraag 7]], (FIND(" [",OpnameTabel[[#This Row],[Kenmerkvraag 7]],1)-1)), "")</f>
        <v/>
      </c>
      <c r="BQ48" s="186" t="str">
        <f>IF(OpnameTabel[[#This Row],[HeeftKenmerkEenheid7]], (OpnameTabel[[#This Row],[Kenmerkomschrijving7]] &amp; ": " &amp; OpnameTabel[[#This Row],[Kenmerkantwoord 7]] &amp; " " &amp;OpnameTabel[[#This Row],[Kenmerkeenheid7]]), IF(ISTEXT(OpnameTabel[[#This Row],[Kenmerkantwoord 7]]), OpnameTabel[[#This Row],[Kenmerkantwoord 7]], ""))</f>
        <v/>
      </c>
      <c r="BR48" s="186" t="b">
        <f>ISNUMBER(SEARCH("[",OpnameTabel[[#This Row],[Kenmerkvraag 8]]))</f>
        <v>0</v>
      </c>
      <c r="BS48" s="186" t="str">
        <f>IF(OpnameTabel[[#This Row],[HeeftKenmerkEenheid8]], MID(LEFT(OpnameTabel[[#This Row],[Kenmerkvraag 8]],FIND("]",OpnameTabel[[#This Row],[Kenmerkvraag 8]])-1),FIND("[",OpnameTabel[[#This Row],[Kenmerkvraag 8]])+1,LEN(OpnameTabel[[#This Row],[Kenmerkvraag 8]])), "")</f>
        <v/>
      </c>
      <c r="BT48" s="186" t="str">
        <f>IF(OpnameTabel[[#This Row],[HeeftKenmerkEenheid8]], LEFT(OpnameTabel[[#This Row],[Kenmerkvraag 8]], (FIND(" [",OpnameTabel[[#This Row],[Kenmerkvraag 8]],1)-1)), "")</f>
        <v/>
      </c>
      <c r="BU48" s="186" t="str">
        <f>IF(OpnameTabel[[#This Row],[HeeftKenmerkEenheid8]], (OpnameTabel[[#This Row],[Kenmerkomschrijving8]] &amp; ": " &amp; OpnameTabel[[#This Row],[Kenmerkantwoord 8]] &amp; " " &amp;OpnameTabel[[#This Row],[Kenmerkeenheid8]]), IF(ISTEXT(OpnameTabel[[#This Row],[Kenmerkantwoord 8]]), OpnameTabel[[#This Row],[Kenmerkantwoord 8]], ""))</f>
        <v/>
      </c>
      <c r="BV48" s="186" t="b">
        <f>ISNUMBER(SEARCH("[",OpnameTabel[[#This Row],[Kenmerkvraag 9]]))</f>
        <v>0</v>
      </c>
      <c r="BW48" s="186" t="str">
        <f>IF(OpnameTabel[[#This Row],[HeeftKenmerkEenheid9]], MID(LEFT(OpnameTabel[[#This Row],[Kenmerkvraag 9]],FIND("]",OpnameTabel[[#This Row],[Kenmerkvraag 9]])-1),FIND("[",OpnameTabel[[#This Row],[Kenmerkvraag 9]])+1,LEN(OpnameTabel[[#This Row],[Kenmerkvraag 9]])), "")</f>
        <v/>
      </c>
      <c r="BX48" s="186" t="str">
        <f>IF(OpnameTabel[[#This Row],[HeeftKenmerkEenheid9]], LEFT(OpnameTabel[[#This Row],[Kenmerkvraag 9]], (FIND(" [",OpnameTabel[[#This Row],[Kenmerkvraag 9]],1)-1)), "")</f>
        <v/>
      </c>
      <c r="BY48" s="186" t="str">
        <f>IF(OpnameTabel[[#This Row],[HeeftKenmerkEenheid9]], (OpnameTabel[[#This Row],[Kenmerkomschrijving9]] &amp; ": " &amp; OpnameTabel[[#This Row],[Kenmerkantwoord 9]] &amp; " " &amp;OpnameTabel[[#This Row],[Kenmerkeenheid9]]), IF(ISTEXT(OpnameTabel[[#This Row],[Kenmerkantwoord 9]]), OpnameTabel[[#This Row],[Kenmerkantwoord 9]], ""))</f>
        <v/>
      </c>
      <c r="BZ48" s="186" t="b">
        <f>ISNUMBER(SEARCH("[",OpnameTabel[[#This Row],[Kenmerkvraag 10]]))</f>
        <v>0</v>
      </c>
      <c r="CA48" s="186" t="str">
        <f>IF(OpnameTabel[[#This Row],[HeeftKenmerkEenheid10]], MID(LEFT(OpnameTabel[[#This Row],[Kenmerkvraag 10]],FIND("]",OpnameTabel[[#This Row],[Kenmerkvraag 10]])-1),FIND("[",OpnameTabel[[#This Row],[Kenmerkvraag 10]])+1,LEN(OpnameTabel[[#This Row],[Kenmerkvraag 10]])), "")</f>
        <v/>
      </c>
      <c r="CB48" s="186" t="str">
        <f>IF(OpnameTabel[[#This Row],[HeeftKenmerkEenheid10]], LEFT(OpnameTabel[[#This Row],[Kenmerkvraag 10]], (FIND(" [",OpnameTabel[[#This Row],[Kenmerkvraag 10]],1)-1)), "")</f>
        <v/>
      </c>
      <c r="CC4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8" s="186" t="b">
        <f>ISNUMBER(SEARCH("[",OpnameTabel[[#This Row],[Kenmerkvraag 11]]))</f>
        <v>0</v>
      </c>
      <c r="CE48" s="186" t="str">
        <f>IF(OpnameTabel[[#This Row],[HeeftKenmerkEenheid11]], MID(LEFT(OpnameTabel[[#This Row],[Kenmerkvraag 11]],FIND("]",OpnameTabel[[#This Row],[Kenmerkvraag 11]])-1),FIND("[",OpnameTabel[[#This Row],[Kenmerkvraag 11]])+1,LEN(OpnameTabel[[#This Row],[Kenmerkvraag 11]])), "")</f>
        <v/>
      </c>
      <c r="CF48" s="186" t="str">
        <f>IF(OpnameTabel[[#This Row],[HeeftKenmerkEenheid11]], LEFT(OpnameTabel[[#This Row],[Kenmerkvraag 11]], (FIND(" [",OpnameTabel[[#This Row],[Kenmerkvraag 11]],1)-1)), "")</f>
        <v/>
      </c>
      <c r="CG4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8" s="186"/>
      <c r="CI48" s="186"/>
      <c r="CJ48" s="186"/>
      <c r="CK48" s="186"/>
      <c r="CL48" s="186"/>
      <c r="CM48" s="186"/>
      <c r="CN48" s="186"/>
      <c r="CO48" s="186"/>
      <c r="CP48" s="186"/>
      <c r="CQ48" s="186"/>
      <c r="CR48" s="186"/>
      <c r="CS48" s="186"/>
      <c r="CT48" s="186"/>
      <c r="CU48" s="186"/>
    </row>
    <row r="49" spans="1:99" ht="17.399999999999999" customHeight="1" x14ac:dyDescent="0.25">
      <c r="A49" s="197">
        <f>ROW()</f>
        <v>49</v>
      </c>
      <c r="B49" s="185">
        <v>0</v>
      </c>
      <c r="C49" s="218" t="s">
        <v>264</v>
      </c>
      <c r="D49" s="121" t="s">
        <v>385</v>
      </c>
      <c r="E49" s="211" t="s">
        <v>384</v>
      </c>
      <c r="F49" s="214" t="s">
        <v>3805</v>
      </c>
      <c r="G49" t="s">
        <v>1857</v>
      </c>
      <c r="H49" s="147">
        <v>1</v>
      </c>
      <c r="I49" s="143"/>
      <c r="J49" s="143"/>
      <c r="K49" s="143"/>
      <c r="L49" s="98" t="s">
        <v>3051</v>
      </c>
      <c r="M49" s="160"/>
      <c r="N49" s="119" t="s">
        <v>263</v>
      </c>
      <c r="O49" s="158"/>
      <c r="P49" s="119" t="s">
        <v>3144</v>
      </c>
      <c r="Q49" s="158"/>
      <c r="R49" s="111" t="s">
        <v>3145</v>
      </c>
      <c r="S49" s="158"/>
      <c r="T49" s="101"/>
      <c r="U49" s="167"/>
      <c r="V49" s="73"/>
      <c r="W49" s="167"/>
      <c r="X49" s="73"/>
      <c r="Y49" s="167"/>
      <c r="Z49" s="167"/>
      <c r="AA49" s="167"/>
      <c r="AB49" s="71" t="s">
        <v>3778</v>
      </c>
      <c r="AC49" s="130"/>
      <c r="AD49" s="156" t="b">
        <f>NOT(ISBLANK(OpnameTabel[[#This Row],[Aantal]]))</f>
        <v>1</v>
      </c>
      <c r="AE49" s="70" t="b">
        <f>AND(OpnameTabel[[#This Row],[IsAssetRegel]],NOT(ISBLANK(OpnameTabel[[#This Row],[Aantal]])))</f>
        <v>1</v>
      </c>
      <c r="AF49" s="70" t="b">
        <f>IF(AND(OpnameTabel[[#This Row],[IsAssetRegel]],OpnameTabel[[#This Row],[IsRegelActief]]), NOT(ISBLANK(OpnameTabel[[#This Row],[Bouwjaar]])), TRUE)</f>
        <v>0</v>
      </c>
      <c r="AG49" s="70" t="b">
        <f>IF(AND(OpnameTabel[[#This Row],[IsAssetRegel]],OpnameTabel[[#This Row],[IsRegelActief]]), NOT(ISBLANK(J49)), TRUE)</f>
        <v>0</v>
      </c>
      <c r="AH49" s="70" t="b">
        <f>IF(AND(OpnameTabel[[#This Row],[IsAssetRegel]],OpnameTabel[[#This Row],[IsRegelActief]]), NOT(ISBLANK(K49)), TRUE)</f>
        <v>0</v>
      </c>
      <c r="AI49" s="70" t="b">
        <f>IF(AND(OpnameTabel[[#This Row],[IsAssetRegel]],OpnameTabel[[#This Row],[IsRegelActief]], NOT(ISBLANK(OpnameTabel[[#This Row],[Kenmerkvraag 4]]))), NOT(ISBLANK(OpnameTabel[[#This Row],[Kenmerkantwoord 4]])), TRUE)</f>
        <v>0</v>
      </c>
      <c r="AJ49" s="70" t="b">
        <f>IF(AND(OpnameTabel[[#This Row],[IsAssetRegel]],OpnameTabel[[#This Row],[IsRegelActief]], NOT(ISBLANK(OpnameTabel[[#This Row],[Kenmerkvraag 5]]))), NOT(ISBLANK(OpnameTabel[[#This Row],[Kenmerkantwoord 5]])), TRUE)</f>
        <v>0</v>
      </c>
      <c r="AK49" s="70" t="b">
        <f>IF(AND(OpnameTabel[[#This Row],[IsAssetRegel]],OpnameTabel[[#This Row],[IsRegelActief]], NOT(ISBLANK(OpnameTabel[[#This Row],[Kenmerkvraag 6]]))), NOT(ISBLANK(OpnameTabel[[#This Row],[Kenmerkantwoord 6]])), TRUE)</f>
        <v>0</v>
      </c>
      <c r="AL49" s="70" t="b">
        <f>IF(AND(OpnameTabel[[#This Row],[IsAssetRegel]],OpnameTabel[[#This Row],[IsRegelActief]], NOT(ISBLANK(OpnameTabel[[#This Row],[Kenmerkvraag 7]]))), NOT(ISBLANK(OpnameTabel[[#This Row],[Kenmerkantwoord 7]])), TRUE)</f>
        <v>0</v>
      </c>
      <c r="AM49" s="70" t="b">
        <f>IF(AND(OpnameTabel[[#This Row],[IsAssetRegel]],OpnameTabel[[#This Row],[IsRegelActief]], NOT(ISBLANK(OpnameTabel[[#This Row],[Kenmerkvraag 8]]))), NOT(ISBLANK(OpnameTabel[[#This Row],[Kenmerkantwoord 8]])), TRUE)</f>
        <v>1</v>
      </c>
      <c r="AN49" s="70" t="b">
        <f>IF(AND(OpnameTabel[[#This Row],[IsAssetRegel]],OpnameTabel[[#This Row],[IsRegelActief]], NOT(ISBLANK(OpnameTabel[[#This Row],[Kenmerkvraag 9]]))), NOT(ISBLANK(OpnameTabel[[#This Row],[Kenmerkantwoord 9]])), TRUE)</f>
        <v>1</v>
      </c>
      <c r="AO49" s="70" t="b">
        <f>IF(AND(OpnameTabel[[#This Row],[IsAssetRegel]],OpnameTabel[[#This Row],[IsRegelActief]], NOT(ISBLANK(OpnameTabel[[#This Row],[Kenmerkvraag 10]]))), NOT(ISBLANK(OpnameTabel[[#This Row],[Kenmerkantwoord 10]])), TRUE)</f>
        <v>1</v>
      </c>
      <c r="AP49" s="70" t="b">
        <f>IF(AND(OpnameTabel[[#This Row],[IsAssetRegel]],OpnameTabel[[#This Row],[IsRegelActief]], NOT(ISBLANK(OpnameTabel[[#This Row],[Kenmerkvraag 11]]))), NOT(ISBLANK(OpnameTabel[[#This Row],[Kenmerkantwoord 11]])), TRUE)</f>
        <v>1</v>
      </c>
      <c r="AQ49" s="70">
        <f>IF(OpnameTabel[[#This Row],[IsIngevuld1]], 0, 1)</f>
        <v>1</v>
      </c>
      <c r="AR49" s="70">
        <f>IF(OpnameTabel[[#This Row],[IsIngevuld2]], 0, 1)</f>
        <v>1</v>
      </c>
      <c r="AS49" s="70">
        <f>IF(OpnameTabel[[#This Row],[IsIngevuld3]], 0, 1)</f>
        <v>1</v>
      </c>
      <c r="AT49" s="70">
        <f>IF(OpnameTabel[[#This Row],[IsIngevuld4]], 0, 1)</f>
        <v>1</v>
      </c>
      <c r="AU49" s="70">
        <f>IF(OpnameTabel[[#This Row],[IsIngevuld5]], 0, 1)</f>
        <v>1</v>
      </c>
      <c r="AV49" s="70">
        <f>IF(OpnameTabel[[#This Row],[IsIngevuld6]], 0, 1)</f>
        <v>1</v>
      </c>
      <c r="AW49" s="70">
        <f>IF(OpnameTabel[[#This Row],[IsIngevuld7]], 0, 1)</f>
        <v>1</v>
      </c>
      <c r="AX49" s="70">
        <f>IF(OpnameTabel[[#This Row],[IsIngevuld8]], 0, 1)</f>
        <v>0</v>
      </c>
      <c r="AY49" s="70">
        <f>IF(OpnameTabel[[#This Row],[IsIngevuld9]], 0, 1)</f>
        <v>0</v>
      </c>
      <c r="AZ49" s="70">
        <f>IF(OpnameTabel[[#This Row],[IsIngevuld10]], 0, 1)</f>
        <v>0</v>
      </c>
      <c r="BA49" s="70">
        <f>IF(OpnameTabel[[#This Row],[IsIngevuld11]], 0, 1)</f>
        <v>0</v>
      </c>
      <c r="BB49" s="70" t="b">
        <f>ISNUMBER(SEARCH("[",OpnameTabel[[#This Row],[Kenmerkvraag 4]]))</f>
        <v>1</v>
      </c>
      <c r="BC49" s="70" t="str">
        <f>IF(OpnameTabel[[#This Row],[HeeftKenmerkEenheid4]], MID(LEFT(OpnameTabel[[#This Row],[Kenmerkvraag 4]],FIND("]",OpnameTabel[[#This Row],[Kenmerkvraag 4]])-1),FIND("[",OpnameTabel[[#This Row],[Kenmerkvraag 4]])+1,LEN(OpnameTabel[[#This Row],[Kenmerkvraag 4]])), "")</f>
        <v>m3/h</v>
      </c>
      <c r="BD49" s="70" t="str">
        <f>IF(OpnameTabel[[#This Row],[HeeftKenmerkEenheid4]], LEFT(OpnameTabel[[#This Row],[Kenmerkvraag 4]], (FIND(" [",OpnameTabel[[#This Row],[Kenmerkvraag 4]],1)-1)), "")</f>
        <v>Max. debiet</v>
      </c>
      <c r="BE49" s="186"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49" s="186" t="b">
        <f>ISNUMBER(SEARCH("[",OpnameTabel[[#This Row],[Kenmerkvraag 5]]))</f>
        <v>0</v>
      </c>
      <c r="BG49" s="186" t="str">
        <f>IF(OpnameTabel[[#This Row],[HeeftKenmerkEenheid5]], MID(LEFT(OpnameTabel[[#This Row],[Kenmerkvraag 5]],FIND("]",OpnameTabel[[#This Row],[Kenmerkvraag 5]])-1),FIND("[",OpnameTabel[[#This Row],[Kenmerkvraag 5]])+1,LEN(OpnameTabel[[#This Row],[Kenmerkvraag 5]])), "")</f>
        <v/>
      </c>
      <c r="BH49" s="186" t="str">
        <f>IF(OpnameTabel[[#This Row],[HeeftKenmerkEenheid5]], LEFT(OpnameTabel[[#This Row],[Kenmerkvraag 5]], (FIND(" [",OpnameTabel[[#This Row],[Kenmerkvraag 5]],1)-1)), "")</f>
        <v/>
      </c>
      <c r="BI49" s="186" t="str">
        <f>IF(OpnameTabel[[#This Row],[HeeftKenmerkEenheid5]], (OpnameTabel[[#This Row],[Kenmerkomschrijving5]] &amp; ": " &amp; OpnameTabel[[#This Row],[Kenmerkantwoord 5]] &amp; " " &amp;OpnameTabel[[#This Row],[Kenmerkeenheid5]]), IF(ISTEXT(OpnameTabel[[#This Row],[Kenmerkantwoord 5]]), OpnameTabel[[#This Row],[Kenmerkantwoord 5]], ""))</f>
        <v/>
      </c>
      <c r="BJ49" s="186" t="b">
        <f>ISNUMBER(SEARCH("[",OpnameTabel[[#This Row],[Kenmerkvraag 6]]))</f>
        <v>0</v>
      </c>
      <c r="BK49" s="186" t="str">
        <f>IF(OpnameTabel[[#This Row],[HeeftKenmerkEenheid6]], MID(LEFT(OpnameTabel[[#This Row],[Kenmerkvraag 6]],FIND("]",OpnameTabel[[#This Row],[Kenmerkvraag 6]])-1),FIND("[",OpnameTabel[[#This Row],[Kenmerkvraag 6]])+1,LEN(OpnameTabel[[#This Row],[Kenmerkvraag 6]])), "")</f>
        <v/>
      </c>
      <c r="BL49" s="186" t="str">
        <f>IF(OpnameTabel[[#This Row],[HeeftKenmerkEenheid6]], LEFT(OpnameTabel[[#This Row],[Kenmerkvraag 6]], (FIND(" [",OpnameTabel[[#This Row],[Kenmerkvraag 6]],1)-1)), "")</f>
        <v/>
      </c>
      <c r="BM49" s="186" t="str">
        <f>IF(OpnameTabel[[#This Row],[HeeftKenmerkEenheid6]], (OpnameTabel[[#This Row],[Kenmerkomschrijving6]] &amp; ": " &amp; OpnameTabel[[#This Row],[Kenmerkantwoord 6]] &amp; " " &amp;OpnameTabel[[#This Row],[Kenmerkeenheid6]]), IF(ISTEXT(OpnameTabel[[#This Row],[Kenmerkantwoord 6]]), OpnameTabel[[#This Row],[Kenmerkantwoord 6]], ""))</f>
        <v/>
      </c>
      <c r="BN49" s="186" t="b">
        <f>ISNUMBER(SEARCH("[",OpnameTabel[[#This Row],[Kenmerkvraag 7]]))</f>
        <v>0</v>
      </c>
      <c r="BO49" s="186" t="str">
        <f>IF(OpnameTabel[[#This Row],[HeeftKenmerkEenheid7]], MID(LEFT(OpnameTabel[[#This Row],[Kenmerkvraag 7]],FIND("]",OpnameTabel[[#This Row],[Kenmerkvraag 7]])-1),FIND("[",OpnameTabel[[#This Row],[Kenmerkvraag 7]])+1,LEN(OpnameTabel[[#This Row],[Kenmerkvraag 7]])), "")</f>
        <v/>
      </c>
      <c r="BP49" s="186" t="str">
        <f>IF(OpnameTabel[[#This Row],[HeeftKenmerkEenheid7]], LEFT(OpnameTabel[[#This Row],[Kenmerkvraag 7]], (FIND(" [",OpnameTabel[[#This Row],[Kenmerkvraag 7]],1)-1)), "")</f>
        <v/>
      </c>
      <c r="BQ49" s="186" t="str">
        <f>IF(OpnameTabel[[#This Row],[HeeftKenmerkEenheid7]], (OpnameTabel[[#This Row],[Kenmerkomschrijving7]] &amp; ": " &amp; OpnameTabel[[#This Row],[Kenmerkantwoord 7]] &amp; " " &amp;OpnameTabel[[#This Row],[Kenmerkeenheid7]]), IF(ISTEXT(OpnameTabel[[#This Row],[Kenmerkantwoord 7]]), OpnameTabel[[#This Row],[Kenmerkantwoord 7]], ""))</f>
        <v/>
      </c>
      <c r="BR49" s="186" t="b">
        <f>ISNUMBER(SEARCH("[",OpnameTabel[[#This Row],[Kenmerkvraag 8]]))</f>
        <v>0</v>
      </c>
      <c r="BS49" s="186" t="str">
        <f>IF(OpnameTabel[[#This Row],[HeeftKenmerkEenheid8]], MID(LEFT(OpnameTabel[[#This Row],[Kenmerkvraag 8]],FIND("]",OpnameTabel[[#This Row],[Kenmerkvraag 8]])-1),FIND("[",OpnameTabel[[#This Row],[Kenmerkvraag 8]])+1,LEN(OpnameTabel[[#This Row],[Kenmerkvraag 8]])), "")</f>
        <v/>
      </c>
      <c r="BT49" s="186" t="str">
        <f>IF(OpnameTabel[[#This Row],[HeeftKenmerkEenheid8]], LEFT(OpnameTabel[[#This Row],[Kenmerkvraag 8]], (FIND(" [",OpnameTabel[[#This Row],[Kenmerkvraag 8]],1)-1)), "")</f>
        <v/>
      </c>
      <c r="BU49" s="186" t="str">
        <f>IF(OpnameTabel[[#This Row],[HeeftKenmerkEenheid8]], (OpnameTabel[[#This Row],[Kenmerkomschrijving8]] &amp; ": " &amp; OpnameTabel[[#This Row],[Kenmerkantwoord 8]] &amp; " " &amp;OpnameTabel[[#This Row],[Kenmerkeenheid8]]), IF(ISTEXT(OpnameTabel[[#This Row],[Kenmerkantwoord 8]]), OpnameTabel[[#This Row],[Kenmerkantwoord 8]], ""))</f>
        <v/>
      </c>
      <c r="BV49" s="186" t="b">
        <f>ISNUMBER(SEARCH("[",OpnameTabel[[#This Row],[Kenmerkvraag 9]]))</f>
        <v>0</v>
      </c>
      <c r="BW49" s="186" t="str">
        <f>IF(OpnameTabel[[#This Row],[HeeftKenmerkEenheid9]], MID(LEFT(OpnameTabel[[#This Row],[Kenmerkvraag 9]],FIND("]",OpnameTabel[[#This Row],[Kenmerkvraag 9]])-1),FIND("[",OpnameTabel[[#This Row],[Kenmerkvraag 9]])+1,LEN(OpnameTabel[[#This Row],[Kenmerkvraag 9]])), "")</f>
        <v/>
      </c>
      <c r="BX49" s="186" t="str">
        <f>IF(OpnameTabel[[#This Row],[HeeftKenmerkEenheid9]], LEFT(OpnameTabel[[#This Row],[Kenmerkvraag 9]], (FIND(" [",OpnameTabel[[#This Row],[Kenmerkvraag 9]],1)-1)), "")</f>
        <v/>
      </c>
      <c r="BY49" s="186" t="str">
        <f>IF(OpnameTabel[[#This Row],[HeeftKenmerkEenheid9]], (OpnameTabel[[#This Row],[Kenmerkomschrijving9]] &amp; ": " &amp; OpnameTabel[[#This Row],[Kenmerkantwoord 9]] &amp; " " &amp;OpnameTabel[[#This Row],[Kenmerkeenheid9]]), IF(ISTEXT(OpnameTabel[[#This Row],[Kenmerkantwoord 9]]), OpnameTabel[[#This Row],[Kenmerkantwoord 9]], ""))</f>
        <v/>
      </c>
      <c r="BZ49" s="186" t="b">
        <f>ISNUMBER(SEARCH("[",OpnameTabel[[#This Row],[Kenmerkvraag 10]]))</f>
        <v>0</v>
      </c>
      <c r="CA49" s="186" t="str">
        <f>IF(OpnameTabel[[#This Row],[HeeftKenmerkEenheid10]], MID(LEFT(OpnameTabel[[#This Row],[Kenmerkvraag 10]],FIND("]",OpnameTabel[[#This Row],[Kenmerkvraag 10]])-1),FIND("[",OpnameTabel[[#This Row],[Kenmerkvraag 10]])+1,LEN(OpnameTabel[[#This Row],[Kenmerkvraag 10]])), "")</f>
        <v/>
      </c>
      <c r="CB49" s="186" t="str">
        <f>IF(OpnameTabel[[#This Row],[HeeftKenmerkEenheid10]], LEFT(OpnameTabel[[#This Row],[Kenmerkvraag 10]], (FIND(" [",OpnameTabel[[#This Row],[Kenmerkvraag 10]],1)-1)), "")</f>
        <v/>
      </c>
      <c r="CC4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49" s="186" t="b">
        <f>ISNUMBER(SEARCH("[",OpnameTabel[[#This Row],[Kenmerkvraag 11]]))</f>
        <v>0</v>
      </c>
      <c r="CE49" s="186" t="str">
        <f>IF(OpnameTabel[[#This Row],[HeeftKenmerkEenheid11]], MID(LEFT(OpnameTabel[[#This Row],[Kenmerkvraag 11]],FIND("]",OpnameTabel[[#This Row],[Kenmerkvraag 11]])-1),FIND("[",OpnameTabel[[#This Row],[Kenmerkvraag 11]])+1,LEN(OpnameTabel[[#This Row],[Kenmerkvraag 11]])), "")</f>
        <v/>
      </c>
      <c r="CF49" s="186" t="str">
        <f>IF(OpnameTabel[[#This Row],[HeeftKenmerkEenheid11]], LEFT(OpnameTabel[[#This Row],[Kenmerkvraag 11]], (FIND(" [",OpnameTabel[[#This Row],[Kenmerkvraag 11]],1)-1)), "")</f>
        <v/>
      </c>
      <c r="CG4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49" s="186"/>
      <c r="CI49" s="186"/>
      <c r="CJ49" s="186"/>
      <c r="CK49" s="186"/>
      <c r="CL49" s="186"/>
      <c r="CM49" s="186"/>
      <c r="CN49" s="186"/>
      <c r="CO49" s="186"/>
      <c r="CP49" s="186"/>
      <c r="CQ49" s="186"/>
      <c r="CR49" s="186"/>
      <c r="CS49" s="186"/>
      <c r="CT49" s="186"/>
      <c r="CU49" s="186"/>
    </row>
    <row r="50" spans="1:99" ht="17.399999999999999" customHeight="1" x14ac:dyDescent="0.25">
      <c r="A50" s="197">
        <f>ROW()</f>
        <v>50</v>
      </c>
      <c r="B50" s="185">
        <v>0</v>
      </c>
      <c r="C50" s="218" t="s">
        <v>264</v>
      </c>
      <c r="D50" s="175" t="str">
        <f>VLOOKUP(E50,'3 NL-SfB'!C:F,4,0)</f>
        <v>stoombevochtiger</v>
      </c>
      <c r="E50" s="95" t="s">
        <v>289</v>
      </c>
      <c r="F50" s="86" t="s">
        <v>3805</v>
      </c>
      <c r="G50"/>
      <c r="H50" s="147">
        <v>1</v>
      </c>
      <c r="I50" s="143"/>
      <c r="J50" s="143"/>
      <c r="K50" s="143"/>
      <c r="L50" s="98" t="s">
        <v>3141</v>
      </c>
      <c r="M50" s="164"/>
      <c r="N50" s="101"/>
      <c r="O50" s="143"/>
      <c r="P50" s="101"/>
      <c r="Q50" s="143"/>
      <c r="R50" s="101"/>
      <c r="S50" s="158"/>
      <c r="T50" s="101"/>
      <c r="U50" s="167"/>
      <c r="V50" s="73"/>
      <c r="W50" s="167"/>
      <c r="X50" s="73"/>
      <c r="Y50" s="167"/>
      <c r="Z50" s="167"/>
      <c r="AA50" s="167"/>
      <c r="AB50" s="71" t="s">
        <v>3779</v>
      </c>
      <c r="AC50" s="130"/>
      <c r="AD50" s="156" t="b">
        <f>NOT(ISBLANK(OpnameTabel[[#This Row],[Aantal]]))</f>
        <v>1</v>
      </c>
      <c r="AE50" s="70" t="b">
        <f>AND(OpnameTabel[[#This Row],[IsAssetRegel]],NOT(ISBLANK(OpnameTabel[[#This Row],[Aantal]])))</f>
        <v>1</v>
      </c>
      <c r="AF50" s="70" t="b">
        <f>IF(AND(OpnameTabel[[#This Row],[IsAssetRegel]],OpnameTabel[[#This Row],[IsRegelActief]]), NOT(ISBLANK(OpnameTabel[[#This Row],[Bouwjaar]])), TRUE)</f>
        <v>0</v>
      </c>
      <c r="AG50" s="70" t="b">
        <f>IF(AND(OpnameTabel[[#This Row],[IsAssetRegel]],OpnameTabel[[#This Row],[IsRegelActief]]), NOT(ISBLANK(J50)), TRUE)</f>
        <v>0</v>
      </c>
      <c r="AH50" s="70" t="b">
        <f>IF(AND(OpnameTabel[[#This Row],[IsAssetRegel]],OpnameTabel[[#This Row],[IsRegelActief]]), NOT(ISBLANK(K50)), TRUE)</f>
        <v>0</v>
      </c>
      <c r="AI50" s="70" t="b">
        <f>IF(AND(OpnameTabel[[#This Row],[IsAssetRegel]],OpnameTabel[[#This Row],[IsRegelActief]], NOT(ISBLANK(OpnameTabel[[#This Row],[Kenmerkvraag 4]]))), NOT(ISBLANK(OpnameTabel[[#This Row],[Kenmerkantwoord 4]])), TRUE)</f>
        <v>0</v>
      </c>
      <c r="AJ50" s="70" t="b">
        <f>IF(AND(OpnameTabel[[#This Row],[IsAssetRegel]],OpnameTabel[[#This Row],[IsRegelActief]], NOT(ISBLANK(OpnameTabel[[#This Row],[Kenmerkvraag 5]]))), NOT(ISBLANK(OpnameTabel[[#This Row],[Kenmerkantwoord 5]])), TRUE)</f>
        <v>1</v>
      </c>
      <c r="AK50" s="70" t="b">
        <f>IF(AND(OpnameTabel[[#This Row],[IsAssetRegel]],OpnameTabel[[#This Row],[IsRegelActief]], NOT(ISBLANK(OpnameTabel[[#This Row],[Kenmerkvraag 6]]))), NOT(ISBLANK(OpnameTabel[[#This Row],[Kenmerkantwoord 6]])), TRUE)</f>
        <v>1</v>
      </c>
      <c r="AL50" s="70" t="b">
        <f>IF(AND(OpnameTabel[[#This Row],[IsAssetRegel]],OpnameTabel[[#This Row],[IsRegelActief]], NOT(ISBLANK(OpnameTabel[[#This Row],[Kenmerkvraag 7]]))), NOT(ISBLANK(OpnameTabel[[#This Row],[Kenmerkantwoord 7]])), TRUE)</f>
        <v>1</v>
      </c>
      <c r="AM50" s="70" t="b">
        <f>IF(AND(OpnameTabel[[#This Row],[IsAssetRegel]],OpnameTabel[[#This Row],[IsRegelActief]], NOT(ISBLANK(OpnameTabel[[#This Row],[Kenmerkvraag 8]]))), NOT(ISBLANK(OpnameTabel[[#This Row],[Kenmerkantwoord 8]])), TRUE)</f>
        <v>1</v>
      </c>
      <c r="AN50" s="70" t="b">
        <f>IF(AND(OpnameTabel[[#This Row],[IsAssetRegel]],OpnameTabel[[#This Row],[IsRegelActief]], NOT(ISBLANK(OpnameTabel[[#This Row],[Kenmerkvraag 9]]))), NOT(ISBLANK(OpnameTabel[[#This Row],[Kenmerkantwoord 9]])), TRUE)</f>
        <v>1</v>
      </c>
      <c r="AO50" s="70" t="b">
        <f>IF(AND(OpnameTabel[[#This Row],[IsAssetRegel]],OpnameTabel[[#This Row],[IsRegelActief]], NOT(ISBLANK(OpnameTabel[[#This Row],[Kenmerkvraag 10]]))), NOT(ISBLANK(OpnameTabel[[#This Row],[Kenmerkantwoord 10]])), TRUE)</f>
        <v>1</v>
      </c>
      <c r="AP50" s="70" t="b">
        <f>IF(AND(OpnameTabel[[#This Row],[IsAssetRegel]],OpnameTabel[[#This Row],[IsRegelActief]], NOT(ISBLANK(OpnameTabel[[#This Row],[Kenmerkvraag 11]]))), NOT(ISBLANK(OpnameTabel[[#This Row],[Kenmerkantwoord 11]])), TRUE)</f>
        <v>1</v>
      </c>
      <c r="AQ50" s="70">
        <f>IF(OpnameTabel[[#This Row],[IsIngevuld1]], 0, 1)</f>
        <v>1</v>
      </c>
      <c r="AR50" s="70">
        <f>IF(OpnameTabel[[#This Row],[IsIngevuld2]], 0, 1)</f>
        <v>1</v>
      </c>
      <c r="AS50" s="70">
        <f>IF(OpnameTabel[[#This Row],[IsIngevuld3]], 0, 1)</f>
        <v>1</v>
      </c>
      <c r="AT50" s="70">
        <f>IF(OpnameTabel[[#This Row],[IsIngevuld4]], 0, 1)</f>
        <v>1</v>
      </c>
      <c r="AU50" s="70">
        <f>IF(OpnameTabel[[#This Row],[IsIngevuld5]], 0, 1)</f>
        <v>0</v>
      </c>
      <c r="AV50" s="70">
        <f>IF(OpnameTabel[[#This Row],[IsIngevuld6]], 0, 1)</f>
        <v>0</v>
      </c>
      <c r="AW50" s="70">
        <f>IF(OpnameTabel[[#This Row],[IsIngevuld7]], 0, 1)</f>
        <v>0</v>
      </c>
      <c r="AX50" s="70">
        <f>IF(OpnameTabel[[#This Row],[IsIngevuld8]], 0, 1)</f>
        <v>0</v>
      </c>
      <c r="AY50" s="70">
        <f>IF(OpnameTabel[[#This Row],[IsIngevuld9]], 0, 1)</f>
        <v>0</v>
      </c>
      <c r="AZ50" s="70">
        <f>IF(OpnameTabel[[#This Row],[IsIngevuld10]], 0, 1)</f>
        <v>0</v>
      </c>
      <c r="BA50" s="70">
        <f>IF(OpnameTabel[[#This Row],[IsIngevuld11]], 0, 1)</f>
        <v>0</v>
      </c>
      <c r="BB50" s="70" t="b">
        <f>ISNUMBER(SEARCH("[",OpnameTabel[[#This Row],[Kenmerkvraag 4]]))</f>
        <v>1</v>
      </c>
      <c r="BC50" s="70" t="str">
        <f>IF(OpnameTabel[[#This Row],[HeeftKenmerkEenheid4]], MID(LEFT(OpnameTabel[[#This Row],[Kenmerkvraag 4]],FIND("]",OpnameTabel[[#This Row],[Kenmerkvraag 4]])-1),FIND("[",OpnameTabel[[#This Row],[Kenmerkvraag 4]])+1,LEN(OpnameTabel[[#This Row],[Kenmerkvraag 4]])), "")</f>
        <v>kW</v>
      </c>
      <c r="BD50" s="70" t="str">
        <f>IF(OpnameTabel[[#This Row],[HeeftKenmerkEenheid4]], LEFT(OpnameTabel[[#This Row],[Kenmerkvraag 4]], (FIND(" [",OpnameTabel[[#This Row],[Kenmerkvraag 4]],1)-1)), "")</f>
        <v>Elektrisch vermogen</v>
      </c>
      <c r="BE50" s="186" t="str">
        <f>IF(OpnameTabel[[#This Row],[HeeftKenmerkEenheid4]], (OpnameTabel[[#This Row],[Kenmerkomschrijving4]] &amp; ": " &amp; OpnameTabel[[#This Row],[Kenmerkantwoord 4]] &amp; " " &amp;OpnameTabel[[#This Row],[Kenmerkeenheid4]]), IF(ISTEXT(OpnameTabel[[#This Row],[Kenmerkantwoord 4]]), OpnameTabel[[#This Row],[Kenmerkantwoord 4]], ""))</f>
        <v>Elektrisch vermogen:  kW</v>
      </c>
      <c r="BF50" s="186" t="b">
        <f>ISNUMBER(SEARCH("[",OpnameTabel[[#This Row],[Kenmerkvraag 5]]))</f>
        <v>0</v>
      </c>
      <c r="BG50" s="186" t="str">
        <f>IF(OpnameTabel[[#This Row],[HeeftKenmerkEenheid5]], MID(LEFT(OpnameTabel[[#This Row],[Kenmerkvraag 5]],FIND("]",OpnameTabel[[#This Row],[Kenmerkvraag 5]])-1),FIND("[",OpnameTabel[[#This Row],[Kenmerkvraag 5]])+1,LEN(OpnameTabel[[#This Row],[Kenmerkvraag 5]])), "")</f>
        <v/>
      </c>
      <c r="BH50" s="186" t="str">
        <f>IF(OpnameTabel[[#This Row],[HeeftKenmerkEenheid5]], LEFT(OpnameTabel[[#This Row],[Kenmerkvraag 5]], (FIND(" [",OpnameTabel[[#This Row],[Kenmerkvraag 5]],1)-1)), "")</f>
        <v/>
      </c>
      <c r="BI50" s="186" t="str">
        <f>IF(OpnameTabel[[#This Row],[HeeftKenmerkEenheid5]], (OpnameTabel[[#This Row],[Kenmerkomschrijving5]] &amp; ": " &amp; OpnameTabel[[#This Row],[Kenmerkantwoord 5]] &amp; " " &amp;OpnameTabel[[#This Row],[Kenmerkeenheid5]]), IF(ISTEXT(OpnameTabel[[#This Row],[Kenmerkantwoord 5]]), OpnameTabel[[#This Row],[Kenmerkantwoord 5]], ""))</f>
        <v/>
      </c>
      <c r="BJ50" s="186" t="b">
        <f>ISNUMBER(SEARCH("[",OpnameTabel[[#This Row],[Kenmerkvraag 6]]))</f>
        <v>0</v>
      </c>
      <c r="BK50" s="186" t="str">
        <f>IF(OpnameTabel[[#This Row],[HeeftKenmerkEenheid6]], MID(LEFT(OpnameTabel[[#This Row],[Kenmerkvraag 6]],FIND("]",OpnameTabel[[#This Row],[Kenmerkvraag 6]])-1),FIND("[",OpnameTabel[[#This Row],[Kenmerkvraag 6]])+1,LEN(OpnameTabel[[#This Row],[Kenmerkvraag 6]])), "")</f>
        <v/>
      </c>
      <c r="BL50" s="186" t="str">
        <f>IF(OpnameTabel[[#This Row],[HeeftKenmerkEenheid6]], LEFT(OpnameTabel[[#This Row],[Kenmerkvraag 6]], (FIND(" [",OpnameTabel[[#This Row],[Kenmerkvraag 6]],1)-1)), "")</f>
        <v/>
      </c>
      <c r="BM50" s="186" t="str">
        <f>IF(OpnameTabel[[#This Row],[HeeftKenmerkEenheid6]], (OpnameTabel[[#This Row],[Kenmerkomschrijving6]] &amp; ": " &amp; OpnameTabel[[#This Row],[Kenmerkantwoord 6]] &amp; " " &amp;OpnameTabel[[#This Row],[Kenmerkeenheid6]]), IF(ISTEXT(OpnameTabel[[#This Row],[Kenmerkantwoord 6]]), OpnameTabel[[#This Row],[Kenmerkantwoord 6]], ""))</f>
        <v/>
      </c>
      <c r="BN50" s="186" t="b">
        <f>ISNUMBER(SEARCH("[",OpnameTabel[[#This Row],[Kenmerkvraag 7]]))</f>
        <v>0</v>
      </c>
      <c r="BO50" s="186" t="str">
        <f>IF(OpnameTabel[[#This Row],[HeeftKenmerkEenheid7]], MID(LEFT(OpnameTabel[[#This Row],[Kenmerkvraag 7]],FIND("]",OpnameTabel[[#This Row],[Kenmerkvraag 7]])-1),FIND("[",OpnameTabel[[#This Row],[Kenmerkvraag 7]])+1,LEN(OpnameTabel[[#This Row],[Kenmerkvraag 7]])), "")</f>
        <v/>
      </c>
      <c r="BP50" s="186" t="str">
        <f>IF(OpnameTabel[[#This Row],[HeeftKenmerkEenheid7]], LEFT(OpnameTabel[[#This Row],[Kenmerkvraag 7]], (FIND(" [",OpnameTabel[[#This Row],[Kenmerkvraag 7]],1)-1)), "")</f>
        <v/>
      </c>
      <c r="BQ50" s="186" t="str">
        <f>IF(OpnameTabel[[#This Row],[HeeftKenmerkEenheid7]], (OpnameTabel[[#This Row],[Kenmerkomschrijving7]] &amp; ": " &amp; OpnameTabel[[#This Row],[Kenmerkantwoord 7]] &amp; " " &amp;OpnameTabel[[#This Row],[Kenmerkeenheid7]]), IF(ISTEXT(OpnameTabel[[#This Row],[Kenmerkantwoord 7]]), OpnameTabel[[#This Row],[Kenmerkantwoord 7]], ""))</f>
        <v/>
      </c>
      <c r="BR50" s="186" t="b">
        <f>ISNUMBER(SEARCH("[",OpnameTabel[[#This Row],[Kenmerkvraag 8]]))</f>
        <v>0</v>
      </c>
      <c r="BS50" s="186" t="str">
        <f>IF(OpnameTabel[[#This Row],[HeeftKenmerkEenheid8]], MID(LEFT(OpnameTabel[[#This Row],[Kenmerkvraag 8]],FIND("]",OpnameTabel[[#This Row],[Kenmerkvraag 8]])-1),FIND("[",OpnameTabel[[#This Row],[Kenmerkvraag 8]])+1,LEN(OpnameTabel[[#This Row],[Kenmerkvraag 8]])), "")</f>
        <v/>
      </c>
      <c r="BT50" s="186" t="str">
        <f>IF(OpnameTabel[[#This Row],[HeeftKenmerkEenheid8]], LEFT(OpnameTabel[[#This Row],[Kenmerkvraag 8]], (FIND(" [",OpnameTabel[[#This Row],[Kenmerkvraag 8]],1)-1)), "")</f>
        <v/>
      </c>
      <c r="BU50" s="186" t="str">
        <f>IF(OpnameTabel[[#This Row],[HeeftKenmerkEenheid8]], (OpnameTabel[[#This Row],[Kenmerkomschrijving8]] &amp; ": " &amp; OpnameTabel[[#This Row],[Kenmerkantwoord 8]] &amp; " " &amp;OpnameTabel[[#This Row],[Kenmerkeenheid8]]), IF(ISTEXT(OpnameTabel[[#This Row],[Kenmerkantwoord 8]]), OpnameTabel[[#This Row],[Kenmerkantwoord 8]], ""))</f>
        <v/>
      </c>
      <c r="BV50" s="186" t="b">
        <f>ISNUMBER(SEARCH("[",OpnameTabel[[#This Row],[Kenmerkvraag 9]]))</f>
        <v>0</v>
      </c>
      <c r="BW50" s="186" t="str">
        <f>IF(OpnameTabel[[#This Row],[HeeftKenmerkEenheid9]], MID(LEFT(OpnameTabel[[#This Row],[Kenmerkvraag 9]],FIND("]",OpnameTabel[[#This Row],[Kenmerkvraag 9]])-1),FIND("[",OpnameTabel[[#This Row],[Kenmerkvraag 9]])+1,LEN(OpnameTabel[[#This Row],[Kenmerkvraag 9]])), "")</f>
        <v/>
      </c>
      <c r="BX50" s="186" t="str">
        <f>IF(OpnameTabel[[#This Row],[HeeftKenmerkEenheid9]], LEFT(OpnameTabel[[#This Row],[Kenmerkvraag 9]], (FIND(" [",OpnameTabel[[#This Row],[Kenmerkvraag 9]],1)-1)), "")</f>
        <v/>
      </c>
      <c r="BY50" s="186" t="str">
        <f>IF(OpnameTabel[[#This Row],[HeeftKenmerkEenheid9]], (OpnameTabel[[#This Row],[Kenmerkomschrijving9]] &amp; ": " &amp; OpnameTabel[[#This Row],[Kenmerkantwoord 9]] &amp; " " &amp;OpnameTabel[[#This Row],[Kenmerkeenheid9]]), IF(ISTEXT(OpnameTabel[[#This Row],[Kenmerkantwoord 9]]), OpnameTabel[[#This Row],[Kenmerkantwoord 9]], ""))</f>
        <v/>
      </c>
      <c r="BZ50" s="186" t="b">
        <f>ISNUMBER(SEARCH("[",OpnameTabel[[#This Row],[Kenmerkvraag 10]]))</f>
        <v>0</v>
      </c>
      <c r="CA50" s="186" t="str">
        <f>IF(OpnameTabel[[#This Row],[HeeftKenmerkEenheid10]], MID(LEFT(OpnameTabel[[#This Row],[Kenmerkvraag 10]],FIND("]",OpnameTabel[[#This Row],[Kenmerkvraag 10]])-1),FIND("[",OpnameTabel[[#This Row],[Kenmerkvraag 10]])+1,LEN(OpnameTabel[[#This Row],[Kenmerkvraag 10]])), "")</f>
        <v/>
      </c>
      <c r="CB50" s="186" t="str">
        <f>IF(OpnameTabel[[#This Row],[HeeftKenmerkEenheid10]], LEFT(OpnameTabel[[#This Row],[Kenmerkvraag 10]], (FIND(" [",OpnameTabel[[#This Row],[Kenmerkvraag 10]],1)-1)), "")</f>
        <v/>
      </c>
      <c r="CC5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0" s="186" t="b">
        <f>ISNUMBER(SEARCH("[",OpnameTabel[[#This Row],[Kenmerkvraag 11]]))</f>
        <v>0</v>
      </c>
      <c r="CE50" s="186" t="str">
        <f>IF(OpnameTabel[[#This Row],[HeeftKenmerkEenheid11]], MID(LEFT(OpnameTabel[[#This Row],[Kenmerkvraag 11]],FIND("]",OpnameTabel[[#This Row],[Kenmerkvraag 11]])-1),FIND("[",OpnameTabel[[#This Row],[Kenmerkvraag 11]])+1,LEN(OpnameTabel[[#This Row],[Kenmerkvraag 11]])), "")</f>
        <v/>
      </c>
      <c r="CF50" s="186" t="str">
        <f>IF(OpnameTabel[[#This Row],[HeeftKenmerkEenheid11]], LEFT(OpnameTabel[[#This Row],[Kenmerkvraag 11]], (FIND(" [",OpnameTabel[[#This Row],[Kenmerkvraag 11]],1)-1)), "")</f>
        <v/>
      </c>
      <c r="CG5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0" s="186"/>
      <c r="CI50" s="186"/>
      <c r="CJ50" s="186"/>
      <c r="CK50" s="186"/>
      <c r="CL50" s="186"/>
      <c r="CM50" s="186"/>
      <c r="CN50" s="186"/>
      <c r="CO50" s="186"/>
      <c r="CP50" s="186"/>
      <c r="CQ50" s="186"/>
      <c r="CR50" s="186"/>
      <c r="CS50" s="186"/>
      <c r="CT50" s="186"/>
      <c r="CU50" s="186"/>
    </row>
    <row r="51" spans="1:99" ht="17.399999999999999" customHeight="1" x14ac:dyDescent="0.25">
      <c r="A51" s="197">
        <f>ROW()</f>
        <v>51</v>
      </c>
      <c r="B51" s="185">
        <v>0</v>
      </c>
      <c r="C51" s="218" t="s">
        <v>264</v>
      </c>
      <c r="D51" s="175" t="str">
        <f>VLOOKUP(E51,'3 NL-SfB'!C:F,4,0)</f>
        <v>stoombevochtiger (lokaal)</v>
      </c>
      <c r="E51" s="95" t="s">
        <v>290</v>
      </c>
      <c r="F51" s="86" t="s">
        <v>3805</v>
      </c>
      <c r="G51"/>
      <c r="H51" s="147">
        <v>1</v>
      </c>
      <c r="I51" s="143"/>
      <c r="J51" s="143"/>
      <c r="K51" s="143"/>
      <c r="L51" s="98" t="s">
        <v>3141</v>
      </c>
      <c r="M51" s="158"/>
      <c r="N51" s="101"/>
      <c r="O51" s="143"/>
      <c r="P51" s="101"/>
      <c r="Q51" s="143"/>
      <c r="R51" s="101"/>
      <c r="S51" s="143"/>
      <c r="T51" s="101"/>
      <c r="U51" s="167"/>
      <c r="V51" s="73"/>
      <c r="W51" s="167"/>
      <c r="X51" s="73"/>
      <c r="Y51" s="167"/>
      <c r="Z51" s="167"/>
      <c r="AA51" s="167"/>
      <c r="AB51" s="71"/>
      <c r="AC51" s="97"/>
      <c r="AD51" s="156" t="b">
        <f>NOT(ISBLANK(OpnameTabel[[#This Row],[Aantal]]))</f>
        <v>1</v>
      </c>
      <c r="AE51" s="70" t="b">
        <f>AND(OpnameTabel[[#This Row],[IsAssetRegel]],NOT(ISBLANK(OpnameTabel[[#This Row],[Aantal]])))</f>
        <v>1</v>
      </c>
      <c r="AF51" s="70" t="b">
        <f>IF(AND(OpnameTabel[[#This Row],[IsAssetRegel]],OpnameTabel[[#This Row],[IsRegelActief]]), NOT(ISBLANK(OpnameTabel[[#This Row],[Bouwjaar]])), TRUE)</f>
        <v>0</v>
      </c>
      <c r="AG51" s="70" t="b">
        <f>IF(AND(OpnameTabel[[#This Row],[IsAssetRegel]],OpnameTabel[[#This Row],[IsRegelActief]]), NOT(ISBLANK(J51)), TRUE)</f>
        <v>0</v>
      </c>
      <c r="AH51" s="70" t="b">
        <f>IF(AND(OpnameTabel[[#This Row],[IsAssetRegel]],OpnameTabel[[#This Row],[IsRegelActief]]), NOT(ISBLANK(K51)), TRUE)</f>
        <v>0</v>
      </c>
      <c r="AI51" s="70" t="b">
        <f>IF(AND(OpnameTabel[[#This Row],[IsAssetRegel]],OpnameTabel[[#This Row],[IsRegelActief]], NOT(ISBLANK(OpnameTabel[[#This Row],[Kenmerkvraag 4]]))), NOT(ISBLANK(OpnameTabel[[#This Row],[Kenmerkantwoord 4]])), TRUE)</f>
        <v>0</v>
      </c>
      <c r="AJ51" s="70" t="b">
        <f>IF(AND(OpnameTabel[[#This Row],[IsAssetRegel]],OpnameTabel[[#This Row],[IsRegelActief]], NOT(ISBLANK(OpnameTabel[[#This Row],[Kenmerkvraag 5]]))), NOT(ISBLANK(OpnameTabel[[#This Row],[Kenmerkantwoord 5]])), TRUE)</f>
        <v>1</v>
      </c>
      <c r="AK51" s="70" t="b">
        <f>IF(AND(OpnameTabel[[#This Row],[IsAssetRegel]],OpnameTabel[[#This Row],[IsRegelActief]], NOT(ISBLANK(OpnameTabel[[#This Row],[Kenmerkvraag 6]]))), NOT(ISBLANK(OpnameTabel[[#This Row],[Kenmerkantwoord 6]])), TRUE)</f>
        <v>1</v>
      </c>
      <c r="AL51" s="70" t="b">
        <f>IF(AND(OpnameTabel[[#This Row],[IsAssetRegel]],OpnameTabel[[#This Row],[IsRegelActief]], NOT(ISBLANK(OpnameTabel[[#This Row],[Kenmerkvraag 7]]))), NOT(ISBLANK(OpnameTabel[[#This Row],[Kenmerkantwoord 7]])), TRUE)</f>
        <v>1</v>
      </c>
      <c r="AM51" s="70" t="b">
        <f>IF(AND(OpnameTabel[[#This Row],[IsAssetRegel]],OpnameTabel[[#This Row],[IsRegelActief]], NOT(ISBLANK(OpnameTabel[[#This Row],[Kenmerkvraag 8]]))), NOT(ISBLANK(OpnameTabel[[#This Row],[Kenmerkantwoord 8]])), TRUE)</f>
        <v>1</v>
      </c>
      <c r="AN51" s="70" t="b">
        <f>IF(AND(OpnameTabel[[#This Row],[IsAssetRegel]],OpnameTabel[[#This Row],[IsRegelActief]], NOT(ISBLANK(OpnameTabel[[#This Row],[Kenmerkvraag 9]]))), NOT(ISBLANK(OpnameTabel[[#This Row],[Kenmerkantwoord 9]])), TRUE)</f>
        <v>1</v>
      </c>
      <c r="AO51" s="70" t="b">
        <f>IF(AND(OpnameTabel[[#This Row],[IsAssetRegel]],OpnameTabel[[#This Row],[IsRegelActief]], NOT(ISBLANK(OpnameTabel[[#This Row],[Kenmerkvraag 10]]))), NOT(ISBLANK(OpnameTabel[[#This Row],[Kenmerkantwoord 10]])), TRUE)</f>
        <v>1</v>
      </c>
      <c r="AP51" s="70" t="b">
        <f>IF(AND(OpnameTabel[[#This Row],[IsAssetRegel]],OpnameTabel[[#This Row],[IsRegelActief]], NOT(ISBLANK(OpnameTabel[[#This Row],[Kenmerkvraag 11]]))), NOT(ISBLANK(OpnameTabel[[#This Row],[Kenmerkantwoord 11]])), TRUE)</f>
        <v>1</v>
      </c>
      <c r="AQ51" s="70">
        <f>IF(OpnameTabel[[#This Row],[IsIngevuld1]], 0, 1)</f>
        <v>1</v>
      </c>
      <c r="AR51" s="70">
        <f>IF(OpnameTabel[[#This Row],[IsIngevuld2]], 0, 1)</f>
        <v>1</v>
      </c>
      <c r="AS51" s="70">
        <f>IF(OpnameTabel[[#This Row],[IsIngevuld3]], 0, 1)</f>
        <v>1</v>
      </c>
      <c r="AT51" s="70">
        <f>IF(OpnameTabel[[#This Row],[IsIngevuld4]], 0, 1)</f>
        <v>1</v>
      </c>
      <c r="AU51" s="70">
        <f>IF(OpnameTabel[[#This Row],[IsIngevuld5]], 0, 1)</f>
        <v>0</v>
      </c>
      <c r="AV51" s="70">
        <f>IF(OpnameTabel[[#This Row],[IsIngevuld6]], 0, 1)</f>
        <v>0</v>
      </c>
      <c r="AW51" s="70">
        <f>IF(OpnameTabel[[#This Row],[IsIngevuld7]], 0, 1)</f>
        <v>0</v>
      </c>
      <c r="AX51" s="70">
        <f>IF(OpnameTabel[[#This Row],[IsIngevuld8]], 0, 1)</f>
        <v>0</v>
      </c>
      <c r="AY51" s="70">
        <f>IF(OpnameTabel[[#This Row],[IsIngevuld9]], 0, 1)</f>
        <v>0</v>
      </c>
      <c r="AZ51" s="70">
        <f>IF(OpnameTabel[[#This Row],[IsIngevuld10]], 0, 1)</f>
        <v>0</v>
      </c>
      <c r="BA51" s="70">
        <f>IF(OpnameTabel[[#This Row],[IsIngevuld11]], 0, 1)</f>
        <v>0</v>
      </c>
      <c r="BB51" s="70" t="b">
        <f>ISNUMBER(SEARCH("[",OpnameTabel[[#This Row],[Kenmerkvraag 4]]))</f>
        <v>1</v>
      </c>
      <c r="BC51" s="70" t="str">
        <f>IF(OpnameTabel[[#This Row],[HeeftKenmerkEenheid4]], MID(LEFT(OpnameTabel[[#This Row],[Kenmerkvraag 4]],FIND("]",OpnameTabel[[#This Row],[Kenmerkvraag 4]])-1),FIND("[",OpnameTabel[[#This Row],[Kenmerkvraag 4]])+1,LEN(OpnameTabel[[#This Row],[Kenmerkvraag 4]])), "")</f>
        <v>kW</v>
      </c>
      <c r="BD51" s="70" t="str">
        <f>IF(OpnameTabel[[#This Row],[HeeftKenmerkEenheid4]], LEFT(OpnameTabel[[#This Row],[Kenmerkvraag 4]], (FIND(" [",OpnameTabel[[#This Row],[Kenmerkvraag 4]],1)-1)), "")</f>
        <v>Elektrisch vermogen</v>
      </c>
      <c r="BE51" s="186" t="str">
        <f>IF(OpnameTabel[[#This Row],[HeeftKenmerkEenheid4]], (OpnameTabel[[#This Row],[Kenmerkomschrijving4]] &amp; ": " &amp; OpnameTabel[[#This Row],[Kenmerkantwoord 4]] &amp; " " &amp;OpnameTabel[[#This Row],[Kenmerkeenheid4]]), IF(ISTEXT(OpnameTabel[[#This Row],[Kenmerkantwoord 4]]), OpnameTabel[[#This Row],[Kenmerkantwoord 4]], ""))</f>
        <v>Elektrisch vermogen:  kW</v>
      </c>
      <c r="BF51" s="186" t="b">
        <f>ISNUMBER(SEARCH("[",OpnameTabel[[#This Row],[Kenmerkvraag 5]]))</f>
        <v>0</v>
      </c>
      <c r="BG51" s="186" t="str">
        <f>IF(OpnameTabel[[#This Row],[HeeftKenmerkEenheid5]], MID(LEFT(OpnameTabel[[#This Row],[Kenmerkvraag 5]],FIND("]",OpnameTabel[[#This Row],[Kenmerkvraag 5]])-1),FIND("[",OpnameTabel[[#This Row],[Kenmerkvraag 5]])+1,LEN(OpnameTabel[[#This Row],[Kenmerkvraag 5]])), "")</f>
        <v/>
      </c>
      <c r="BH51" s="186" t="str">
        <f>IF(OpnameTabel[[#This Row],[HeeftKenmerkEenheid5]], LEFT(OpnameTabel[[#This Row],[Kenmerkvraag 5]], (FIND(" [",OpnameTabel[[#This Row],[Kenmerkvraag 5]],1)-1)), "")</f>
        <v/>
      </c>
      <c r="BI51" s="186" t="str">
        <f>IF(OpnameTabel[[#This Row],[HeeftKenmerkEenheid5]], (OpnameTabel[[#This Row],[Kenmerkomschrijving5]] &amp; ": " &amp; OpnameTabel[[#This Row],[Kenmerkantwoord 5]] &amp; " " &amp;OpnameTabel[[#This Row],[Kenmerkeenheid5]]), IF(ISTEXT(OpnameTabel[[#This Row],[Kenmerkantwoord 5]]), OpnameTabel[[#This Row],[Kenmerkantwoord 5]], ""))</f>
        <v/>
      </c>
      <c r="BJ51" s="186" t="b">
        <f>ISNUMBER(SEARCH("[",OpnameTabel[[#This Row],[Kenmerkvraag 6]]))</f>
        <v>0</v>
      </c>
      <c r="BK51" s="186" t="str">
        <f>IF(OpnameTabel[[#This Row],[HeeftKenmerkEenheid6]], MID(LEFT(OpnameTabel[[#This Row],[Kenmerkvraag 6]],FIND("]",OpnameTabel[[#This Row],[Kenmerkvraag 6]])-1),FIND("[",OpnameTabel[[#This Row],[Kenmerkvraag 6]])+1,LEN(OpnameTabel[[#This Row],[Kenmerkvraag 6]])), "")</f>
        <v/>
      </c>
      <c r="BL51" s="186" t="str">
        <f>IF(OpnameTabel[[#This Row],[HeeftKenmerkEenheid6]], LEFT(OpnameTabel[[#This Row],[Kenmerkvraag 6]], (FIND(" [",OpnameTabel[[#This Row],[Kenmerkvraag 6]],1)-1)), "")</f>
        <v/>
      </c>
      <c r="BM51" s="186" t="str">
        <f>IF(OpnameTabel[[#This Row],[HeeftKenmerkEenheid6]], (OpnameTabel[[#This Row],[Kenmerkomschrijving6]] &amp; ": " &amp; OpnameTabel[[#This Row],[Kenmerkantwoord 6]] &amp; " " &amp;OpnameTabel[[#This Row],[Kenmerkeenheid6]]), IF(ISTEXT(OpnameTabel[[#This Row],[Kenmerkantwoord 6]]), OpnameTabel[[#This Row],[Kenmerkantwoord 6]], ""))</f>
        <v/>
      </c>
      <c r="BN51" s="186" t="b">
        <f>ISNUMBER(SEARCH("[",OpnameTabel[[#This Row],[Kenmerkvraag 7]]))</f>
        <v>0</v>
      </c>
      <c r="BO51" s="186" t="str">
        <f>IF(OpnameTabel[[#This Row],[HeeftKenmerkEenheid7]], MID(LEFT(OpnameTabel[[#This Row],[Kenmerkvraag 7]],FIND("]",OpnameTabel[[#This Row],[Kenmerkvraag 7]])-1),FIND("[",OpnameTabel[[#This Row],[Kenmerkvraag 7]])+1,LEN(OpnameTabel[[#This Row],[Kenmerkvraag 7]])), "")</f>
        <v/>
      </c>
      <c r="BP51" s="186" t="str">
        <f>IF(OpnameTabel[[#This Row],[HeeftKenmerkEenheid7]], LEFT(OpnameTabel[[#This Row],[Kenmerkvraag 7]], (FIND(" [",OpnameTabel[[#This Row],[Kenmerkvraag 7]],1)-1)), "")</f>
        <v/>
      </c>
      <c r="BQ51" s="186" t="str">
        <f>IF(OpnameTabel[[#This Row],[HeeftKenmerkEenheid7]], (OpnameTabel[[#This Row],[Kenmerkomschrijving7]] &amp; ": " &amp; OpnameTabel[[#This Row],[Kenmerkantwoord 7]] &amp; " " &amp;OpnameTabel[[#This Row],[Kenmerkeenheid7]]), IF(ISTEXT(OpnameTabel[[#This Row],[Kenmerkantwoord 7]]), OpnameTabel[[#This Row],[Kenmerkantwoord 7]], ""))</f>
        <v/>
      </c>
      <c r="BR51" s="186" t="b">
        <f>ISNUMBER(SEARCH("[",OpnameTabel[[#This Row],[Kenmerkvraag 8]]))</f>
        <v>0</v>
      </c>
      <c r="BS51" s="186" t="str">
        <f>IF(OpnameTabel[[#This Row],[HeeftKenmerkEenheid8]], MID(LEFT(OpnameTabel[[#This Row],[Kenmerkvraag 8]],FIND("]",OpnameTabel[[#This Row],[Kenmerkvraag 8]])-1),FIND("[",OpnameTabel[[#This Row],[Kenmerkvraag 8]])+1,LEN(OpnameTabel[[#This Row],[Kenmerkvraag 8]])), "")</f>
        <v/>
      </c>
      <c r="BT51" s="186" t="str">
        <f>IF(OpnameTabel[[#This Row],[HeeftKenmerkEenheid8]], LEFT(OpnameTabel[[#This Row],[Kenmerkvraag 8]], (FIND(" [",OpnameTabel[[#This Row],[Kenmerkvraag 8]],1)-1)), "")</f>
        <v/>
      </c>
      <c r="BU51" s="186" t="str">
        <f>IF(OpnameTabel[[#This Row],[HeeftKenmerkEenheid8]], (OpnameTabel[[#This Row],[Kenmerkomschrijving8]] &amp; ": " &amp; OpnameTabel[[#This Row],[Kenmerkantwoord 8]] &amp; " " &amp;OpnameTabel[[#This Row],[Kenmerkeenheid8]]), IF(ISTEXT(OpnameTabel[[#This Row],[Kenmerkantwoord 8]]), OpnameTabel[[#This Row],[Kenmerkantwoord 8]], ""))</f>
        <v/>
      </c>
      <c r="BV51" s="186" t="b">
        <f>ISNUMBER(SEARCH("[",OpnameTabel[[#This Row],[Kenmerkvraag 9]]))</f>
        <v>0</v>
      </c>
      <c r="BW51" s="186" t="str">
        <f>IF(OpnameTabel[[#This Row],[HeeftKenmerkEenheid9]], MID(LEFT(OpnameTabel[[#This Row],[Kenmerkvraag 9]],FIND("]",OpnameTabel[[#This Row],[Kenmerkvraag 9]])-1),FIND("[",OpnameTabel[[#This Row],[Kenmerkvraag 9]])+1,LEN(OpnameTabel[[#This Row],[Kenmerkvraag 9]])), "")</f>
        <v/>
      </c>
      <c r="BX51" s="186" t="str">
        <f>IF(OpnameTabel[[#This Row],[HeeftKenmerkEenheid9]], LEFT(OpnameTabel[[#This Row],[Kenmerkvraag 9]], (FIND(" [",OpnameTabel[[#This Row],[Kenmerkvraag 9]],1)-1)), "")</f>
        <v/>
      </c>
      <c r="BY51" s="186" t="str">
        <f>IF(OpnameTabel[[#This Row],[HeeftKenmerkEenheid9]], (OpnameTabel[[#This Row],[Kenmerkomschrijving9]] &amp; ": " &amp; OpnameTabel[[#This Row],[Kenmerkantwoord 9]] &amp; " " &amp;OpnameTabel[[#This Row],[Kenmerkeenheid9]]), IF(ISTEXT(OpnameTabel[[#This Row],[Kenmerkantwoord 9]]), OpnameTabel[[#This Row],[Kenmerkantwoord 9]], ""))</f>
        <v/>
      </c>
      <c r="BZ51" s="186" t="b">
        <f>ISNUMBER(SEARCH("[",OpnameTabel[[#This Row],[Kenmerkvraag 10]]))</f>
        <v>0</v>
      </c>
      <c r="CA51" s="186" t="str">
        <f>IF(OpnameTabel[[#This Row],[HeeftKenmerkEenheid10]], MID(LEFT(OpnameTabel[[#This Row],[Kenmerkvraag 10]],FIND("]",OpnameTabel[[#This Row],[Kenmerkvraag 10]])-1),FIND("[",OpnameTabel[[#This Row],[Kenmerkvraag 10]])+1,LEN(OpnameTabel[[#This Row],[Kenmerkvraag 10]])), "")</f>
        <v/>
      </c>
      <c r="CB51" s="186" t="str">
        <f>IF(OpnameTabel[[#This Row],[HeeftKenmerkEenheid10]], LEFT(OpnameTabel[[#This Row],[Kenmerkvraag 10]], (FIND(" [",OpnameTabel[[#This Row],[Kenmerkvraag 10]],1)-1)), "")</f>
        <v/>
      </c>
      <c r="CC5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1" s="186" t="b">
        <f>ISNUMBER(SEARCH("[",OpnameTabel[[#This Row],[Kenmerkvraag 11]]))</f>
        <v>0</v>
      </c>
      <c r="CE51" s="186" t="str">
        <f>IF(OpnameTabel[[#This Row],[HeeftKenmerkEenheid11]], MID(LEFT(OpnameTabel[[#This Row],[Kenmerkvraag 11]],FIND("]",OpnameTabel[[#This Row],[Kenmerkvraag 11]])-1),FIND("[",OpnameTabel[[#This Row],[Kenmerkvraag 11]])+1,LEN(OpnameTabel[[#This Row],[Kenmerkvraag 11]])), "")</f>
        <v/>
      </c>
      <c r="CF51" s="186" t="str">
        <f>IF(OpnameTabel[[#This Row],[HeeftKenmerkEenheid11]], LEFT(OpnameTabel[[#This Row],[Kenmerkvraag 11]], (FIND(" [",OpnameTabel[[#This Row],[Kenmerkvraag 11]],1)-1)), "")</f>
        <v/>
      </c>
      <c r="CG5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1" s="186"/>
      <c r="CI51" s="186"/>
      <c r="CJ51" s="186"/>
      <c r="CK51" s="186"/>
      <c r="CL51" s="186"/>
      <c r="CM51" s="186"/>
      <c r="CN51" s="186"/>
      <c r="CO51" s="186"/>
      <c r="CP51" s="186"/>
      <c r="CQ51" s="186"/>
      <c r="CR51" s="186"/>
      <c r="CS51" s="186"/>
      <c r="CT51" s="186"/>
      <c r="CU51" s="186"/>
    </row>
    <row r="52" spans="1:99" ht="13.8" x14ac:dyDescent="0.25">
      <c r="A52" s="197">
        <f>ROW()</f>
        <v>52</v>
      </c>
      <c r="B52" s="185">
        <v>0</v>
      </c>
      <c r="C52" s="218" t="s">
        <v>265</v>
      </c>
      <c r="D52" s="102" t="s">
        <v>208</v>
      </c>
      <c r="E52" s="211" t="s">
        <v>394</v>
      </c>
      <c r="F52" s="214" t="s">
        <v>3805</v>
      </c>
      <c r="G52" t="s">
        <v>4029</v>
      </c>
      <c r="H52" s="147">
        <v>1</v>
      </c>
      <c r="I52" s="143"/>
      <c r="J52" s="143"/>
      <c r="K52" s="143"/>
      <c r="L52" s="110" t="s">
        <v>3075</v>
      </c>
      <c r="M52" s="143"/>
      <c r="N52" s="110"/>
      <c r="O52" s="160"/>
      <c r="P52" s="110"/>
      <c r="Q52" s="160"/>
      <c r="R52" s="110"/>
      <c r="S52" s="160"/>
      <c r="T52" s="110"/>
      <c r="U52" s="160"/>
      <c r="V52" s="110"/>
      <c r="W52" s="160"/>
      <c r="X52" s="110"/>
      <c r="Y52" s="160"/>
      <c r="Z52" s="160"/>
      <c r="AA52" s="160"/>
      <c r="AB52" s="102"/>
      <c r="AC52" s="102"/>
      <c r="AD52" s="156" t="b">
        <f>NOT(ISBLANK(OpnameTabel[[#This Row],[Aantal]]))</f>
        <v>1</v>
      </c>
      <c r="AE52" s="70" t="b">
        <f>AND(OpnameTabel[[#This Row],[IsAssetRegel]],NOT(ISBLANK(OpnameTabel[[#This Row],[Aantal]])))</f>
        <v>1</v>
      </c>
      <c r="AF52" s="70" t="b">
        <f>IF(AND(OpnameTabel[[#This Row],[IsAssetRegel]],OpnameTabel[[#This Row],[IsRegelActief]]), NOT(ISBLANK(OpnameTabel[[#This Row],[Bouwjaar]])), TRUE)</f>
        <v>0</v>
      </c>
      <c r="AG52" s="70" t="b">
        <f>IF(AND(OpnameTabel[[#This Row],[IsAssetRegel]],OpnameTabel[[#This Row],[IsRegelActief]]), NOT(ISBLANK(J52)), TRUE)</f>
        <v>0</v>
      </c>
      <c r="AH52" s="70" t="b">
        <f>IF(AND(OpnameTabel[[#This Row],[IsAssetRegel]],OpnameTabel[[#This Row],[IsRegelActief]]), NOT(ISBLANK(K52)), TRUE)</f>
        <v>0</v>
      </c>
      <c r="AI52" s="70" t="b">
        <f>IF(AND(OpnameTabel[[#This Row],[IsAssetRegel]],OpnameTabel[[#This Row],[IsRegelActief]], NOT(ISBLANK(OpnameTabel[[#This Row],[Kenmerkvraag 4]]))), NOT(ISBLANK(OpnameTabel[[#This Row],[Kenmerkantwoord 4]])), TRUE)</f>
        <v>0</v>
      </c>
      <c r="AJ52" s="70" t="b">
        <f>IF(AND(OpnameTabel[[#This Row],[IsAssetRegel]],OpnameTabel[[#This Row],[IsRegelActief]], NOT(ISBLANK(OpnameTabel[[#This Row],[Kenmerkvraag 5]]))), NOT(ISBLANK(OpnameTabel[[#This Row],[Kenmerkantwoord 5]])), TRUE)</f>
        <v>1</v>
      </c>
      <c r="AK52" s="70" t="b">
        <f>IF(AND(OpnameTabel[[#This Row],[IsAssetRegel]],OpnameTabel[[#This Row],[IsRegelActief]], NOT(ISBLANK(OpnameTabel[[#This Row],[Kenmerkvraag 6]]))), NOT(ISBLANK(OpnameTabel[[#This Row],[Kenmerkantwoord 6]])), TRUE)</f>
        <v>1</v>
      </c>
      <c r="AL52" s="70" t="b">
        <f>IF(AND(OpnameTabel[[#This Row],[IsAssetRegel]],OpnameTabel[[#This Row],[IsRegelActief]], NOT(ISBLANK(OpnameTabel[[#This Row],[Kenmerkvraag 7]]))), NOT(ISBLANK(OpnameTabel[[#This Row],[Kenmerkantwoord 7]])), TRUE)</f>
        <v>1</v>
      </c>
      <c r="AM52" s="70" t="b">
        <f>IF(AND(OpnameTabel[[#This Row],[IsAssetRegel]],OpnameTabel[[#This Row],[IsRegelActief]], NOT(ISBLANK(OpnameTabel[[#This Row],[Kenmerkvraag 8]]))), NOT(ISBLANK(OpnameTabel[[#This Row],[Kenmerkantwoord 8]])), TRUE)</f>
        <v>1</v>
      </c>
      <c r="AN52" s="70" t="b">
        <f>IF(AND(OpnameTabel[[#This Row],[IsAssetRegel]],OpnameTabel[[#This Row],[IsRegelActief]], NOT(ISBLANK(OpnameTabel[[#This Row],[Kenmerkvraag 9]]))), NOT(ISBLANK(OpnameTabel[[#This Row],[Kenmerkantwoord 9]])), TRUE)</f>
        <v>1</v>
      </c>
      <c r="AO52" s="70" t="b">
        <f>IF(AND(OpnameTabel[[#This Row],[IsAssetRegel]],OpnameTabel[[#This Row],[IsRegelActief]], NOT(ISBLANK(OpnameTabel[[#This Row],[Kenmerkvraag 10]]))), NOT(ISBLANK(OpnameTabel[[#This Row],[Kenmerkantwoord 10]])), TRUE)</f>
        <v>1</v>
      </c>
      <c r="AP52" s="70" t="b">
        <f>IF(AND(OpnameTabel[[#This Row],[IsAssetRegel]],OpnameTabel[[#This Row],[IsRegelActief]], NOT(ISBLANK(OpnameTabel[[#This Row],[Kenmerkvraag 11]]))), NOT(ISBLANK(OpnameTabel[[#This Row],[Kenmerkantwoord 11]])), TRUE)</f>
        <v>1</v>
      </c>
      <c r="AQ52" s="70">
        <f>IF(OpnameTabel[[#This Row],[IsIngevuld1]], 0, 1)</f>
        <v>1</v>
      </c>
      <c r="AR52" s="70">
        <f>IF(OpnameTabel[[#This Row],[IsIngevuld2]], 0, 1)</f>
        <v>1</v>
      </c>
      <c r="AS52" s="70">
        <f>IF(OpnameTabel[[#This Row],[IsIngevuld3]], 0, 1)</f>
        <v>1</v>
      </c>
      <c r="AT52" s="70">
        <f>IF(OpnameTabel[[#This Row],[IsIngevuld4]], 0, 1)</f>
        <v>1</v>
      </c>
      <c r="AU52" s="70">
        <f>IF(OpnameTabel[[#This Row],[IsIngevuld5]], 0, 1)</f>
        <v>0</v>
      </c>
      <c r="AV52" s="70">
        <f>IF(OpnameTabel[[#This Row],[IsIngevuld6]], 0, 1)</f>
        <v>0</v>
      </c>
      <c r="AW52" s="70">
        <f>IF(OpnameTabel[[#This Row],[IsIngevuld7]], 0, 1)</f>
        <v>0</v>
      </c>
      <c r="AX52" s="70">
        <f>IF(OpnameTabel[[#This Row],[IsIngevuld8]], 0, 1)</f>
        <v>0</v>
      </c>
      <c r="AY52" s="70">
        <f>IF(OpnameTabel[[#This Row],[IsIngevuld9]], 0, 1)</f>
        <v>0</v>
      </c>
      <c r="AZ52" s="70">
        <f>IF(OpnameTabel[[#This Row],[IsIngevuld10]], 0, 1)</f>
        <v>0</v>
      </c>
      <c r="BA52" s="70">
        <f>IF(OpnameTabel[[#This Row],[IsIngevuld11]], 0, 1)</f>
        <v>0</v>
      </c>
      <c r="BB52" s="70" t="b">
        <f>ISNUMBER(SEARCH("[",OpnameTabel[[#This Row],[Kenmerkvraag 4]]))</f>
        <v>0</v>
      </c>
      <c r="BC52" s="70" t="str">
        <f>IF(OpnameTabel[[#This Row],[HeeftKenmerkEenheid4]], MID(LEFT(OpnameTabel[[#This Row],[Kenmerkvraag 4]],FIND("]",OpnameTabel[[#This Row],[Kenmerkvraag 4]])-1),FIND("[",OpnameTabel[[#This Row],[Kenmerkvraag 4]])+1,LEN(OpnameTabel[[#This Row],[Kenmerkvraag 4]])), "")</f>
        <v/>
      </c>
      <c r="BD52" s="70" t="str">
        <f>IF(OpnameTabel[[#This Row],[HeeftKenmerkEenheid4]], LEFT(OpnameTabel[[#This Row],[Kenmerkvraag 4]], (FIND(" [",OpnameTabel[[#This Row],[Kenmerkvraag 4]],1)-1)), "")</f>
        <v/>
      </c>
      <c r="BE52" s="186" t="str">
        <f>IF(OpnameTabel[[#This Row],[HeeftKenmerkEenheid4]], (OpnameTabel[[#This Row],[Kenmerkomschrijving4]] &amp; ": " &amp; OpnameTabel[[#This Row],[Kenmerkantwoord 4]] &amp; " " &amp;OpnameTabel[[#This Row],[Kenmerkeenheid4]]), IF(ISTEXT(OpnameTabel[[#This Row],[Kenmerkantwoord 4]]), OpnameTabel[[#This Row],[Kenmerkantwoord 4]], ""))</f>
        <v/>
      </c>
      <c r="BF52" s="186" t="b">
        <f>ISNUMBER(SEARCH("[",OpnameTabel[[#This Row],[Kenmerkvraag 5]]))</f>
        <v>0</v>
      </c>
      <c r="BG52" s="186" t="str">
        <f>IF(OpnameTabel[[#This Row],[HeeftKenmerkEenheid5]], MID(LEFT(OpnameTabel[[#This Row],[Kenmerkvraag 5]],FIND("]",OpnameTabel[[#This Row],[Kenmerkvraag 5]])-1),FIND("[",OpnameTabel[[#This Row],[Kenmerkvraag 5]])+1,LEN(OpnameTabel[[#This Row],[Kenmerkvraag 5]])), "")</f>
        <v/>
      </c>
      <c r="BH52" s="186" t="str">
        <f>IF(OpnameTabel[[#This Row],[HeeftKenmerkEenheid5]], LEFT(OpnameTabel[[#This Row],[Kenmerkvraag 5]], (FIND(" [",OpnameTabel[[#This Row],[Kenmerkvraag 5]],1)-1)), "")</f>
        <v/>
      </c>
      <c r="BI52" s="186" t="str">
        <f>IF(OpnameTabel[[#This Row],[HeeftKenmerkEenheid5]], (OpnameTabel[[#This Row],[Kenmerkomschrijving5]] &amp; ": " &amp; OpnameTabel[[#This Row],[Kenmerkantwoord 5]] &amp; " " &amp;OpnameTabel[[#This Row],[Kenmerkeenheid5]]), IF(ISTEXT(OpnameTabel[[#This Row],[Kenmerkantwoord 5]]), OpnameTabel[[#This Row],[Kenmerkantwoord 5]], ""))</f>
        <v/>
      </c>
      <c r="BJ52" s="186" t="b">
        <f>ISNUMBER(SEARCH("[",OpnameTabel[[#This Row],[Kenmerkvraag 6]]))</f>
        <v>0</v>
      </c>
      <c r="BK52" s="186" t="str">
        <f>IF(OpnameTabel[[#This Row],[HeeftKenmerkEenheid6]], MID(LEFT(OpnameTabel[[#This Row],[Kenmerkvraag 6]],FIND("]",OpnameTabel[[#This Row],[Kenmerkvraag 6]])-1),FIND("[",OpnameTabel[[#This Row],[Kenmerkvraag 6]])+1,LEN(OpnameTabel[[#This Row],[Kenmerkvraag 6]])), "")</f>
        <v/>
      </c>
      <c r="BL52" s="186" t="str">
        <f>IF(OpnameTabel[[#This Row],[HeeftKenmerkEenheid6]], LEFT(OpnameTabel[[#This Row],[Kenmerkvraag 6]], (FIND(" [",OpnameTabel[[#This Row],[Kenmerkvraag 6]],1)-1)), "")</f>
        <v/>
      </c>
      <c r="BM52" s="186" t="str">
        <f>IF(OpnameTabel[[#This Row],[HeeftKenmerkEenheid6]], (OpnameTabel[[#This Row],[Kenmerkomschrijving6]] &amp; ": " &amp; OpnameTabel[[#This Row],[Kenmerkantwoord 6]] &amp; " " &amp;OpnameTabel[[#This Row],[Kenmerkeenheid6]]), IF(ISTEXT(OpnameTabel[[#This Row],[Kenmerkantwoord 6]]), OpnameTabel[[#This Row],[Kenmerkantwoord 6]], ""))</f>
        <v/>
      </c>
      <c r="BN52" s="186" t="b">
        <f>ISNUMBER(SEARCH("[",OpnameTabel[[#This Row],[Kenmerkvraag 7]]))</f>
        <v>0</v>
      </c>
      <c r="BO52" s="186" t="str">
        <f>IF(OpnameTabel[[#This Row],[HeeftKenmerkEenheid7]], MID(LEFT(OpnameTabel[[#This Row],[Kenmerkvraag 7]],FIND("]",OpnameTabel[[#This Row],[Kenmerkvraag 7]])-1),FIND("[",OpnameTabel[[#This Row],[Kenmerkvraag 7]])+1,LEN(OpnameTabel[[#This Row],[Kenmerkvraag 7]])), "")</f>
        <v/>
      </c>
      <c r="BP52" s="186" t="str">
        <f>IF(OpnameTabel[[#This Row],[HeeftKenmerkEenheid7]], LEFT(OpnameTabel[[#This Row],[Kenmerkvraag 7]], (FIND(" [",OpnameTabel[[#This Row],[Kenmerkvraag 7]],1)-1)), "")</f>
        <v/>
      </c>
      <c r="BQ52" s="186" t="str">
        <f>IF(OpnameTabel[[#This Row],[HeeftKenmerkEenheid7]], (OpnameTabel[[#This Row],[Kenmerkomschrijving7]] &amp; ": " &amp; OpnameTabel[[#This Row],[Kenmerkantwoord 7]] &amp; " " &amp;OpnameTabel[[#This Row],[Kenmerkeenheid7]]), IF(ISTEXT(OpnameTabel[[#This Row],[Kenmerkantwoord 7]]), OpnameTabel[[#This Row],[Kenmerkantwoord 7]], ""))</f>
        <v/>
      </c>
      <c r="BR52" s="186" t="b">
        <f>ISNUMBER(SEARCH("[",OpnameTabel[[#This Row],[Kenmerkvraag 8]]))</f>
        <v>0</v>
      </c>
      <c r="BS52" s="186" t="str">
        <f>IF(OpnameTabel[[#This Row],[HeeftKenmerkEenheid8]], MID(LEFT(OpnameTabel[[#This Row],[Kenmerkvraag 8]],FIND("]",OpnameTabel[[#This Row],[Kenmerkvraag 8]])-1),FIND("[",OpnameTabel[[#This Row],[Kenmerkvraag 8]])+1,LEN(OpnameTabel[[#This Row],[Kenmerkvraag 8]])), "")</f>
        <v/>
      </c>
      <c r="BT52" s="186" t="str">
        <f>IF(OpnameTabel[[#This Row],[HeeftKenmerkEenheid8]], LEFT(OpnameTabel[[#This Row],[Kenmerkvraag 8]], (FIND(" [",OpnameTabel[[#This Row],[Kenmerkvraag 8]],1)-1)), "")</f>
        <v/>
      </c>
      <c r="BU52" s="186" t="str">
        <f>IF(OpnameTabel[[#This Row],[HeeftKenmerkEenheid8]], (OpnameTabel[[#This Row],[Kenmerkomschrijving8]] &amp; ": " &amp; OpnameTabel[[#This Row],[Kenmerkantwoord 8]] &amp; " " &amp;OpnameTabel[[#This Row],[Kenmerkeenheid8]]), IF(ISTEXT(OpnameTabel[[#This Row],[Kenmerkantwoord 8]]), OpnameTabel[[#This Row],[Kenmerkantwoord 8]], ""))</f>
        <v/>
      </c>
      <c r="BV52" s="186" t="b">
        <f>ISNUMBER(SEARCH("[",OpnameTabel[[#This Row],[Kenmerkvraag 9]]))</f>
        <v>0</v>
      </c>
      <c r="BW52" s="186" t="str">
        <f>IF(OpnameTabel[[#This Row],[HeeftKenmerkEenheid9]], MID(LEFT(OpnameTabel[[#This Row],[Kenmerkvraag 9]],FIND("]",OpnameTabel[[#This Row],[Kenmerkvraag 9]])-1),FIND("[",OpnameTabel[[#This Row],[Kenmerkvraag 9]])+1,LEN(OpnameTabel[[#This Row],[Kenmerkvraag 9]])), "")</f>
        <v/>
      </c>
      <c r="BX52" s="186" t="str">
        <f>IF(OpnameTabel[[#This Row],[HeeftKenmerkEenheid9]], LEFT(OpnameTabel[[#This Row],[Kenmerkvraag 9]], (FIND(" [",OpnameTabel[[#This Row],[Kenmerkvraag 9]],1)-1)), "")</f>
        <v/>
      </c>
      <c r="BY52" s="186" t="str">
        <f>IF(OpnameTabel[[#This Row],[HeeftKenmerkEenheid9]], (OpnameTabel[[#This Row],[Kenmerkomschrijving9]] &amp; ": " &amp; OpnameTabel[[#This Row],[Kenmerkantwoord 9]] &amp; " " &amp;OpnameTabel[[#This Row],[Kenmerkeenheid9]]), IF(ISTEXT(OpnameTabel[[#This Row],[Kenmerkantwoord 9]]), OpnameTabel[[#This Row],[Kenmerkantwoord 9]], ""))</f>
        <v/>
      </c>
      <c r="BZ52" s="186" t="b">
        <f>ISNUMBER(SEARCH("[",OpnameTabel[[#This Row],[Kenmerkvraag 10]]))</f>
        <v>0</v>
      </c>
      <c r="CA52" s="186" t="str">
        <f>IF(OpnameTabel[[#This Row],[HeeftKenmerkEenheid10]], MID(LEFT(OpnameTabel[[#This Row],[Kenmerkvraag 10]],FIND("]",OpnameTabel[[#This Row],[Kenmerkvraag 10]])-1),FIND("[",OpnameTabel[[#This Row],[Kenmerkvraag 10]])+1,LEN(OpnameTabel[[#This Row],[Kenmerkvraag 10]])), "")</f>
        <v/>
      </c>
      <c r="CB52" s="186" t="str">
        <f>IF(OpnameTabel[[#This Row],[HeeftKenmerkEenheid10]], LEFT(OpnameTabel[[#This Row],[Kenmerkvraag 10]], (FIND(" [",OpnameTabel[[#This Row],[Kenmerkvraag 10]],1)-1)), "")</f>
        <v/>
      </c>
      <c r="CC5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2" s="186" t="b">
        <f>ISNUMBER(SEARCH("[",OpnameTabel[[#This Row],[Kenmerkvraag 11]]))</f>
        <v>0</v>
      </c>
      <c r="CE52" s="186" t="str">
        <f>IF(OpnameTabel[[#This Row],[HeeftKenmerkEenheid11]], MID(LEFT(OpnameTabel[[#This Row],[Kenmerkvraag 11]],FIND("]",OpnameTabel[[#This Row],[Kenmerkvraag 11]])-1),FIND("[",OpnameTabel[[#This Row],[Kenmerkvraag 11]])+1,LEN(OpnameTabel[[#This Row],[Kenmerkvraag 11]])), "")</f>
        <v/>
      </c>
      <c r="CF52" s="186" t="str">
        <f>IF(OpnameTabel[[#This Row],[HeeftKenmerkEenheid11]], LEFT(OpnameTabel[[#This Row],[Kenmerkvraag 11]], (FIND(" [",OpnameTabel[[#This Row],[Kenmerkvraag 11]],1)-1)), "")</f>
        <v/>
      </c>
      <c r="CG5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2" s="243"/>
      <c r="CI52" s="243"/>
      <c r="CJ52" s="243"/>
      <c r="CK52" s="243"/>
      <c r="CL52" s="243"/>
      <c r="CM52" s="243"/>
      <c r="CN52" s="243"/>
      <c r="CO52" s="243"/>
      <c r="CP52" s="243"/>
      <c r="CQ52" s="243"/>
      <c r="CR52" s="243"/>
      <c r="CS52" s="243"/>
      <c r="CT52" s="243"/>
      <c r="CU52" s="243"/>
    </row>
    <row r="53" spans="1:99" ht="17.399999999999999" customHeight="1" x14ac:dyDescent="0.25">
      <c r="A53" s="197">
        <f>ROW()</f>
        <v>53</v>
      </c>
      <c r="B53" s="185">
        <v>0</v>
      </c>
      <c r="C53" s="218" t="s">
        <v>265</v>
      </c>
      <c r="D53" s="85" t="s">
        <v>393</v>
      </c>
      <c r="E53" s="214" t="s">
        <v>392</v>
      </c>
      <c r="F53" s="87" t="s">
        <v>3791</v>
      </c>
      <c r="G53" t="s">
        <v>4029</v>
      </c>
      <c r="H53" s="147">
        <v>1</v>
      </c>
      <c r="I53" s="147"/>
      <c r="J53" s="147"/>
      <c r="K53" s="147"/>
      <c r="L53" s="90"/>
      <c r="M53" s="143"/>
      <c r="N53" s="90"/>
      <c r="O53" s="147"/>
      <c r="P53" s="98"/>
      <c r="Q53" s="143"/>
      <c r="R53" s="90"/>
      <c r="S53" s="147"/>
      <c r="T53" s="90"/>
      <c r="U53" s="200"/>
      <c r="V53" s="204"/>
      <c r="W53" s="200"/>
      <c r="X53" s="204"/>
      <c r="Y53" s="166"/>
      <c r="Z53" s="166"/>
      <c r="AA53" s="166"/>
      <c r="AB53" s="139"/>
      <c r="AC53" s="279" t="s">
        <v>3826</v>
      </c>
      <c r="AD53" s="156" t="b">
        <f>NOT(ISBLANK(OpnameTabel[[#This Row],[Aantal]]))</f>
        <v>1</v>
      </c>
      <c r="AE53" s="70" t="b">
        <f>AND(OpnameTabel[[#This Row],[IsAssetRegel]],NOT(ISBLANK(OpnameTabel[[#This Row],[Aantal]])))</f>
        <v>1</v>
      </c>
      <c r="AF53" s="70" t="b">
        <f>IF(AND(OpnameTabel[[#This Row],[IsAssetRegel]],OpnameTabel[[#This Row],[IsRegelActief]]), NOT(ISBLANK(OpnameTabel[[#This Row],[Bouwjaar]])), TRUE)</f>
        <v>0</v>
      </c>
      <c r="AG53" s="70" t="b">
        <f>IF(AND(OpnameTabel[[#This Row],[IsAssetRegel]],OpnameTabel[[#This Row],[IsRegelActief]]), NOT(ISBLANK(J53)), TRUE)</f>
        <v>0</v>
      </c>
      <c r="AH53" s="70" t="b">
        <f>IF(AND(OpnameTabel[[#This Row],[IsAssetRegel]],OpnameTabel[[#This Row],[IsRegelActief]]), NOT(ISBLANK(K53)), TRUE)</f>
        <v>0</v>
      </c>
      <c r="AI53" s="70" t="b">
        <f>IF(AND(OpnameTabel[[#This Row],[IsAssetRegel]],OpnameTabel[[#This Row],[IsRegelActief]], NOT(ISBLANK(OpnameTabel[[#This Row],[Kenmerkvraag 4]]))), NOT(ISBLANK(OpnameTabel[[#This Row],[Kenmerkantwoord 4]])), TRUE)</f>
        <v>1</v>
      </c>
      <c r="AJ53" s="70" t="b">
        <f>IF(AND(OpnameTabel[[#This Row],[IsAssetRegel]],OpnameTabel[[#This Row],[IsRegelActief]], NOT(ISBLANK(OpnameTabel[[#This Row],[Kenmerkvraag 5]]))), NOT(ISBLANK(OpnameTabel[[#This Row],[Kenmerkantwoord 5]])), TRUE)</f>
        <v>1</v>
      </c>
      <c r="AK53" s="70" t="b">
        <f>IF(AND(OpnameTabel[[#This Row],[IsAssetRegel]],OpnameTabel[[#This Row],[IsRegelActief]], NOT(ISBLANK(OpnameTabel[[#This Row],[Kenmerkvraag 6]]))), NOT(ISBLANK(OpnameTabel[[#This Row],[Kenmerkantwoord 6]])), TRUE)</f>
        <v>1</v>
      </c>
      <c r="AL53" s="70" t="b">
        <f>IF(AND(OpnameTabel[[#This Row],[IsAssetRegel]],OpnameTabel[[#This Row],[IsRegelActief]], NOT(ISBLANK(OpnameTabel[[#This Row],[Kenmerkvraag 7]]))), NOT(ISBLANK(OpnameTabel[[#This Row],[Kenmerkantwoord 7]])), TRUE)</f>
        <v>1</v>
      </c>
      <c r="AM53" s="70" t="b">
        <f>IF(AND(OpnameTabel[[#This Row],[IsAssetRegel]],OpnameTabel[[#This Row],[IsRegelActief]], NOT(ISBLANK(OpnameTabel[[#This Row],[Kenmerkvraag 8]]))), NOT(ISBLANK(OpnameTabel[[#This Row],[Kenmerkantwoord 8]])), TRUE)</f>
        <v>1</v>
      </c>
      <c r="AN53" s="70" t="b">
        <f>IF(AND(OpnameTabel[[#This Row],[IsAssetRegel]],OpnameTabel[[#This Row],[IsRegelActief]], NOT(ISBLANK(OpnameTabel[[#This Row],[Kenmerkvraag 9]]))), NOT(ISBLANK(OpnameTabel[[#This Row],[Kenmerkantwoord 9]])), TRUE)</f>
        <v>1</v>
      </c>
      <c r="AO53" s="70" t="b">
        <f>IF(AND(OpnameTabel[[#This Row],[IsAssetRegel]],OpnameTabel[[#This Row],[IsRegelActief]], NOT(ISBLANK(OpnameTabel[[#This Row],[Kenmerkvraag 10]]))), NOT(ISBLANK(OpnameTabel[[#This Row],[Kenmerkantwoord 10]])), TRUE)</f>
        <v>1</v>
      </c>
      <c r="AP53" s="70" t="b">
        <f>IF(AND(OpnameTabel[[#This Row],[IsAssetRegel]],OpnameTabel[[#This Row],[IsRegelActief]], NOT(ISBLANK(OpnameTabel[[#This Row],[Kenmerkvraag 11]]))), NOT(ISBLANK(OpnameTabel[[#This Row],[Kenmerkantwoord 11]])), TRUE)</f>
        <v>1</v>
      </c>
      <c r="AQ53" s="70">
        <f>IF(OpnameTabel[[#This Row],[IsIngevuld1]], 0, 1)</f>
        <v>1</v>
      </c>
      <c r="AR53" s="70">
        <f>IF(OpnameTabel[[#This Row],[IsIngevuld2]], 0, 1)</f>
        <v>1</v>
      </c>
      <c r="AS53" s="70">
        <f>IF(OpnameTabel[[#This Row],[IsIngevuld3]], 0, 1)</f>
        <v>1</v>
      </c>
      <c r="AT53" s="70">
        <f>IF(OpnameTabel[[#This Row],[IsIngevuld4]], 0, 1)</f>
        <v>0</v>
      </c>
      <c r="AU53" s="70">
        <f>IF(OpnameTabel[[#This Row],[IsIngevuld5]], 0, 1)</f>
        <v>0</v>
      </c>
      <c r="AV53" s="70">
        <f>IF(OpnameTabel[[#This Row],[IsIngevuld6]], 0, 1)</f>
        <v>0</v>
      </c>
      <c r="AW53" s="70">
        <f>IF(OpnameTabel[[#This Row],[IsIngevuld7]], 0, 1)</f>
        <v>0</v>
      </c>
      <c r="AX53" s="70">
        <f>IF(OpnameTabel[[#This Row],[IsIngevuld8]], 0, 1)</f>
        <v>0</v>
      </c>
      <c r="AY53" s="70">
        <f>IF(OpnameTabel[[#This Row],[IsIngevuld9]], 0, 1)</f>
        <v>0</v>
      </c>
      <c r="AZ53" s="70">
        <f>IF(OpnameTabel[[#This Row],[IsIngevuld10]], 0, 1)</f>
        <v>0</v>
      </c>
      <c r="BA53" s="70">
        <f>IF(OpnameTabel[[#This Row],[IsIngevuld11]], 0, 1)</f>
        <v>0</v>
      </c>
      <c r="BB53" s="70" t="b">
        <f>ISNUMBER(SEARCH("[",OpnameTabel[[#This Row],[Kenmerkvraag 4]]))</f>
        <v>0</v>
      </c>
      <c r="BC53" s="70" t="str">
        <f>IF(OpnameTabel[[#This Row],[HeeftKenmerkEenheid4]], MID(LEFT(OpnameTabel[[#This Row],[Kenmerkvraag 4]],FIND("]",OpnameTabel[[#This Row],[Kenmerkvraag 4]])-1),FIND("[",OpnameTabel[[#This Row],[Kenmerkvraag 4]])+1,LEN(OpnameTabel[[#This Row],[Kenmerkvraag 4]])), "")</f>
        <v/>
      </c>
      <c r="BD53" s="70" t="str">
        <f>IF(OpnameTabel[[#This Row],[HeeftKenmerkEenheid4]], LEFT(OpnameTabel[[#This Row],[Kenmerkvraag 4]], (FIND(" [",OpnameTabel[[#This Row],[Kenmerkvraag 4]],1)-1)), "")</f>
        <v/>
      </c>
      <c r="BE53" s="186" t="str">
        <f>IF(OpnameTabel[[#This Row],[HeeftKenmerkEenheid4]], (OpnameTabel[[#This Row],[Kenmerkomschrijving4]] &amp; ": " &amp; OpnameTabel[[#This Row],[Kenmerkantwoord 4]] &amp; " " &amp;OpnameTabel[[#This Row],[Kenmerkeenheid4]]), IF(ISTEXT(OpnameTabel[[#This Row],[Kenmerkantwoord 4]]), OpnameTabel[[#This Row],[Kenmerkantwoord 4]], ""))</f>
        <v/>
      </c>
      <c r="BF53" s="186" t="b">
        <f>ISNUMBER(SEARCH("[",OpnameTabel[[#This Row],[Kenmerkvraag 5]]))</f>
        <v>0</v>
      </c>
      <c r="BG53" s="186" t="str">
        <f>IF(OpnameTabel[[#This Row],[HeeftKenmerkEenheid5]], MID(LEFT(OpnameTabel[[#This Row],[Kenmerkvraag 5]],FIND("]",OpnameTabel[[#This Row],[Kenmerkvraag 5]])-1),FIND("[",OpnameTabel[[#This Row],[Kenmerkvraag 5]])+1,LEN(OpnameTabel[[#This Row],[Kenmerkvraag 5]])), "")</f>
        <v/>
      </c>
      <c r="BH53" s="186" t="str">
        <f>IF(OpnameTabel[[#This Row],[HeeftKenmerkEenheid5]], LEFT(OpnameTabel[[#This Row],[Kenmerkvraag 5]], (FIND(" [",OpnameTabel[[#This Row],[Kenmerkvraag 5]],1)-1)), "")</f>
        <v/>
      </c>
      <c r="BI53" s="186" t="str">
        <f>IF(OpnameTabel[[#This Row],[HeeftKenmerkEenheid5]], (OpnameTabel[[#This Row],[Kenmerkomschrijving5]] &amp; ": " &amp; OpnameTabel[[#This Row],[Kenmerkantwoord 5]] &amp; " " &amp;OpnameTabel[[#This Row],[Kenmerkeenheid5]]), IF(ISTEXT(OpnameTabel[[#This Row],[Kenmerkantwoord 5]]), OpnameTabel[[#This Row],[Kenmerkantwoord 5]], ""))</f>
        <v/>
      </c>
      <c r="BJ53" s="186" t="b">
        <f>ISNUMBER(SEARCH("[",OpnameTabel[[#This Row],[Kenmerkvraag 6]]))</f>
        <v>0</v>
      </c>
      <c r="BK53" s="186" t="str">
        <f>IF(OpnameTabel[[#This Row],[HeeftKenmerkEenheid6]], MID(LEFT(OpnameTabel[[#This Row],[Kenmerkvraag 6]],FIND("]",OpnameTabel[[#This Row],[Kenmerkvraag 6]])-1),FIND("[",OpnameTabel[[#This Row],[Kenmerkvraag 6]])+1,LEN(OpnameTabel[[#This Row],[Kenmerkvraag 6]])), "")</f>
        <v/>
      </c>
      <c r="BL53" s="186" t="str">
        <f>IF(OpnameTabel[[#This Row],[HeeftKenmerkEenheid6]], LEFT(OpnameTabel[[#This Row],[Kenmerkvraag 6]], (FIND(" [",OpnameTabel[[#This Row],[Kenmerkvraag 6]],1)-1)), "")</f>
        <v/>
      </c>
      <c r="BM53" s="186" t="str">
        <f>IF(OpnameTabel[[#This Row],[HeeftKenmerkEenheid6]], (OpnameTabel[[#This Row],[Kenmerkomschrijving6]] &amp; ": " &amp; OpnameTabel[[#This Row],[Kenmerkantwoord 6]] &amp; " " &amp;OpnameTabel[[#This Row],[Kenmerkeenheid6]]), IF(ISTEXT(OpnameTabel[[#This Row],[Kenmerkantwoord 6]]), OpnameTabel[[#This Row],[Kenmerkantwoord 6]], ""))</f>
        <v/>
      </c>
      <c r="BN53" s="186" t="b">
        <f>ISNUMBER(SEARCH("[",OpnameTabel[[#This Row],[Kenmerkvraag 7]]))</f>
        <v>0</v>
      </c>
      <c r="BO53" s="186" t="str">
        <f>IF(OpnameTabel[[#This Row],[HeeftKenmerkEenheid7]], MID(LEFT(OpnameTabel[[#This Row],[Kenmerkvraag 7]],FIND("]",OpnameTabel[[#This Row],[Kenmerkvraag 7]])-1),FIND("[",OpnameTabel[[#This Row],[Kenmerkvraag 7]])+1,LEN(OpnameTabel[[#This Row],[Kenmerkvraag 7]])), "")</f>
        <v/>
      </c>
      <c r="BP53" s="186" t="str">
        <f>IF(OpnameTabel[[#This Row],[HeeftKenmerkEenheid7]], LEFT(OpnameTabel[[#This Row],[Kenmerkvraag 7]], (FIND(" [",OpnameTabel[[#This Row],[Kenmerkvraag 7]],1)-1)), "")</f>
        <v/>
      </c>
      <c r="BQ53" s="186" t="str">
        <f>IF(OpnameTabel[[#This Row],[HeeftKenmerkEenheid7]], (OpnameTabel[[#This Row],[Kenmerkomschrijving7]] &amp; ": " &amp; OpnameTabel[[#This Row],[Kenmerkantwoord 7]] &amp; " " &amp;OpnameTabel[[#This Row],[Kenmerkeenheid7]]), IF(ISTEXT(OpnameTabel[[#This Row],[Kenmerkantwoord 7]]), OpnameTabel[[#This Row],[Kenmerkantwoord 7]], ""))</f>
        <v/>
      </c>
      <c r="BR53" s="186" t="b">
        <f>ISNUMBER(SEARCH("[",OpnameTabel[[#This Row],[Kenmerkvraag 8]]))</f>
        <v>0</v>
      </c>
      <c r="BS53" s="186" t="str">
        <f>IF(OpnameTabel[[#This Row],[HeeftKenmerkEenheid8]], MID(LEFT(OpnameTabel[[#This Row],[Kenmerkvraag 8]],FIND("]",OpnameTabel[[#This Row],[Kenmerkvraag 8]])-1),FIND("[",OpnameTabel[[#This Row],[Kenmerkvraag 8]])+1,LEN(OpnameTabel[[#This Row],[Kenmerkvraag 8]])), "")</f>
        <v/>
      </c>
      <c r="BT53" s="186" t="str">
        <f>IF(OpnameTabel[[#This Row],[HeeftKenmerkEenheid8]], LEFT(OpnameTabel[[#This Row],[Kenmerkvraag 8]], (FIND(" [",OpnameTabel[[#This Row],[Kenmerkvraag 8]],1)-1)), "")</f>
        <v/>
      </c>
      <c r="BU53" s="186" t="str">
        <f>IF(OpnameTabel[[#This Row],[HeeftKenmerkEenheid8]], (OpnameTabel[[#This Row],[Kenmerkomschrijving8]] &amp; ": " &amp; OpnameTabel[[#This Row],[Kenmerkantwoord 8]] &amp; " " &amp;OpnameTabel[[#This Row],[Kenmerkeenheid8]]), IF(ISTEXT(OpnameTabel[[#This Row],[Kenmerkantwoord 8]]), OpnameTabel[[#This Row],[Kenmerkantwoord 8]], ""))</f>
        <v/>
      </c>
      <c r="BV53" s="186" t="b">
        <f>ISNUMBER(SEARCH("[",OpnameTabel[[#This Row],[Kenmerkvraag 9]]))</f>
        <v>0</v>
      </c>
      <c r="BW53" s="186" t="str">
        <f>IF(OpnameTabel[[#This Row],[HeeftKenmerkEenheid9]], MID(LEFT(OpnameTabel[[#This Row],[Kenmerkvraag 9]],FIND("]",OpnameTabel[[#This Row],[Kenmerkvraag 9]])-1),FIND("[",OpnameTabel[[#This Row],[Kenmerkvraag 9]])+1,LEN(OpnameTabel[[#This Row],[Kenmerkvraag 9]])), "")</f>
        <v/>
      </c>
      <c r="BX53" s="186" t="str">
        <f>IF(OpnameTabel[[#This Row],[HeeftKenmerkEenheid9]], LEFT(OpnameTabel[[#This Row],[Kenmerkvraag 9]], (FIND(" [",OpnameTabel[[#This Row],[Kenmerkvraag 9]],1)-1)), "")</f>
        <v/>
      </c>
      <c r="BY53" s="186" t="str">
        <f>IF(OpnameTabel[[#This Row],[HeeftKenmerkEenheid9]], (OpnameTabel[[#This Row],[Kenmerkomschrijving9]] &amp; ": " &amp; OpnameTabel[[#This Row],[Kenmerkantwoord 9]] &amp; " " &amp;OpnameTabel[[#This Row],[Kenmerkeenheid9]]), IF(ISTEXT(OpnameTabel[[#This Row],[Kenmerkantwoord 9]]), OpnameTabel[[#This Row],[Kenmerkantwoord 9]], ""))</f>
        <v/>
      </c>
      <c r="BZ53" s="186" t="b">
        <f>ISNUMBER(SEARCH("[",OpnameTabel[[#This Row],[Kenmerkvraag 10]]))</f>
        <v>0</v>
      </c>
      <c r="CA53" s="186" t="str">
        <f>IF(OpnameTabel[[#This Row],[HeeftKenmerkEenheid10]], MID(LEFT(OpnameTabel[[#This Row],[Kenmerkvraag 10]],FIND("]",OpnameTabel[[#This Row],[Kenmerkvraag 10]])-1),FIND("[",OpnameTabel[[#This Row],[Kenmerkvraag 10]])+1,LEN(OpnameTabel[[#This Row],[Kenmerkvraag 10]])), "")</f>
        <v/>
      </c>
      <c r="CB53" s="186" t="str">
        <f>IF(OpnameTabel[[#This Row],[HeeftKenmerkEenheid10]], LEFT(OpnameTabel[[#This Row],[Kenmerkvraag 10]], (FIND(" [",OpnameTabel[[#This Row],[Kenmerkvraag 10]],1)-1)), "")</f>
        <v/>
      </c>
      <c r="CC5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3" s="186" t="b">
        <f>ISNUMBER(SEARCH("[",OpnameTabel[[#This Row],[Kenmerkvraag 11]]))</f>
        <v>0</v>
      </c>
      <c r="CE53" s="186" t="str">
        <f>IF(OpnameTabel[[#This Row],[HeeftKenmerkEenheid11]], MID(LEFT(OpnameTabel[[#This Row],[Kenmerkvraag 11]],FIND("]",OpnameTabel[[#This Row],[Kenmerkvraag 11]])-1),FIND("[",OpnameTabel[[#This Row],[Kenmerkvraag 11]])+1,LEN(OpnameTabel[[#This Row],[Kenmerkvraag 11]])), "")</f>
        <v/>
      </c>
      <c r="CF53" s="186" t="str">
        <f>IF(OpnameTabel[[#This Row],[HeeftKenmerkEenheid11]], LEFT(OpnameTabel[[#This Row],[Kenmerkvraag 11]], (FIND(" [",OpnameTabel[[#This Row],[Kenmerkvraag 11]],1)-1)), "")</f>
        <v/>
      </c>
      <c r="CG5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3" s="186"/>
      <c r="CI53" s="186"/>
      <c r="CJ53" s="186"/>
      <c r="CK53" s="186"/>
      <c r="CL53" s="186"/>
      <c r="CM53" s="186"/>
      <c r="CN53" s="186"/>
      <c r="CO53" s="186"/>
      <c r="CP53" s="186"/>
      <c r="CQ53" s="186"/>
      <c r="CR53" s="186"/>
      <c r="CS53" s="186"/>
      <c r="CT53" s="186"/>
      <c r="CU53" s="186"/>
    </row>
    <row r="54" spans="1:99" s="242" customFormat="1" ht="17.399999999999999" customHeight="1" x14ac:dyDescent="0.25">
      <c r="A54" s="197">
        <f>ROW()</f>
        <v>54</v>
      </c>
      <c r="B54" s="185">
        <v>0</v>
      </c>
      <c r="C54" s="218" t="s">
        <v>266</v>
      </c>
      <c r="D54" s="134" t="str">
        <f>VLOOKUP(E54,'3 NL-SfB'!C:F,4,0)</f>
        <v>gasblusinstallatie (algemeen)</v>
      </c>
      <c r="E54" s="135" t="s">
        <v>442</v>
      </c>
      <c r="F54" s="135" t="s">
        <v>3792</v>
      </c>
      <c r="G54" t="s">
        <v>3792</v>
      </c>
      <c r="H54" s="147">
        <v>1</v>
      </c>
      <c r="I54" s="147"/>
      <c r="J54" s="198"/>
      <c r="K54" s="198"/>
      <c r="L54" s="113"/>
      <c r="M54" s="147"/>
      <c r="N54" s="113"/>
      <c r="O54" s="147"/>
      <c r="P54" s="113"/>
      <c r="Q54" s="164"/>
      <c r="R54" s="88"/>
      <c r="S54" s="164"/>
      <c r="T54" s="88"/>
      <c r="U54" s="166"/>
      <c r="V54" s="93"/>
      <c r="W54" s="166"/>
      <c r="X54" s="93"/>
      <c r="Y54" s="166"/>
      <c r="Z54" s="166"/>
      <c r="AA54" s="166"/>
      <c r="AB54" s="139"/>
      <c r="AC54" s="278" t="s">
        <v>3827</v>
      </c>
      <c r="AD54" s="156" t="b">
        <f>NOT(ISBLANK(OpnameTabel[[#This Row],[Aantal]]))</f>
        <v>1</v>
      </c>
      <c r="AE54" s="70" t="b">
        <f>AND(OpnameTabel[[#This Row],[IsAssetRegel]],NOT(ISBLANK(OpnameTabel[[#This Row],[Aantal]])))</f>
        <v>1</v>
      </c>
      <c r="AF54" s="70" t="b">
        <f>IF(AND(OpnameTabel[[#This Row],[IsAssetRegel]],OpnameTabel[[#This Row],[IsRegelActief]]), NOT(ISBLANK(OpnameTabel[[#This Row],[Bouwjaar]])), TRUE)</f>
        <v>0</v>
      </c>
      <c r="AG54" s="70" t="b">
        <f>IF(AND(OpnameTabel[[#This Row],[IsAssetRegel]],OpnameTabel[[#This Row],[IsRegelActief]]), NOT(ISBLANK(J54)), TRUE)</f>
        <v>0</v>
      </c>
      <c r="AH54" s="70" t="b">
        <f>IF(AND(OpnameTabel[[#This Row],[IsAssetRegel]],OpnameTabel[[#This Row],[IsRegelActief]]), NOT(ISBLANK(K54)), TRUE)</f>
        <v>0</v>
      </c>
      <c r="AI54" s="70" t="b">
        <f>IF(AND(OpnameTabel[[#This Row],[IsAssetRegel]],OpnameTabel[[#This Row],[IsRegelActief]], NOT(ISBLANK(OpnameTabel[[#This Row],[Kenmerkvraag 4]]))), NOT(ISBLANK(OpnameTabel[[#This Row],[Kenmerkantwoord 4]])), TRUE)</f>
        <v>1</v>
      </c>
      <c r="AJ54" s="70" t="b">
        <f>IF(AND(OpnameTabel[[#This Row],[IsAssetRegel]],OpnameTabel[[#This Row],[IsRegelActief]], NOT(ISBLANK(OpnameTabel[[#This Row],[Kenmerkvraag 5]]))), NOT(ISBLANK(OpnameTabel[[#This Row],[Kenmerkantwoord 5]])), TRUE)</f>
        <v>1</v>
      </c>
      <c r="AK54" s="70" t="b">
        <f>IF(AND(OpnameTabel[[#This Row],[IsAssetRegel]],OpnameTabel[[#This Row],[IsRegelActief]], NOT(ISBLANK(OpnameTabel[[#This Row],[Kenmerkvraag 6]]))), NOT(ISBLANK(OpnameTabel[[#This Row],[Kenmerkantwoord 6]])), TRUE)</f>
        <v>1</v>
      </c>
      <c r="AL54" s="70" t="b">
        <f>IF(AND(OpnameTabel[[#This Row],[IsAssetRegel]],OpnameTabel[[#This Row],[IsRegelActief]], NOT(ISBLANK(OpnameTabel[[#This Row],[Kenmerkvraag 7]]))), NOT(ISBLANK(OpnameTabel[[#This Row],[Kenmerkantwoord 7]])), TRUE)</f>
        <v>1</v>
      </c>
      <c r="AM54" s="70" t="b">
        <f>IF(AND(OpnameTabel[[#This Row],[IsAssetRegel]],OpnameTabel[[#This Row],[IsRegelActief]], NOT(ISBLANK(OpnameTabel[[#This Row],[Kenmerkvraag 8]]))), NOT(ISBLANK(OpnameTabel[[#This Row],[Kenmerkantwoord 8]])), TRUE)</f>
        <v>1</v>
      </c>
      <c r="AN54" s="70" t="b">
        <f>IF(AND(OpnameTabel[[#This Row],[IsAssetRegel]],OpnameTabel[[#This Row],[IsRegelActief]], NOT(ISBLANK(OpnameTabel[[#This Row],[Kenmerkvraag 9]]))), NOT(ISBLANK(OpnameTabel[[#This Row],[Kenmerkantwoord 9]])), TRUE)</f>
        <v>1</v>
      </c>
      <c r="AO54" s="70" t="b">
        <f>IF(AND(OpnameTabel[[#This Row],[IsAssetRegel]],OpnameTabel[[#This Row],[IsRegelActief]], NOT(ISBLANK(OpnameTabel[[#This Row],[Kenmerkvraag 10]]))), NOT(ISBLANK(OpnameTabel[[#This Row],[Kenmerkantwoord 10]])), TRUE)</f>
        <v>1</v>
      </c>
      <c r="AP54" s="70" t="b">
        <f>IF(AND(OpnameTabel[[#This Row],[IsAssetRegel]],OpnameTabel[[#This Row],[IsRegelActief]], NOT(ISBLANK(OpnameTabel[[#This Row],[Kenmerkvraag 11]]))), NOT(ISBLANK(OpnameTabel[[#This Row],[Kenmerkantwoord 11]])), TRUE)</f>
        <v>1</v>
      </c>
      <c r="AQ54" s="70">
        <f>IF(OpnameTabel[[#This Row],[IsIngevuld1]], 0, 1)</f>
        <v>1</v>
      </c>
      <c r="AR54" s="70">
        <f>IF(OpnameTabel[[#This Row],[IsIngevuld2]], 0, 1)</f>
        <v>1</v>
      </c>
      <c r="AS54" s="70">
        <f>IF(OpnameTabel[[#This Row],[IsIngevuld3]], 0, 1)</f>
        <v>1</v>
      </c>
      <c r="AT54" s="70">
        <f>IF(OpnameTabel[[#This Row],[IsIngevuld4]], 0, 1)</f>
        <v>0</v>
      </c>
      <c r="AU54" s="70">
        <f>IF(OpnameTabel[[#This Row],[IsIngevuld5]], 0, 1)</f>
        <v>0</v>
      </c>
      <c r="AV54" s="70">
        <f>IF(OpnameTabel[[#This Row],[IsIngevuld6]], 0, 1)</f>
        <v>0</v>
      </c>
      <c r="AW54" s="70">
        <f>IF(OpnameTabel[[#This Row],[IsIngevuld7]], 0, 1)</f>
        <v>0</v>
      </c>
      <c r="AX54" s="70">
        <f>IF(OpnameTabel[[#This Row],[IsIngevuld8]], 0, 1)</f>
        <v>0</v>
      </c>
      <c r="AY54" s="70">
        <f>IF(OpnameTabel[[#This Row],[IsIngevuld9]], 0, 1)</f>
        <v>0</v>
      </c>
      <c r="AZ54" s="70">
        <f>IF(OpnameTabel[[#This Row],[IsIngevuld10]], 0, 1)</f>
        <v>0</v>
      </c>
      <c r="BA54" s="70">
        <f>IF(OpnameTabel[[#This Row],[IsIngevuld11]], 0, 1)</f>
        <v>0</v>
      </c>
      <c r="BB54" s="70" t="b">
        <f>ISNUMBER(SEARCH("[",OpnameTabel[[#This Row],[Kenmerkvraag 4]]))</f>
        <v>0</v>
      </c>
      <c r="BC54" s="70" t="str">
        <f>IF(OpnameTabel[[#This Row],[HeeftKenmerkEenheid4]], MID(LEFT(OpnameTabel[[#This Row],[Kenmerkvraag 4]],FIND("]",OpnameTabel[[#This Row],[Kenmerkvraag 4]])-1),FIND("[",OpnameTabel[[#This Row],[Kenmerkvraag 4]])+1,LEN(OpnameTabel[[#This Row],[Kenmerkvraag 4]])), "")</f>
        <v/>
      </c>
      <c r="BD54" s="70" t="str">
        <f>IF(OpnameTabel[[#This Row],[HeeftKenmerkEenheid4]], LEFT(OpnameTabel[[#This Row],[Kenmerkvraag 4]], (FIND(" [",OpnameTabel[[#This Row],[Kenmerkvraag 4]],1)-1)), "")</f>
        <v/>
      </c>
      <c r="BE54" s="186" t="str">
        <f>IF(OpnameTabel[[#This Row],[HeeftKenmerkEenheid4]], (OpnameTabel[[#This Row],[Kenmerkomschrijving4]] &amp; ": " &amp; OpnameTabel[[#This Row],[Kenmerkantwoord 4]] &amp; " " &amp;OpnameTabel[[#This Row],[Kenmerkeenheid4]]), IF(ISTEXT(OpnameTabel[[#This Row],[Kenmerkantwoord 4]]), OpnameTabel[[#This Row],[Kenmerkantwoord 4]], ""))</f>
        <v/>
      </c>
      <c r="BF54" s="186" t="b">
        <f>ISNUMBER(SEARCH("[",OpnameTabel[[#This Row],[Kenmerkvraag 5]]))</f>
        <v>0</v>
      </c>
      <c r="BG54" s="186" t="str">
        <f>IF(OpnameTabel[[#This Row],[HeeftKenmerkEenheid5]], MID(LEFT(OpnameTabel[[#This Row],[Kenmerkvraag 5]],FIND("]",OpnameTabel[[#This Row],[Kenmerkvraag 5]])-1),FIND("[",OpnameTabel[[#This Row],[Kenmerkvraag 5]])+1,LEN(OpnameTabel[[#This Row],[Kenmerkvraag 5]])), "")</f>
        <v/>
      </c>
      <c r="BH54" s="186" t="str">
        <f>IF(OpnameTabel[[#This Row],[HeeftKenmerkEenheid5]], LEFT(OpnameTabel[[#This Row],[Kenmerkvraag 5]], (FIND(" [",OpnameTabel[[#This Row],[Kenmerkvraag 5]],1)-1)), "")</f>
        <v/>
      </c>
      <c r="BI54" s="186" t="str">
        <f>IF(OpnameTabel[[#This Row],[HeeftKenmerkEenheid5]], (OpnameTabel[[#This Row],[Kenmerkomschrijving5]] &amp; ": " &amp; OpnameTabel[[#This Row],[Kenmerkantwoord 5]] &amp; " " &amp;OpnameTabel[[#This Row],[Kenmerkeenheid5]]), IF(ISTEXT(OpnameTabel[[#This Row],[Kenmerkantwoord 5]]), OpnameTabel[[#This Row],[Kenmerkantwoord 5]], ""))</f>
        <v/>
      </c>
      <c r="BJ54" s="186" t="b">
        <f>ISNUMBER(SEARCH("[",OpnameTabel[[#This Row],[Kenmerkvraag 6]]))</f>
        <v>0</v>
      </c>
      <c r="BK54" s="186" t="str">
        <f>IF(OpnameTabel[[#This Row],[HeeftKenmerkEenheid6]], MID(LEFT(OpnameTabel[[#This Row],[Kenmerkvraag 6]],FIND("]",OpnameTabel[[#This Row],[Kenmerkvraag 6]])-1),FIND("[",OpnameTabel[[#This Row],[Kenmerkvraag 6]])+1,LEN(OpnameTabel[[#This Row],[Kenmerkvraag 6]])), "")</f>
        <v/>
      </c>
      <c r="BL54" s="186" t="str">
        <f>IF(OpnameTabel[[#This Row],[HeeftKenmerkEenheid6]], LEFT(OpnameTabel[[#This Row],[Kenmerkvraag 6]], (FIND(" [",OpnameTabel[[#This Row],[Kenmerkvraag 6]],1)-1)), "")</f>
        <v/>
      </c>
      <c r="BM54" s="186" t="str">
        <f>IF(OpnameTabel[[#This Row],[HeeftKenmerkEenheid6]], (OpnameTabel[[#This Row],[Kenmerkomschrijving6]] &amp; ": " &amp; OpnameTabel[[#This Row],[Kenmerkantwoord 6]] &amp; " " &amp;OpnameTabel[[#This Row],[Kenmerkeenheid6]]), IF(ISTEXT(OpnameTabel[[#This Row],[Kenmerkantwoord 6]]), OpnameTabel[[#This Row],[Kenmerkantwoord 6]], ""))</f>
        <v/>
      </c>
      <c r="BN54" s="186" t="b">
        <f>ISNUMBER(SEARCH("[",OpnameTabel[[#This Row],[Kenmerkvraag 7]]))</f>
        <v>0</v>
      </c>
      <c r="BO54" s="186" t="str">
        <f>IF(OpnameTabel[[#This Row],[HeeftKenmerkEenheid7]], MID(LEFT(OpnameTabel[[#This Row],[Kenmerkvraag 7]],FIND("]",OpnameTabel[[#This Row],[Kenmerkvraag 7]])-1),FIND("[",OpnameTabel[[#This Row],[Kenmerkvraag 7]])+1,LEN(OpnameTabel[[#This Row],[Kenmerkvraag 7]])), "")</f>
        <v/>
      </c>
      <c r="BP54" s="186" t="str">
        <f>IF(OpnameTabel[[#This Row],[HeeftKenmerkEenheid7]], LEFT(OpnameTabel[[#This Row],[Kenmerkvraag 7]], (FIND(" [",OpnameTabel[[#This Row],[Kenmerkvraag 7]],1)-1)), "")</f>
        <v/>
      </c>
      <c r="BQ54" s="186" t="str">
        <f>IF(OpnameTabel[[#This Row],[HeeftKenmerkEenheid7]], (OpnameTabel[[#This Row],[Kenmerkomschrijving7]] &amp; ": " &amp; OpnameTabel[[#This Row],[Kenmerkantwoord 7]] &amp; " " &amp;OpnameTabel[[#This Row],[Kenmerkeenheid7]]), IF(ISTEXT(OpnameTabel[[#This Row],[Kenmerkantwoord 7]]), OpnameTabel[[#This Row],[Kenmerkantwoord 7]], ""))</f>
        <v/>
      </c>
      <c r="BR54" s="186" t="b">
        <f>ISNUMBER(SEARCH("[",OpnameTabel[[#This Row],[Kenmerkvraag 8]]))</f>
        <v>0</v>
      </c>
      <c r="BS54" s="186" t="str">
        <f>IF(OpnameTabel[[#This Row],[HeeftKenmerkEenheid8]], MID(LEFT(OpnameTabel[[#This Row],[Kenmerkvraag 8]],FIND("]",OpnameTabel[[#This Row],[Kenmerkvraag 8]])-1),FIND("[",OpnameTabel[[#This Row],[Kenmerkvraag 8]])+1,LEN(OpnameTabel[[#This Row],[Kenmerkvraag 8]])), "")</f>
        <v/>
      </c>
      <c r="BT54" s="186" t="str">
        <f>IF(OpnameTabel[[#This Row],[HeeftKenmerkEenheid8]], LEFT(OpnameTabel[[#This Row],[Kenmerkvraag 8]], (FIND(" [",OpnameTabel[[#This Row],[Kenmerkvraag 8]],1)-1)), "")</f>
        <v/>
      </c>
      <c r="BU54" s="186" t="str">
        <f>IF(OpnameTabel[[#This Row],[HeeftKenmerkEenheid8]], (OpnameTabel[[#This Row],[Kenmerkomschrijving8]] &amp; ": " &amp; OpnameTabel[[#This Row],[Kenmerkantwoord 8]] &amp; " " &amp;OpnameTabel[[#This Row],[Kenmerkeenheid8]]), IF(ISTEXT(OpnameTabel[[#This Row],[Kenmerkantwoord 8]]), OpnameTabel[[#This Row],[Kenmerkantwoord 8]], ""))</f>
        <v/>
      </c>
      <c r="BV54" s="186" t="b">
        <f>ISNUMBER(SEARCH("[",OpnameTabel[[#This Row],[Kenmerkvraag 9]]))</f>
        <v>0</v>
      </c>
      <c r="BW54" s="186" t="str">
        <f>IF(OpnameTabel[[#This Row],[HeeftKenmerkEenheid9]], MID(LEFT(OpnameTabel[[#This Row],[Kenmerkvraag 9]],FIND("]",OpnameTabel[[#This Row],[Kenmerkvraag 9]])-1),FIND("[",OpnameTabel[[#This Row],[Kenmerkvraag 9]])+1,LEN(OpnameTabel[[#This Row],[Kenmerkvraag 9]])), "")</f>
        <v/>
      </c>
      <c r="BX54" s="186" t="str">
        <f>IF(OpnameTabel[[#This Row],[HeeftKenmerkEenheid9]], LEFT(OpnameTabel[[#This Row],[Kenmerkvraag 9]], (FIND(" [",OpnameTabel[[#This Row],[Kenmerkvraag 9]],1)-1)), "")</f>
        <v/>
      </c>
      <c r="BY54" s="186" t="str">
        <f>IF(OpnameTabel[[#This Row],[HeeftKenmerkEenheid9]], (OpnameTabel[[#This Row],[Kenmerkomschrijving9]] &amp; ": " &amp; OpnameTabel[[#This Row],[Kenmerkantwoord 9]] &amp; " " &amp;OpnameTabel[[#This Row],[Kenmerkeenheid9]]), IF(ISTEXT(OpnameTabel[[#This Row],[Kenmerkantwoord 9]]), OpnameTabel[[#This Row],[Kenmerkantwoord 9]], ""))</f>
        <v/>
      </c>
      <c r="BZ54" s="186" t="b">
        <f>ISNUMBER(SEARCH("[",OpnameTabel[[#This Row],[Kenmerkvraag 10]]))</f>
        <v>0</v>
      </c>
      <c r="CA54" s="186" t="str">
        <f>IF(OpnameTabel[[#This Row],[HeeftKenmerkEenheid10]], MID(LEFT(OpnameTabel[[#This Row],[Kenmerkvraag 10]],FIND("]",OpnameTabel[[#This Row],[Kenmerkvraag 10]])-1),FIND("[",OpnameTabel[[#This Row],[Kenmerkvraag 10]])+1,LEN(OpnameTabel[[#This Row],[Kenmerkvraag 10]])), "")</f>
        <v/>
      </c>
      <c r="CB54" s="186" t="str">
        <f>IF(OpnameTabel[[#This Row],[HeeftKenmerkEenheid10]], LEFT(OpnameTabel[[#This Row],[Kenmerkvraag 10]], (FIND(" [",OpnameTabel[[#This Row],[Kenmerkvraag 10]],1)-1)), "")</f>
        <v/>
      </c>
      <c r="CC5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4" s="186" t="b">
        <f>ISNUMBER(SEARCH("[",OpnameTabel[[#This Row],[Kenmerkvraag 11]]))</f>
        <v>0</v>
      </c>
      <c r="CE54" s="186" t="str">
        <f>IF(OpnameTabel[[#This Row],[HeeftKenmerkEenheid11]], MID(LEFT(OpnameTabel[[#This Row],[Kenmerkvraag 11]],FIND("]",OpnameTabel[[#This Row],[Kenmerkvraag 11]])-1),FIND("[",OpnameTabel[[#This Row],[Kenmerkvraag 11]])+1,LEN(OpnameTabel[[#This Row],[Kenmerkvraag 11]])), "")</f>
        <v/>
      </c>
      <c r="CF54" s="186" t="str">
        <f>IF(OpnameTabel[[#This Row],[HeeftKenmerkEenheid11]], LEFT(OpnameTabel[[#This Row],[Kenmerkvraag 11]], (FIND(" [",OpnameTabel[[#This Row],[Kenmerkvraag 11]],1)-1)), "")</f>
        <v/>
      </c>
      <c r="CG5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4" s="186"/>
      <c r="CI54" s="186"/>
      <c r="CJ54" s="186"/>
      <c r="CK54" s="186"/>
      <c r="CL54" s="186"/>
      <c r="CM54" s="186"/>
      <c r="CN54" s="186"/>
      <c r="CO54" s="186"/>
      <c r="CP54" s="186"/>
      <c r="CQ54" s="186"/>
      <c r="CR54" s="186"/>
      <c r="CS54" s="186"/>
      <c r="CT54" s="186"/>
      <c r="CU54" s="186"/>
    </row>
    <row r="55" spans="1:99" ht="17.399999999999999" customHeight="1" x14ac:dyDescent="0.25">
      <c r="A55" s="197">
        <f>ROW()</f>
        <v>55</v>
      </c>
      <c r="B55" s="185">
        <v>0</v>
      </c>
      <c r="C55" s="218" t="s">
        <v>266</v>
      </c>
      <c r="D55" s="134" t="str">
        <f>VLOOKUP(E55,'3 NL-SfB'!C:F,4,0)</f>
        <v>sprinklerinstallatie</v>
      </c>
      <c r="E55" s="95" t="s">
        <v>2010</v>
      </c>
      <c r="F55" s="86" t="s">
        <v>2010</v>
      </c>
      <c r="G55" t="s">
        <v>2010</v>
      </c>
      <c r="H55" s="147">
        <v>1</v>
      </c>
      <c r="I55" s="143"/>
      <c r="J55" s="143"/>
      <c r="K55" s="143"/>
      <c r="L55" s="98" t="s">
        <v>3152</v>
      </c>
      <c r="M55" s="143"/>
      <c r="N55" s="98" t="s">
        <v>3151</v>
      </c>
      <c r="O55" s="143"/>
      <c r="P55" s="140" t="s">
        <v>3051</v>
      </c>
      <c r="Q55" s="160"/>
      <c r="R55" s="140" t="s">
        <v>3093</v>
      </c>
      <c r="S55" s="143"/>
      <c r="T55" s="210" t="s">
        <v>3903</v>
      </c>
      <c r="U55" s="167"/>
      <c r="V55" s="73" t="s">
        <v>3093</v>
      </c>
      <c r="W55" s="167"/>
      <c r="X55" s="73"/>
      <c r="Y55" s="167"/>
      <c r="Z55" s="167"/>
      <c r="AA55" s="167"/>
      <c r="AB55" s="71"/>
      <c r="AC55" s="228" t="s">
        <v>3828</v>
      </c>
      <c r="AD55" s="156" t="b">
        <f>NOT(ISBLANK(OpnameTabel[[#This Row],[Aantal]]))</f>
        <v>1</v>
      </c>
      <c r="AE55" s="70" t="b">
        <f>AND(OpnameTabel[[#This Row],[IsAssetRegel]],NOT(ISBLANK(OpnameTabel[[#This Row],[Aantal]])))</f>
        <v>1</v>
      </c>
      <c r="AF55" s="70" t="b">
        <f>IF(AND(OpnameTabel[[#This Row],[IsAssetRegel]],OpnameTabel[[#This Row],[IsRegelActief]]), NOT(ISBLANK(OpnameTabel[[#This Row],[Bouwjaar]])), TRUE)</f>
        <v>0</v>
      </c>
      <c r="AG55" s="70" t="b">
        <f>IF(AND(OpnameTabel[[#This Row],[IsAssetRegel]],OpnameTabel[[#This Row],[IsRegelActief]]), NOT(ISBLANK(J55)), TRUE)</f>
        <v>0</v>
      </c>
      <c r="AH55" s="70" t="b">
        <f>IF(AND(OpnameTabel[[#This Row],[IsAssetRegel]],OpnameTabel[[#This Row],[IsRegelActief]]), NOT(ISBLANK(K55)), TRUE)</f>
        <v>0</v>
      </c>
      <c r="AI55" s="70" t="b">
        <f>IF(AND(OpnameTabel[[#This Row],[IsAssetRegel]],OpnameTabel[[#This Row],[IsRegelActief]], NOT(ISBLANK(OpnameTabel[[#This Row],[Kenmerkvraag 4]]))), NOT(ISBLANK(OpnameTabel[[#This Row],[Kenmerkantwoord 4]])), TRUE)</f>
        <v>0</v>
      </c>
      <c r="AJ55" s="70" t="b">
        <f>IF(AND(OpnameTabel[[#This Row],[IsAssetRegel]],OpnameTabel[[#This Row],[IsRegelActief]], NOT(ISBLANK(OpnameTabel[[#This Row],[Kenmerkvraag 5]]))), NOT(ISBLANK(OpnameTabel[[#This Row],[Kenmerkantwoord 5]])), TRUE)</f>
        <v>0</v>
      </c>
      <c r="AK55" s="70" t="b">
        <f>IF(AND(OpnameTabel[[#This Row],[IsAssetRegel]],OpnameTabel[[#This Row],[IsRegelActief]], NOT(ISBLANK(OpnameTabel[[#This Row],[Kenmerkvraag 6]]))), NOT(ISBLANK(OpnameTabel[[#This Row],[Kenmerkantwoord 6]])), TRUE)</f>
        <v>0</v>
      </c>
      <c r="AL55" s="70" t="b">
        <f>IF(AND(OpnameTabel[[#This Row],[IsAssetRegel]],OpnameTabel[[#This Row],[IsRegelActief]], NOT(ISBLANK(OpnameTabel[[#This Row],[Kenmerkvraag 7]]))), NOT(ISBLANK(OpnameTabel[[#This Row],[Kenmerkantwoord 7]])), TRUE)</f>
        <v>0</v>
      </c>
      <c r="AM55" s="70" t="b">
        <f>IF(AND(OpnameTabel[[#This Row],[IsAssetRegel]],OpnameTabel[[#This Row],[IsRegelActief]], NOT(ISBLANK(OpnameTabel[[#This Row],[Kenmerkvraag 8]]))), NOT(ISBLANK(OpnameTabel[[#This Row],[Kenmerkantwoord 8]])), TRUE)</f>
        <v>0</v>
      </c>
      <c r="AN55" s="70" t="b">
        <f>IF(AND(OpnameTabel[[#This Row],[IsAssetRegel]],OpnameTabel[[#This Row],[IsRegelActief]], NOT(ISBLANK(OpnameTabel[[#This Row],[Kenmerkvraag 9]]))), NOT(ISBLANK(OpnameTabel[[#This Row],[Kenmerkantwoord 9]])), TRUE)</f>
        <v>0</v>
      </c>
      <c r="AO55" s="70" t="b">
        <f>IF(AND(OpnameTabel[[#This Row],[IsAssetRegel]],OpnameTabel[[#This Row],[IsRegelActief]], NOT(ISBLANK(OpnameTabel[[#This Row],[Kenmerkvraag 10]]))), NOT(ISBLANK(OpnameTabel[[#This Row],[Kenmerkantwoord 10]])), TRUE)</f>
        <v>1</v>
      </c>
      <c r="AP55" s="70" t="b">
        <f>IF(AND(OpnameTabel[[#This Row],[IsAssetRegel]],OpnameTabel[[#This Row],[IsRegelActief]], NOT(ISBLANK(OpnameTabel[[#This Row],[Kenmerkvraag 11]]))), NOT(ISBLANK(OpnameTabel[[#This Row],[Kenmerkantwoord 11]])), TRUE)</f>
        <v>1</v>
      </c>
      <c r="AQ55" s="70">
        <f>IF(OpnameTabel[[#This Row],[IsIngevuld1]], 0, 1)</f>
        <v>1</v>
      </c>
      <c r="AR55" s="70">
        <f>IF(OpnameTabel[[#This Row],[IsIngevuld2]], 0, 1)</f>
        <v>1</v>
      </c>
      <c r="AS55" s="70">
        <f>IF(OpnameTabel[[#This Row],[IsIngevuld3]], 0, 1)</f>
        <v>1</v>
      </c>
      <c r="AT55" s="70">
        <f>IF(OpnameTabel[[#This Row],[IsIngevuld4]], 0, 1)</f>
        <v>1</v>
      </c>
      <c r="AU55" s="70">
        <f>IF(OpnameTabel[[#This Row],[IsIngevuld5]], 0, 1)</f>
        <v>1</v>
      </c>
      <c r="AV55" s="70">
        <f>IF(OpnameTabel[[#This Row],[IsIngevuld6]], 0, 1)</f>
        <v>1</v>
      </c>
      <c r="AW55" s="70">
        <f>IF(OpnameTabel[[#This Row],[IsIngevuld7]], 0, 1)</f>
        <v>1</v>
      </c>
      <c r="AX55" s="70">
        <f>IF(OpnameTabel[[#This Row],[IsIngevuld8]], 0, 1)</f>
        <v>1</v>
      </c>
      <c r="AY55" s="70">
        <f>IF(OpnameTabel[[#This Row],[IsIngevuld9]], 0, 1)</f>
        <v>1</v>
      </c>
      <c r="AZ55" s="70">
        <f>IF(OpnameTabel[[#This Row],[IsIngevuld10]], 0, 1)</f>
        <v>0</v>
      </c>
      <c r="BA55" s="70">
        <f>IF(OpnameTabel[[#This Row],[IsIngevuld11]], 0, 1)</f>
        <v>0</v>
      </c>
      <c r="BB55" s="70" t="b">
        <f>ISNUMBER(SEARCH("[",OpnameTabel[[#This Row],[Kenmerkvraag 4]]))</f>
        <v>1</v>
      </c>
      <c r="BC55" s="70" t="str">
        <f>IF(OpnameTabel[[#This Row],[HeeftKenmerkEenheid4]], MID(LEFT(OpnameTabel[[#This Row],[Kenmerkvraag 4]],FIND("]",OpnameTabel[[#This Row],[Kenmerkvraag 4]])-1),FIND("[",OpnameTabel[[#This Row],[Kenmerkvraag 4]])+1,LEN(OpnameTabel[[#This Row],[Kenmerkvraag 4]])), "")</f>
        <v>stuks</v>
      </c>
      <c r="BD55" s="70" t="str">
        <f>IF(OpnameTabel[[#This Row],[HeeftKenmerkEenheid4]], LEFT(OpnameTabel[[#This Row],[Kenmerkvraag 4]], (FIND(" [",OpnameTabel[[#This Row],[Kenmerkvraag 4]],1)-1)), "")</f>
        <v>Sprinklerkoppen</v>
      </c>
      <c r="BE55" s="186" t="str">
        <f>IF(OpnameTabel[[#This Row],[HeeftKenmerkEenheid4]], (OpnameTabel[[#This Row],[Kenmerkomschrijving4]] &amp; ": " &amp; OpnameTabel[[#This Row],[Kenmerkantwoord 4]] &amp; " " &amp;OpnameTabel[[#This Row],[Kenmerkeenheid4]]), IF(ISTEXT(OpnameTabel[[#This Row],[Kenmerkantwoord 4]]), OpnameTabel[[#This Row],[Kenmerkantwoord 4]], ""))</f>
        <v>Sprinklerkoppen:  stuks</v>
      </c>
      <c r="BF55" s="186" t="b">
        <f>ISNUMBER(SEARCH("[",OpnameTabel[[#This Row],[Kenmerkvraag 5]]))</f>
        <v>1</v>
      </c>
      <c r="BG55" s="186" t="str">
        <f>IF(OpnameTabel[[#This Row],[HeeftKenmerkEenheid5]], MID(LEFT(OpnameTabel[[#This Row],[Kenmerkvraag 5]],FIND("]",OpnameTabel[[#This Row],[Kenmerkvraag 5]])-1),FIND("[",OpnameTabel[[#This Row],[Kenmerkvraag 5]])+1,LEN(OpnameTabel[[#This Row],[Kenmerkvraag 5]])), "")</f>
        <v>stuks</v>
      </c>
      <c r="BH55" s="186" t="str">
        <f>IF(OpnameTabel[[#This Row],[HeeftKenmerkEenheid5]], LEFT(OpnameTabel[[#This Row],[Kenmerkvraag 5]], (FIND(" [",OpnameTabel[[#This Row],[Kenmerkvraag 5]],1)-1)), "")</f>
        <v>Alarm-/terugslagklep</v>
      </c>
      <c r="BI55" s="186" t="str">
        <f>IF(OpnameTabel[[#This Row],[HeeftKenmerkEenheid5]], (OpnameTabel[[#This Row],[Kenmerkomschrijving5]] &amp; ": " &amp; OpnameTabel[[#This Row],[Kenmerkantwoord 5]] &amp; " " &amp;OpnameTabel[[#This Row],[Kenmerkeenheid5]]), IF(ISTEXT(OpnameTabel[[#This Row],[Kenmerkantwoord 5]]), OpnameTabel[[#This Row],[Kenmerkantwoord 5]], ""))</f>
        <v>Alarm-/terugslagklep:  stuks</v>
      </c>
      <c r="BJ55" s="186" t="b">
        <f>ISNUMBER(SEARCH("[",OpnameTabel[[#This Row],[Kenmerkvraag 6]]))</f>
        <v>1</v>
      </c>
      <c r="BK55" s="186" t="str">
        <f>IF(OpnameTabel[[#This Row],[HeeftKenmerkEenheid6]], MID(LEFT(OpnameTabel[[#This Row],[Kenmerkvraag 6]],FIND("]",OpnameTabel[[#This Row],[Kenmerkvraag 6]])-1),FIND("[",OpnameTabel[[#This Row],[Kenmerkvraag 6]])+1,LEN(OpnameTabel[[#This Row],[Kenmerkvraag 6]])), "")</f>
        <v>m3/h</v>
      </c>
      <c r="BL55" s="186" t="str">
        <f>IF(OpnameTabel[[#This Row],[HeeftKenmerkEenheid6]], LEFT(OpnameTabel[[#This Row],[Kenmerkvraag 6]], (FIND(" [",OpnameTabel[[#This Row],[Kenmerkvraag 6]],1)-1)), "")</f>
        <v>Max. debiet</v>
      </c>
      <c r="BM55" s="186" t="str">
        <f>IF(OpnameTabel[[#This Row],[HeeftKenmerkEenheid6]], (OpnameTabel[[#This Row],[Kenmerkomschrijving6]] &amp; ": " &amp; OpnameTabel[[#This Row],[Kenmerkantwoord 6]] &amp; " " &amp;OpnameTabel[[#This Row],[Kenmerkeenheid6]]), IF(ISTEXT(OpnameTabel[[#This Row],[Kenmerkantwoord 6]]), OpnameTabel[[#This Row],[Kenmerkantwoord 6]], ""))</f>
        <v>Max. debiet:  m3/h</v>
      </c>
      <c r="BN55" s="186" t="b">
        <f>ISNUMBER(SEARCH("[",OpnameTabel[[#This Row],[Kenmerkvraag 7]]))</f>
        <v>0</v>
      </c>
      <c r="BO55" s="186" t="str">
        <f>IF(OpnameTabel[[#This Row],[HeeftKenmerkEenheid7]], MID(LEFT(OpnameTabel[[#This Row],[Kenmerkvraag 7]],FIND("]",OpnameTabel[[#This Row],[Kenmerkvraag 7]])-1),FIND("[",OpnameTabel[[#This Row],[Kenmerkvraag 7]])+1,LEN(OpnameTabel[[#This Row],[Kenmerkvraag 7]])), "")</f>
        <v/>
      </c>
      <c r="BP55" s="186" t="str">
        <f>IF(OpnameTabel[[#This Row],[HeeftKenmerkEenheid7]], LEFT(OpnameTabel[[#This Row],[Kenmerkvraag 7]], (FIND(" [",OpnameTabel[[#This Row],[Kenmerkvraag 7]],1)-1)), "")</f>
        <v/>
      </c>
      <c r="BQ55" s="186" t="str">
        <f>IF(OpnameTabel[[#This Row],[HeeftKenmerkEenheid7]], (OpnameTabel[[#This Row],[Kenmerkomschrijving7]] &amp; ": " &amp; OpnameTabel[[#This Row],[Kenmerkantwoord 7]] &amp; " " &amp;OpnameTabel[[#This Row],[Kenmerkeenheid7]]), IF(ISTEXT(OpnameTabel[[#This Row],[Kenmerkantwoord 7]]), OpnameTabel[[#This Row],[Kenmerkantwoord 7]], ""))</f>
        <v/>
      </c>
      <c r="BR55" s="186" t="b">
        <f>ISNUMBER(SEARCH("[",OpnameTabel[[#This Row],[Kenmerkvraag 8]]))</f>
        <v>1</v>
      </c>
      <c r="BS55" s="186" t="str">
        <f>IF(OpnameTabel[[#This Row],[HeeftKenmerkEenheid8]], MID(LEFT(OpnameTabel[[#This Row],[Kenmerkvraag 8]],FIND("]",OpnameTabel[[#This Row],[Kenmerkvraag 8]])-1),FIND("[",OpnameTabel[[#This Row],[Kenmerkvraag 8]])+1,LEN(OpnameTabel[[#This Row],[Kenmerkvraag 8]])), "")</f>
        <v>stuks</v>
      </c>
      <c r="BT55" s="186" t="str">
        <f>IF(OpnameTabel[[#This Row],[HeeftKenmerkEenheid8]], LEFT(OpnameTabel[[#This Row],[Kenmerkvraag 8]], (FIND(" [",OpnameTabel[[#This Row],[Kenmerkvraag 8]],1)-1)), "")</f>
        <v>Sprinklerpomp</v>
      </c>
      <c r="BU55" s="186" t="str">
        <f>IF(OpnameTabel[[#This Row],[HeeftKenmerkEenheid8]], (OpnameTabel[[#This Row],[Kenmerkomschrijving8]] &amp; ": " &amp; OpnameTabel[[#This Row],[Kenmerkantwoord 8]] &amp; " " &amp;OpnameTabel[[#This Row],[Kenmerkeenheid8]]), IF(ISTEXT(OpnameTabel[[#This Row],[Kenmerkantwoord 8]]), OpnameTabel[[#This Row],[Kenmerkantwoord 8]], ""))</f>
        <v>Sprinklerpomp:  stuks</v>
      </c>
      <c r="BV55" s="186" t="b">
        <f>ISNUMBER(SEARCH("[",OpnameTabel[[#This Row],[Kenmerkvraag 9]]))</f>
        <v>0</v>
      </c>
      <c r="BW55" s="186" t="str">
        <f>IF(OpnameTabel[[#This Row],[HeeftKenmerkEenheid9]], MID(LEFT(OpnameTabel[[#This Row],[Kenmerkvraag 9]],FIND("]",OpnameTabel[[#This Row],[Kenmerkvraag 9]])-1),FIND("[",OpnameTabel[[#This Row],[Kenmerkvraag 9]])+1,LEN(OpnameTabel[[#This Row],[Kenmerkvraag 9]])), "")</f>
        <v/>
      </c>
      <c r="BX55" s="186" t="str">
        <f>IF(OpnameTabel[[#This Row],[HeeftKenmerkEenheid9]], LEFT(OpnameTabel[[#This Row],[Kenmerkvraag 9]], (FIND(" [",OpnameTabel[[#This Row],[Kenmerkvraag 9]],1)-1)), "")</f>
        <v/>
      </c>
      <c r="BY55" s="186" t="str">
        <f>IF(OpnameTabel[[#This Row],[HeeftKenmerkEenheid9]], (OpnameTabel[[#This Row],[Kenmerkomschrijving9]] &amp; ": " &amp; OpnameTabel[[#This Row],[Kenmerkantwoord 9]] &amp; " " &amp;OpnameTabel[[#This Row],[Kenmerkeenheid9]]), IF(ISTEXT(OpnameTabel[[#This Row],[Kenmerkantwoord 9]]), OpnameTabel[[#This Row],[Kenmerkantwoord 9]], ""))</f>
        <v/>
      </c>
      <c r="BZ55" s="186" t="b">
        <f>ISNUMBER(SEARCH("[",OpnameTabel[[#This Row],[Kenmerkvraag 10]]))</f>
        <v>0</v>
      </c>
      <c r="CA55" s="186" t="str">
        <f>IF(OpnameTabel[[#This Row],[HeeftKenmerkEenheid10]], MID(LEFT(OpnameTabel[[#This Row],[Kenmerkvraag 10]],FIND("]",OpnameTabel[[#This Row],[Kenmerkvraag 10]])-1),FIND("[",OpnameTabel[[#This Row],[Kenmerkvraag 10]])+1,LEN(OpnameTabel[[#This Row],[Kenmerkvraag 10]])), "")</f>
        <v/>
      </c>
      <c r="CB55" s="186" t="str">
        <f>IF(OpnameTabel[[#This Row],[HeeftKenmerkEenheid10]], LEFT(OpnameTabel[[#This Row],[Kenmerkvraag 10]], (FIND(" [",OpnameTabel[[#This Row],[Kenmerkvraag 10]],1)-1)), "")</f>
        <v/>
      </c>
      <c r="CC5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5" s="186" t="b">
        <f>ISNUMBER(SEARCH("[",OpnameTabel[[#This Row],[Kenmerkvraag 11]]))</f>
        <v>0</v>
      </c>
      <c r="CE55" s="186" t="str">
        <f>IF(OpnameTabel[[#This Row],[HeeftKenmerkEenheid11]], MID(LEFT(OpnameTabel[[#This Row],[Kenmerkvraag 11]],FIND("]",OpnameTabel[[#This Row],[Kenmerkvraag 11]])-1),FIND("[",OpnameTabel[[#This Row],[Kenmerkvraag 11]])+1,LEN(OpnameTabel[[#This Row],[Kenmerkvraag 11]])), "")</f>
        <v/>
      </c>
      <c r="CF55" s="186" t="str">
        <f>IF(OpnameTabel[[#This Row],[HeeftKenmerkEenheid11]], LEFT(OpnameTabel[[#This Row],[Kenmerkvraag 11]], (FIND(" [",OpnameTabel[[#This Row],[Kenmerkvraag 11]],1)-1)), "")</f>
        <v/>
      </c>
      <c r="CG5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5" s="243"/>
      <c r="CI55" s="243"/>
      <c r="CJ55" s="243"/>
      <c r="CK55" s="243"/>
      <c r="CL55" s="243"/>
      <c r="CM55" s="243"/>
      <c r="CN55" s="243"/>
      <c r="CO55" s="243"/>
      <c r="CP55" s="243"/>
      <c r="CQ55" s="243"/>
      <c r="CR55" s="243"/>
      <c r="CS55" s="243"/>
      <c r="CT55" s="243"/>
      <c r="CU55" s="243"/>
    </row>
    <row r="56" spans="1:99" ht="17.399999999999999" customHeight="1" x14ac:dyDescent="0.25">
      <c r="A56" s="197">
        <f>ROW()</f>
        <v>56</v>
      </c>
      <c r="B56" s="185">
        <v>0</v>
      </c>
      <c r="C56" s="218" t="s">
        <v>266</v>
      </c>
      <c r="D56" s="134" t="str">
        <f>VLOOKUP(E56,'3 NL-SfB'!C:F,4,0)</f>
        <v>droge blusleiding</v>
      </c>
      <c r="E56" s="103" t="s">
        <v>441</v>
      </c>
      <c r="F56" s="135" t="s">
        <v>3793</v>
      </c>
      <c r="G56" t="s">
        <v>3793</v>
      </c>
      <c r="H56" s="147">
        <v>1</v>
      </c>
      <c r="I56" s="143"/>
      <c r="J56" s="142" t="s">
        <v>24</v>
      </c>
      <c r="K56" s="142" t="s">
        <v>24</v>
      </c>
      <c r="L56" s="114" t="s">
        <v>3153</v>
      </c>
      <c r="M56" s="143"/>
      <c r="N56" s="114"/>
      <c r="O56" s="143"/>
      <c r="P56" s="114"/>
      <c r="Q56" s="158"/>
      <c r="R56" s="101"/>
      <c r="S56" s="158"/>
      <c r="T56" s="101"/>
      <c r="U56" s="167"/>
      <c r="V56" s="73"/>
      <c r="W56" s="167"/>
      <c r="X56" s="73"/>
      <c r="Y56" s="167"/>
      <c r="Z56" s="167"/>
      <c r="AA56" s="167"/>
      <c r="AB56" s="71"/>
      <c r="AC56" s="71"/>
      <c r="AD56" s="156" t="b">
        <f>NOT(ISBLANK(OpnameTabel[[#This Row],[Aantal]]))</f>
        <v>1</v>
      </c>
      <c r="AE56" s="70" t="b">
        <f>AND(OpnameTabel[[#This Row],[IsAssetRegel]],NOT(ISBLANK(OpnameTabel[[#This Row],[Aantal]])))</f>
        <v>1</v>
      </c>
      <c r="AF56" s="70" t="b">
        <f>IF(AND(OpnameTabel[[#This Row],[IsAssetRegel]],OpnameTabel[[#This Row],[IsRegelActief]]), NOT(ISBLANK(OpnameTabel[[#This Row],[Bouwjaar]])), TRUE)</f>
        <v>0</v>
      </c>
      <c r="AG56" s="70" t="b">
        <f>IF(AND(OpnameTabel[[#This Row],[IsAssetRegel]],OpnameTabel[[#This Row],[IsRegelActief]]), NOT(ISBLANK(J56)), TRUE)</f>
        <v>1</v>
      </c>
      <c r="AH56" s="70" t="b">
        <f>IF(AND(OpnameTabel[[#This Row],[IsAssetRegel]],OpnameTabel[[#This Row],[IsRegelActief]]), NOT(ISBLANK(K56)), TRUE)</f>
        <v>1</v>
      </c>
      <c r="AI56" s="70" t="b">
        <f>IF(AND(OpnameTabel[[#This Row],[IsAssetRegel]],OpnameTabel[[#This Row],[IsRegelActief]], NOT(ISBLANK(OpnameTabel[[#This Row],[Kenmerkvraag 4]]))), NOT(ISBLANK(OpnameTabel[[#This Row],[Kenmerkantwoord 4]])), TRUE)</f>
        <v>0</v>
      </c>
      <c r="AJ56" s="70" t="b">
        <f>IF(AND(OpnameTabel[[#This Row],[IsAssetRegel]],OpnameTabel[[#This Row],[IsRegelActief]], NOT(ISBLANK(OpnameTabel[[#This Row],[Kenmerkvraag 5]]))), NOT(ISBLANK(OpnameTabel[[#This Row],[Kenmerkantwoord 5]])), TRUE)</f>
        <v>1</v>
      </c>
      <c r="AK56" s="70" t="b">
        <f>IF(AND(OpnameTabel[[#This Row],[IsAssetRegel]],OpnameTabel[[#This Row],[IsRegelActief]], NOT(ISBLANK(OpnameTabel[[#This Row],[Kenmerkvraag 6]]))), NOT(ISBLANK(OpnameTabel[[#This Row],[Kenmerkantwoord 6]])), TRUE)</f>
        <v>1</v>
      </c>
      <c r="AL56" s="70" t="b">
        <f>IF(AND(OpnameTabel[[#This Row],[IsAssetRegel]],OpnameTabel[[#This Row],[IsRegelActief]], NOT(ISBLANK(OpnameTabel[[#This Row],[Kenmerkvraag 7]]))), NOT(ISBLANK(OpnameTabel[[#This Row],[Kenmerkantwoord 7]])), TRUE)</f>
        <v>1</v>
      </c>
      <c r="AM56" s="70" t="b">
        <f>IF(AND(OpnameTabel[[#This Row],[IsAssetRegel]],OpnameTabel[[#This Row],[IsRegelActief]], NOT(ISBLANK(OpnameTabel[[#This Row],[Kenmerkvraag 8]]))), NOT(ISBLANK(OpnameTabel[[#This Row],[Kenmerkantwoord 8]])), TRUE)</f>
        <v>1</v>
      </c>
      <c r="AN56" s="70" t="b">
        <f>IF(AND(OpnameTabel[[#This Row],[IsAssetRegel]],OpnameTabel[[#This Row],[IsRegelActief]], NOT(ISBLANK(OpnameTabel[[#This Row],[Kenmerkvraag 9]]))), NOT(ISBLANK(OpnameTabel[[#This Row],[Kenmerkantwoord 9]])), TRUE)</f>
        <v>1</v>
      </c>
      <c r="AO56" s="70" t="b">
        <f>IF(AND(OpnameTabel[[#This Row],[IsAssetRegel]],OpnameTabel[[#This Row],[IsRegelActief]], NOT(ISBLANK(OpnameTabel[[#This Row],[Kenmerkvraag 10]]))), NOT(ISBLANK(OpnameTabel[[#This Row],[Kenmerkantwoord 10]])), TRUE)</f>
        <v>1</v>
      </c>
      <c r="AP56" s="70" t="b">
        <f>IF(AND(OpnameTabel[[#This Row],[IsAssetRegel]],OpnameTabel[[#This Row],[IsRegelActief]], NOT(ISBLANK(OpnameTabel[[#This Row],[Kenmerkvraag 11]]))), NOT(ISBLANK(OpnameTabel[[#This Row],[Kenmerkantwoord 11]])), TRUE)</f>
        <v>1</v>
      </c>
      <c r="AQ56" s="70">
        <f>IF(OpnameTabel[[#This Row],[IsIngevuld1]], 0, 1)</f>
        <v>1</v>
      </c>
      <c r="AR56" s="70">
        <f>IF(OpnameTabel[[#This Row],[IsIngevuld2]], 0, 1)</f>
        <v>0</v>
      </c>
      <c r="AS56" s="70">
        <f>IF(OpnameTabel[[#This Row],[IsIngevuld3]], 0, 1)</f>
        <v>0</v>
      </c>
      <c r="AT56" s="70">
        <f>IF(OpnameTabel[[#This Row],[IsIngevuld4]], 0, 1)</f>
        <v>1</v>
      </c>
      <c r="AU56" s="70">
        <f>IF(OpnameTabel[[#This Row],[IsIngevuld5]], 0, 1)</f>
        <v>0</v>
      </c>
      <c r="AV56" s="70">
        <f>IF(OpnameTabel[[#This Row],[IsIngevuld6]], 0, 1)</f>
        <v>0</v>
      </c>
      <c r="AW56" s="70">
        <f>IF(OpnameTabel[[#This Row],[IsIngevuld7]], 0, 1)</f>
        <v>0</v>
      </c>
      <c r="AX56" s="70">
        <f>IF(OpnameTabel[[#This Row],[IsIngevuld8]], 0, 1)</f>
        <v>0</v>
      </c>
      <c r="AY56" s="70">
        <f>IF(OpnameTabel[[#This Row],[IsIngevuld9]], 0, 1)</f>
        <v>0</v>
      </c>
      <c r="AZ56" s="70">
        <f>IF(OpnameTabel[[#This Row],[IsIngevuld10]], 0, 1)</f>
        <v>0</v>
      </c>
      <c r="BA56" s="70">
        <f>IF(OpnameTabel[[#This Row],[IsIngevuld11]], 0, 1)</f>
        <v>0</v>
      </c>
      <c r="BB56" s="70" t="b">
        <f>ISNUMBER(SEARCH("[",OpnameTabel[[#This Row],[Kenmerkvraag 4]]))</f>
        <v>1</v>
      </c>
      <c r="BC56" s="70" t="str">
        <f>IF(OpnameTabel[[#This Row],[HeeftKenmerkEenheid4]], MID(LEFT(OpnameTabel[[#This Row],[Kenmerkvraag 4]],FIND("]",OpnameTabel[[#This Row],[Kenmerkvraag 4]])-1),FIND("[",OpnameTabel[[#This Row],[Kenmerkvraag 4]])+1,LEN(OpnameTabel[[#This Row],[Kenmerkvraag 4]])), "")</f>
        <v>stuks</v>
      </c>
      <c r="BD56" s="70" t="str">
        <f>IF(OpnameTabel[[#This Row],[HeeftKenmerkEenheid4]], LEFT(OpnameTabel[[#This Row],[Kenmerkvraag 4]], (FIND(" [",OpnameTabel[[#This Row],[Kenmerkvraag 4]],1)-1)), "")</f>
        <v>Aansluitpunten</v>
      </c>
      <c r="BE56" s="186" t="str">
        <f>IF(OpnameTabel[[#This Row],[HeeftKenmerkEenheid4]], (OpnameTabel[[#This Row],[Kenmerkomschrijving4]] &amp; ": " &amp; OpnameTabel[[#This Row],[Kenmerkantwoord 4]] &amp; " " &amp;OpnameTabel[[#This Row],[Kenmerkeenheid4]]), IF(ISTEXT(OpnameTabel[[#This Row],[Kenmerkantwoord 4]]), OpnameTabel[[#This Row],[Kenmerkantwoord 4]], ""))</f>
        <v>Aansluitpunten:  stuks</v>
      </c>
      <c r="BF56" s="186" t="b">
        <f>ISNUMBER(SEARCH("[",OpnameTabel[[#This Row],[Kenmerkvraag 5]]))</f>
        <v>0</v>
      </c>
      <c r="BG56" s="186" t="str">
        <f>IF(OpnameTabel[[#This Row],[HeeftKenmerkEenheid5]], MID(LEFT(OpnameTabel[[#This Row],[Kenmerkvraag 5]],FIND("]",OpnameTabel[[#This Row],[Kenmerkvraag 5]])-1),FIND("[",OpnameTabel[[#This Row],[Kenmerkvraag 5]])+1,LEN(OpnameTabel[[#This Row],[Kenmerkvraag 5]])), "")</f>
        <v/>
      </c>
      <c r="BH56" s="186" t="str">
        <f>IF(OpnameTabel[[#This Row],[HeeftKenmerkEenheid5]], LEFT(OpnameTabel[[#This Row],[Kenmerkvraag 5]], (FIND(" [",OpnameTabel[[#This Row],[Kenmerkvraag 5]],1)-1)), "")</f>
        <v/>
      </c>
      <c r="BI56" s="186" t="str">
        <f>IF(OpnameTabel[[#This Row],[HeeftKenmerkEenheid5]], (OpnameTabel[[#This Row],[Kenmerkomschrijving5]] &amp; ": " &amp; OpnameTabel[[#This Row],[Kenmerkantwoord 5]] &amp; " " &amp;OpnameTabel[[#This Row],[Kenmerkeenheid5]]), IF(ISTEXT(OpnameTabel[[#This Row],[Kenmerkantwoord 5]]), OpnameTabel[[#This Row],[Kenmerkantwoord 5]], ""))</f>
        <v/>
      </c>
      <c r="BJ56" s="186" t="b">
        <f>ISNUMBER(SEARCH("[",OpnameTabel[[#This Row],[Kenmerkvraag 6]]))</f>
        <v>0</v>
      </c>
      <c r="BK56" s="186" t="str">
        <f>IF(OpnameTabel[[#This Row],[HeeftKenmerkEenheid6]], MID(LEFT(OpnameTabel[[#This Row],[Kenmerkvraag 6]],FIND("]",OpnameTabel[[#This Row],[Kenmerkvraag 6]])-1),FIND("[",OpnameTabel[[#This Row],[Kenmerkvraag 6]])+1,LEN(OpnameTabel[[#This Row],[Kenmerkvraag 6]])), "")</f>
        <v/>
      </c>
      <c r="BL56" s="186" t="str">
        <f>IF(OpnameTabel[[#This Row],[HeeftKenmerkEenheid6]], LEFT(OpnameTabel[[#This Row],[Kenmerkvraag 6]], (FIND(" [",OpnameTabel[[#This Row],[Kenmerkvraag 6]],1)-1)), "")</f>
        <v/>
      </c>
      <c r="BM56" s="186" t="str">
        <f>IF(OpnameTabel[[#This Row],[HeeftKenmerkEenheid6]], (OpnameTabel[[#This Row],[Kenmerkomschrijving6]] &amp; ": " &amp; OpnameTabel[[#This Row],[Kenmerkantwoord 6]] &amp; " " &amp;OpnameTabel[[#This Row],[Kenmerkeenheid6]]), IF(ISTEXT(OpnameTabel[[#This Row],[Kenmerkantwoord 6]]), OpnameTabel[[#This Row],[Kenmerkantwoord 6]], ""))</f>
        <v/>
      </c>
      <c r="BN56" s="186" t="b">
        <f>ISNUMBER(SEARCH("[",OpnameTabel[[#This Row],[Kenmerkvraag 7]]))</f>
        <v>0</v>
      </c>
      <c r="BO56" s="186" t="str">
        <f>IF(OpnameTabel[[#This Row],[HeeftKenmerkEenheid7]], MID(LEFT(OpnameTabel[[#This Row],[Kenmerkvraag 7]],FIND("]",OpnameTabel[[#This Row],[Kenmerkvraag 7]])-1),FIND("[",OpnameTabel[[#This Row],[Kenmerkvraag 7]])+1,LEN(OpnameTabel[[#This Row],[Kenmerkvraag 7]])), "")</f>
        <v/>
      </c>
      <c r="BP56" s="186" t="str">
        <f>IF(OpnameTabel[[#This Row],[HeeftKenmerkEenheid7]], LEFT(OpnameTabel[[#This Row],[Kenmerkvraag 7]], (FIND(" [",OpnameTabel[[#This Row],[Kenmerkvraag 7]],1)-1)), "")</f>
        <v/>
      </c>
      <c r="BQ56" s="186" t="str">
        <f>IF(OpnameTabel[[#This Row],[HeeftKenmerkEenheid7]], (OpnameTabel[[#This Row],[Kenmerkomschrijving7]] &amp; ": " &amp; OpnameTabel[[#This Row],[Kenmerkantwoord 7]] &amp; " " &amp;OpnameTabel[[#This Row],[Kenmerkeenheid7]]), IF(ISTEXT(OpnameTabel[[#This Row],[Kenmerkantwoord 7]]), OpnameTabel[[#This Row],[Kenmerkantwoord 7]], ""))</f>
        <v/>
      </c>
      <c r="BR56" s="186" t="b">
        <f>ISNUMBER(SEARCH("[",OpnameTabel[[#This Row],[Kenmerkvraag 8]]))</f>
        <v>0</v>
      </c>
      <c r="BS56" s="186" t="str">
        <f>IF(OpnameTabel[[#This Row],[HeeftKenmerkEenheid8]], MID(LEFT(OpnameTabel[[#This Row],[Kenmerkvraag 8]],FIND("]",OpnameTabel[[#This Row],[Kenmerkvraag 8]])-1),FIND("[",OpnameTabel[[#This Row],[Kenmerkvraag 8]])+1,LEN(OpnameTabel[[#This Row],[Kenmerkvraag 8]])), "")</f>
        <v/>
      </c>
      <c r="BT56" s="186" t="str">
        <f>IF(OpnameTabel[[#This Row],[HeeftKenmerkEenheid8]], LEFT(OpnameTabel[[#This Row],[Kenmerkvraag 8]], (FIND(" [",OpnameTabel[[#This Row],[Kenmerkvraag 8]],1)-1)), "")</f>
        <v/>
      </c>
      <c r="BU56" s="186" t="str">
        <f>IF(OpnameTabel[[#This Row],[HeeftKenmerkEenheid8]], (OpnameTabel[[#This Row],[Kenmerkomschrijving8]] &amp; ": " &amp; OpnameTabel[[#This Row],[Kenmerkantwoord 8]] &amp; " " &amp;OpnameTabel[[#This Row],[Kenmerkeenheid8]]), IF(ISTEXT(OpnameTabel[[#This Row],[Kenmerkantwoord 8]]), OpnameTabel[[#This Row],[Kenmerkantwoord 8]], ""))</f>
        <v/>
      </c>
      <c r="BV56" s="186" t="b">
        <f>ISNUMBER(SEARCH("[",OpnameTabel[[#This Row],[Kenmerkvraag 9]]))</f>
        <v>0</v>
      </c>
      <c r="BW56" s="186" t="str">
        <f>IF(OpnameTabel[[#This Row],[HeeftKenmerkEenheid9]], MID(LEFT(OpnameTabel[[#This Row],[Kenmerkvraag 9]],FIND("]",OpnameTabel[[#This Row],[Kenmerkvraag 9]])-1),FIND("[",OpnameTabel[[#This Row],[Kenmerkvraag 9]])+1,LEN(OpnameTabel[[#This Row],[Kenmerkvraag 9]])), "")</f>
        <v/>
      </c>
      <c r="BX56" s="186" t="str">
        <f>IF(OpnameTabel[[#This Row],[HeeftKenmerkEenheid9]], LEFT(OpnameTabel[[#This Row],[Kenmerkvraag 9]], (FIND(" [",OpnameTabel[[#This Row],[Kenmerkvraag 9]],1)-1)), "")</f>
        <v/>
      </c>
      <c r="BY56" s="186" t="str">
        <f>IF(OpnameTabel[[#This Row],[HeeftKenmerkEenheid9]], (OpnameTabel[[#This Row],[Kenmerkomschrijving9]] &amp; ": " &amp; OpnameTabel[[#This Row],[Kenmerkantwoord 9]] &amp; " " &amp;OpnameTabel[[#This Row],[Kenmerkeenheid9]]), IF(ISTEXT(OpnameTabel[[#This Row],[Kenmerkantwoord 9]]), OpnameTabel[[#This Row],[Kenmerkantwoord 9]], ""))</f>
        <v/>
      </c>
      <c r="BZ56" s="186" t="b">
        <f>ISNUMBER(SEARCH("[",OpnameTabel[[#This Row],[Kenmerkvraag 10]]))</f>
        <v>0</v>
      </c>
      <c r="CA56" s="186" t="str">
        <f>IF(OpnameTabel[[#This Row],[HeeftKenmerkEenheid10]], MID(LEFT(OpnameTabel[[#This Row],[Kenmerkvraag 10]],FIND("]",OpnameTabel[[#This Row],[Kenmerkvraag 10]])-1),FIND("[",OpnameTabel[[#This Row],[Kenmerkvraag 10]])+1,LEN(OpnameTabel[[#This Row],[Kenmerkvraag 10]])), "")</f>
        <v/>
      </c>
      <c r="CB56" s="186" t="str">
        <f>IF(OpnameTabel[[#This Row],[HeeftKenmerkEenheid10]], LEFT(OpnameTabel[[#This Row],[Kenmerkvraag 10]], (FIND(" [",OpnameTabel[[#This Row],[Kenmerkvraag 10]],1)-1)), "")</f>
        <v/>
      </c>
      <c r="CC5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6" s="186" t="b">
        <f>ISNUMBER(SEARCH("[",OpnameTabel[[#This Row],[Kenmerkvraag 11]]))</f>
        <v>0</v>
      </c>
      <c r="CE56" s="186" t="str">
        <f>IF(OpnameTabel[[#This Row],[HeeftKenmerkEenheid11]], MID(LEFT(OpnameTabel[[#This Row],[Kenmerkvraag 11]],FIND("]",OpnameTabel[[#This Row],[Kenmerkvraag 11]])-1),FIND("[",OpnameTabel[[#This Row],[Kenmerkvraag 11]])+1,LEN(OpnameTabel[[#This Row],[Kenmerkvraag 11]])), "")</f>
        <v/>
      </c>
      <c r="CF56" s="186" t="str">
        <f>IF(OpnameTabel[[#This Row],[HeeftKenmerkEenheid11]], LEFT(OpnameTabel[[#This Row],[Kenmerkvraag 11]], (FIND(" [",OpnameTabel[[#This Row],[Kenmerkvraag 11]],1)-1)), "")</f>
        <v/>
      </c>
      <c r="CG5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6" s="186"/>
      <c r="CI56" s="186"/>
      <c r="CJ56" s="186"/>
      <c r="CK56" s="186"/>
      <c r="CL56" s="186"/>
      <c r="CM56" s="186"/>
      <c r="CN56" s="186"/>
      <c r="CO56" s="186"/>
      <c r="CP56" s="186"/>
      <c r="CQ56" s="186"/>
      <c r="CR56" s="186"/>
      <c r="CS56" s="186"/>
      <c r="CT56" s="186"/>
      <c r="CU56" s="186"/>
    </row>
    <row r="57" spans="1:99" ht="17.399999999999999" customHeight="1" x14ac:dyDescent="0.25">
      <c r="A57" s="197">
        <f>ROW()</f>
        <v>57</v>
      </c>
      <c r="B57" s="185">
        <v>0</v>
      </c>
      <c r="C57" s="218" t="s">
        <v>266</v>
      </c>
      <c r="D57" s="134" t="str">
        <f>VLOOKUP(E57,'3 NL-SfB'!C:F,4,0)</f>
        <v>brandslanghaspel</v>
      </c>
      <c r="E57" s="109" t="s">
        <v>433</v>
      </c>
      <c r="F57" s="105" t="s">
        <v>3794</v>
      </c>
      <c r="G57" t="s">
        <v>3794</v>
      </c>
      <c r="H57" s="147">
        <v>1</v>
      </c>
      <c r="I57" s="143"/>
      <c r="J57" s="143" t="s">
        <v>24</v>
      </c>
      <c r="K57" s="143" t="s">
        <v>24</v>
      </c>
      <c r="L57" s="111"/>
      <c r="M57" s="143"/>
      <c r="N57" s="98"/>
      <c r="O57" s="143"/>
      <c r="P57" s="98"/>
      <c r="Q57" s="160"/>
      <c r="R57" s="110"/>
      <c r="S57" s="160"/>
      <c r="T57" s="110"/>
      <c r="U57" s="160"/>
      <c r="V57" s="110"/>
      <c r="W57" s="160"/>
      <c r="X57" s="110"/>
      <c r="Y57" s="160"/>
      <c r="Z57" s="160"/>
      <c r="AA57" s="160"/>
      <c r="AB57" s="102"/>
      <c r="AC57" s="102"/>
      <c r="AD57" s="156" t="b">
        <f>NOT(ISBLANK(OpnameTabel[[#This Row],[Aantal]]))</f>
        <v>1</v>
      </c>
      <c r="AE57" s="70" t="b">
        <f>AND(OpnameTabel[[#This Row],[IsAssetRegel]],NOT(ISBLANK(OpnameTabel[[#This Row],[Aantal]])))</f>
        <v>1</v>
      </c>
      <c r="AF57" s="70" t="b">
        <f>IF(AND(OpnameTabel[[#This Row],[IsAssetRegel]],OpnameTabel[[#This Row],[IsRegelActief]]), NOT(ISBLANK(OpnameTabel[[#This Row],[Bouwjaar]])), TRUE)</f>
        <v>0</v>
      </c>
      <c r="AG57" s="70" t="b">
        <f>IF(AND(OpnameTabel[[#This Row],[IsAssetRegel]],OpnameTabel[[#This Row],[IsRegelActief]]), NOT(ISBLANK(J57)), TRUE)</f>
        <v>1</v>
      </c>
      <c r="AH57" s="70" t="b">
        <f>IF(AND(OpnameTabel[[#This Row],[IsAssetRegel]],OpnameTabel[[#This Row],[IsRegelActief]]), NOT(ISBLANK(K57)), TRUE)</f>
        <v>1</v>
      </c>
      <c r="AI57" s="70" t="b">
        <f>IF(AND(OpnameTabel[[#This Row],[IsAssetRegel]],OpnameTabel[[#This Row],[IsRegelActief]], NOT(ISBLANK(OpnameTabel[[#This Row],[Kenmerkvraag 4]]))), NOT(ISBLANK(OpnameTabel[[#This Row],[Kenmerkantwoord 4]])), TRUE)</f>
        <v>1</v>
      </c>
      <c r="AJ57" s="70" t="b">
        <f>IF(AND(OpnameTabel[[#This Row],[IsAssetRegel]],OpnameTabel[[#This Row],[IsRegelActief]], NOT(ISBLANK(OpnameTabel[[#This Row],[Kenmerkvraag 5]]))), NOT(ISBLANK(OpnameTabel[[#This Row],[Kenmerkantwoord 5]])), TRUE)</f>
        <v>1</v>
      </c>
      <c r="AK57" s="70" t="b">
        <f>IF(AND(OpnameTabel[[#This Row],[IsAssetRegel]],OpnameTabel[[#This Row],[IsRegelActief]], NOT(ISBLANK(OpnameTabel[[#This Row],[Kenmerkvraag 6]]))), NOT(ISBLANK(OpnameTabel[[#This Row],[Kenmerkantwoord 6]])), TRUE)</f>
        <v>1</v>
      </c>
      <c r="AL57" s="70" t="b">
        <f>IF(AND(OpnameTabel[[#This Row],[IsAssetRegel]],OpnameTabel[[#This Row],[IsRegelActief]], NOT(ISBLANK(OpnameTabel[[#This Row],[Kenmerkvraag 7]]))), NOT(ISBLANK(OpnameTabel[[#This Row],[Kenmerkantwoord 7]])), TRUE)</f>
        <v>1</v>
      </c>
      <c r="AM57" s="70" t="b">
        <f>IF(AND(OpnameTabel[[#This Row],[IsAssetRegel]],OpnameTabel[[#This Row],[IsRegelActief]], NOT(ISBLANK(OpnameTabel[[#This Row],[Kenmerkvraag 8]]))), NOT(ISBLANK(OpnameTabel[[#This Row],[Kenmerkantwoord 8]])), TRUE)</f>
        <v>1</v>
      </c>
      <c r="AN57" s="70" t="b">
        <f>IF(AND(OpnameTabel[[#This Row],[IsAssetRegel]],OpnameTabel[[#This Row],[IsRegelActief]], NOT(ISBLANK(OpnameTabel[[#This Row],[Kenmerkvraag 9]]))), NOT(ISBLANK(OpnameTabel[[#This Row],[Kenmerkantwoord 9]])), TRUE)</f>
        <v>1</v>
      </c>
      <c r="AO57" s="70" t="b">
        <f>IF(AND(OpnameTabel[[#This Row],[IsAssetRegel]],OpnameTabel[[#This Row],[IsRegelActief]], NOT(ISBLANK(OpnameTabel[[#This Row],[Kenmerkvraag 10]]))), NOT(ISBLANK(OpnameTabel[[#This Row],[Kenmerkantwoord 10]])), TRUE)</f>
        <v>1</v>
      </c>
      <c r="AP57" s="70" t="b">
        <f>IF(AND(OpnameTabel[[#This Row],[IsAssetRegel]],OpnameTabel[[#This Row],[IsRegelActief]], NOT(ISBLANK(OpnameTabel[[#This Row],[Kenmerkvraag 11]]))), NOT(ISBLANK(OpnameTabel[[#This Row],[Kenmerkantwoord 11]])), TRUE)</f>
        <v>1</v>
      </c>
      <c r="AQ57" s="70">
        <f>IF(OpnameTabel[[#This Row],[IsIngevuld1]], 0, 1)</f>
        <v>1</v>
      </c>
      <c r="AR57" s="70">
        <f>IF(OpnameTabel[[#This Row],[IsIngevuld2]], 0, 1)</f>
        <v>0</v>
      </c>
      <c r="AS57" s="70">
        <f>IF(OpnameTabel[[#This Row],[IsIngevuld3]], 0, 1)</f>
        <v>0</v>
      </c>
      <c r="AT57" s="70">
        <f>IF(OpnameTabel[[#This Row],[IsIngevuld4]], 0, 1)</f>
        <v>0</v>
      </c>
      <c r="AU57" s="70">
        <f>IF(OpnameTabel[[#This Row],[IsIngevuld5]], 0, 1)</f>
        <v>0</v>
      </c>
      <c r="AV57" s="70">
        <f>IF(OpnameTabel[[#This Row],[IsIngevuld6]], 0, 1)</f>
        <v>0</v>
      </c>
      <c r="AW57" s="70">
        <f>IF(OpnameTabel[[#This Row],[IsIngevuld7]], 0, 1)</f>
        <v>0</v>
      </c>
      <c r="AX57" s="70">
        <f>IF(OpnameTabel[[#This Row],[IsIngevuld8]], 0, 1)</f>
        <v>0</v>
      </c>
      <c r="AY57" s="70">
        <f>IF(OpnameTabel[[#This Row],[IsIngevuld9]], 0, 1)</f>
        <v>0</v>
      </c>
      <c r="AZ57" s="70">
        <f>IF(OpnameTabel[[#This Row],[IsIngevuld10]], 0, 1)</f>
        <v>0</v>
      </c>
      <c r="BA57" s="70">
        <f>IF(OpnameTabel[[#This Row],[IsIngevuld11]], 0, 1)</f>
        <v>0</v>
      </c>
      <c r="BB57" s="70" t="b">
        <f>ISNUMBER(SEARCH("[",OpnameTabel[[#This Row],[Kenmerkvraag 4]]))</f>
        <v>0</v>
      </c>
      <c r="BC57" s="70" t="str">
        <f>IF(OpnameTabel[[#This Row],[HeeftKenmerkEenheid4]], MID(LEFT(OpnameTabel[[#This Row],[Kenmerkvraag 4]],FIND("]",OpnameTabel[[#This Row],[Kenmerkvraag 4]])-1),FIND("[",OpnameTabel[[#This Row],[Kenmerkvraag 4]])+1,LEN(OpnameTabel[[#This Row],[Kenmerkvraag 4]])), "")</f>
        <v/>
      </c>
      <c r="BD57" s="70" t="str">
        <f>IF(OpnameTabel[[#This Row],[HeeftKenmerkEenheid4]], LEFT(OpnameTabel[[#This Row],[Kenmerkvraag 4]], (FIND(" [",OpnameTabel[[#This Row],[Kenmerkvraag 4]],1)-1)), "")</f>
        <v/>
      </c>
      <c r="BE57" s="186" t="str">
        <f>IF(OpnameTabel[[#This Row],[HeeftKenmerkEenheid4]], (OpnameTabel[[#This Row],[Kenmerkomschrijving4]] &amp; ": " &amp; OpnameTabel[[#This Row],[Kenmerkantwoord 4]] &amp; " " &amp;OpnameTabel[[#This Row],[Kenmerkeenheid4]]), IF(ISTEXT(OpnameTabel[[#This Row],[Kenmerkantwoord 4]]), OpnameTabel[[#This Row],[Kenmerkantwoord 4]], ""))</f>
        <v/>
      </c>
      <c r="BF57" s="186" t="b">
        <f>ISNUMBER(SEARCH("[",OpnameTabel[[#This Row],[Kenmerkvraag 5]]))</f>
        <v>0</v>
      </c>
      <c r="BG57" s="186" t="str">
        <f>IF(OpnameTabel[[#This Row],[HeeftKenmerkEenheid5]], MID(LEFT(OpnameTabel[[#This Row],[Kenmerkvraag 5]],FIND("]",OpnameTabel[[#This Row],[Kenmerkvraag 5]])-1),FIND("[",OpnameTabel[[#This Row],[Kenmerkvraag 5]])+1,LEN(OpnameTabel[[#This Row],[Kenmerkvraag 5]])), "")</f>
        <v/>
      </c>
      <c r="BH57" s="186" t="str">
        <f>IF(OpnameTabel[[#This Row],[HeeftKenmerkEenheid5]], LEFT(OpnameTabel[[#This Row],[Kenmerkvraag 5]], (FIND(" [",OpnameTabel[[#This Row],[Kenmerkvraag 5]],1)-1)), "")</f>
        <v/>
      </c>
      <c r="BI57" s="186" t="str">
        <f>IF(OpnameTabel[[#This Row],[HeeftKenmerkEenheid5]], (OpnameTabel[[#This Row],[Kenmerkomschrijving5]] &amp; ": " &amp; OpnameTabel[[#This Row],[Kenmerkantwoord 5]] &amp; " " &amp;OpnameTabel[[#This Row],[Kenmerkeenheid5]]), IF(ISTEXT(OpnameTabel[[#This Row],[Kenmerkantwoord 5]]), OpnameTabel[[#This Row],[Kenmerkantwoord 5]], ""))</f>
        <v/>
      </c>
      <c r="BJ57" s="186" t="b">
        <f>ISNUMBER(SEARCH("[",OpnameTabel[[#This Row],[Kenmerkvraag 6]]))</f>
        <v>0</v>
      </c>
      <c r="BK57" s="186" t="str">
        <f>IF(OpnameTabel[[#This Row],[HeeftKenmerkEenheid6]], MID(LEFT(OpnameTabel[[#This Row],[Kenmerkvraag 6]],FIND("]",OpnameTabel[[#This Row],[Kenmerkvraag 6]])-1),FIND("[",OpnameTabel[[#This Row],[Kenmerkvraag 6]])+1,LEN(OpnameTabel[[#This Row],[Kenmerkvraag 6]])), "")</f>
        <v/>
      </c>
      <c r="BL57" s="186" t="str">
        <f>IF(OpnameTabel[[#This Row],[HeeftKenmerkEenheid6]], LEFT(OpnameTabel[[#This Row],[Kenmerkvraag 6]], (FIND(" [",OpnameTabel[[#This Row],[Kenmerkvraag 6]],1)-1)), "")</f>
        <v/>
      </c>
      <c r="BM57" s="186" t="str">
        <f>IF(OpnameTabel[[#This Row],[HeeftKenmerkEenheid6]], (OpnameTabel[[#This Row],[Kenmerkomschrijving6]] &amp; ": " &amp; OpnameTabel[[#This Row],[Kenmerkantwoord 6]] &amp; " " &amp;OpnameTabel[[#This Row],[Kenmerkeenheid6]]), IF(ISTEXT(OpnameTabel[[#This Row],[Kenmerkantwoord 6]]), OpnameTabel[[#This Row],[Kenmerkantwoord 6]], ""))</f>
        <v/>
      </c>
      <c r="BN57" s="186" t="b">
        <f>ISNUMBER(SEARCH("[",OpnameTabel[[#This Row],[Kenmerkvraag 7]]))</f>
        <v>0</v>
      </c>
      <c r="BO57" s="186" t="str">
        <f>IF(OpnameTabel[[#This Row],[HeeftKenmerkEenheid7]], MID(LEFT(OpnameTabel[[#This Row],[Kenmerkvraag 7]],FIND("]",OpnameTabel[[#This Row],[Kenmerkvraag 7]])-1),FIND("[",OpnameTabel[[#This Row],[Kenmerkvraag 7]])+1,LEN(OpnameTabel[[#This Row],[Kenmerkvraag 7]])), "")</f>
        <v/>
      </c>
      <c r="BP57" s="186" t="str">
        <f>IF(OpnameTabel[[#This Row],[HeeftKenmerkEenheid7]], LEFT(OpnameTabel[[#This Row],[Kenmerkvraag 7]], (FIND(" [",OpnameTabel[[#This Row],[Kenmerkvraag 7]],1)-1)), "")</f>
        <v/>
      </c>
      <c r="BQ57" s="186" t="str">
        <f>IF(OpnameTabel[[#This Row],[HeeftKenmerkEenheid7]], (OpnameTabel[[#This Row],[Kenmerkomschrijving7]] &amp; ": " &amp; OpnameTabel[[#This Row],[Kenmerkantwoord 7]] &amp; " " &amp;OpnameTabel[[#This Row],[Kenmerkeenheid7]]), IF(ISTEXT(OpnameTabel[[#This Row],[Kenmerkantwoord 7]]), OpnameTabel[[#This Row],[Kenmerkantwoord 7]], ""))</f>
        <v/>
      </c>
      <c r="BR57" s="186" t="b">
        <f>ISNUMBER(SEARCH("[",OpnameTabel[[#This Row],[Kenmerkvraag 8]]))</f>
        <v>0</v>
      </c>
      <c r="BS57" s="186" t="str">
        <f>IF(OpnameTabel[[#This Row],[HeeftKenmerkEenheid8]], MID(LEFT(OpnameTabel[[#This Row],[Kenmerkvraag 8]],FIND("]",OpnameTabel[[#This Row],[Kenmerkvraag 8]])-1),FIND("[",OpnameTabel[[#This Row],[Kenmerkvraag 8]])+1,LEN(OpnameTabel[[#This Row],[Kenmerkvraag 8]])), "")</f>
        <v/>
      </c>
      <c r="BT57" s="186" t="str">
        <f>IF(OpnameTabel[[#This Row],[HeeftKenmerkEenheid8]], LEFT(OpnameTabel[[#This Row],[Kenmerkvraag 8]], (FIND(" [",OpnameTabel[[#This Row],[Kenmerkvraag 8]],1)-1)), "")</f>
        <v/>
      </c>
      <c r="BU57" s="186" t="str">
        <f>IF(OpnameTabel[[#This Row],[HeeftKenmerkEenheid8]], (OpnameTabel[[#This Row],[Kenmerkomschrijving8]] &amp; ": " &amp; OpnameTabel[[#This Row],[Kenmerkantwoord 8]] &amp; " " &amp;OpnameTabel[[#This Row],[Kenmerkeenheid8]]), IF(ISTEXT(OpnameTabel[[#This Row],[Kenmerkantwoord 8]]), OpnameTabel[[#This Row],[Kenmerkantwoord 8]], ""))</f>
        <v/>
      </c>
      <c r="BV57" s="186" t="b">
        <f>ISNUMBER(SEARCH("[",OpnameTabel[[#This Row],[Kenmerkvraag 9]]))</f>
        <v>0</v>
      </c>
      <c r="BW57" s="186" t="str">
        <f>IF(OpnameTabel[[#This Row],[HeeftKenmerkEenheid9]], MID(LEFT(OpnameTabel[[#This Row],[Kenmerkvraag 9]],FIND("]",OpnameTabel[[#This Row],[Kenmerkvraag 9]])-1),FIND("[",OpnameTabel[[#This Row],[Kenmerkvraag 9]])+1,LEN(OpnameTabel[[#This Row],[Kenmerkvraag 9]])), "")</f>
        <v/>
      </c>
      <c r="BX57" s="186" t="str">
        <f>IF(OpnameTabel[[#This Row],[HeeftKenmerkEenheid9]], LEFT(OpnameTabel[[#This Row],[Kenmerkvraag 9]], (FIND(" [",OpnameTabel[[#This Row],[Kenmerkvraag 9]],1)-1)), "")</f>
        <v/>
      </c>
      <c r="BY57" s="186" t="str">
        <f>IF(OpnameTabel[[#This Row],[HeeftKenmerkEenheid9]], (OpnameTabel[[#This Row],[Kenmerkomschrijving9]] &amp; ": " &amp; OpnameTabel[[#This Row],[Kenmerkantwoord 9]] &amp; " " &amp;OpnameTabel[[#This Row],[Kenmerkeenheid9]]), IF(ISTEXT(OpnameTabel[[#This Row],[Kenmerkantwoord 9]]), OpnameTabel[[#This Row],[Kenmerkantwoord 9]], ""))</f>
        <v/>
      </c>
      <c r="BZ57" s="186" t="b">
        <f>ISNUMBER(SEARCH("[",OpnameTabel[[#This Row],[Kenmerkvraag 10]]))</f>
        <v>0</v>
      </c>
      <c r="CA57" s="186" t="str">
        <f>IF(OpnameTabel[[#This Row],[HeeftKenmerkEenheid10]], MID(LEFT(OpnameTabel[[#This Row],[Kenmerkvraag 10]],FIND("]",OpnameTabel[[#This Row],[Kenmerkvraag 10]])-1),FIND("[",OpnameTabel[[#This Row],[Kenmerkvraag 10]])+1,LEN(OpnameTabel[[#This Row],[Kenmerkvraag 10]])), "")</f>
        <v/>
      </c>
      <c r="CB57" s="186" t="str">
        <f>IF(OpnameTabel[[#This Row],[HeeftKenmerkEenheid10]], LEFT(OpnameTabel[[#This Row],[Kenmerkvraag 10]], (FIND(" [",OpnameTabel[[#This Row],[Kenmerkvraag 10]],1)-1)), "")</f>
        <v/>
      </c>
      <c r="CC5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7" s="186" t="b">
        <f>ISNUMBER(SEARCH("[",OpnameTabel[[#This Row],[Kenmerkvraag 11]]))</f>
        <v>0</v>
      </c>
      <c r="CE57" s="186" t="str">
        <f>IF(OpnameTabel[[#This Row],[HeeftKenmerkEenheid11]], MID(LEFT(OpnameTabel[[#This Row],[Kenmerkvraag 11]],FIND("]",OpnameTabel[[#This Row],[Kenmerkvraag 11]])-1),FIND("[",OpnameTabel[[#This Row],[Kenmerkvraag 11]])+1,LEN(OpnameTabel[[#This Row],[Kenmerkvraag 11]])), "")</f>
        <v/>
      </c>
      <c r="CF57" s="186" t="str">
        <f>IF(OpnameTabel[[#This Row],[HeeftKenmerkEenheid11]], LEFT(OpnameTabel[[#This Row],[Kenmerkvraag 11]], (FIND(" [",OpnameTabel[[#This Row],[Kenmerkvraag 11]],1)-1)), "")</f>
        <v/>
      </c>
      <c r="CG5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7" s="186"/>
      <c r="CI57" s="186"/>
      <c r="CJ57" s="186"/>
      <c r="CK57" s="186"/>
      <c r="CL57" s="186"/>
      <c r="CM57" s="186"/>
      <c r="CN57" s="186"/>
      <c r="CO57" s="186"/>
      <c r="CP57" s="186"/>
      <c r="CQ57" s="186"/>
      <c r="CR57" s="186"/>
      <c r="CS57" s="186"/>
      <c r="CT57" s="186"/>
      <c r="CU57" s="186"/>
    </row>
    <row r="58" spans="1:99" ht="17.399999999999999" customHeight="1" x14ac:dyDescent="0.25">
      <c r="A58" s="197">
        <f>ROW()</f>
        <v>58</v>
      </c>
      <c r="B58" s="185">
        <v>0</v>
      </c>
      <c r="C58" s="218" t="s">
        <v>266</v>
      </c>
      <c r="D58" s="134" t="str">
        <f>VLOOKUP(E58,'3 NL-SfB'!C:F,4,0)</f>
        <v>handblusmiddel</v>
      </c>
      <c r="E58" s="109" t="s">
        <v>434</v>
      </c>
      <c r="F58" s="105" t="s">
        <v>3805</v>
      </c>
      <c r="G58"/>
      <c r="H58" s="147">
        <v>1</v>
      </c>
      <c r="I58" s="143"/>
      <c r="J58" s="143"/>
      <c r="K58" s="143"/>
      <c r="L58" s="98" t="s">
        <v>3094</v>
      </c>
      <c r="M58" s="162"/>
      <c r="N58" s="144"/>
      <c r="O58" s="162" t="str">
        <f>N58&amp;" kg of L"</f>
        <v xml:space="preserve"> kg of L</v>
      </c>
      <c r="P58" s="144" t="s">
        <v>3040</v>
      </c>
      <c r="Q58" s="160"/>
      <c r="R58" s="110"/>
      <c r="S58" s="160"/>
      <c r="T58" s="110"/>
      <c r="U58" s="160"/>
      <c r="V58" s="110"/>
      <c r="W58" s="160"/>
      <c r="X58" s="110"/>
      <c r="Y58" s="160"/>
      <c r="Z58" s="160"/>
      <c r="AA58" s="160"/>
      <c r="AB58" s="102"/>
      <c r="AC58" s="102"/>
      <c r="AD58" s="156" t="b">
        <f>NOT(ISBLANK(OpnameTabel[[#This Row],[Aantal]]))</f>
        <v>1</v>
      </c>
      <c r="AE58" s="70" t="b">
        <f>AND(OpnameTabel[[#This Row],[IsAssetRegel]],NOT(ISBLANK(OpnameTabel[[#This Row],[Aantal]])))</f>
        <v>1</v>
      </c>
      <c r="AF58" s="70" t="b">
        <f>IF(AND(OpnameTabel[[#This Row],[IsAssetRegel]],OpnameTabel[[#This Row],[IsRegelActief]]), NOT(ISBLANK(OpnameTabel[[#This Row],[Bouwjaar]])), TRUE)</f>
        <v>0</v>
      </c>
      <c r="AG58" s="70" t="b">
        <f>IF(AND(OpnameTabel[[#This Row],[IsAssetRegel]],OpnameTabel[[#This Row],[IsRegelActief]]), NOT(ISBLANK(J58)), TRUE)</f>
        <v>0</v>
      </c>
      <c r="AH58" s="70" t="b">
        <f>IF(AND(OpnameTabel[[#This Row],[IsAssetRegel]],OpnameTabel[[#This Row],[IsRegelActief]]), NOT(ISBLANK(K58)), TRUE)</f>
        <v>0</v>
      </c>
      <c r="AI58" s="70" t="b">
        <f>IF(AND(OpnameTabel[[#This Row],[IsAssetRegel]],OpnameTabel[[#This Row],[IsRegelActief]], NOT(ISBLANK(OpnameTabel[[#This Row],[Kenmerkvraag 4]]))), NOT(ISBLANK(OpnameTabel[[#This Row],[Kenmerkantwoord 4]])), TRUE)</f>
        <v>0</v>
      </c>
      <c r="AJ58" s="70" t="b">
        <f>IF(AND(OpnameTabel[[#This Row],[IsAssetRegel]],OpnameTabel[[#This Row],[IsRegelActief]], NOT(ISBLANK(OpnameTabel[[#This Row],[Kenmerkvraag 5]]))), NOT(ISBLANK(OpnameTabel[[#This Row],[Kenmerkantwoord 5]])), TRUE)</f>
        <v>1</v>
      </c>
      <c r="AK58" s="70" t="b">
        <f>IF(AND(OpnameTabel[[#This Row],[IsAssetRegel]],OpnameTabel[[#This Row],[IsRegelActief]], NOT(ISBLANK(OpnameTabel[[#This Row],[Kenmerkvraag 6]]))), NOT(ISBLANK(OpnameTabel[[#This Row],[Kenmerkantwoord 6]])), TRUE)</f>
        <v>0</v>
      </c>
      <c r="AL58" s="70" t="b">
        <f>IF(AND(OpnameTabel[[#This Row],[IsAssetRegel]],OpnameTabel[[#This Row],[IsRegelActief]], NOT(ISBLANK(OpnameTabel[[#This Row],[Kenmerkvraag 7]]))), NOT(ISBLANK(OpnameTabel[[#This Row],[Kenmerkantwoord 7]])), TRUE)</f>
        <v>1</v>
      </c>
      <c r="AM58" s="70" t="b">
        <f>IF(AND(OpnameTabel[[#This Row],[IsAssetRegel]],OpnameTabel[[#This Row],[IsRegelActief]], NOT(ISBLANK(OpnameTabel[[#This Row],[Kenmerkvraag 8]]))), NOT(ISBLANK(OpnameTabel[[#This Row],[Kenmerkantwoord 8]])), TRUE)</f>
        <v>1</v>
      </c>
      <c r="AN58" s="70" t="b">
        <f>IF(AND(OpnameTabel[[#This Row],[IsAssetRegel]],OpnameTabel[[#This Row],[IsRegelActief]], NOT(ISBLANK(OpnameTabel[[#This Row],[Kenmerkvraag 9]]))), NOT(ISBLANK(OpnameTabel[[#This Row],[Kenmerkantwoord 9]])), TRUE)</f>
        <v>1</v>
      </c>
      <c r="AO58" s="70" t="b">
        <f>IF(AND(OpnameTabel[[#This Row],[IsAssetRegel]],OpnameTabel[[#This Row],[IsRegelActief]], NOT(ISBLANK(OpnameTabel[[#This Row],[Kenmerkvraag 10]]))), NOT(ISBLANK(OpnameTabel[[#This Row],[Kenmerkantwoord 10]])), TRUE)</f>
        <v>1</v>
      </c>
      <c r="AP58" s="70" t="b">
        <f>IF(AND(OpnameTabel[[#This Row],[IsAssetRegel]],OpnameTabel[[#This Row],[IsRegelActief]], NOT(ISBLANK(OpnameTabel[[#This Row],[Kenmerkvraag 11]]))), NOT(ISBLANK(OpnameTabel[[#This Row],[Kenmerkantwoord 11]])), TRUE)</f>
        <v>1</v>
      </c>
      <c r="AQ58" s="70">
        <f>IF(OpnameTabel[[#This Row],[IsIngevuld1]], 0, 1)</f>
        <v>1</v>
      </c>
      <c r="AR58" s="70">
        <f>IF(OpnameTabel[[#This Row],[IsIngevuld2]], 0, 1)</f>
        <v>1</v>
      </c>
      <c r="AS58" s="70">
        <f>IF(OpnameTabel[[#This Row],[IsIngevuld3]], 0, 1)</f>
        <v>1</v>
      </c>
      <c r="AT58" s="70">
        <f>IF(OpnameTabel[[#This Row],[IsIngevuld4]], 0, 1)</f>
        <v>1</v>
      </c>
      <c r="AU58" s="70">
        <f>IF(OpnameTabel[[#This Row],[IsIngevuld5]], 0, 1)</f>
        <v>0</v>
      </c>
      <c r="AV58" s="70">
        <f>IF(OpnameTabel[[#This Row],[IsIngevuld6]], 0, 1)</f>
        <v>1</v>
      </c>
      <c r="AW58" s="70">
        <f>IF(OpnameTabel[[#This Row],[IsIngevuld7]], 0, 1)</f>
        <v>0</v>
      </c>
      <c r="AX58" s="70">
        <f>IF(OpnameTabel[[#This Row],[IsIngevuld8]], 0, 1)</f>
        <v>0</v>
      </c>
      <c r="AY58" s="70">
        <f>IF(OpnameTabel[[#This Row],[IsIngevuld9]], 0, 1)</f>
        <v>0</v>
      </c>
      <c r="AZ58" s="70">
        <f>IF(OpnameTabel[[#This Row],[IsIngevuld10]], 0, 1)</f>
        <v>0</v>
      </c>
      <c r="BA58" s="70">
        <f>IF(OpnameTabel[[#This Row],[IsIngevuld11]], 0, 1)</f>
        <v>0</v>
      </c>
      <c r="BB58" s="70" t="b">
        <f>ISNUMBER(SEARCH("[",OpnameTabel[[#This Row],[Kenmerkvraag 4]]))</f>
        <v>0</v>
      </c>
      <c r="BC58" s="70" t="str">
        <f>IF(OpnameTabel[[#This Row],[HeeftKenmerkEenheid4]], MID(LEFT(OpnameTabel[[#This Row],[Kenmerkvraag 4]],FIND("]",OpnameTabel[[#This Row],[Kenmerkvraag 4]])-1),FIND("[",OpnameTabel[[#This Row],[Kenmerkvraag 4]])+1,LEN(OpnameTabel[[#This Row],[Kenmerkvraag 4]])), "")</f>
        <v/>
      </c>
      <c r="BD58" s="70" t="str">
        <f>IF(OpnameTabel[[#This Row],[HeeftKenmerkEenheid4]], LEFT(OpnameTabel[[#This Row],[Kenmerkvraag 4]], (FIND(" [",OpnameTabel[[#This Row],[Kenmerkvraag 4]],1)-1)), "")</f>
        <v/>
      </c>
      <c r="BE58" s="186" t="str">
        <f>IF(OpnameTabel[[#This Row],[HeeftKenmerkEenheid4]], (OpnameTabel[[#This Row],[Kenmerkomschrijving4]] &amp; ": " &amp; OpnameTabel[[#This Row],[Kenmerkantwoord 4]] &amp; " " &amp;OpnameTabel[[#This Row],[Kenmerkeenheid4]]), IF(ISTEXT(OpnameTabel[[#This Row],[Kenmerkantwoord 4]]), OpnameTabel[[#This Row],[Kenmerkantwoord 4]], ""))</f>
        <v/>
      </c>
      <c r="BF58" s="186" t="b">
        <f>ISNUMBER(SEARCH("[",OpnameTabel[[#This Row],[Kenmerkvraag 5]]))</f>
        <v>0</v>
      </c>
      <c r="BG58" s="186" t="str">
        <f>IF(OpnameTabel[[#This Row],[HeeftKenmerkEenheid5]], MID(LEFT(OpnameTabel[[#This Row],[Kenmerkvraag 5]],FIND("]",OpnameTabel[[#This Row],[Kenmerkvraag 5]])-1),FIND("[",OpnameTabel[[#This Row],[Kenmerkvraag 5]])+1,LEN(OpnameTabel[[#This Row],[Kenmerkvraag 5]])), "")</f>
        <v/>
      </c>
      <c r="BH58" s="186" t="str">
        <f>IF(OpnameTabel[[#This Row],[HeeftKenmerkEenheid5]], LEFT(OpnameTabel[[#This Row],[Kenmerkvraag 5]], (FIND(" [",OpnameTabel[[#This Row],[Kenmerkvraag 5]],1)-1)), "")</f>
        <v/>
      </c>
      <c r="BI58" s="186" t="str">
        <f>IF(OpnameTabel[[#This Row],[HeeftKenmerkEenheid5]], (OpnameTabel[[#This Row],[Kenmerkomschrijving5]] &amp; ": " &amp; OpnameTabel[[#This Row],[Kenmerkantwoord 5]] &amp; " " &amp;OpnameTabel[[#This Row],[Kenmerkeenheid5]]), IF(ISTEXT(OpnameTabel[[#This Row],[Kenmerkantwoord 5]]), OpnameTabel[[#This Row],[Kenmerkantwoord 5]], ""))</f>
        <v xml:space="preserve"> kg of L</v>
      </c>
      <c r="BJ58" s="186" t="b">
        <f>ISNUMBER(SEARCH("[",OpnameTabel[[#This Row],[Kenmerkvraag 6]]))</f>
        <v>0</v>
      </c>
      <c r="BK58" s="186" t="str">
        <f>IF(OpnameTabel[[#This Row],[HeeftKenmerkEenheid6]], MID(LEFT(OpnameTabel[[#This Row],[Kenmerkvraag 6]],FIND("]",OpnameTabel[[#This Row],[Kenmerkvraag 6]])-1),FIND("[",OpnameTabel[[#This Row],[Kenmerkvraag 6]])+1,LEN(OpnameTabel[[#This Row],[Kenmerkvraag 6]])), "")</f>
        <v/>
      </c>
      <c r="BL58" s="186" t="str">
        <f>IF(OpnameTabel[[#This Row],[HeeftKenmerkEenheid6]], LEFT(OpnameTabel[[#This Row],[Kenmerkvraag 6]], (FIND(" [",OpnameTabel[[#This Row],[Kenmerkvraag 6]],1)-1)), "")</f>
        <v/>
      </c>
      <c r="BM58" s="186" t="str">
        <f>IF(OpnameTabel[[#This Row],[HeeftKenmerkEenheid6]], (OpnameTabel[[#This Row],[Kenmerkomschrijving6]] &amp; ": " &amp; OpnameTabel[[#This Row],[Kenmerkantwoord 6]] &amp; " " &amp;OpnameTabel[[#This Row],[Kenmerkeenheid6]]), IF(ISTEXT(OpnameTabel[[#This Row],[Kenmerkantwoord 6]]), OpnameTabel[[#This Row],[Kenmerkantwoord 6]], ""))</f>
        <v/>
      </c>
      <c r="BN58" s="186" t="b">
        <f>ISNUMBER(SEARCH("[",OpnameTabel[[#This Row],[Kenmerkvraag 7]]))</f>
        <v>0</v>
      </c>
      <c r="BO58" s="186" t="str">
        <f>IF(OpnameTabel[[#This Row],[HeeftKenmerkEenheid7]], MID(LEFT(OpnameTabel[[#This Row],[Kenmerkvraag 7]],FIND("]",OpnameTabel[[#This Row],[Kenmerkvraag 7]])-1),FIND("[",OpnameTabel[[#This Row],[Kenmerkvraag 7]])+1,LEN(OpnameTabel[[#This Row],[Kenmerkvraag 7]])), "")</f>
        <v/>
      </c>
      <c r="BP58" s="186" t="str">
        <f>IF(OpnameTabel[[#This Row],[HeeftKenmerkEenheid7]], LEFT(OpnameTabel[[#This Row],[Kenmerkvraag 7]], (FIND(" [",OpnameTabel[[#This Row],[Kenmerkvraag 7]],1)-1)), "")</f>
        <v/>
      </c>
      <c r="BQ58" s="186" t="str">
        <f>IF(OpnameTabel[[#This Row],[HeeftKenmerkEenheid7]], (OpnameTabel[[#This Row],[Kenmerkomschrijving7]] &amp; ": " &amp; OpnameTabel[[#This Row],[Kenmerkantwoord 7]] &amp; " " &amp;OpnameTabel[[#This Row],[Kenmerkeenheid7]]), IF(ISTEXT(OpnameTabel[[#This Row],[Kenmerkantwoord 7]]), OpnameTabel[[#This Row],[Kenmerkantwoord 7]], ""))</f>
        <v/>
      </c>
      <c r="BR58" s="186" t="b">
        <f>ISNUMBER(SEARCH("[",OpnameTabel[[#This Row],[Kenmerkvraag 8]]))</f>
        <v>0</v>
      </c>
      <c r="BS58" s="186" t="str">
        <f>IF(OpnameTabel[[#This Row],[HeeftKenmerkEenheid8]], MID(LEFT(OpnameTabel[[#This Row],[Kenmerkvraag 8]],FIND("]",OpnameTabel[[#This Row],[Kenmerkvraag 8]])-1),FIND("[",OpnameTabel[[#This Row],[Kenmerkvraag 8]])+1,LEN(OpnameTabel[[#This Row],[Kenmerkvraag 8]])), "")</f>
        <v/>
      </c>
      <c r="BT58" s="186" t="str">
        <f>IF(OpnameTabel[[#This Row],[HeeftKenmerkEenheid8]], LEFT(OpnameTabel[[#This Row],[Kenmerkvraag 8]], (FIND(" [",OpnameTabel[[#This Row],[Kenmerkvraag 8]],1)-1)), "")</f>
        <v/>
      </c>
      <c r="BU58" s="186" t="str">
        <f>IF(OpnameTabel[[#This Row],[HeeftKenmerkEenheid8]], (OpnameTabel[[#This Row],[Kenmerkomschrijving8]] &amp; ": " &amp; OpnameTabel[[#This Row],[Kenmerkantwoord 8]] &amp; " " &amp;OpnameTabel[[#This Row],[Kenmerkeenheid8]]), IF(ISTEXT(OpnameTabel[[#This Row],[Kenmerkantwoord 8]]), OpnameTabel[[#This Row],[Kenmerkantwoord 8]], ""))</f>
        <v/>
      </c>
      <c r="BV58" s="186" t="b">
        <f>ISNUMBER(SEARCH("[",OpnameTabel[[#This Row],[Kenmerkvraag 9]]))</f>
        <v>0</v>
      </c>
      <c r="BW58" s="186" t="str">
        <f>IF(OpnameTabel[[#This Row],[HeeftKenmerkEenheid9]], MID(LEFT(OpnameTabel[[#This Row],[Kenmerkvraag 9]],FIND("]",OpnameTabel[[#This Row],[Kenmerkvraag 9]])-1),FIND("[",OpnameTabel[[#This Row],[Kenmerkvraag 9]])+1,LEN(OpnameTabel[[#This Row],[Kenmerkvraag 9]])), "")</f>
        <v/>
      </c>
      <c r="BX58" s="186" t="str">
        <f>IF(OpnameTabel[[#This Row],[HeeftKenmerkEenheid9]], LEFT(OpnameTabel[[#This Row],[Kenmerkvraag 9]], (FIND(" [",OpnameTabel[[#This Row],[Kenmerkvraag 9]],1)-1)), "")</f>
        <v/>
      </c>
      <c r="BY58" s="186" t="str">
        <f>IF(OpnameTabel[[#This Row],[HeeftKenmerkEenheid9]], (OpnameTabel[[#This Row],[Kenmerkomschrijving9]] &amp; ": " &amp; OpnameTabel[[#This Row],[Kenmerkantwoord 9]] &amp; " " &amp;OpnameTabel[[#This Row],[Kenmerkeenheid9]]), IF(ISTEXT(OpnameTabel[[#This Row],[Kenmerkantwoord 9]]), OpnameTabel[[#This Row],[Kenmerkantwoord 9]], ""))</f>
        <v/>
      </c>
      <c r="BZ58" s="186" t="b">
        <f>ISNUMBER(SEARCH("[",OpnameTabel[[#This Row],[Kenmerkvraag 10]]))</f>
        <v>0</v>
      </c>
      <c r="CA58" s="186" t="str">
        <f>IF(OpnameTabel[[#This Row],[HeeftKenmerkEenheid10]], MID(LEFT(OpnameTabel[[#This Row],[Kenmerkvraag 10]],FIND("]",OpnameTabel[[#This Row],[Kenmerkvraag 10]])-1),FIND("[",OpnameTabel[[#This Row],[Kenmerkvraag 10]])+1,LEN(OpnameTabel[[#This Row],[Kenmerkvraag 10]])), "")</f>
        <v/>
      </c>
      <c r="CB58" s="186" t="str">
        <f>IF(OpnameTabel[[#This Row],[HeeftKenmerkEenheid10]], LEFT(OpnameTabel[[#This Row],[Kenmerkvraag 10]], (FIND(" [",OpnameTabel[[#This Row],[Kenmerkvraag 10]],1)-1)), "")</f>
        <v/>
      </c>
      <c r="CC5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8" s="186" t="b">
        <f>ISNUMBER(SEARCH("[",OpnameTabel[[#This Row],[Kenmerkvraag 11]]))</f>
        <v>0</v>
      </c>
      <c r="CE58" s="186" t="str">
        <f>IF(OpnameTabel[[#This Row],[HeeftKenmerkEenheid11]], MID(LEFT(OpnameTabel[[#This Row],[Kenmerkvraag 11]],FIND("]",OpnameTabel[[#This Row],[Kenmerkvraag 11]])-1),FIND("[",OpnameTabel[[#This Row],[Kenmerkvraag 11]])+1,LEN(OpnameTabel[[#This Row],[Kenmerkvraag 11]])), "")</f>
        <v/>
      </c>
      <c r="CF58" s="186" t="str">
        <f>IF(OpnameTabel[[#This Row],[HeeftKenmerkEenheid11]], LEFT(OpnameTabel[[#This Row],[Kenmerkvraag 11]], (FIND(" [",OpnameTabel[[#This Row],[Kenmerkvraag 11]],1)-1)), "")</f>
        <v/>
      </c>
      <c r="CG5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8" s="243"/>
      <c r="CI58" s="243"/>
      <c r="CJ58" s="243"/>
      <c r="CK58" s="243"/>
      <c r="CL58" s="243"/>
      <c r="CM58" s="243"/>
      <c r="CN58" s="243"/>
      <c r="CO58" s="243"/>
      <c r="CP58" s="243"/>
      <c r="CQ58" s="243"/>
      <c r="CR58" s="243"/>
      <c r="CS58" s="243"/>
      <c r="CT58" s="243"/>
      <c r="CU58" s="243"/>
    </row>
    <row r="59" spans="1:99" ht="17.399999999999999" customHeight="1" x14ac:dyDescent="0.25">
      <c r="A59" s="197">
        <f>ROW()</f>
        <v>59</v>
      </c>
      <c r="B59" s="185">
        <v>0</v>
      </c>
      <c r="C59" s="218" t="s">
        <v>266</v>
      </c>
      <c r="D59" s="202" t="s">
        <v>121</v>
      </c>
      <c r="E59" s="213" t="s">
        <v>382</v>
      </c>
      <c r="F59" s="224"/>
      <c r="G59" t="s">
        <v>2035</v>
      </c>
      <c r="H59" s="147">
        <v>1</v>
      </c>
      <c r="I59" s="143"/>
      <c r="J59" s="143" t="s">
        <v>24</v>
      </c>
      <c r="K59" s="143" t="s">
        <v>24</v>
      </c>
      <c r="L59" s="210"/>
      <c r="M59" s="164"/>
      <c r="N59" s="101"/>
      <c r="O59" s="158"/>
      <c r="P59" s="101"/>
      <c r="Q59" s="158"/>
      <c r="R59" s="101"/>
      <c r="S59" s="158"/>
      <c r="T59" s="101"/>
      <c r="U59" s="158"/>
      <c r="V59" s="101"/>
      <c r="W59" s="158"/>
      <c r="X59" s="101"/>
      <c r="Y59" s="158"/>
      <c r="Z59" s="158"/>
      <c r="AA59" s="158"/>
      <c r="AB59" s="94"/>
      <c r="AC59" s="130"/>
      <c r="AD59" s="156" t="b">
        <f>NOT(ISBLANK(OpnameTabel[[#This Row],[Aantal]]))</f>
        <v>1</v>
      </c>
      <c r="AE59" s="70" t="b">
        <f>AND(OpnameTabel[[#This Row],[IsAssetRegel]],NOT(ISBLANK(OpnameTabel[[#This Row],[Aantal]])))</f>
        <v>1</v>
      </c>
      <c r="AF59" s="70" t="b">
        <f>IF(AND(OpnameTabel[[#This Row],[IsAssetRegel]],OpnameTabel[[#This Row],[IsRegelActief]]), NOT(ISBLANK(OpnameTabel[[#This Row],[Bouwjaar]])), TRUE)</f>
        <v>0</v>
      </c>
      <c r="AG59" s="70" t="b">
        <f>IF(AND(OpnameTabel[[#This Row],[IsAssetRegel]],OpnameTabel[[#This Row],[IsRegelActief]]), NOT(ISBLANK(J59)), TRUE)</f>
        <v>1</v>
      </c>
      <c r="AH59" s="70" t="b">
        <f>IF(AND(OpnameTabel[[#This Row],[IsAssetRegel]],OpnameTabel[[#This Row],[IsRegelActief]]), NOT(ISBLANK(K59)), TRUE)</f>
        <v>1</v>
      </c>
      <c r="AI59" s="70" t="b">
        <f>IF(AND(OpnameTabel[[#This Row],[IsAssetRegel]],OpnameTabel[[#This Row],[IsRegelActief]], NOT(ISBLANK(OpnameTabel[[#This Row],[Kenmerkvraag 4]]))), NOT(ISBLANK(OpnameTabel[[#This Row],[Kenmerkantwoord 4]])), TRUE)</f>
        <v>1</v>
      </c>
      <c r="AJ59" s="70" t="b">
        <f>IF(AND(OpnameTabel[[#This Row],[IsAssetRegel]],OpnameTabel[[#This Row],[IsRegelActief]], NOT(ISBLANK(OpnameTabel[[#This Row],[Kenmerkvraag 5]]))), NOT(ISBLANK(OpnameTabel[[#This Row],[Kenmerkantwoord 5]])), TRUE)</f>
        <v>1</v>
      </c>
      <c r="AK59" s="70" t="b">
        <f>IF(AND(OpnameTabel[[#This Row],[IsAssetRegel]],OpnameTabel[[#This Row],[IsRegelActief]], NOT(ISBLANK(OpnameTabel[[#This Row],[Kenmerkvraag 6]]))), NOT(ISBLANK(OpnameTabel[[#This Row],[Kenmerkantwoord 6]])), TRUE)</f>
        <v>1</v>
      </c>
      <c r="AL59" s="70" t="b">
        <f>IF(AND(OpnameTabel[[#This Row],[IsAssetRegel]],OpnameTabel[[#This Row],[IsRegelActief]], NOT(ISBLANK(OpnameTabel[[#This Row],[Kenmerkvraag 7]]))), NOT(ISBLANK(OpnameTabel[[#This Row],[Kenmerkantwoord 7]])), TRUE)</f>
        <v>1</v>
      </c>
      <c r="AM59" s="70" t="b">
        <f>IF(AND(OpnameTabel[[#This Row],[IsAssetRegel]],OpnameTabel[[#This Row],[IsRegelActief]], NOT(ISBLANK(OpnameTabel[[#This Row],[Kenmerkvraag 8]]))), NOT(ISBLANK(OpnameTabel[[#This Row],[Kenmerkantwoord 8]])), TRUE)</f>
        <v>1</v>
      </c>
      <c r="AN59" s="70" t="b">
        <f>IF(AND(OpnameTabel[[#This Row],[IsAssetRegel]],OpnameTabel[[#This Row],[IsRegelActief]], NOT(ISBLANK(OpnameTabel[[#This Row],[Kenmerkvraag 9]]))), NOT(ISBLANK(OpnameTabel[[#This Row],[Kenmerkantwoord 9]])), TRUE)</f>
        <v>1</v>
      </c>
      <c r="AO59" s="70" t="b">
        <f>IF(AND(OpnameTabel[[#This Row],[IsAssetRegel]],OpnameTabel[[#This Row],[IsRegelActief]], NOT(ISBLANK(OpnameTabel[[#This Row],[Kenmerkvraag 10]]))), NOT(ISBLANK(OpnameTabel[[#This Row],[Kenmerkantwoord 10]])), TRUE)</f>
        <v>1</v>
      </c>
      <c r="AP59" s="70" t="b">
        <f>IF(AND(OpnameTabel[[#This Row],[IsAssetRegel]],OpnameTabel[[#This Row],[IsRegelActief]], NOT(ISBLANK(OpnameTabel[[#This Row],[Kenmerkvraag 11]]))), NOT(ISBLANK(OpnameTabel[[#This Row],[Kenmerkantwoord 11]])), TRUE)</f>
        <v>1</v>
      </c>
      <c r="AQ59" s="70">
        <f>IF(OpnameTabel[[#This Row],[IsIngevuld1]], 0, 1)</f>
        <v>1</v>
      </c>
      <c r="AR59" s="70">
        <f>IF(OpnameTabel[[#This Row],[IsIngevuld2]], 0, 1)</f>
        <v>0</v>
      </c>
      <c r="AS59" s="70">
        <f>IF(OpnameTabel[[#This Row],[IsIngevuld3]], 0, 1)</f>
        <v>0</v>
      </c>
      <c r="AT59" s="70">
        <f>IF(OpnameTabel[[#This Row],[IsIngevuld4]], 0, 1)</f>
        <v>0</v>
      </c>
      <c r="AU59" s="70">
        <f>IF(OpnameTabel[[#This Row],[IsIngevuld5]], 0, 1)</f>
        <v>0</v>
      </c>
      <c r="AV59" s="70">
        <f>IF(OpnameTabel[[#This Row],[IsIngevuld6]], 0, 1)</f>
        <v>0</v>
      </c>
      <c r="AW59" s="70">
        <f>IF(OpnameTabel[[#This Row],[IsIngevuld7]], 0, 1)</f>
        <v>0</v>
      </c>
      <c r="AX59" s="70">
        <f>IF(OpnameTabel[[#This Row],[IsIngevuld8]], 0, 1)</f>
        <v>0</v>
      </c>
      <c r="AY59" s="70">
        <f>IF(OpnameTabel[[#This Row],[IsIngevuld9]], 0, 1)</f>
        <v>0</v>
      </c>
      <c r="AZ59" s="70">
        <f>IF(OpnameTabel[[#This Row],[IsIngevuld10]], 0, 1)</f>
        <v>0</v>
      </c>
      <c r="BA59" s="70">
        <f>IF(OpnameTabel[[#This Row],[IsIngevuld11]], 0, 1)</f>
        <v>0</v>
      </c>
      <c r="BB59" s="70" t="b">
        <f>ISNUMBER(SEARCH("[",OpnameTabel[[#This Row],[Kenmerkvraag 4]]))</f>
        <v>0</v>
      </c>
      <c r="BC59" s="70" t="str">
        <f>IF(OpnameTabel[[#This Row],[HeeftKenmerkEenheid4]], MID(LEFT(OpnameTabel[[#This Row],[Kenmerkvraag 4]],FIND("]",OpnameTabel[[#This Row],[Kenmerkvraag 4]])-1),FIND("[",OpnameTabel[[#This Row],[Kenmerkvraag 4]])+1,LEN(OpnameTabel[[#This Row],[Kenmerkvraag 4]])), "")</f>
        <v/>
      </c>
      <c r="BD59" s="70" t="str">
        <f>IF(OpnameTabel[[#This Row],[HeeftKenmerkEenheid4]], LEFT(OpnameTabel[[#This Row],[Kenmerkvraag 4]], (FIND(" [",OpnameTabel[[#This Row],[Kenmerkvraag 4]],1)-1)), "")</f>
        <v/>
      </c>
      <c r="BE59" s="186" t="str">
        <f>IF(OpnameTabel[[#This Row],[HeeftKenmerkEenheid4]], (OpnameTabel[[#This Row],[Kenmerkomschrijving4]] &amp; ": " &amp; OpnameTabel[[#This Row],[Kenmerkantwoord 4]] &amp; " " &amp;OpnameTabel[[#This Row],[Kenmerkeenheid4]]), IF(ISTEXT(OpnameTabel[[#This Row],[Kenmerkantwoord 4]]), OpnameTabel[[#This Row],[Kenmerkantwoord 4]], ""))</f>
        <v/>
      </c>
      <c r="BF59" s="186" t="b">
        <f>ISNUMBER(SEARCH("[",OpnameTabel[[#This Row],[Kenmerkvraag 5]]))</f>
        <v>0</v>
      </c>
      <c r="BG59" s="186" t="str">
        <f>IF(OpnameTabel[[#This Row],[HeeftKenmerkEenheid5]], MID(LEFT(OpnameTabel[[#This Row],[Kenmerkvraag 5]],FIND("]",OpnameTabel[[#This Row],[Kenmerkvraag 5]])-1),FIND("[",OpnameTabel[[#This Row],[Kenmerkvraag 5]])+1,LEN(OpnameTabel[[#This Row],[Kenmerkvraag 5]])), "")</f>
        <v/>
      </c>
      <c r="BH59" s="186" t="str">
        <f>IF(OpnameTabel[[#This Row],[HeeftKenmerkEenheid5]], LEFT(OpnameTabel[[#This Row],[Kenmerkvraag 5]], (FIND(" [",OpnameTabel[[#This Row],[Kenmerkvraag 5]],1)-1)), "")</f>
        <v/>
      </c>
      <c r="BI59" s="186" t="str">
        <f>IF(OpnameTabel[[#This Row],[HeeftKenmerkEenheid5]], (OpnameTabel[[#This Row],[Kenmerkomschrijving5]] &amp; ": " &amp; OpnameTabel[[#This Row],[Kenmerkantwoord 5]] &amp; " " &amp;OpnameTabel[[#This Row],[Kenmerkeenheid5]]), IF(ISTEXT(OpnameTabel[[#This Row],[Kenmerkantwoord 5]]), OpnameTabel[[#This Row],[Kenmerkantwoord 5]], ""))</f>
        <v/>
      </c>
      <c r="BJ59" s="186" t="b">
        <f>ISNUMBER(SEARCH("[",OpnameTabel[[#This Row],[Kenmerkvraag 6]]))</f>
        <v>0</v>
      </c>
      <c r="BK59" s="186" t="str">
        <f>IF(OpnameTabel[[#This Row],[HeeftKenmerkEenheid6]], MID(LEFT(OpnameTabel[[#This Row],[Kenmerkvraag 6]],FIND("]",OpnameTabel[[#This Row],[Kenmerkvraag 6]])-1),FIND("[",OpnameTabel[[#This Row],[Kenmerkvraag 6]])+1,LEN(OpnameTabel[[#This Row],[Kenmerkvraag 6]])), "")</f>
        <v/>
      </c>
      <c r="BL59" s="186" t="str">
        <f>IF(OpnameTabel[[#This Row],[HeeftKenmerkEenheid6]], LEFT(OpnameTabel[[#This Row],[Kenmerkvraag 6]], (FIND(" [",OpnameTabel[[#This Row],[Kenmerkvraag 6]],1)-1)), "")</f>
        <v/>
      </c>
      <c r="BM59" s="186" t="str">
        <f>IF(OpnameTabel[[#This Row],[HeeftKenmerkEenheid6]], (OpnameTabel[[#This Row],[Kenmerkomschrijving6]] &amp; ": " &amp; OpnameTabel[[#This Row],[Kenmerkantwoord 6]] &amp; " " &amp;OpnameTabel[[#This Row],[Kenmerkeenheid6]]), IF(ISTEXT(OpnameTabel[[#This Row],[Kenmerkantwoord 6]]), OpnameTabel[[#This Row],[Kenmerkantwoord 6]], ""))</f>
        <v/>
      </c>
      <c r="BN59" s="186" t="b">
        <f>ISNUMBER(SEARCH("[",OpnameTabel[[#This Row],[Kenmerkvraag 7]]))</f>
        <v>0</v>
      </c>
      <c r="BO59" s="186" t="str">
        <f>IF(OpnameTabel[[#This Row],[HeeftKenmerkEenheid7]], MID(LEFT(OpnameTabel[[#This Row],[Kenmerkvraag 7]],FIND("]",OpnameTabel[[#This Row],[Kenmerkvraag 7]])-1),FIND("[",OpnameTabel[[#This Row],[Kenmerkvraag 7]])+1,LEN(OpnameTabel[[#This Row],[Kenmerkvraag 7]])), "")</f>
        <v/>
      </c>
      <c r="BP59" s="186" t="str">
        <f>IF(OpnameTabel[[#This Row],[HeeftKenmerkEenheid7]], LEFT(OpnameTabel[[#This Row],[Kenmerkvraag 7]], (FIND(" [",OpnameTabel[[#This Row],[Kenmerkvraag 7]],1)-1)), "")</f>
        <v/>
      </c>
      <c r="BQ59" s="186" t="str">
        <f>IF(OpnameTabel[[#This Row],[HeeftKenmerkEenheid7]], (OpnameTabel[[#This Row],[Kenmerkomschrijving7]] &amp; ": " &amp; OpnameTabel[[#This Row],[Kenmerkantwoord 7]] &amp; " " &amp;OpnameTabel[[#This Row],[Kenmerkeenheid7]]), IF(ISTEXT(OpnameTabel[[#This Row],[Kenmerkantwoord 7]]), OpnameTabel[[#This Row],[Kenmerkantwoord 7]], ""))</f>
        <v/>
      </c>
      <c r="BR59" s="186" t="b">
        <f>ISNUMBER(SEARCH("[",OpnameTabel[[#This Row],[Kenmerkvraag 8]]))</f>
        <v>0</v>
      </c>
      <c r="BS59" s="186" t="str">
        <f>IF(OpnameTabel[[#This Row],[HeeftKenmerkEenheid8]], MID(LEFT(OpnameTabel[[#This Row],[Kenmerkvraag 8]],FIND("]",OpnameTabel[[#This Row],[Kenmerkvraag 8]])-1),FIND("[",OpnameTabel[[#This Row],[Kenmerkvraag 8]])+1,LEN(OpnameTabel[[#This Row],[Kenmerkvraag 8]])), "")</f>
        <v/>
      </c>
      <c r="BT59" s="186" t="str">
        <f>IF(OpnameTabel[[#This Row],[HeeftKenmerkEenheid8]], LEFT(OpnameTabel[[#This Row],[Kenmerkvraag 8]], (FIND(" [",OpnameTabel[[#This Row],[Kenmerkvraag 8]],1)-1)), "")</f>
        <v/>
      </c>
      <c r="BU59" s="186" t="str">
        <f>IF(OpnameTabel[[#This Row],[HeeftKenmerkEenheid8]], (OpnameTabel[[#This Row],[Kenmerkomschrijving8]] &amp; ": " &amp; OpnameTabel[[#This Row],[Kenmerkantwoord 8]] &amp; " " &amp;OpnameTabel[[#This Row],[Kenmerkeenheid8]]), IF(ISTEXT(OpnameTabel[[#This Row],[Kenmerkantwoord 8]]), OpnameTabel[[#This Row],[Kenmerkantwoord 8]], ""))</f>
        <v/>
      </c>
      <c r="BV59" s="186" t="b">
        <f>ISNUMBER(SEARCH("[",OpnameTabel[[#This Row],[Kenmerkvraag 9]]))</f>
        <v>0</v>
      </c>
      <c r="BW59" s="186" t="str">
        <f>IF(OpnameTabel[[#This Row],[HeeftKenmerkEenheid9]], MID(LEFT(OpnameTabel[[#This Row],[Kenmerkvraag 9]],FIND("]",OpnameTabel[[#This Row],[Kenmerkvraag 9]])-1),FIND("[",OpnameTabel[[#This Row],[Kenmerkvraag 9]])+1,LEN(OpnameTabel[[#This Row],[Kenmerkvraag 9]])), "")</f>
        <v/>
      </c>
      <c r="BX59" s="186" t="str">
        <f>IF(OpnameTabel[[#This Row],[HeeftKenmerkEenheid9]], LEFT(OpnameTabel[[#This Row],[Kenmerkvraag 9]], (FIND(" [",OpnameTabel[[#This Row],[Kenmerkvraag 9]],1)-1)), "")</f>
        <v/>
      </c>
      <c r="BY59" s="186" t="str">
        <f>IF(OpnameTabel[[#This Row],[HeeftKenmerkEenheid9]], (OpnameTabel[[#This Row],[Kenmerkomschrijving9]] &amp; ": " &amp; OpnameTabel[[#This Row],[Kenmerkantwoord 9]] &amp; " " &amp;OpnameTabel[[#This Row],[Kenmerkeenheid9]]), IF(ISTEXT(OpnameTabel[[#This Row],[Kenmerkantwoord 9]]), OpnameTabel[[#This Row],[Kenmerkantwoord 9]], ""))</f>
        <v/>
      </c>
      <c r="BZ59" s="186" t="b">
        <f>ISNUMBER(SEARCH("[",OpnameTabel[[#This Row],[Kenmerkvraag 10]]))</f>
        <v>0</v>
      </c>
      <c r="CA59" s="186" t="str">
        <f>IF(OpnameTabel[[#This Row],[HeeftKenmerkEenheid10]], MID(LEFT(OpnameTabel[[#This Row],[Kenmerkvraag 10]],FIND("]",OpnameTabel[[#This Row],[Kenmerkvraag 10]])-1),FIND("[",OpnameTabel[[#This Row],[Kenmerkvraag 10]])+1,LEN(OpnameTabel[[#This Row],[Kenmerkvraag 10]])), "")</f>
        <v/>
      </c>
      <c r="CB59" s="186" t="str">
        <f>IF(OpnameTabel[[#This Row],[HeeftKenmerkEenheid10]], LEFT(OpnameTabel[[#This Row],[Kenmerkvraag 10]], (FIND(" [",OpnameTabel[[#This Row],[Kenmerkvraag 10]],1)-1)), "")</f>
        <v/>
      </c>
      <c r="CC5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59" s="186" t="b">
        <f>ISNUMBER(SEARCH("[",OpnameTabel[[#This Row],[Kenmerkvraag 11]]))</f>
        <v>0</v>
      </c>
      <c r="CE59" s="186" t="str">
        <f>IF(OpnameTabel[[#This Row],[HeeftKenmerkEenheid11]], MID(LEFT(OpnameTabel[[#This Row],[Kenmerkvraag 11]],FIND("]",OpnameTabel[[#This Row],[Kenmerkvraag 11]])-1),FIND("[",OpnameTabel[[#This Row],[Kenmerkvraag 11]])+1,LEN(OpnameTabel[[#This Row],[Kenmerkvraag 11]])), "")</f>
        <v/>
      </c>
      <c r="CF59" s="186" t="str">
        <f>IF(OpnameTabel[[#This Row],[HeeftKenmerkEenheid11]], LEFT(OpnameTabel[[#This Row],[Kenmerkvraag 11]], (FIND(" [",OpnameTabel[[#This Row],[Kenmerkvraag 11]],1)-1)), "")</f>
        <v/>
      </c>
      <c r="CG5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59" s="186"/>
      <c r="CI59" s="186"/>
      <c r="CJ59" s="186"/>
      <c r="CK59" s="186"/>
      <c r="CL59" s="186"/>
      <c r="CM59" s="186"/>
      <c r="CN59" s="186"/>
      <c r="CO59" s="186"/>
      <c r="CP59" s="186"/>
      <c r="CQ59" s="186"/>
      <c r="CR59" s="186"/>
      <c r="CS59" s="186"/>
      <c r="CT59" s="186"/>
      <c r="CU59" s="186"/>
    </row>
    <row r="60" spans="1:99" s="242" customFormat="1" ht="17.399999999999999" customHeight="1" x14ac:dyDescent="0.25">
      <c r="A60" s="197">
        <f>ROW()</f>
        <v>60</v>
      </c>
      <c r="B60" s="185">
        <v>0</v>
      </c>
      <c r="C60" s="220" t="s">
        <v>267</v>
      </c>
      <c r="D60" s="134" t="str">
        <f>VLOOKUP(E60,'3 NL-SfB'!C:F,4,0)</f>
        <v>nobreak unit (statisch)</v>
      </c>
      <c r="E60" s="109" t="s">
        <v>2049</v>
      </c>
      <c r="F60" s="105" t="s">
        <v>2049</v>
      </c>
      <c r="G60" t="s">
        <v>2049</v>
      </c>
      <c r="H60" s="147">
        <v>1</v>
      </c>
      <c r="I60" s="143"/>
      <c r="J60" s="143"/>
      <c r="K60" s="143"/>
      <c r="L60" s="98" t="s">
        <v>3096</v>
      </c>
      <c r="M60" s="143"/>
      <c r="N60" s="98" t="s">
        <v>3169</v>
      </c>
      <c r="O60" s="143"/>
      <c r="P60" s="114" t="s">
        <v>3170</v>
      </c>
      <c r="Q60" s="169"/>
      <c r="R60" s="126"/>
      <c r="S60" s="169"/>
      <c r="T60" s="126"/>
      <c r="U60" s="174"/>
      <c r="V60" s="127"/>
      <c r="W60" s="174"/>
      <c r="X60" s="127"/>
      <c r="Y60" s="174"/>
      <c r="Z60" s="174"/>
      <c r="AA60" s="174"/>
      <c r="AB60" s="216"/>
      <c r="AC60" s="230" t="s">
        <v>3830</v>
      </c>
      <c r="AD60" s="156" t="b">
        <f>NOT(ISBLANK(OpnameTabel[[#This Row],[Aantal]]))</f>
        <v>1</v>
      </c>
      <c r="AE60" s="70" t="b">
        <f>AND(OpnameTabel[[#This Row],[IsAssetRegel]],NOT(ISBLANK(OpnameTabel[[#This Row],[Aantal]])))</f>
        <v>1</v>
      </c>
      <c r="AF60" s="70" t="b">
        <f>IF(AND(OpnameTabel[[#This Row],[IsAssetRegel]],OpnameTabel[[#This Row],[IsRegelActief]]), NOT(ISBLANK(OpnameTabel[[#This Row],[Bouwjaar]])), TRUE)</f>
        <v>0</v>
      </c>
      <c r="AG60" s="70" t="b">
        <f>IF(AND(OpnameTabel[[#This Row],[IsAssetRegel]],OpnameTabel[[#This Row],[IsRegelActief]]), NOT(ISBLANK(J60)), TRUE)</f>
        <v>0</v>
      </c>
      <c r="AH60" s="70" t="b">
        <f>IF(AND(OpnameTabel[[#This Row],[IsAssetRegel]],OpnameTabel[[#This Row],[IsRegelActief]]), NOT(ISBLANK(K60)), TRUE)</f>
        <v>0</v>
      </c>
      <c r="AI60" s="70" t="b">
        <f>IF(AND(OpnameTabel[[#This Row],[IsAssetRegel]],OpnameTabel[[#This Row],[IsRegelActief]], NOT(ISBLANK(OpnameTabel[[#This Row],[Kenmerkvraag 4]]))), NOT(ISBLANK(OpnameTabel[[#This Row],[Kenmerkantwoord 4]])), TRUE)</f>
        <v>0</v>
      </c>
      <c r="AJ60" s="70" t="b">
        <f>IF(AND(OpnameTabel[[#This Row],[IsAssetRegel]],OpnameTabel[[#This Row],[IsRegelActief]], NOT(ISBLANK(OpnameTabel[[#This Row],[Kenmerkvraag 5]]))), NOT(ISBLANK(OpnameTabel[[#This Row],[Kenmerkantwoord 5]])), TRUE)</f>
        <v>0</v>
      </c>
      <c r="AK60" s="70" t="b">
        <f>IF(AND(OpnameTabel[[#This Row],[IsAssetRegel]],OpnameTabel[[#This Row],[IsRegelActief]], NOT(ISBLANK(OpnameTabel[[#This Row],[Kenmerkvraag 6]]))), NOT(ISBLANK(OpnameTabel[[#This Row],[Kenmerkantwoord 6]])), TRUE)</f>
        <v>0</v>
      </c>
      <c r="AL60" s="70" t="b">
        <f>IF(AND(OpnameTabel[[#This Row],[IsAssetRegel]],OpnameTabel[[#This Row],[IsRegelActief]], NOT(ISBLANK(OpnameTabel[[#This Row],[Kenmerkvraag 7]]))), NOT(ISBLANK(OpnameTabel[[#This Row],[Kenmerkantwoord 7]])), TRUE)</f>
        <v>1</v>
      </c>
      <c r="AM60" s="70" t="b">
        <f>IF(AND(OpnameTabel[[#This Row],[IsAssetRegel]],OpnameTabel[[#This Row],[IsRegelActief]], NOT(ISBLANK(OpnameTabel[[#This Row],[Kenmerkvraag 8]]))), NOT(ISBLANK(OpnameTabel[[#This Row],[Kenmerkantwoord 8]])), TRUE)</f>
        <v>1</v>
      </c>
      <c r="AN60" s="70" t="b">
        <f>IF(AND(OpnameTabel[[#This Row],[IsAssetRegel]],OpnameTabel[[#This Row],[IsRegelActief]], NOT(ISBLANK(OpnameTabel[[#This Row],[Kenmerkvraag 9]]))), NOT(ISBLANK(OpnameTabel[[#This Row],[Kenmerkantwoord 9]])), TRUE)</f>
        <v>1</v>
      </c>
      <c r="AO60" s="70" t="b">
        <f>IF(AND(OpnameTabel[[#This Row],[IsAssetRegel]],OpnameTabel[[#This Row],[IsRegelActief]], NOT(ISBLANK(OpnameTabel[[#This Row],[Kenmerkvraag 10]]))), NOT(ISBLANK(OpnameTabel[[#This Row],[Kenmerkantwoord 10]])), TRUE)</f>
        <v>1</v>
      </c>
      <c r="AP60" s="70" t="b">
        <f>IF(AND(OpnameTabel[[#This Row],[IsAssetRegel]],OpnameTabel[[#This Row],[IsRegelActief]], NOT(ISBLANK(OpnameTabel[[#This Row],[Kenmerkvraag 11]]))), NOT(ISBLANK(OpnameTabel[[#This Row],[Kenmerkantwoord 11]])), TRUE)</f>
        <v>1</v>
      </c>
      <c r="AQ60" s="70">
        <f>IF(OpnameTabel[[#This Row],[IsIngevuld1]], 0, 1)</f>
        <v>1</v>
      </c>
      <c r="AR60" s="70">
        <f>IF(OpnameTabel[[#This Row],[IsIngevuld2]], 0, 1)</f>
        <v>1</v>
      </c>
      <c r="AS60" s="70">
        <f>IF(OpnameTabel[[#This Row],[IsIngevuld3]], 0, 1)</f>
        <v>1</v>
      </c>
      <c r="AT60" s="70">
        <f>IF(OpnameTabel[[#This Row],[IsIngevuld4]], 0, 1)</f>
        <v>1</v>
      </c>
      <c r="AU60" s="70">
        <f>IF(OpnameTabel[[#This Row],[IsIngevuld5]], 0, 1)</f>
        <v>1</v>
      </c>
      <c r="AV60" s="70">
        <f>IF(OpnameTabel[[#This Row],[IsIngevuld6]], 0, 1)</f>
        <v>1</v>
      </c>
      <c r="AW60" s="70">
        <f>IF(OpnameTabel[[#This Row],[IsIngevuld7]], 0, 1)</f>
        <v>0</v>
      </c>
      <c r="AX60" s="70">
        <f>IF(OpnameTabel[[#This Row],[IsIngevuld8]], 0, 1)</f>
        <v>0</v>
      </c>
      <c r="AY60" s="70">
        <f>IF(OpnameTabel[[#This Row],[IsIngevuld9]], 0, 1)</f>
        <v>0</v>
      </c>
      <c r="AZ60" s="70">
        <f>IF(OpnameTabel[[#This Row],[IsIngevuld10]], 0, 1)</f>
        <v>0</v>
      </c>
      <c r="BA60" s="70">
        <f>IF(OpnameTabel[[#This Row],[IsIngevuld11]], 0, 1)</f>
        <v>0</v>
      </c>
      <c r="BB60" s="70" t="b">
        <f>ISNUMBER(SEARCH("[",OpnameTabel[[#This Row],[Kenmerkvraag 4]]))</f>
        <v>0</v>
      </c>
      <c r="BC60" s="70" t="str">
        <f>IF(OpnameTabel[[#This Row],[HeeftKenmerkEenheid4]], MID(LEFT(OpnameTabel[[#This Row],[Kenmerkvraag 4]],FIND("]",OpnameTabel[[#This Row],[Kenmerkvraag 4]])-1),FIND("[",OpnameTabel[[#This Row],[Kenmerkvraag 4]])+1,LEN(OpnameTabel[[#This Row],[Kenmerkvraag 4]])), "")</f>
        <v/>
      </c>
      <c r="BD60" s="70" t="str">
        <f>IF(OpnameTabel[[#This Row],[HeeftKenmerkEenheid4]], LEFT(OpnameTabel[[#This Row],[Kenmerkvraag 4]], (FIND(" [",OpnameTabel[[#This Row],[Kenmerkvraag 4]],1)-1)), "")</f>
        <v/>
      </c>
      <c r="BE60" s="186" t="str">
        <f>IF(OpnameTabel[[#This Row],[HeeftKenmerkEenheid4]], (OpnameTabel[[#This Row],[Kenmerkomschrijving4]] &amp; ": " &amp; OpnameTabel[[#This Row],[Kenmerkantwoord 4]] &amp; " " &amp;OpnameTabel[[#This Row],[Kenmerkeenheid4]]), IF(ISTEXT(OpnameTabel[[#This Row],[Kenmerkantwoord 4]]), OpnameTabel[[#This Row],[Kenmerkantwoord 4]], ""))</f>
        <v/>
      </c>
      <c r="BF60" s="186" t="b">
        <f>ISNUMBER(SEARCH("[",OpnameTabel[[#This Row],[Kenmerkvraag 5]]))</f>
        <v>1</v>
      </c>
      <c r="BG60" s="186" t="str">
        <f>IF(OpnameTabel[[#This Row],[HeeftKenmerkEenheid5]], MID(LEFT(OpnameTabel[[#This Row],[Kenmerkvraag 5]],FIND("]",OpnameTabel[[#This Row],[Kenmerkvraag 5]])-1),FIND("[",OpnameTabel[[#This Row],[Kenmerkvraag 5]])+1,LEN(OpnameTabel[[#This Row],[Kenmerkvraag 5]])), "")</f>
        <v>stuks</v>
      </c>
      <c r="BH60" s="186" t="str">
        <f>IF(OpnameTabel[[#This Row],[HeeftKenmerkEenheid5]], LEFT(OpnameTabel[[#This Row],[Kenmerkvraag 5]], (FIND(" [",OpnameTabel[[#This Row],[Kenmerkvraag 5]],1)-1)), "")</f>
        <v>Accubatterijen</v>
      </c>
      <c r="BI60" s="186" t="str">
        <f>IF(OpnameTabel[[#This Row],[HeeftKenmerkEenheid5]], (OpnameTabel[[#This Row],[Kenmerkomschrijving5]] &amp; ": " &amp; OpnameTabel[[#This Row],[Kenmerkantwoord 5]] &amp; " " &amp;OpnameTabel[[#This Row],[Kenmerkeenheid5]]), IF(ISTEXT(OpnameTabel[[#This Row],[Kenmerkantwoord 5]]), OpnameTabel[[#This Row],[Kenmerkantwoord 5]], ""))</f>
        <v>Accubatterijen:  stuks</v>
      </c>
      <c r="BJ60" s="186" t="b">
        <f>ISNUMBER(SEARCH("[",OpnameTabel[[#This Row],[Kenmerkvraag 6]]))</f>
        <v>1</v>
      </c>
      <c r="BK60" s="186" t="str">
        <f>IF(OpnameTabel[[#This Row],[HeeftKenmerkEenheid6]], MID(LEFT(OpnameTabel[[#This Row],[Kenmerkvraag 6]],FIND("]",OpnameTabel[[#This Row],[Kenmerkvraag 6]])-1),FIND("[",OpnameTabel[[#This Row],[Kenmerkvraag 6]])+1,LEN(OpnameTabel[[#This Row],[Kenmerkvraag 6]])), "")</f>
        <v>kVA</v>
      </c>
      <c r="BL60" s="186" t="str">
        <f>IF(OpnameTabel[[#This Row],[HeeftKenmerkEenheid6]], LEFT(OpnameTabel[[#This Row],[Kenmerkvraag 6]], (FIND(" [",OpnameTabel[[#This Row],[Kenmerkvraag 6]],1)-1)), "")</f>
        <v>Tot. vermogen</v>
      </c>
      <c r="BM60" s="186" t="str">
        <f>IF(OpnameTabel[[#This Row],[HeeftKenmerkEenheid6]], (OpnameTabel[[#This Row],[Kenmerkomschrijving6]] &amp; ": " &amp; OpnameTabel[[#This Row],[Kenmerkantwoord 6]] &amp; " " &amp;OpnameTabel[[#This Row],[Kenmerkeenheid6]]), IF(ISTEXT(OpnameTabel[[#This Row],[Kenmerkantwoord 6]]), OpnameTabel[[#This Row],[Kenmerkantwoord 6]], ""))</f>
        <v>Tot. vermogen:  kVA</v>
      </c>
      <c r="BN60" s="186" t="b">
        <f>ISNUMBER(SEARCH("[",OpnameTabel[[#This Row],[Kenmerkvraag 7]]))</f>
        <v>0</v>
      </c>
      <c r="BO60" s="186" t="str">
        <f>IF(OpnameTabel[[#This Row],[HeeftKenmerkEenheid7]], MID(LEFT(OpnameTabel[[#This Row],[Kenmerkvraag 7]],FIND("]",OpnameTabel[[#This Row],[Kenmerkvraag 7]])-1),FIND("[",OpnameTabel[[#This Row],[Kenmerkvraag 7]])+1,LEN(OpnameTabel[[#This Row],[Kenmerkvraag 7]])), "")</f>
        <v/>
      </c>
      <c r="BP60" s="186" t="str">
        <f>IF(OpnameTabel[[#This Row],[HeeftKenmerkEenheid7]], LEFT(OpnameTabel[[#This Row],[Kenmerkvraag 7]], (FIND(" [",OpnameTabel[[#This Row],[Kenmerkvraag 7]],1)-1)), "")</f>
        <v/>
      </c>
      <c r="BQ60" s="186" t="str">
        <f>IF(OpnameTabel[[#This Row],[HeeftKenmerkEenheid7]], (OpnameTabel[[#This Row],[Kenmerkomschrijving7]] &amp; ": " &amp; OpnameTabel[[#This Row],[Kenmerkantwoord 7]] &amp; " " &amp;OpnameTabel[[#This Row],[Kenmerkeenheid7]]), IF(ISTEXT(OpnameTabel[[#This Row],[Kenmerkantwoord 7]]), OpnameTabel[[#This Row],[Kenmerkantwoord 7]], ""))</f>
        <v/>
      </c>
      <c r="BR60" s="186" t="b">
        <f>ISNUMBER(SEARCH("[",OpnameTabel[[#This Row],[Kenmerkvraag 8]]))</f>
        <v>0</v>
      </c>
      <c r="BS60" s="186" t="str">
        <f>IF(OpnameTabel[[#This Row],[HeeftKenmerkEenheid8]], MID(LEFT(OpnameTabel[[#This Row],[Kenmerkvraag 8]],FIND("]",OpnameTabel[[#This Row],[Kenmerkvraag 8]])-1),FIND("[",OpnameTabel[[#This Row],[Kenmerkvraag 8]])+1,LEN(OpnameTabel[[#This Row],[Kenmerkvraag 8]])), "")</f>
        <v/>
      </c>
      <c r="BT60" s="186" t="str">
        <f>IF(OpnameTabel[[#This Row],[HeeftKenmerkEenheid8]], LEFT(OpnameTabel[[#This Row],[Kenmerkvraag 8]], (FIND(" [",OpnameTabel[[#This Row],[Kenmerkvraag 8]],1)-1)), "")</f>
        <v/>
      </c>
      <c r="BU60" s="186" t="str">
        <f>IF(OpnameTabel[[#This Row],[HeeftKenmerkEenheid8]], (OpnameTabel[[#This Row],[Kenmerkomschrijving8]] &amp; ": " &amp; OpnameTabel[[#This Row],[Kenmerkantwoord 8]] &amp; " " &amp;OpnameTabel[[#This Row],[Kenmerkeenheid8]]), IF(ISTEXT(OpnameTabel[[#This Row],[Kenmerkantwoord 8]]), OpnameTabel[[#This Row],[Kenmerkantwoord 8]], ""))</f>
        <v/>
      </c>
      <c r="BV60" s="186" t="b">
        <f>ISNUMBER(SEARCH("[",OpnameTabel[[#This Row],[Kenmerkvraag 9]]))</f>
        <v>0</v>
      </c>
      <c r="BW60" s="186" t="str">
        <f>IF(OpnameTabel[[#This Row],[HeeftKenmerkEenheid9]], MID(LEFT(OpnameTabel[[#This Row],[Kenmerkvraag 9]],FIND("]",OpnameTabel[[#This Row],[Kenmerkvraag 9]])-1),FIND("[",OpnameTabel[[#This Row],[Kenmerkvraag 9]])+1,LEN(OpnameTabel[[#This Row],[Kenmerkvraag 9]])), "")</f>
        <v/>
      </c>
      <c r="BX60" s="186" t="str">
        <f>IF(OpnameTabel[[#This Row],[HeeftKenmerkEenheid9]], LEFT(OpnameTabel[[#This Row],[Kenmerkvraag 9]], (FIND(" [",OpnameTabel[[#This Row],[Kenmerkvraag 9]],1)-1)), "")</f>
        <v/>
      </c>
      <c r="BY60" s="186" t="str">
        <f>IF(OpnameTabel[[#This Row],[HeeftKenmerkEenheid9]], (OpnameTabel[[#This Row],[Kenmerkomschrijving9]] &amp; ": " &amp; OpnameTabel[[#This Row],[Kenmerkantwoord 9]] &amp; " " &amp;OpnameTabel[[#This Row],[Kenmerkeenheid9]]), IF(ISTEXT(OpnameTabel[[#This Row],[Kenmerkantwoord 9]]), OpnameTabel[[#This Row],[Kenmerkantwoord 9]], ""))</f>
        <v/>
      </c>
      <c r="BZ60" s="186" t="b">
        <f>ISNUMBER(SEARCH("[",OpnameTabel[[#This Row],[Kenmerkvraag 10]]))</f>
        <v>0</v>
      </c>
      <c r="CA60" s="186" t="str">
        <f>IF(OpnameTabel[[#This Row],[HeeftKenmerkEenheid10]], MID(LEFT(OpnameTabel[[#This Row],[Kenmerkvraag 10]],FIND("]",OpnameTabel[[#This Row],[Kenmerkvraag 10]])-1),FIND("[",OpnameTabel[[#This Row],[Kenmerkvraag 10]])+1,LEN(OpnameTabel[[#This Row],[Kenmerkvraag 10]])), "")</f>
        <v/>
      </c>
      <c r="CB60" s="186" t="str">
        <f>IF(OpnameTabel[[#This Row],[HeeftKenmerkEenheid10]], LEFT(OpnameTabel[[#This Row],[Kenmerkvraag 10]], (FIND(" [",OpnameTabel[[#This Row],[Kenmerkvraag 10]],1)-1)), "")</f>
        <v/>
      </c>
      <c r="CC6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0" s="186" t="b">
        <f>ISNUMBER(SEARCH("[",OpnameTabel[[#This Row],[Kenmerkvraag 11]]))</f>
        <v>0</v>
      </c>
      <c r="CE60" s="186" t="str">
        <f>IF(OpnameTabel[[#This Row],[HeeftKenmerkEenheid11]], MID(LEFT(OpnameTabel[[#This Row],[Kenmerkvraag 11]],FIND("]",OpnameTabel[[#This Row],[Kenmerkvraag 11]])-1),FIND("[",OpnameTabel[[#This Row],[Kenmerkvraag 11]])+1,LEN(OpnameTabel[[#This Row],[Kenmerkvraag 11]])), "")</f>
        <v/>
      </c>
      <c r="CF60" s="186" t="str">
        <f>IF(OpnameTabel[[#This Row],[HeeftKenmerkEenheid11]], LEFT(OpnameTabel[[#This Row],[Kenmerkvraag 11]], (FIND(" [",OpnameTabel[[#This Row],[Kenmerkvraag 11]],1)-1)), "")</f>
        <v/>
      </c>
      <c r="CG6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0" s="186"/>
      <c r="CI60" s="186"/>
      <c r="CJ60" s="186"/>
      <c r="CK60" s="186"/>
      <c r="CL60" s="186"/>
      <c r="CM60" s="186"/>
      <c r="CN60" s="186"/>
      <c r="CO60" s="186"/>
      <c r="CP60" s="186"/>
      <c r="CQ60" s="186"/>
      <c r="CR60" s="186"/>
      <c r="CS60" s="186"/>
      <c r="CT60" s="186"/>
      <c r="CU60" s="186"/>
    </row>
    <row r="61" spans="1:99" ht="17.399999999999999" customHeight="1" x14ac:dyDescent="0.25">
      <c r="A61" s="197">
        <f>ROW()</f>
        <v>61</v>
      </c>
      <c r="B61" s="185">
        <v>0</v>
      </c>
      <c r="C61" s="220" t="s">
        <v>267</v>
      </c>
      <c r="D61" s="134" t="str">
        <f>VLOOKUP(E61,'3 NL-SfB'!C:F,4,0)</f>
        <v>noodstroomaggregaat</v>
      </c>
      <c r="E61" s="86" t="s">
        <v>396</v>
      </c>
      <c r="F61" s="86" t="s">
        <v>3795</v>
      </c>
      <c r="G61" s="86" t="s">
        <v>3795</v>
      </c>
      <c r="H61" s="147">
        <v>1</v>
      </c>
      <c r="I61" s="147"/>
      <c r="J61" s="147"/>
      <c r="K61" s="147"/>
      <c r="L61" s="90" t="s">
        <v>3095</v>
      </c>
      <c r="M61" s="143"/>
      <c r="N61" s="90" t="s">
        <v>3164</v>
      </c>
      <c r="O61" s="147"/>
      <c r="P61" s="90" t="s">
        <v>3168</v>
      </c>
      <c r="Q61" s="164"/>
      <c r="R61" s="90" t="s">
        <v>3167</v>
      </c>
      <c r="S61" s="147"/>
      <c r="T61" s="136"/>
      <c r="U61" s="173"/>
      <c r="V61" s="137"/>
      <c r="W61" s="173"/>
      <c r="X61" s="137"/>
      <c r="Y61" s="173"/>
      <c r="Z61" s="173"/>
      <c r="AA61" s="173"/>
      <c r="AB61" s="217"/>
      <c r="AC61" s="280" t="s">
        <v>3829</v>
      </c>
      <c r="AD61" s="156" t="b">
        <f>NOT(ISBLANK(OpnameTabel[[#This Row],[Aantal]]))</f>
        <v>1</v>
      </c>
      <c r="AE61" s="70" t="b">
        <f>AND(OpnameTabel[[#This Row],[IsAssetRegel]],NOT(ISBLANK(OpnameTabel[[#This Row],[Aantal]])))</f>
        <v>1</v>
      </c>
      <c r="AF61" s="70" t="b">
        <f>IF(AND(OpnameTabel[[#This Row],[IsAssetRegel]],OpnameTabel[[#This Row],[IsRegelActief]]), NOT(ISBLANK(OpnameTabel[[#This Row],[Bouwjaar]])), TRUE)</f>
        <v>0</v>
      </c>
      <c r="AG61" s="70" t="b">
        <f>IF(AND(OpnameTabel[[#This Row],[IsAssetRegel]],OpnameTabel[[#This Row],[IsRegelActief]]), NOT(ISBLANK(J61)), TRUE)</f>
        <v>0</v>
      </c>
      <c r="AH61" s="70" t="b">
        <f>IF(AND(OpnameTabel[[#This Row],[IsAssetRegel]],OpnameTabel[[#This Row],[IsRegelActief]]), NOT(ISBLANK(K61)), TRUE)</f>
        <v>0</v>
      </c>
      <c r="AI61" s="70" t="b">
        <f>IF(AND(OpnameTabel[[#This Row],[IsAssetRegel]],OpnameTabel[[#This Row],[IsRegelActief]], NOT(ISBLANK(OpnameTabel[[#This Row],[Kenmerkvraag 4]]))), NOT(ISBLANK(OpnameTabel[[#This Row],[Kenmerkantwoord 4]])), TRUE)</f>
        <v>0</v>
      </c>
      <c r="AJ61" s="70" t="b">
        <f>IF(AND(OpnameTabel[[#This Row],[IsAssetRegel]],OpnameTabel[[#This Row],[IsRegelActief]], NOT(ISBLANK(OpnameTabel[[#This Row],[Kenmerkvraag 5]]))), NOT(ISBLANK(OpnameTabel[[#This Row],[Kenmerkantwoord 5]])), TRUE)</f>
        <v>0</v>
      </c>
      <c r="AK61" s="70" t="b">
        <f>IF(AND(OpnameTabel[[#This Row],[IsAssetRegel]],OpnameTabel[[#This Row],[IsRegelActief]], NOT(ISBLANK(OpnameTabel[[#This Row],[Kenmerkvraag 6]]))), NOT(ISBLANK(OpnameTabel[[#This Row],[Kenmerkantwoord 6]])), TRUE)</f>
        <v>0</v>
      </c>
      <c r="AL61" s="70" t="b">
        <f>IF(AND(OpnameTabel[[#This Row],[IsAssetRegel]],OpnameTabel[[#This Row],[IsRegelActief]], NOT(ISBLANK(OpnameTabel[[#This Row],[Kenmerkvraag 7]]))), NOT(ISBLANK(OpnameTabel[[#This Row],[Kenmerkantwoord 7]])), TRUE)</f>
        <v>0</v>
      </c>
      <c r="AM61" s="70" t="b">
        <f>IF(AND(OpnameTabel[[#This Row],[IsAssetRegel]],OpnameTabel[[#This Row],[IsRegelActief]], NOT(ISBLANK(OpnameTabel[[#This Row],[Kenmerkvraag 8]]))), NOT(ISBLANK(OpnameTabel[[#This Row],[Kenmerkantwoord 8]])), TRUE)</f>
        <v>1</v>
      </c>
      <c r="AN61" s="70" t="b">
        <f>IF(AND(OpnameTabel[[#This Row],[IsAssetRegel]],OpnameTabel[[#This Row],[IsRegelActief]], NOT(ISBLANK(OpnameTabel[[#This Row],[Kenmerkvraag 9]]))), NOT(ISBLANK(OpnameTabel[[#This Row],[Kenmerkantwoord 9]])), TRUE)</f>
        <v>1</v>
      </c>
      <c r="AO61" s="70" t="b">
        <f>IF(AND(OpnameTabel[[#This Row],[IsAssetRegel]],OpnameTabel[[#This Row],[IsRegelActief]], NOT(ISBLANK(OpnameTabel[[#This Row],[Kenmerkvraag 10]]))), NOT(ISBLANK(OpnameTabel[[#This Row],[Kenmerkantwoord 10]])), TRUE)</f>
        <v>1</v>
      </c>
      <c r="AP61" s="70" t="b">
        <f>IF(AND(OpnameTabel[[#This Row],[IsAssetRegel]],OpnameTabel[[#This Row],[IsRegelActief]], NOT(ISBLANK(OpnameTabel[[#This Row],[Kenmerkvraag 11]]))), NOT(ISBLANK(OpnameTabel[[#This Row],[Kenmerkantwoord 11]])), TRUE)</f>
        <v>1</v>
      </c>
      <c r="AQ61" s="70">
        <f>IF(OpnameTabel[[#This Row],[IsIngevuld1]], 0, 1)</f>
        <v>1</v>
      </c>
      <c r="AR61" s="70">
        <f>IF(OpnameTabel[[#This Row],[IsIngevuld2]], 0, 1)</f>
        <v>1</v>
      </c>
      <c r="AS61" s="70">
        <f>IF(OpnameTabel[[#This Row],[IsIngevuld3]], 0, 1)</f>
        <v>1</v>
      </c>
      <c r="AT61" s="70">
        <f>IF(OpnameTabel[[#This Row],[IsIngevuld4]], 0, 1)</f>
        <v>1</v>
      </c>
      <c r="AU61" s="70">
        <f>IF(OpnameTabel[[#This Row],[IsIngevuld5]], 0, 1)</f>
        <v>1</v>
      </c>
      <c r="AV61" s="70">
        <f>IF(OpnameTabel[[#This Row],[IsIngevuld6]], 0, 1)</f>
        <v>1</v>
      </c>
      <c r="AW61" s="70">
        <f>IF(OpnameTabel[[#This Row],[IsIngevuld7]], 0, 1)</f>
        <v>1</v>
      </c>
      <c r="AX61" s="70">
        <f>IF(OpnameTabel[[#This Row],[IsIngevuld8]], 0, 1)</f>
        <v>0</v>
      </c>
      <c r="AY61" s="70">
        <f>IF(OpnameTabel[[#This Row],[IsIngevuld9]], 0, 1)</f>
        <v>0</v>
      </c>
      <c r="AZ61" s="70">
        <f>IF(OpnameTabel[[#This Row],[IsIngevuld10]], 0, 1)</f>
        <v>0</v>
      </c>
      <c r="BA61" s="70">
        <f>IF(OpnameTabel[[#This Row],[IsIngevuld11]], 0, 1)</f>
        <v>0</v>
      </c>
      <c r="BB61" s="70" t="b">
        <f>ISNUMBER(SEARCH("[",OpnameTabel[[#This Row],[Kenmerkvraag 4]]))</f>
        <v>0</v>
      </c>
      <c r="BC61" s="70" t="str">
        <f>IF(OpnameTabel[[#This Row],[HeeftKenmerkEenheid4]], MID(LEFT(OpnameTabel[[#This Row],[Kenmerkvraag 4]],FIND("]",OpnameTabel[[#This Row],[Kenmerkvraag 4]])-1),FIND("[",OpnameTabel[[#This Row],[Kenmerkvraag 4]])+1,LEN(OpnameTabel[[#This Row],[Kenmerkvraag 4]])), "")</f>
        <v/>
      </c>
      <c r="BD61" s="70" t="str">
        <f>IF(OpnameTabel[[#This Row],[HeeftKenmerkEenheid4]], LEFT(OpnameTabel[[#This Row],[Kenmerkvraag 4]], (FIND(" [",OpnameTabel[[#This Row],[Kenmerkvraag 4]],1)-1)), "")</f>
        <v/>
      </c>
      <c r="BE61" s="186" t="str">
        <f>IF(OpnameTabel[[#This Row],[HeeftKenmerkEenheid4]], (OpnameTabel[[#This Row],[Kenmerkomschrijving4]] &amp; ": " &amp; OpnameTabel[[#This Row],[Kenmerkantwoord 4]] &amp; " " &amp;OpnameTabel[[#This Row],[Kenmerkeenheid4]]), IF(ISTEXT(OpnameTabel[[#This Row],[Kenmerkantwoord 4]]), OpnameTabel[[#This Row],[Kenmerkantwoord 4]], ""))</f>
        <v/>
      </c>
      <c r="BF61" s="186" t="b">
        <f>ISNUMBER(SEARCH("[",OpnameTabel[[#This Row],[Kenmerkvraag 5]]))</f>
        <v>1</v>
      </c>
      <c r="BG61" s="186" t="str">
        <f>IF(OpnameTabel[[#This Row],[HeeftKenmerkEenheid5]], MID(LEFT(OpnameTabel[[#This Row],[Kenmerkvraag 5]],FIND("]",OpnameTabel[[#This Row],[Kenmerkvraag 5]])-1),FIND("[",OpnameTabel[[#This Row],[Kenmerkvraag 5]])+1,LEN(OpnameTabel[[#This Row],[Kenmerkvraag 5]])), "")</f>
        <v>kVA</v>
      </c>
      <c r="BH61" s="186" t="str">
        <f>IF(OpnameTabel[[#This Row],[HeeftKenmerkEenheid5]], LEFT(OpnameTabel[[#This Row],[Kenmerkvraag 5]], (FIND(" [",OpnameTabel[[#This Row],[Kenmerkvraag 5]],1)-1)), "")</f>
        <v>Vermogen</v>
      </c>
      <c r="BI61" s="186" t="str">
        <f>IF(OpnameTabel[[#This Row],[HeeftKenmerkEenheid5]], (OpnameTabel[[#This Row],[Kenmerkomschrijving5]] &amp; ": " &amp; OpnameTabel[[#This Row],[Kenmerkantwoord 5]] &amp; " " &amp;OpnameTabel[[#This Row],[Kenmerkeenheid5]]), IF(ISTEXT(OpnameTabel[[#This Row],[Kenmerkantwoord 5]]), OpnameTabel[[#This Row],[Kenmerkantwoord 5]], ""))</f>
        <v>Vermogen:  kVA</v>
      </c>
      <c r="BJ61" s="186" t="b">
        <f>ISNUMBER(SEARCH("[",OpnameTabel[[#This Row],[Kenmerkvraag 6]]))</f>
        <v>1</v>
      </c>
      <c r="BK61" s="186" t="str">
        <f>IF(OpnameTabel[[#This Row],[HeeftKenmerkEenheid6]], MID(LEFT(OpnameTabel[[#This Row],[Kenmerkvraag 6]],FIND("]",OpnameTabel[[#This Row],[Kenmerkvraag 6]])-1),FIND("[",OpnameTabel[[#This Row],[Kenmerkvraag 6]])+1,LEN(OpnameTabel[[#This Row],[Kenmerkvraag 6]])), "")</f>
        <v>L</v>
      </c>
      <c r="BL61" s="186" t="str">
        <f>IF(OpnameTabel[[#This Row],[HeeftKenmerkEenheid6]], LEFT(OpnameTabel[[#This Row],[Kenmerkvraag 6]], (FIND(" [",OpnameTabel[[#This Row],[Kenmerkvraag 6]],1)-1)), "")</f>
        <v>Tankinhoud</v>
      </c>
      <c r="BM61" s="186" t="str">
        <f>IF(OpnameTabel[[#This Row],[HeeftKenmerkEenheid6]], (OpnameTabel[[#This Row],[Kenmerkomschrijving6]] &amp; ": " &amp; OpnameTabel[[#This Row],[Kenmerkantwoord 6]] &amp; " " &amp;OpnameTabel[[#This Row],[Kenmerkeenheid6]]), IF(ISTEXT(OpnameTabel[[#This Row],[Kenmerkantwoord 6]]), OpnameTabel[[#This Row],[Kenmerkantwoord 6]], ""))</f>
        <v>Tankinhoud:  L</v>
      </c>
      <c r="BN61" s="186" t="b">
        <f>ISNUMBER(SEARCH("[",OpnameTabel[[#This Row],[Kenmerkvraag 7]]))</f>
        <v>0</v>
      </c>
      <c r="BO61" s="186" t="str">
        <f>IF(OpnameTabel[[#This Row],[HeeftKenmerkEenheid7]], MID(LEFT(OpnameTabel[[#This Row],[Kenmerkvraag 7]],FIND("]",OpnameTabel[[#This Row],[Kenmerkvraag 7]])-1),FIND("[",OpnameTabel[[#This Row],[Kenmerkvraag 7]])+1,LEN(OpnameTabel[[#This Row],[Kenmerkvraag 7]])), "")</f>
        <v/>
      </c>
      <c r="BP61" s="186" t="str">
        <f>IF(OpnameTabel[[#This Row],[HeeftKenmerkEenheid7]], LEFT(OpnameTabel[[#This Row],[Kenmerkvraag 7]], (FIND(" [",OpnameTabel[[#This Row],[Kenmerkvraag 7]],1)-1)), "")</f>
        <v/>
      </c>
      <c r="BQ61" s="186" t="str">
        <f>IF(OpnameTabel[[#This Row],[HeeftKenmerkEenheid7]], (OpnameTabel[[#This Row],[Kenmerkomschrijving7]] &amp; ": " &amp; OpnameTabel[[#This Row],[Kenmerkantwoord 7]] &amp; " " &amp;OpnameTabel[[#This Row],[Kenmerkeenheid7]]), IF(ISTEXT(OpnameTabel[[#This Row],[Kenmerkantwoord 7]]), OpnameTabel[[#This Row],[Kenmerkantwoord 7]], ""))</f>
        <v/>
      </c>
      <c r="BR61" s="186" t="b">
        <f>ISNUMBER(SEARCH("[",OpnameTabel[[#This Row],[Kenmerkvraag 8]]))</f>
        <v>0</v>
      </c>
      <c r="BS61" s="186" t="str">
        <f>IF(OpnameTabel[[#This Row],[HeeftKenmerkEenheid8]], MID(LEFT(OpnameTabel[[#This Row],[Kenmerkvraag 8]],FIND("]",OpnameTabel[[#This Row],[Kenmerkvraag 8]])-1),FIND("[",OpnameTabel[[#This Row],[Kenmerkvraag 8]])+1,LEN(OpnameTabel[[#This Row],[Kenmerkvraag 8]])), "")</f>
        <v/>
      </c>
      <c r="BT61" s="186" t="str">
        <f>IF(OpnameTabel[[#This Row],[HeeftKenmerkEenheid8]], LEFT(OpnameTabel[[#This Row],[Kenmerkvraag 8]], (FIND(" [",OpnameTabel[[#This Row],[Kenmerkvraag 8]],1)-1)), "")</f>
        <v/>
      </c>
      <c r="BU61" s="186" t="str">
        <f>IF(OpnameTabel[[#This Row],[HeeftKenmerkEenheid8]], (OpnameTabel[[#This Row],[Kenmerkomschrijving8]] &amp; ": " &amp; OpnameTabel[[#This Row],[Kenmerkantwoord 8]] &amp; " " &amp;OpnameTabel[[#This Row],[Kenmerkeenheid8]]), IF(ISTEXT(OpnameTabel[[#This Row],[Kenmerkantwoord 8]]), OpnameTabel[[#This Row],[Kenmerkantwoord 8]], ""))</f>
        <v/>
      </c>
      <c r="BV61" s="186" t="b">
        <f>ISNUMBER(SEARCH("[",OpnameTabel[[#This Row],[Kenmerkvraag 9]]))</f>
        <v>0</v>
      </c>
      <c r="BW61" s="186" t="str">
        <f>IF(OpnameTabel[[#This Row],[HeeftKenmerkEenheid9]], MID(LEFT(OpnameTabel[[#This Row],[Kenmerkvraag 9]],FIND("]",OpnameTabel[[#This Row],[Kenmerkvraag 9]])-1),FIND("[",OpnameTabel[[#This Row],[Kenmerkvraag 9]])+1,LEN(OpnameTabel[[#This Row],[Kenmerkvraag 9]])), "")</f>
        <v/>
      </c>
      <c r="BX61" s="186" t="str">
        <f>IF(OpnameTabel[[#This Row],[HeeftKenmerkEenheid9]], LEFT(OpnameTabel[[#This Row],[Kenmerkvraag 9]], (FIND(" [",OpnameTabel[[#This Row],[Kenmerkvraag 9]],1)-1)), "")</f>
        <v/>
      </c>
      <c r="BY61" s="186" t="str">
        <f>IF(OpnameTabel[[#This Row],[HeeftKenmerkEenheid9]], (OpnameTabel[[#This Row],[Kenmerkomschrijving9]] &amp; ": " &amp; OpnameTabel[[#This Row],[Kenmerkantwoord 9]] &amp; " " &amp;OpnameTabel[[#This Row],[Kenmerkeenheid9]]), IF(ISTEXT(OpnameTabel[[#This Row],[Kenmerkantwoord 9]]), OpnameTabel[[#This Row],[Kenmerkantwoord 9]], ""))</f>
        <v/>
      </c>
      <c r="BZ61" s="186" t="b">
        <f>ISNUMBER(SEARCH("[",OpnameTabel[[#This Row],[Kenmerkvraag 10]]))</f>
        <v>0</v>
      </c>
      <c r="CA61" s="186" t="str">
        <f>IF(OpnameTabel[[#This Row],[HeeftKenmerkEenheid10]], MID(LEFT(OpnameTabel[[#This Row],[Kenmerkvraag 10]],FIND("]",OpnameTabel[[#This Row],[Kenmerkvraag 10]])-1),FIND("[",OpnameTabel[[#This Row],[Kenmerkvraag 10]])+1,LEN(OpnameTabel[[#This Row],[Kenmerkvraag 10]])), "")</f>
        <v/>
      </c>
      <c r="CB61" s="186" t="str">
        <f>IF(OpnameTabel[[#This Row],[HeeftKenmerkEenheid10]], LEFT(OpnameTabel[[#This Row],[Kenmerkvraag 10]], (FIND(" [",OpnameTabel[[#This Row],[Kenmerkvraag 10]],1)-1)), "")</f>
        <v/>
      </c>
      <c r="CC6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1" s="186" t="b">
        <f>ISNUMBER(SEARCH("[",OpnameTabel[[#This Row],[Kenmerkvraag 11]]))</f>
        <v>0</v>
      </c>
      <c r="CE61" s="186" t="str">
        <f>IF(OpnameTabel[[#This Row],[HeeftKenmerkEenheid11]], MID(LEFT(OpnameTabel[[#This Row],[Kenmerkvraag 11]],FIND("]",OpnameTabel[[#This Row],[Kenmerkvraag 11]])-1),FIND("[",OpnameTabel[[#This Row],[Kenmerkvraag 11]])+1,LEN(OpnameTabel[[#This Row],[Kenmerkvraag 11]])), "")</f>
        <v/>
      </c>
      <c r="CF61" s="186" t="str">
        <f>IF(OpnameTabel[[#This Row],[HeeftKenmerkEenheid11]], LEFT(OpnameTabel[[#This Row],[Kenmerkvraag 11]], (FIND(" [",OpnameTabel[[#This Row],[Kenmerkvraag 11]],1)-1)), "")</f>
        <v/>
      </c>
      <c r="CG6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1" s="186"/>
      <c r="CI61" s="186"/>
      <c r="CJ61" s="186"/>
      <c r="CK61" s="186"/>
      <c r="CL61" s="186"/>
      <c r="CM61" s="186"/>
      <c r="CN61" s="186"/>
      <c r="CO61" s="186"/>
      <c r="CP61" s="186"/>
      <c r="CQ61" s="186"/>
      <c r="CR61" s="186"/>
      <c r="CS61" s="186"/>
      <c r="CT61" s="186"/>
      <c r="CU61" s="186"/>
    </row>
    <row r="62" spans="1:99" ht="17.399999999999999" customHeight="1" x14ac:dyDescent="0.25">
      <c r="A62" s="197">
        <f>ROW()</f>
        <v>62</v>
      </c>
      <c r="B62" s="185">
        <v>0</v>
      </c>
      <c r="C62" s="220" t="s">
        <v>267</v>
      </c>
      <c r="D62" s="134" t="str">
        <f>VLOOKUP(E62,'3 NL-SfB'!C:F,4,0)</f>
        <v>PV cellen</v>
      </c>
      <c r="E62" s="128" t="s">
        <v>2056</v>
      </c>
      <c r="F62" s="225" t="s">
        <v>2054</v>
      </c>
      <c r="G62" s="225" t="s">
        <v>2054</v>
      </c>
      <c r="H62" s="147">
        <v>1</v>
      </c>
      <c r="I62" s="143"/>
      <c r="J62" s="143"/>
      <c r="K62" s="143"/>
      <c r="L62" s="98" t="s">
        <v>3155</v>
      </c>
      <c r="M62" s="143"/>
      <c r="N62" s="110"/>
      <c r="O62" s="143"/>
      <c r="P62" s="125"/>
      <c r="Q62" s="169"/>
      <c r="R62" s="126"/>
      <c r="S62" s="169"/>
      <c r="T62" s="126"/>
      <c r="U62" s="174"/>
      <c r="V62" s="127"/>
      <c r="W62" s="174"/>
      <c r="X62" s="127"/>
      <c r="Y62" s="174"/>
      <c r="Z62" s="174"/>
      <c r="AA62" s="174"/>
      <c r="AB62" s="216"/>
      <c r="AC62" s="230" t="s">
        <v>3831</v>
      </c>
      <c r="AD62" s="156" t="b">
        <f>NOT(ISBLANK(OpnameTabel[[#This Row],[Aantal]]))</f>
        <v>1</v>
      </c>
      <c r="AE62" s="70" t="b">
        <f>AND(OpnameTabel[[#This Row],[IsAssetRegel]],NOT(ISBLANK(OpnameTabel[[#This Row],[Aantal]])))</f>
        <v>1</v>
      </c>
      <c r="AF62" s="70" t="b">
        <f>IF(AND(OpnameTabel[[#This Row],[IsAssetRegel]],OpnameTabel[[#This Row],[IsRegelActief]]), NOT(ISBLANK(OpnameTabel[[#This Row],[Bouwjaar]])), TRUE)</f>
        <v>0</v>
      </c>
      <c r="AG62" s="70" t="b">
        <f>IF(AND(OpnameTabel[[#This Row],[IsAssetRegel]],OpnameTabel[[#This Row],[IsRegelActief]]), NOT(ISBLANK(J62)), TRUE)</f>
        <v>0</v>
      </c>
      <c r="AH62" s="70" t="b">
        <f>IF(AND(OpnameTabel[[#This Row],[IsAssetRegel]],OpnameTabel[[#This Row],[IsRegelActief]]), NOT(ISBLANK(K62)), TRUE)</f>
        <v>0</v>
      </c>
      <c r="AI62" s="70" t="b">
        <f>IF(AND(OpnameTabel[[#This Row],[IsAssetRegel]],OpnameTabel[[#This Row],[IsRegelActief]], NOT(ISBLANK(OpnameTabel[[#This Row],[Kenmerkvraag 4]]))), NOT(ISBLANK(OpnameTabel[[#This Row],[Kenmerkantwoord 4]])), TRUE)</f>
        <v>0</v>
      </c>
      <c r="AJ62" s="70" t="b">
        <f>IF(AND(OpnameTabel[[#This Row],[IsAssetRegel]],OpnameTabel[[#This Row],[IsRegelActief]], NOT(ISBLANK(OpnameTabel[[#This Row],[Kenmerkvraag 5]]))), NOT(ISBLANK(OpnameTabel[[#This Row],[Kenmerkantwoord 5]])), TRUE)</f>
        <v>1</v>
      </c>
      <c r="AK62" s="70" t="b">
        <f>IF(AND(OpnameTabel[[#This Row],[IsAssetRegel]],OpnameTabel[[#This Row],[IsRegelActief]], NOT(ISBLANK(OpnameTabel[[#This Row],[Kenmerkvraag 6]]))), NOT(ISBLANK(OpnameTabel[[#This Row],[Kenmerkantwoord 6]])), TRUE)</f>
        <v>1</v>
      </c>
      <c r="AL62" s="70" t="b">
        <f>IF(AND(OpnameTabel[[#This Row],[IsAssetRegel]],OpnameTabel[[#This Row],[IsRegelActief]], NOT(ISBLANK(OpnameTabel[[#This Row],[Kenmerkvraag 7]]))), NOT(ISBLANK(OpnameTabel[[#This Row],[Kenmerkantwoord 7]])), TRUE)</f>
        <v>1</v>
      </c>
      <c r="AM62" s="70" t="b">
        <f>IF(AND(OpnameTabel[[#This Row],[IsAssetRegel]],OpnameTabel[[#This Row],[IsRegelActief]], NOT(ISBLANK(OpnameTabel[[#This Row],[Kenmerkvraag 8]]))), NOT(ISBLANK(OpnameTabel[[#This Row],[Kenmerkantwoord 8]])), TRUE)</f>
        <v>1</v>
      </c>
      <c r="AN62" s="70" t="b">
        <f>IF(AND(OpnameTabel[[#This Row],[IsAssetRegel]],OpnameTabel[[#This Row],[IsRegelActief]], NOT(ISBLANK(OpnameTabel[[#This Row],[Kenmerkvraag 9]]))), NOT(ISBLANK(OpnameTabel[[#This Row],[Kenmerkantwoord 9]])), TRUE)</f>
        <v>1</v>
      </c>
      <c r="AO62" s="70" t="b">
        <f>IF(AND(OpnameTabel[[#This Row],[IsAssetRegel]],OpnameTabel[[#This Row],[IsRegelActief]], NOT(ISBLANK(OpnameTabel[[#This Row],[Kenmerkvraag 10]]))), NOT(ISBLANK(OpnameTabel[[#This Row],[Kenmerkantwoord 10]])), TRUE)</f>
        <v>1</v>
      </c>
      <c r="AP62" s="70" t="b">
        <f>IF(AND(OpnameTabel[[#This Row],[IsAssetRegel]],OpnameTabel[[#This Row],[IsRegelActief]], NOT(ISBLANK(OpnameTabel[[#This Row],[Kenmerkvraag 11]]))), NOT(ISBLANK(OpnameTabel[[#This Row],[Kenmerkantwoord 11]])), TRUE)</f>
        <v>1</v>
      </c>
      <c r="AQ62" s="70">
        <f>IF(OpnameTabel[[#This Row],[IsIngevuld1]], 0, 1)</f>
        <v>1</v>
      </c>
      <c r="AR62" s="70">
        <f>IF(OpnameTabel[[#This Row],[IsIngevuld2]], 0, 1)</f>
        <v>1</v>
      </c>
      <c r="AS62" s="70">
        <f>IF(OpnameTabel[[#This Row],[IsIngevuld3]], 0, 1)</f>
        <v>1</v>
      </c>
      <c r="AT62" s="70">
        <f>IF(OpnameTabel[[#This Row],[IsIngevuld4]], 0, 1)</f>
        <v>1</v>
      </c>
      <c r="AU62" s="70">
        <f>IF(OpnameTabel[[#This Row],[IsIngevuld5]], 0, 1)</f>
        <v>0</v>
      </c>
      <c r="AV62" s="70">
        <f>IF(OpnameTabel[[#This Row],[IsIngevuld6]], 0, 1)</f>
        <v>0</v>
      </c>
      <c r="AW62" s="70">
        <f>IF(OpnameTabel[[#This Row],[IsIngevuld7]], 0, 1)</f>
        <v>0</v>
      </c>
      <c r="AX62" s="70">
        <f>IF(OpnameTabel[[#This Row],[IsIngevuld8]], 0, 1)</f>
        <v>0</v>
      </c>
      <c r="AY62" s="70">
        <f>IF(OpnameTabel[[#This Row],[IsIngevuld9]], 0, 1)</f>
        <v>0</v>
      </c>
      <c r="AZ62" s="70">
        <f>IF(OpnameTabel[[#This Row],[IsIngevuld10]], 0, 1)</f>
        <v>0</v>
      </c>
      <c r="BA62" s="70">
        <f>IF(OpnameTabel[[#This Row],[IsIngevuld11]], 0, 1)</f>
        <v>0</v>
      </c>
      <c r="BB62" s="70" t="b">
        <f>ISNUMBER(SEARCH("[",OpnameTabel[[#This Row],[Kenmerkvraag 4]]))</f>
        <v>1</v>
      </c>
      <c r="BC62" s="70" t="str">
        <f>IF(OpnameTabel[[#This Row],[HeeftKenmerkEenheid4]], MID(LEFT(OpnameTabel[[#This Row],[Kenmerkvraag 4]],FIND("]",OpnameTabel[[#This Row],[Kenmerkvraag 4]])-1),FIND("[",OpnameTabel[[#This Row],[Kenmerkvraag 4]])+1,LEN(OpnameTabel[[#This Row],[Kenmerkvraag 4]])), "")</f>
        <v>Wp</v>
      </c>
      <c r="BD62" s="70" t="str">
        <f>IF(OpnameTabel[[#This Row],[HeeftKenmerkEenheid4]], LEFT(OpnameTabel[[#This Row],[Kenmerkvraag 4]], (FIND(" [",OpnameTabel[[#This Row],[Kenmerkvraag 4]],1)-1)), "")</f>
        <v>Piekvermogen</v>
      </c>
      <c r="BE62" s="186" t="str">
        <f>IF(OpnameTabel[[#This Row],[HeeftKenmerkEenheid4]], (OpnameTabel[[#This Row],[Kenmerkomschrijving4]] &amp; ": " &amp; OpnameTabel[[#This Row],[Kenmerkantwoord 4]] &amp; " " &amp;OpnameTabel[[#This Row],[Kenmerkeenheid4]]), IF(ISTEXT(OpnameTabel[[#This Row],[Kenmerkantwoord 4]]), OpnameTabel[[#This Row],[Kenmerkantwoord 4]], ""))</f>
        <v>Piekvermogen:  Wp</v>
      </c>
      <c r="BF62" s="186" t="b">
        <f>ISNUMBER(SEARCH("[",OpnameTabel[[#This Row],[Kenmerkvraag 5]]))</f>
        <v>0</v>
      </c>
      <c r="BG62" s="186" t="str">
        <f>IF(OpnameTabel[[#This Row],[HeeftKenmerkEenheid5]], MID(LEFT(OpnameTabel[[#This Row],[Kenmerkvraag 5]],FIND("]",OpnameTabel[[#This Row],[Kenmerkvraag 5]])-1),FIND("[",OpnameTabel[[#This Row],[Kenmerkvraag 5]])+1,LEN(OpnameTabel[[#This Row],[Kenmerkvraag 5]])), "")</f>
        <v/>
      </c>
      <c r="BH62" s="186" t="str">
        <f>IF(OpnameTabel[[#This Row],[HeeftKenmerkEenheid5]], LEFT(OpnameTabel[[#This Row],[Kenmerkvraag 5]], (FIND(" [",OpnameTabel[[#This Row],[Kenmerkvraag 5]],1)-1)), "")</f>
        <v/>
      </c>
      <c r="BI62" s="186" t="str">
        <f>IF(OpnameTabel[[#This Row],[HeeftKenmerkEenheid5]], (OpnameTabel[[#This Row],[Kenmerkomschrijving5]] &amp; ": " &amp; OpnameTabel[[#This Row],[Kenmerkantwoord 5]] &amp; " " &amp;OpnameTabel[[#This Row],[Kenmerkeenheid5]]), IF(ISTEXT(OpnameTabel[[#This Row],[Kenmerkantwoord 5]]), OpnameTabel[[#This Row],[Kenmerkantwoord 5]], ""))</f>
        <v/>
      </c>
      <c r="BJ62" s="186" t="b">
        <f>ISNUMBER(SEARCH("[",OpnameTabel[[#This Row],[Kenmerkvraag 6]]))</f>
        <v>0</v>
      </c>
      <c r="BK62" s="186" t="str">
        <f>IF(OpnameTabel[[#This Row],[HeeftKenmerkEenheid6]], MID(LEFT(OpnameTabel[[#This Row],[Kenmerkvraag 6]],FIND("]",OpnameTabel[[#This Row],[Kenmerkvraag 6]])-1),FIND("[",OpnameTabel[[#This Row],[Kenmerkvraag 6]])+1,LEN(OpnameTabel[[#This Row],[Kenmerkvraag 6]])), "")</f>
        <v/>
      </c>
      <c r="BL62" s="186" t="str">
        <f>IF(OpnameTabel[[#This Row],[HeeftKenmerkEenheid6]], LEFT(OpnameTabel[[#This Row],[Kenmerkvraag 6]], (FIND(" [",OpnameTabel[[#This Row],[Kenmerkvraag 6]],1)-1)), "")</f>
        <v/>
      </c>
      <c r="BM62" s="186" t="str">
        <f>IF(OpnameTabel[[#This Row],[HeeftKenmerkEenheid6]], (OpnameTabel[[#This Row],[Kenmerkomschrijving6]] &amp; ": " &amp; OpnameTabel[[#This Row],[Kenmerkantwoord 6]] &amp; " " &amp;OpnameTabel[[#This Row],[Kenmerkeenheid6]]), IF(ISTEXT(OpnameTabel[[#This Row],[Kenmerkantwoord 6]]), OpnameTabel[[#This Row],[Kenmerkantwoord 6]], ""))</f>
        <v/>
      </c>
      <c r="BN62" s="186" t="b">
        <f>ISNUMBER(SEARCH("[",OpnameTabel[[#This Row],[Kenmerkvraag 7]]))</f>
        <v>0</v>
      </c>
      <c r="BO62" s="186" t="str">
        <f>IF(OpnameTabel[[#This Row],[HeeftKenmerkEenheid7]], MID(LEFT(OpnameTabel[[#This Row],[Kenmerkvraag 7]],FIND("]",OpnameTabel[[#This Row],[Kenmerkvraag 7]])-1),FIND("[",OpnameTabel[[#This Row],[Kenmerkvraag 7]])+1,LEN(OpnameTabel[[#This Row],[Kenmerkvraag 7]])), "")</f>
        <v/>
      </c>
      <c r="BP62" s="186" t="str">
        <f>IF(OpnameTabel[[#This Row],[HeeftKenmerkEenheid7]], LEFT(OpnameTabel[[#This Row],[Kenmerkvraag 7]], (FIND(" [",OpnameTabel[[#This Row],[Kenmerkvraag 7]],1)-1)), "")</f>
        <v/>
      </c>
      <c r="BQ62" s="186" t="str">
        <f>IF(OpnameTabel[[#This Row],[HeeftKenmerkEenheid7]], (OpnameTabel[[#This Row],[Kenmerkomschrijving7]] &amp; ": " &amp; OpnameTabel[[#This Row],[Kenmerkantwoord 7]] &amp; " " &amp;OpnameTabel[[#This Row],[Kenmerkeenheid7]]), IF(ISTEXT(OpnameTabel[[#This Row],[Kenmerkantwoord 7]]), OpnameTabel[[#This Row],[Kenmerkantwoord 7]], ""))</f>
        <v/>
      </c>
      <c r="BR62" s="186" t="b">
        <f>ISNUMBER(SEARCH("[",OpnameTabel[[#This Row],[Kenmerkvraag 8]]))</f>
        <v>0</v>
      </c>
      <c r="BS62" s="186" t="str">
        <f>IF(OpnameTabel[[#This Row],[HeeftKenmerkEenheid8]], MID(LEFT(OpnameTabel[[#This Row],[Kenmerkvraag 8]],FIND("]",OpnameTabel[[#This Row],[Kenmerkvraag 8]])-1),FIND("[",OpnameTabel[[#This Row],[Kenmerkvraag 8]])+1,LEN(OpnameTabel[[#This Row],[Kenmerkvraag 8]])), "")</f>
        <v/>
      </c>
      <c r="BT62" s="186" t="str">
        <f>IF(OpnameTabel[[#This Row],[HeeftKenmerkEenheid8]], LEFT(OpnameTabel[[#This Row],[Kenmerkvraag 8]], (FIND(" [",OpnameTabel[[#This Row],[Kenmerkvraag 8]],1)-1)), "")</f>
        <v/>
      </c>
      <c r="BU62" s="186" t="str">
        <f>IF(OpnameTabel[[#This Row],[HeeftKenmerkEenheid8]], (OpnameTabel[[#This Row],[Kenmerkomschrijving8]] &amp; ": " &amp; OpnameTabel[[#This Row],[Kenmerkantwoord 8]] &amp; " " &amp;OpnameTabel[[#This Row],[Kenmerkeenheid8]]), IF(ISTEXT(OpnameTabel[[#This Row],[Kenmerkantwoord 8]]), OpnameTabel[[#This Row],[Kenmerkantwoord 8]], ""))</f>
        <v/>
      </c>
      <c r="BV62" s="186" t="b">
        <f>ISNUMBER(SEARCH("[",OpnameTabel[[#This Row],[Kenmerkvraag 9]]))</f>
        <v>0</v>
      </c>
      <c r="BW62" s="186" t="str">
        <f>IF(OpnameTabel[[#This Row],[HeeftKenmerkEenheid9]], MID(LEFT(OpnameTabel[[#This Row],[Kenmerkvraag 9]],FIND("]",OpnameTabel[[#This Row],[Kenmerkvraag 9]])-1),FIND("[",OpnameTabel[[#This Row],[Kenmerkvraag 9]])+1,LEN(OpnameTabel[[#This Row],[Kenmerkvraag 9]])), "")</f>
        <v/>
      </c>
      <c r="BX62" s="186" t="str">
        <f>IF(OpnameTabel[[#This Row],[HeeftKenmerkEenheid9]], LEFT(OpnameTabel[[#This Row],[Kenmerkvraag 9]], (FIND(" [",OpnameTabel[[#This Row],[Kenmerkvraag 9]],1)-1)), "")</f>
        <v/>
      </c>
      <c r="BY62" s="186" t="str">
        <f>IF(OpnameTabel[[#This Row],[HeeftKenmerkEenheid9]], (OpnameTabel[[#This Row],[Kenmerkomschrijving9]] &amp; ": " &amp; OpnameTabel[[#This Row],[Kenmerkantwoord 9]] &amp; " " &amp;OpnameTabel[[#This Row],[Kenmerkeenheid9]]), IF(ISTEXT(OpnameTabel[[#This Row],[Kenmerkantwoord 9]]), OpnameTabel[[#This Row],[Kenmerkantwoord 9]], ""))</f>
        <v/>
      </c>
      <c r="BZ62" s="186" t="b">
        <f>ISNUMBER(SEARCH("[",OpnameTabel[[#This Row],[Kenmerkvraag 10]]))</f>
        <v>0</v>
      </c>
      <c r="CA62" s="186" t="str">
        <f>IF(OpnameTabel[[#This Row],[HeeftKenmerkEenheid10]], MID(LEFT(OpnameTabel[[#This Row],[Kenmerkvraag 10]],FIND("]",OpnameTabel[[#This Row],[Kenmerkvraag 10]])-1),FIND("[",OpnameTabel[[#This Row],[Kenmerkvraag 10]])+1,LEN(OpnameTabel[[#This Row],[Kenmerkvraag 10]])), "")</f>
        <v/>
      </c>
      <c r="CB62" s="186" t="str">
        <f>IF(OpnameTabel[[#This Row],[HeeftKenmerkEenheid10]], LEFT(OpnameTabel[[#This Row],[Kenmerkvraag 10]], (FIND(" [",OpnameTabel[[#This Row],[Kenmerkvraag 10]],1)-1)), "")</f>
        <v/>
      </c>
      <c r="CC6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2" s="186" t="b">
        <f>ISNUMBER(SEARCH("[",OpnameTabel[[#This Row],[Kenmerkvraag 11]]))</f>
        <v>0</v>
      </c>
      <c r="CE62" s="186" t="str">
        <f>IF(OpnameTabel[[#This Row],[HeeftKenmerkEenheid11]], MID(LEFT(OpnameTabel[[#This Row],[Kenmerkvraag 11]],FIND("]",OpnameTabel[[#This Row],[Kenmerkvraag 11]])-1),FIND("[",OpnameTabel[[#This Row],[Kenmerkvraag 11]])+1,LEN(OpnameTabel[[#This Row],[Kenmerkvraag 11]])), "")</f>
        <v/>
      </c>
      <c r="CF62" s="186" t="str">
        <f>IF(OpnameTabel[[#This Row],[HeeftKenmerkEenheid11]], LEFT(OpnameTabel[[#This Row],[Kenmerkvraag 11]], (FIND(" [",OpnameTabel[[#This Row],[Kenmerkvraag 11]],1)-1)), "")</f>
        <v/>
      </c>
      <c r="CG6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2" s="186"/>
      <c r="CI62" s="186"/>
      <c r="CJ62" s="186"/>
      <c r="CK62" s="186"/>
      <c r="CL62" s="186"/>
      <c r="CM62" s="186"/>
      <c r="CN62" s="186"/>
      <c r="CO62" s="186"/>
      <c r="CP62" s="186"/>
      <c r="CQ62" s="186"/>
      <c r="CR62" s="186"/>
      <c r="CS62" s="186"/>
      <c r="CT62" s="186"/>
      <c r="CU62" s="186"/>
    </row>
    <row r="63" spans="1:99" ht="13.8" x14ac:dyDescent="0.25">
      <c r="A63" s="197">
        <f>ROW()</f>
        <v>63</v>
      </c>
      <c r="B63" s="185">
        <v>0</v>
      </c>
      <c r="C63" s="220" t="s">
        <v>267</v>
      </c>
      <c r="D63" s="134" t="str">
        <f>VLOOKUP(E63,'3 NL-SfB'!C:F,4,0)</f>
        <v>PV omvormer</v>
      </c>
      <c r="E63" s="260" t="s">
        <v>3835</v>
      </c>
      <c r="F63" s="225" t="s">
        <v>3834</v>
      </c>
      <c r="G63"/>
      <c r="H63" s="147">
        <v>1</v>
      </c>
      <c r="I63" s="143"/>
      <c r="J63" s="143"/>
      <c r="K63" s="143"/>
      <c r="L63" s="98" t="s">
        <v>3060</v>
      </c>
      <c r="M63" s="143"/>
      <c r="N63" s="110"/>
      <c r="O63" s="158"/>
      <c r="P63" s="125"/>
      <c r="Q63" s="169"/>
      <c r="R63" s="126"/>
      <c r="S63" s="169"/>
      <c r="T63" s="126"/>
      <c r="U63" s="174"/>
      <c r="V63" s="127"/>
      <c r="W63" s="174"/>
      <c r="X63" s="127"/>
      <c r="Y63" s="174"/>
      <c r="Z63" s="174"/>
      <c r="AA63" s="174"/>
      <c r="AB63" s="216"/>
      <c r="AC63" s="230" t="s">
        <v>3836</v>
      </c>
      <c r="AD63" s="156" t="b">
        <f>NOT(ISBLANK(OpnameTabel[[#This Row],[Aantal]]))</f>
        <v>1</v>
      </c>
      <c r="AE63" s="70" t="b">
        <f>AND(OpnameTabel[[#This Row],[IsAssetRegel]],NOT(ISBLANK(OpnameTabel[[#This Row],[Aantal]])))</f>
        <v>1</v>
      </c>
      <c r="AF63" s="70" t="b">
        <f>IF(AND(OpnameTabel[[#This Row],[IsAssetRegel]],OpnameTabel[[#This Row],[IsRegelActief]]), NOT(ISBLANK(OpnameTabel[[#This Row],[Bouwjaar]])), TRUE)</f>
        <v>0</v>
      </c>
      <c r="AG63" s="70" t="b">
        <f>IF(AND(OpnameTabel[[#This Row],[IsAssetRegel]],OpnameTabel[[#This Row],[IsRegelActief]]), NOT(ISBLANK(J63)), TRUE)</f>
        <v>0</v>
      </c>
      <c r="AH63" s="70" t="b">
        <f>IF(AND(OpnameTabel[[#This Row],[IsAssetRegel]],OpnameTabel[[#This Row],[IsRegelActief]]), NOT(ISBLANK(K63)), TRUE)</f>
        <v>0</v>
      </c>
      <c r="AI63" s="70" t="b">
        <f>IF(AND(OpnameTabel[[#This Row],[IsAssetRegel]],OpnameTabel[[#This Row],[IsRegelActief]], NOT(ISBLANK(OpnameTabel[[#This Row],[Kenmerkvraag 4]]))), NOT(ISBLANK(OpnameTabel[[#This Row],[Kenmerkantwoord 4]])), TRUE)</f>
        <v>0</v>
      </c>
      <c r="AJ63" s="70" t="b">
        <f>IF(AND(OpnameTabel[[#This Row],[IsAssetRegel]],OpnameTabel[[#This Row],[IsRegelActief]], NOT(ISBLANK(OpnameTabel[[#This Row],[Kenmerkvraag 5]]))), NOT(ISBLANK(OpnameTabel[[#This Row],[Kenmerkantwoord 5]])), TRUE)</f>
        <v>1</v>
      </c>
      <c r="AK63" s="70" t="b">
        <f>IF(AND(OpnameTabel[[#This Row],[IsAssetRegel]],OpnameTabel[[#This Row],[IsRegelActief]], NOT(ISBLANK(OpnameTabel[[#This Row],[Kenmerkvraag 6]]))), NOT(ISBLANK(OpnameTabel[[#This Row],[Kenmerkantwoord 6]])), TRUE)</f>
        <v>1</v>
      </c>
      <c r="AL63" s="70" t="b">
        <f>IF(AND(OpnameTabel[[#This Row],[IsAssetRegel]],OpnameTabel[[#This Row],[IsRegelActief]], NOT(ISBLANK(OpnameTabel[[#This Row],[Kenmerkvraag 7]]))), NOT(ISBLANK(OpnameTabel[[#This Row],[Kenmerkantwoord 7]])), TRUE)</f>
        <v>1</v>
      </c>
      <c r="AM63" s="70" t="b">
        <f>IF(AND(OpnameTabel[[#This Row],[IsAssetRegel]],OpnameTabel[[#This Row],[IsRegelActief]], NOT(ISBLANK(OpnameTabel[[#This Row],[Kenmerkvraag 8]]))), NOT(ISBLANK(OpnameTabel[[#This Row],[Kenmerkantwoord 8]])), TRUE)</f>
        <v>1</v>
      </c>
      <c r="AN63" s="70" t="b">
        <f>IF(AND(OpnameTabel[[#This Row],[IsAssetRegel]],OpnameTabel[[#This Row],[IsRegelActief]], NOT(ISBLANK(OpnameTabel[[#This Row],[Kenmerkvraag 9]]))), NOT(ISBLANK(OpnameTabel[[#This Row],[Kenmerkantwoord 9]])), TRUE)</f>
        <v>1</v>
      </c>
      <c r="AO63" s="70" t="b">
        <f>IF(AND(OpnameTabel[[#This Row],[IsAssetRegel]],OpnameTabel[[#This Row],[IsRegelActief]], NOT(ISBLANK(OpnameTabel[[#This Row],[Kenmerkvraag 10]]))), NOT(ISBLANK(OpnameTabel[[#This Row],[Kenmerkantwoord 10]])), TRUE)</f>
        <v>1</v>
      </c>
      <c r="AP63" s="70" t="b">
        <f>IF(AND(OpnameTabel[[#This Row],[IsAssetRegel]],OpnameTabel[[#This Row],[IsRegelActief]], NOT(ISBLANK(OpnameTabel[[#This Row],[Kenmerkvraag 11]]))), NOT(ISBLANK(OpnameTabel[[#This Row],[Kenmerkantwoord 11]])), TRUE)</f>
        <v>1</v>
      </c>
      <c r="AQ63" s="70">
        <f>IF(OpnameTabel[[#This Row],[IsIngevuld1]], 0, 1)</f>
        <v>1</v>
      </c>
      <c r="AR63" s="70">
        <f>IF(OpnameTabel[[#This Row],[IsIngevuld2]], 0, 1)</f>
        <v>1</v>
      </c>
      <c r="AS63" s="70">
        <f>IF(OpnameTabel[[#This Row],[IsIngevuld3]], 0, 1)</f>
        <v>1</v>
      </c>
      <c r="AT63" s="70">
        <f>IF(OpnameTabel[[#This Row],[IsIngevuld4]], 0, 1)</f>
        <v>1</v>
      </c>
      <c r="AU63" s="70">
        <f>IF(OpnameTabel[[#This Row],[IsIngevuld5]], 0, 1)</f>
        <v>0</v>
      </c>
      <c r="AV63" s="70">
        <f>IF(OpnameTabel[[#This Row],[IsIngevuld6]], 0, 1)</f>
        <v>0</v>
      </c>
      <c r="AW63" s="70">
        <f>IF(OpnameTabel[[#This Row],[IsIngevuld7]], 0, 1)</f>
        <v>0</v>
      </c>
      <c r="AX63" s="70">
        <f>IF(OpnameTabel[[#This Row],[IsIngevuld8]], 0, 1)</f>
        <v>0</v>
      </c>
      <c r="AY63" s="70">
        <f>IF(OpnameTabel[[#This Row],[IsIngevuld9]], 0, 1)</f>
        <v>0</v>
      </c>
      <c r="AZ63" s="70">
        <f>IF(OpnameTabel[[#This Row],[IsIngevuld10]], 0, 1)</f>
        <v>0</v>
      </c>
      <c r="BA63" s="70">
        <f>IF(OpnameTabel[[#This Row],[IsIngevuld11]], 0, 1)</f>
        <v>0</v>
      </c>
      <c r="BB63" s="70" t="b">
        <f>ISNUMBER(SEARCH("[",OpnameTabel[[#This Row],[Kenmerkvraag 4]]))</f>
        <v>1</v>
      </c>
      <c r="BC63" s="70" t="str">
        <f>IF(OpnameTabel[[#This Row],[HeeftKenmerkEenheid4]], MID(LEFT(OpnameTabel[[#This Row],[Kenmerkvraag 4]],FIND("]",OpnameTabel[[#This Row],[Kenmerkvraag 4]])-1),FIND("[",OpnameTabel[[#This Row],[Kenmerkvraag 4]])+1,LEN(OpnameTabel[[#This Row],[Kenmerkvraag 4]])), "")</f>
        <v>kW</v>
      </c>
      <c r="BD63" s="70" t="str">
        <f>IF(OpnameTabel[[#This Row],[HeeftKenmerkEenheid4]], LEFT(OpnameTabel[[#This Row],[Kenmerkvraag 4]], (FIND(" [",OpnameTabel[[#This Row],[Kenmerkvraag 4]],1)-1)), "")</f>
        <v>Vermogen</v>
      </c>
      <c r="BE63" s="186" t="str">
        <f>IF(OpnameTabel[[#This Row],[HeeftKenmerkEenheid4]], (OpnameTabel[[#This Row],[Kenmerkomschrijving4]] &amp; ": " &amp; OpnameTabel[[#This Row],[Kenmerkantwoord 4]] &amp; " " &amp;OpnameTabel[[#This Row],[Kenmerkeenheid4]]), IF(ISTEXT(OpnameTabel[[#This Row],[Kenmerkantwoord 4]]), OpnameTabel[[#This Row],[Kenmerkantwoord 4]], ""))</f>
        <v>Vermogen:  kW</v>
      </c>
      <c r="BF63" s="186" t="b">
        <f>ISNUMBER(SEARCH("[",OpnameTabel[[#This Row],[Kenmerkvraag 5]]))</f>
        <v>0</v>
      </c>
      <c r="BG63" s="186" t="str">
        <f>IF(OpnameTabel[[#This Row],[HeeftKenmerkEenheid5]], MID(LEFT(OpnameTabel[[#This Row],[Kenmerkvraag 5]],FIND("]",OpnameTabel[[#This Row],[Kenmerkvraag 5]])-1),FIND("[",OpnameTabel[[#This Row],[Kenmerkvraag 5]])+1,LEN(OpnameTabel[[#This Row],[Kenmerkvraag 5]])), "")</f>
        <v/>
      </c>
      <c r="BH63" s="186" t="str">
        <f>IF(OpnameTabel[[#This Row],[HeeftKenmerkEenheid5]], LEFT(OpnameTabel[[#This Row],[Kenmerkvraag 5]], (FIND(" [",OpnameTabel[[#This Row],[Kenmerkvraag 5]],1)-1)), "")</f>
        <v/>
      </c>
      <c r="BI63" s="186" t="str">
        <f>IF(OpnameTabel[[#This Row],[HeeftKenmerkEenheid5]], (OpnameTabel[[#This Row],[Kenmerkomschrijving5]] &amp; ": " &amp; OpnameTabel[[#This Row],[Kenmerkantwoord 5]] &amp; " " &amp;OpnameTabel[[#This Row],[Kenmerkeenheid5]]), IF(ISTEXT(OpnameTabel[[#This Row],[Kenmerkantwoord 5]]), OpnameTabel[[#This Row],[Kenmerkantwoord 5]], ""))</f>
        <v/>
      </c>
      <c r="BJ63" s="186" t="b">
        <f>ISNUMBER(SEARCH("[",OpnameTabel[[#This Row],[Kenmerkvraag 6]]))</f>
        <v>0</v>
      </c>
      <c r="BK63" s="186" t="str">
        <f>IF(OpnameTabel[[#This Row],[HeeftKenmerkEenheid6]], MID(LEFT(OpnameTabel[[#This Row],[Kenmerkvraag 6]],FIND("]",OpnameTabel[[#This Row],[Kenmerkvraag 6]])-1),FIND("[",OpnameTabel[[#This Row],[Kenmerkvraag 6]])+1,LEN(OpnameTabel[[#This Row],[Kenmerkvraag 6]])), "")</f>
        <v/>
      </c>
      <c r="BL63" s="186" t="str">
        <f>IF(OpnameTabel[[#This Row],[HeeftKenmerkEenheid6]], LEFT(OpnameTabel[[#This Row],[Kenmerkvraag 6]], (FIND(" [",OpnameTabel[[#This Row],[Kenmerkvraag 6]],1)-1)), "")</f>
        <v/>
      </c>
      <c r="BM63" s="186" t="str">
        <f>IF(OpnameTabel[[#This Row],[HeeftKenmerkEenheid6]], (OpnameTabel[[#This Row],[Kenmerkomschrijving6]] &amp; ": " &amp; OpnameTabel[[#This Row],[Kenmerkantwoord 6]] &amp; " " &amp;OpnameTabel[[#This Row],[Kenmerkeenheid6]]), IF(ISTEXT(OpnameTabel[[#This Row],[Kenmerkantwoord 6]]), OpnameTabel[[#This Row],[Kenmerkantwoord 6]], ""))</f>
        <v/>
      </c>
      <c r="BN63" s="186" t="b">
        <f>ISNUMBER(SEARCH("[",OpnameTabel[[#This Row],[Kenmerkvraag 7]]))</f>
        <v>0</v>
      </c>
      <c r="BO63" s="186" t="str">
        <f>IF(OpnameTabel[[#This Row],[HeeftKenmerkEenheid7]], MID(LEFT(OpnameTabel[[#This Row],[Kenmerkvraag 7]],FIND("]",OpnameTabel[[#This Row],[Kenmerkvraag 7]])-1),FIND("[",OpnameTabel[[#This Row],[Kenmerkvraag 7]])+1,LEN(OpnameTabel[[#This Row],[Kenmerkvraag 7]])), "")</f>
        <v/>
      </c>
      <c r="BP63" s="186" t="str">
        <f>IF(OpnameTabel[[#This Row],[HeeftKenmerkEenheid7]], LEFT(OpnameTabel[[#This Row],[Kenmerkvraag 7]], (FIND(" [",OpnameTabel[[#This Row],[Kenmerkvraag 7]],1)-1)), "")</f>
        <v/>
      </c>
      <c r="BQ63" s="186" t="str">
        <f>IF(OpnameTabel[[#This Row],[HeeftKenmerkEenheid7]], (OpnameTabel[[#This Row],[Kenmerkomschrijving7]] &amp; ": " &amp; OpnameTabel[[#This Row],[Kenmerkantwoord 7]] &amp; " " &amp;OpnameTabel[[#This Row],[Kenmerkeenheid7]]), IF(ISTEXT(OpnameTabel[[#This Row],[Kenmerkantwoord 7]]), OpnameTabel[[#This Row],[Kenmerkantwoord 7]], ""))</f>
        <v/>
      </c>
      <c r="BR63" s="186" t="b">
        <f>ISNUMBER(SEARCH("[",OpnameTabel[[#This Row],[Kenmerkvraag 8]]))</f>
        <v>0</v>
      </c>
      <c r="BS63" s="186" t="str">
        <f>IF(OpnameTabel[[#This Row],[HeeftKenmerkEenheid8]], MID(LEFT(OpnameTabel[[#This Row],[Kenmerkvraag 8]],FIND("]",OpnameTabel[[#This Row],[Kenmerkvraag 8]])-1),FIND("[",OpnameTabel[[#This Row],[Kenmerkvraag 8]])+1,LEN(OpnameTabel[[#This Row],[Kenmerkvraag 8]])), "")</f>
        <v/>
      </c>
      <c r="BT63" s="186" t="str">
        <f>IF(OpnameTabel[[#This Row],[HeeftKenmerkEenheid8]], LEFT(OpnameTabel[[#This Row],[Kenmerkvraag 8]], (FIND(" [",OpnameTabel[[#This Row],[Kenmerkvraag 8]],1)-1)), "")</f>
        <v/>
      </c>
      <c r="BU63" s="186" t="str">
        <f>IF(OpnameTabel[[#This Row],[HeeftKenmerkEenheid8]], (OpnameTabel[[#This Row],[Kenmerkomschrijving8]] &amp; ": " &amp; OpnameTabel[[#This Row],[Kenmerkantwoord 8]] &amp; " " &amp;OpnameTabel[[#This Row],[Kenmerkeenheid8]]), IF(ISTEXT(OpnameTabel[[#This Row],[Kenmerkantwoord 8]]), OpnameTabel[[#This Row],[Kenmerkantwoord 8]], ""))</f>
        <v/>
      </c>
      <c r="BV63" s="186" t="b">
        <f>ISNUMBER(SEARCH("[",OpnameTabel[[#This Row],[Kenmerkvraag 9]]))</f>
        <v>0</v>
      </c>
      <c r="BW63" s="186" t="str">
        <f>IF(OpnameTabel[[#This Row],[HeeftKenmerkEenheid9]], MID(LEFT(OpnameTabel[[#This Row],[Kenmerkvraag 9]],FIND("]",OpnameTabel[[#This Row],[Kenmerkvraag 9]])-1),FIND("[",OpnameTabel[[#This Row],[Kenmerkvraag 9]])+1,LEN(OpnameTabel[[#This Row],[Kenmerkvraag 9]])), "")</f>
        <v/>
      </c>
      <c r="BX63" s="186" t="str">
        <f>IF(OpnameTabel[[#This Row],[HeeftKenmerkEenheid9]], LEFT(OpnameTabel[[#This Row],[Kenmerkvraag 9]], (FIND(" [",OpnameTabel[[#This Row],[Kenmerkvraag 9]],1)-1)), "")</f>
        <v/>
      </c>
      <c r="BY63" s="186" t="str">
        <f>IF(OpnameTabel[[#This Row],[HeeftKenmerkEenheid9]], (OpnameTabel[[#This Row],[Kenmerkomschrijving9]] &amp; ": " &amp; OpnameTabel[[#This Row],[Kenmerkantwoord 9]] &amp; " " &amp;OpnameTabel[[#This Row],[Kenmerkeenheid9]]), IF(ISTEXT(OpnameTabel[[#This Row],[Kenmerkantwoord 9]]), OpnameTabel[[#This Row],[Kenmerkantwoord 9]], ""))</f>
        <v/>
      </c>
      <c r="BZ63" s="186" t="b">
        <f>ISNUMBER(SEARCH("[",OpnameTabel[[#This Row],[Kenmerkvraag 10]]))</f>
        <v>0</v>
      </c>
      <c r="CA63" s="186" t="str">
        <f>IF(OpnameTabel[[#This Row],[HeeftKenmerkEenheid10]], MID(LEFT(OpnameTabel[[#This Row],[Kenmerkvraag 10]],FIND("]",OpnameTabel[[#This Row],[Kenmerkvraag 10]])-1),FIND("[",OpnameTabel[[#This Row],[Kenmerkvraag 10]])+1,LEN(OpnameTabel[[#This Row],[Kenmerkvraag 10]])), "")</f>
        <v/>
      </c>
      <c r="CB63" s="186" t="str">
        <f>IF(OpnameTabel[[#This Row],[HeeftKenmerkEenheid10]], LEFT(OpnameTabel[[#This Row],[Kenmerkvraag 10]], (FIND(" [",OpnameTabel[[#This Row],[Kenmerkvraag 10]],1)-1)), "")</f>
        <v/>
      </c>
      <c r="CC6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3" s="186" t="b">
        <f>ISNUMBER(SEARCH("[",OpnameTabel[[#This Row],[Kenmerkvraag 11]]))</f>
        <v>0</v>
      </c>
      <c r="CE63" s="186" t="str">
        <f>IF(OpnameTabel[[#This Row],[HeeftKenmerkEenheid11]], MID(LEFT(OpnameTabel[[#This Row],[Kenmerkvraag 11]],FIND("]",OpnameTabel[[#This Row],[Kenmerkvraag 11]])-1),FIND("[",OpnameTabel[[#This Row],[Kenmerkvraag 11]])+1,LEN(OpnameTabel[[#This Row],[Kenmerkvraag 11]])), "")</f>
        <v/>
      </c>
      <c r="CF63" s="186" t="str">
        <f>IF(OpnameTabel[[#This Row],[HeeftKenmerkEenheid11]], LEFT(OpnameTabel[[#This Row],[Kenmerkvraag 11]], (FIND(" [",OpnameTabel[[#This Row],[Kenmerkvraag 11]],1)-1)), "")</f>
        <v/>
      </c>
      <c r="CG6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3" s="186"/>
      <c r="CI63" s="186"/>
      <c r="CJ63" s="186"/>
      <c r="CK63" s="186"/>
      <c r="CL63" s="186"/>
      <c r="CM63" s="186"/>
      <c r="CN63" s="186"/>
      <c r="CO63" s="186"/>
      <c r="CP63" s="186"/>
      <c r="CQ63" s="186"/>
      <c r="CR63" s="186"/>
      <c r="CS63" s="186"/>
      <c r="CT63" s="186"/>
      <c r="CU63" s="186"/>
    </row>
    <row r="64" spans="1:99" s="242" customFormat="1" ht="27.6" x14ac:dyDescent="0.25">
      <c r="A64" s="197">
        <f>ROW()</f>
        <v>64</v>
      </c>
      <c r="B64" s="185">
        <v>0</v>
      </c>
      <c r="C64" s="220" t="s">
        <v>267</v>
      </c>
      <c r="D64" s="134" t="str">
        <f>VLOOKUP(E64,'3 NL-SfB'!C:F,4,0)</f>
        <v>veiligheidsaarding</v>
      </c>
      <c r="E64" s="109" t="s">
        <v>400</v>
      </c>
      <c r="F64" s="105" t="s">
        <v>2066</v>
      </c>
      <c r="G64" t="s">
        <v>2066</v>
      </c>
      <c r="H64" s="147">
        <v>1</v>
      </c>
      <c r="I64" s="143"/>
      <c r="J64" s="143"/>
      <c r="K64" s="143"/>
      <c r="L64" s="98" t="s">
        <v>3883</v>
      </c>
      <c r="M64" s="143"/>
      <c r="N64" s="98" t="s">
        <v>3097</v>
      </c>
      <c r="O64" s="143"/>
      <c r="P64" s="98" t="s">
        <v>3156</v>
      </c>
      <c r="Q64" s="160"/>
      <c r="R64" s="98" t="s">
        <v>3098</v>
      </c>
      <c r="S64" s="160"/>
      <c r="T64" s="110"/>
      <c r="U64" s="171"/>
      <c r="V64" s="115"/>
      <c r="W64" s="171"/>
      <c r="X64" s="115"/>
      <c r="Y64" s="171"/>
      <c r="Z64" s="171"/>
      <c r="AA64" s="171"/>
      <c r="AB64" s="215"/>
      <c r="AC64" s="226" t="s">
        <v>3832</v>
      </c>
      <c r="AD64" s="156" t="b">
        <f>NOT(ISBLANK(OpnameTabel[[#This Row],[Aantal]]))</f>
        <v>1</v>
      </c>
      <c r="AE64" s="70" t="b">
        <f>AND(OpnameTabel[[#This Row],[IsAssetRegel]],NOT(ISBLANK(OpnameTabel[[#This Row],[Aantal]])))</f>
        <v>1</v>
      </c>
      <c r="AF64" s="70" t="b">
        <f>IF(AND(OpnameTabel[[#This Row],[IsAssetRegel]],OpnameTabel[[#This Row],[IsRegelActief]]), NOT(ISBLANK(OpnameTabel[[#This Row],[Bouwjaar]])), TRUE)</f>
        <v>0</v>
      </c>
      <c r="AG64" s="70" t="b">
        <f>IF(AND(OpnameTabel[[#This Row],[IsAssetRegel]],OpnameTabel[[#This Row],[IsRegelActief]]), NOT(ISBLANK(J64)), TRUE)</f>
        <v>0</v>
      </c>
      <c r="AH64" s="70" t="b">
        <f>IF(AND(OpnameTabel[[#This Row],[IsAssetRegel]],OpnameTabel[[#This Row],[IsRegelActief]]), NOT(ISBLANK(K64)), TRUE)</f>
        <v>0</v>
      </c>
      <c r="AI64" s="70" t="b">
        <f>IF(AND(OpnameTabel[[#This Row],[IsAssetRegel]],OpnameTabel[[#This Row],[IsRegelActief]], NOT(ISBLANK(OpnameTabel[[#This Row],[Kenmerkvraag 4]]))), NOT(ISBLANK(OpnameTabel[[#This Row],[Kenmerkantwoord 4]])), TRUE)</f>
        <v>0</v>
      </c>
      <c r="AJ64" s="70" t="b">
        <f>IF(AND(OpnameTabel[[#This Row],[IsAssetRegel]],OpnameTabel[[#This Row],[IsRegelActief]], NOT(ISBLANK(OpnameTabel[[#This Row],[Kenmerkvraag 5]]))), NOT(ISBLANK(OpnameTabel[[#This Row],[Kenmerkantwoord 5]])), TRUE)</f>
        <v>0</v>
      </c>
      <c r="AK64" s="70" t="b">
        <f>IF(AND(OpnameTabel[[#This Row],[IsAssetRegel]],OpnameTabel[[#This Row],[IsRegelActief]], NOT(ISBLANK(OpnameTabel[[#This Row],[Kenmerkvraag 6]]))), NOT(ISBLANK(OpnameTabel[[#This Row],[Kenmerkantwoord 6]])), TRUE)</f>
        <v>0</v>
      </c>
      <c r="AL64" s="70" t="b">
        <f>IF(AND(OpnameTabel[[#This Row],[IsAssetRegel]],OpnameTabel[[#This Row],[IsRegelActief]], NOT(ISBLANK(OpnameTabel[[#This Row],[Kenmerkvraag 7]]))), NOT(ISBLANK(OpnameTabel[[#This Row],[Kenmerkantwoord 7]])), TRUE)</f>
        <v>0</v>
      </c>
      <c r="AM64" s="70" t="b">
        <f>IF(AND(OpnameTabel[[#This Row],[IsAssetRegel]],OpnameTabel[[#This Row],[IsRegelActief]], NOT(ISBLANK(OpnameTabel[[#This Row],[Kenmerkvraag 8]]))), NOT(ISBLANK(OpnameTabel[[#This Row],[Kenmerkantwoord 8]])), TRUE)</f>
        <v>1</v>
      </c>
      <c r="AN64" s="70" t="b">
        <f>IF(AND(OpnameTabel[[#This Row],[IsAssetRegel]],OpnameTabel[[#This Row],[IsRegelActief]], NOT(ISBLANK(OpnameTabel[[#This Row],[Kenmerkvraag 9]]))), NOT(ISBLANK(OpnameTabel[[#This Row],[Kenmerkantwoord 9]])), TRUE)</f>
        <v>1</v>
      </c>
      <c r="AO64" s="70" t="b">
        <f>IF(AND(OpnameTabel[[#This Row],[IsAssetRegel]],OpnameTabel[[#This Row],[IsRegelActief]], NOT(ISBLANK(OpnameTabel[[#This Row],[Kenmerkvraag 10]]))), NOT(ISBLANK(OpnameTabel[[#This Row],[Kenmerkantwoord 10]])), TRUE)</f>
        <v>1</v>
      </c>
      <c r="AP64" s="70" t="b">
        <f>IF(AND(OpnameTabel[[#This Row],[IsAssetRegel]],OpnameTabel[[#This Row],[IsRegelActief]], NOT(ISBLANK(OpnameTabel[[#This Row],[Kenmerkvraag 11]]))), NOT(ISBLANK(OpnameTabel[[#This Row],[Kenmerkantwoord 11]])), TRUE)</f>
        <v>1</v>
      </c>
      <c r="AQ64" s="70">
        <f>IF(OpnameTabel[[#This Row],[IsIngevuld1]], 0, 1)</f>
        <v>1</v>
      </c>
      <c r="AR64" s="70">
        <f>IF(OpnameTabel[[#This Row],[IsIngevuld2]], 0, 1)</f>
        <v>1</v>
      </c>
      <c r="AS64" s="70">
        <f>IF(OpnameTabel[[#This Row],[IsIngevuld3]], 0, 1)</f>
        <v>1</v>
      </c>
      <c r="AT64" s="70">
        <f>IF(OpnameTabel[[#This Row],[IsIngevuld4]], 0, 1)</f>
        <v>1</v>
      </c>
      <c r="AU64" s="70">
        <f>IF(OpnameTabel[[#This Row],[IsIngevuld5]], 0, 1)</f>
        <v>1</v>
      </c>
      <c r="AV64" s="70">
        <f>IF(OpnameTabel[[#This Row],[IsIngevuld6]], 0, 1)</f>
        <v>1</v>
      </c>
      <c r="AW64" s="70">
        <f>IF(OpnameTabel[[#This Row],[IsIngevuld7]], 0, 1)</f>
        <v>1</v>
      </c>
      <c r="AX64" s="70">
        <f>IF(OpnameTabel[[#This Row],[IsIngevuld8]], 0, 1)</f>
        <v>0</v>
      </c>
      <c r="AY64" s="70">
        <f>IF(OpnameTabel[[#This Row],[IsIngevuld9]], 0, 1)</f>
        <v>0</v>
      </c>
      <c r="AZ64" s="70">
        <f>IF(OpnameTabel[[#This Row],[IsIngevuld10]], 0, 1)</f>
        <v>0</v>
      </c>
      <c r="BA64" s="70">
        <f>IF(OpnameTabel[[#This Row],[IsIngevuld11]], 0, 1)</f>
        <v>0</v>
      </c>
      <c r="BB64" s="70" t="b">
        <f>ISNUMBER(SEARCH("[",OpnameTabel[[#This Row],[Kenmerkvraag 4]]))</f>
        <v>0</v>
      </c>
      <c r="BC64" s="70" t="str">
        <f>IF(OpnameTabel[[#This Row],[HeeftKenmerkEenheid4]], MID(LEFT(OpnameTabel[[#This Row],[Kenmerkvraag 4]],FIND("]",OpnameTabel[[#This Row],[Kenmerkvraag 4]])-1),FIND("[",OpnameTabel[[#This Row],[Kenmerkvraag 4]])+1,LEN(OpnameTabel[[#This Row],[Kenmerkvraag 4]])), "")</f>
        <v/>
      </c>
      <c r="BD64" s="70" t="str">
        <f>IF(OpnameTabel[[#This Row],[HeeftKenmerkEenheid4]], LEFT(OpnameTabel[[#This Row],[Kenmerkvraag 4]], (FIND(" [",OpnameTabel[[#This Row],[Kenmerkvraag 4]],1)-1)), "")</f>
        <v/>
      </c>
      <c r="BE64" s="186" t="str">
        <f>IF(OpnameTabel[[#This Row],[HeeftKenmerkEenheid4]], (OpnameTabel[[#This Row],[Kenmerkomschrijving4]] &amp; ": " &amp; OpnameTabel[[#This Row],[Kenmerkantwoord 4]] &amp; " " &amp;OpnameTabel[[#This Row],[Kenmerkeenheid4]]), IF(ISTEXT(OpnameTabel[[#This Row],[Kenmerkantwoord 4]]), OpnameTabel[[#This Row],[Kenmerkantwoord 4]], ""))</f>
        <v/>
      </c>
      <c r="BF64" s="186" t="b">
        <f>ISNUMBER(SEARCH("[",OpnameTabel[[#This Row],[Kenmerkvraag 5]]))</f>
        <v>0</v>
      </c>
      <c r="BG64" s="186" t="str">
        <f>IF(OpnameTabel[[#This Row],[HeeftKenmerkEenheid5]], MID(LEFT(OpnameTabel[[#This Row],[Kenmerkvraag 5]],FIND("]",OpnameTabel[[#This Row],[Kenmerkvraag 5]])-1),FIND("[",OpnameTabel[[#This Row],[Kenmerkvraag 5]])+1,LEN(OpnameTabel[[#This Row],[Kenmerkvraag 5]])), "")</f>
        <v/>
      </c>
      <c r="BH64" s="186" t="str">
        <f>IF(OpnameTabel[[#This Row],[HeeftKenmerkEenheid5]], LEFT(OpnameTabel[[#This Row],[Kenmerkvraag 5]], (FIND(" [",OpnameTabel[[#This Row],[Kenmerkvraag 5]],1)-1)), "")</f>
        <v/>
      </c>
      <c r="BI64" s="186" t="str">
        <f>IF(OpnameTabel[[#This Row],[HeeftKenmerkEenheid5]], (OpnameTabel[[#This Row],[Kenmerkomschrijving5]] &amp; ": " &amp; OpnameTabel[[#This Row],[Kenmerkantwoord 5]] &amp; " " &amp;OpnameTabel[[#This Row],[Kenmerkeenheid5]]), IF(ISTEXT(OpnameTabel[[#This Row],[Kenmerkantwoord 5]]), OpnameTabel[[#This Row],[Kenmerkantwoord 5]], ""))</f>
        <v/>
      </c>
      <c r="BJ64" s="186" t="b">
        <f>ISNUMBER(SEARCH("[",OpnameTabel[[#This Row],[Kenmerkvraag 6]]))</f>
        <v>1</v>
      </c>
      <c r="BK64" s="186" t="str">
        <f>IF(OpnameTabel[[#This Row],[HeeftKenmerkEenheid6]], MID(LEFT(OpnameTabel[[#This Row],[Kenmerkvraag 6]],FIND("]",OpnameTabel[[#This Row],[Kenmerkvraag 6]])-1),FIND("[",OpnameTabel[[#This Row],[Kenmerkvraag 6]])+1,LEN(OpnameTabel[[#This Row],[Kenmerkvraag 6]])), "")</f>
        <v>stuks</v>
      </c>
      <c r="BL64" s="186" t="str">
        <f>IF(OpnameTabel[[#This Row],[HeeftKenmerkEenheid6]], LEFT(OpnameTabel[[#This Row],[Kenmerkvraag 6]], (FIND(" [",OpnameTabel[[#This Row],[Kenmerkvraag 6]],1)-1)), "")</f>
        <v>Verb. centr. aardpunt</v>
      </c>
      <c r="BM64" s="186" t="str">
        <f>IF(OpnameTabel[[#This Row],[HeeftKenmerkEenheid6]], (OpnameTabel[[#This Row],[Kenmerkomschrijving6]] &amp; ": " &amp; OpnameTabel[[#This Row],[Kenmerkantwoord 6]] &amp; " " &amp;OpnameTabel[[#This Row],[Kenmerkeenheid6]]), IF(ISTEXT(OpnameTabel[[#This Row],[Kenmerkantwoord 6]]), OpnameTabel[[#This Row],[Kenmerkantwoord 6]], ""))</f>
        <v>Verb. centr. aardpunt:  stuks</v>
      </c>
      <c r="BN64" s="186" t="b">
        <f>ISNUMBER(SEARCH("[",OpnameTabel[[#This Row],[Kenmerkvraag 7]]))</f>
        <v>0</v>
      </c>
      <c r="BO64" s="186" t="str">
        <f>IF(OpnameTabel[[#This Row],[HeeftKenmerkEenheid7]], MID(LEFT(OpnameTabel[[#This Row],[Kenmerkvraag 7]],FIND("]",OpnameTabel[[#This Row],[Kenmerkvraag 7]])-1),FIND("[",OpnameTabel[[#This Row],[Kenmerkvraag 7]])+1,LEN(OpnameTabel[[#This Row],[Kenmerkvraag 7]])), "")</f>
        <v/>
      </c>
      <c r="BP64" s="186" t="str">
        <f>IF(OpnameTabel[[#This Row],[HeeftKenmerkEenheid7]], LEFT(OpnameTabel[[#This Row],[Kenmerkvraag 7]], (FIND(" [",OpnameTabel[[#This Row],[Kenmerkvraag 7]],1)-1)), "")</f>
        <v/>
      </c>
      <c r="BQ64" s="186" t="str">
        <f>IF(OpnameTabel[[#This Row],[HeeftKenmerkEenheid7]], (OpnameTabel[[#This Row],[Kenmerkomschrijving7]] &amp; ": " &amp; OpnameTabel[[#This Row],[Kenmerkantwoord 7]] &amp; " " &amp;OpnameTabel[[#This Row],[Kenmerkeenheid7]]), IF(ISTEXT(OpnameTabel[[#This Row],[Kenmerkantwoord 7]]), OpnameTabel[[#This Row],[Kenmerkantwoord 7]], ""))</f>
        <v/>
      </c>
      <c r="BR64" s="186" t="b">
        <f>ISNUMBER(SEARCH("[",OpnameTabel[[#This Row],[Kenmerkvraag 8]]))</f>
        <v>0</v>
      </c>
      <c r="BS64" s="186" t="str">
        <f>IF(OpnameTabel[[#This Row],[HeeftKenmerkEenheid8]], MID(LEFT(OpnameTabel[[#This Row],[Kenmerkvraag 8]],FIND("]",OpnameTabel[[#This Row],[Kenmerkvraag 8]])-1),FIND("[",OpnameTabel[[#This Row],[Kenmerkvraag 8]])+1,LEN(OpnameTabel[[#This Row],[Kenmerkvraag 8]])), "")</f>
        <v/>
      </c>
      <c r="BT64" s="186" t="str">
        <f>IF(OpnameTabel[[#This Row],[HeeftKenmerkEenheid8]], LEFT(OpnameTabel[[#This Row],[Kenmerkvraag 8]], (FIND(" [",OpnameTabel[[#This Row],[Kenmerkvraag 8]],1)-1)), "")</f>
        <v/>
      </c>
      <c r="BU64" s="186" t="str">
        <f>IF(OpnameTabel[[#This Row],[HeeftKenmerkEenheid8]], (OpnameTabel[[#This Row],[Kenmerkomschrijving8]] &amp; ": " &amp; OpnameTabel[[#This Row],[Kenmerkantwoord 8]] &amp; " " &amp;OpnameTabel[[#This Row],[Kenmerkeenheid8]]), IF(ISTEXT(OpnameTabel[[#This Row],[Kenmerkantwoord 8]]), OpnameTabel[[#This Row],[Kenmerkantwoord 8]], ""))</f>
        <v/>
      </c>
      <c r="BV64" s="186" t="b">
        <f>ISNUMBER(SEARCH("[",OpnameTabel[[#This Row],[Kenmerkvraag 9]]))</f>
        <v>0</v>
      </c>
      <c r="BW64" s="186" t="str">
        <f>IF(OpnameTabel[[#This Row],[HeeftKenmerkEenheid9]], MID(LEFT(OpnameTabel[[#This Row],[Kenmerkvraag 9]],FIND("]",OpnameTabel[[#This Row],[Kenmerkvraag 9]])-1),FIND("[",OpnameTabel[[#This Row],[Kenmerkvraag 9]])+1,LEN(OpnameTabel[[#This Row],[Kenmerkvraag 9]])), "")</f>
        <v/>
      </c>
      <c r="BX64" s="186" t="str">
        <f>IF(OpnameTabel[[#This Row],[HeeftKenmerkEenheid9]], LEFT(OpnameTabel[[#This Row],[Kenmerkvraag 9]], (FIND(" [",OpnameTabel[[#This Row],[Kenmerkvraag 9]],1)-1)), "")</f>
        <v/>
      </c>
      <c r="BY64" s="186" t="str">
        <f>IF(OpnameTabel[[#This Row],[HeeftKenmerkEenheid9]], (OpnameTabel[[#This Row],[Kenmerkomschrijving9]] &amp; ": " &amp; OpnameTabel[[#This Row],[Kenmerkantwoord 9]] &amp; " " &amp;OpnameTabel[[#This Row],[Kenmerkeenheid9]]), IF(ISTEXT(OpnameTabel[[#This Row],[Kenmerkantwoord 9]]), OpnameTabel[[#This Row],[Kenmerkantwoord 9]], ""))</f>
        <v/>
      </c>
      <c r="BZ64" s="186" t="b">
        <f>ISNUMBER(SEARCH("[",OpnameTabel[[#This Row],[Kenmerkvraag 10]]))</f>
        <v>0</v>
      </c>
      <c r="CA64" s="186" t="str">
        <f>IF(OpnameTabel[[#This Row],[HeeftKenmerkEenheid10]], MID(LEFT(OpnameTabel[[#This Row],[Kenmerkvraag 10]],FIND("]",OpnameTabel[[#This Row],[Kenmerkvraag 10]])-1),FIND("[",OpnameTabel[[#This Row],[Kenmerkvraag 10]])+1,LEN(OpnameTabel[[#This Row],[Kenmerkvraag 10]])), "")</f>
        <v/>
      </c>
      <c r="CB64" s="186" t="str">
        <f>IF(OpnameTabel[[#This Row],[HeeftKenmerkEenheid10]], LEFT(OpnameTabel[[#This Row],[Kenmerkvraag 10]], (FIND(" [",OpnameTabel[[#This Row],[Kenmerkvraag 10]],1)-1)), "")</f>
        <v/>
      </c>
      <c r="CC6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4" s="186" t="b">
        <f>ISNUMBER(SEARCH("[",OpnameTabel[[#This Row],[Kenmerkvraag 11]]))</f>
        <v>0</v>
      </c>
      <c r="CE64" s="186" t="str">
        <f>IF(OpnameTabel[[#This Row],[HeeftKenmerkEenheid11]], MID(LEFT(OpnameTabel[[#This Row],[Kenmerkvraag 11]],FIND("]",OpnameTabel[[#This Row],[Kenmerkvraag 11]])-1),FIND("[",OpnameTabel[[#This Row],[Kenmerkvraag 11]])+1,LEN(OpnameTabel[[#This Row],[Kenmerkvraag 11]])), "")</f>
        <v/>
      </c>
      <c r="CF64" s="186" t="str">
        <f>IF(OpnameTabel[[#This Row],[HeeftKenmerkEenheid11]], LEFT(OpnameTabel[[#This Row],[Kenmerkvraag 11]], (FIND(" [",OpnameTabel[[#This Row],[Kenmerkvraag 11]],1)-1)), "")</f>
        <v/>
      </c>
      <c r="CG6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4" s="186"/>
      <c r="CI64" s="186"/>
      <c r="CJ64" s="186"/>
      <c r="CK64" s="186"/>
      <c r="CL64" s="186"/>
      <c r="CM64" s="186"/>
      <c r="CN64" s="186"/>
      <c r="CO64" s="186"/>
      <c r="CP64" s="186"/>
      <c r="CQ64" s="186"/>
      <c r="CR64" s="186"/>
      <c r="CS64" s="186"/>
      <c r="CT64" s="186"/>
      <c r="CU64" s="186"/>
    </row>
    <row r="65" spans="1:99" ht="17.399999999999999" customHeight="1" x14ac:dyDescent="0.25">
      <c r="A65" s="237">
        <f>ROW()</f>
        <v>65</v>
      </c>
      <c r="B65" s="238">
        <v>0</v>
      </c>
      <c r="C65" s="253" t="s">
        <v>267</v>
      </c>
      <c r="D65" s="252" t="str">
        <f>VLOOKUP(E65,'3 NL-SfB'!C:F,4,0)</f>
        <v>overspanningsbeveiliging</v>
      </c>
      <c r="E65" s="254" t="s">
        <v>405</v>
      </c>
      <c r="F65" s="255" t="s">
        <v>2066</v>
      </c>
      <c r="G65"/>
      <c r="H65" s="239">
        <v>1</v>
      </c>
      <c r="I65" s="246"/>
      <c r="J65" s="246"/>
      <c r="K65" s="246"/>
      <c r="L65" s="247" t="s">
        <v>3098</v>
      </c>
      <c r="M65" s="240"/>
      <c r="N65" s="248"/>
      <c r="O65" s="240"/>
      <c r="P65" s="248"/>
      <c r="Q65" s="240"/>
      <c r="R65" s="248"/>
      <c r="S65" s="240"/>
      <c r="T65" s="248"/>
      <c r="U65" s="240"/>
      <c r="V65" s="248"/>
      <c r="W65" s="240"/>
      <c r="X65" s="248"/>
      <c r="Y65" s="240"/>
      <c r="Z65" s="240"/>
      <c r="AA65" s="240"/>
      <c r="AB65" s="249"/>
      <c r="AC65" s="251" t="s">
        <v>3832</v>
      </c>
      <c r="AD65" s="241" t="b">
        <f>NOT(ISBLANK(OpnameTabel[[#This Row],[Aantal]]))</f>
        <v>1</v>
      </c>
      <c r="AE65" s="242" t="b">
        <f>AND(OpnameTabel[[#This Row],[IsAssetRegel]],NOT(ISBLANK(OpnameTabel[[#This Row],[Aantal]])))</f>
        <v>1</v>
      </c>
      <c r="AF65" s="242" t="b">
        <f>IF(AND(OpnameTabel[[#This Row],[IsAssetRegel]],OpnameTabel[[#This Row],[IsRegelActief]]), NOT(ISBLANK(OpnameTabel[[#This Row],[Bouwjaar]])), TRUE)</f>
        <v>0</v>
      </c>
      <c r="AG65" s="242" t="b">
        <f>IF(AND(OpnameTabel[[#This Row],[IsAssetRegel]],OpnameTabel[[#This Row],[IsRegelActief]]), NOT(ISBLANK(J65)), TRUE)</f>
        <v>0</v>
      </c>
      <c r="AH65" s="242" t="b">
        <f>IF(AND(OpnameTabel[[#This Row],[IsAssetRegel]],OpnameTabel[[#This Row],[IsRegelActief]]), NOT(ISBLANK(K65)), TRUE)</f>
        <v>0</v>
      </c>
      <c r="AI65" s="242" t="b">
        <f>IF(AND(OpnameTabel[[#This Row],[IsAssetRegel]],OpnameTabel[[#This Row],[IsRegelActief]], NOT(ISBLANK(OpnameTabel[[#This Row],[Kenmerkvraag 4]]))), NOT(ISBLANK(OpnameTabel[[#This Row],[Kenmerkantwoord 4]])), TRUE)</f>
        <v>0</v>
      </c>
      <c r="AJ65" s="242" t="b">
        <f>IF(AND(OpnameTabel[[#This Row],[IsAssetRegel]],OpnameTabel[[#This Row],[IsRegelActief]], NOT(ISBLANK(OpnameTabel[[#This Row],[Kenmerkvraag 5]]))), NOT(ISBLANK(OpnameTabel[[#This Row],[Kenmerkantwoord 5]])), TRUE)</f>
        <v>1</v>
      </c>
      <c r="AK65" s="242" t="b">
        <f>IF(AND(OpnameTabel[[#This Row],[IsAssetRegel]],OpnameTabel[[#This Row],[IsRegelActief]], NOT(ISBLANK(OpnameTabel[[#This Row],[Kenmerkvraag 6]]))), NOT(ISBLANK(OpnameTabel[[#This Row],[Kenmerkantwoord 6]])), TRUE)</f>
        <v>1</v>
      </c>
      <c r="AL65" s="242" t="b">
        <f>IF(AND(OpnameTabel[[#This Row],[IsAssetRegel]],OpnameTabel[[#This Row],[IsRegelActief]], NOT(ISBLANK(OpnameTabel[[#This Row],[Kenmerkvraag 7]]))), NOT(ISBLANK(OpnameTabel[[#This Row],[Kenmerkantwoord 7]])), TRUE)</f>
        <v>1</v>
      </c>
      <c r="AM65" s="242" t="b">
        <f>IF(AND(OpnameTabel[[#This Row],[IsAssetRegel]],OpnameTabel[[#This Row],[IsRegelActief]], NOT(ISBLANK(OpnameTabel[[#This Row],[Kenmerkvraag 8]]))), NOT(ISBLANK(OpnameTabel[[#This Row],[Kenmerkantwoord 8]])), TRUE)</f>
        <v>1</v>
      </c>
      <c r="AN65" s="242" t="b">
        <f>IF(AND(OpnameTabel[[#This Row],[IsAssetRegel]],OpnameTabel[[#This Row],[IsRegelActief]], NOT(ISBLANK(OpnameTabel[[#This Row],[Kenmerkvraag 9]]))), NOT(ISBLANK(OpnameTabel[[#This Row],[Kenmerkantwoord 9]])), TRUE)</f>
        <v>1</v>
      </c>
      <c r="AO65" s="242" t="b">
        <f>IF(AND(OpnameTabel[[#This Row],[IsAssetRegel]],OpnameTabel[[#This Row],[IsRegelActief]], NOT(ISBLANK(OpnameTabel[[#This Row],[Kenmerkvraag 10]]))), NOT(ISBLANK(OpnameTabel[[#This Row],[Kenmerkantwoord 10]])), TRUE)</f>
        <v>1</v>
      </c>
      <c r="AP65" s="242" t="b">
        <f>IF(AND(OpnameTabel[[#This Row],[IsAssetRegel]],OpnameTabel[[#This Row],[IsRegelActief]], NOT(ISBLANK(OpnameTabel[[#This Row],[Kenmerkvraag 11]]))), NOT(ISBLANK(OpnameTabel[[#This Row],[Kenmerkantwoord 11]])), TRUE)</f>
        <v>1</v>
      </c>
      <c r="AQ65" s="242">
        <f>IF(OpnameTabel[[#This Row],[IsIngevuld1]], 0, 1)</f>
        <v>1</v>
      </c>
      <c r="AR65" s="242">
        <f>IF(OpnameTabel[[#This Row],[IsIngevuld2]], 0, 1)</f>
        <v>1</v>
      </c>
      <c r="AS65" s="242">
        <f>IF(OpnameTabel[[#This Row],[IsIngevuld3]], 0, 1)</f>
        <v>1</v>
      </c>
      <c r="AT65" s="242">
        <f>IF(OpnameTabel[[#This Row],[IsIngevuld4]], 0, 1)</f>
        <v>1</v>
      </c>
      <c r="AU65" s="242">
        <f>IF(OpnameTabel[[#This Row],[IsIngevuld5]], 0, 1)</f>
        <v>0</v>
      </c>
      <c r="AV65" s="242">
        <f>IF(OpnameTabel[[#This Row],[IsIngevuld6]], 0, 1)</f>
        <v>0</v>
      </c>
      <c r="AW65" s="242">
        <f>IF(OpnameTabel[[#This Row],[IsIngevuld7]], 0, 1)</f>
        <v>0</v>
      </c>
      <c r="AX65" s="242">
        <f>IF(OpnameTabel[[#This Row],[IsIngevuld8]], 0, 1)</f>
        <v>0</v>
      </c>
      <c r="AY65" s="242">
        <f>IF(OpnameTabel[[#This Row],[IsIngevuld9]], 0, 1)</f>
        <v>0</v>
      </c>
      <c r="AZ65" s="242">
        <f>IF(OpnameTabel[[#This Row],[IsIngevuld10]], 0, 1)</f>
        <v>0</v>
      </c>
      <c r="BA65" s="242">
        <f>IF(OpnameTabel[[#This Row],[IsIngevuld11]], 0, 1)</f>
        <v>0</v>
      </c>
      <c r="BB65" s="242" t="b">
        <f>ISNUMBER(SEARCH("[",OpnameTabel[[#This Row],[Kenmerkvraag 4]]))</f>
        <v>0</v>
      </c>
      <c r="BC65" s="242" t="str">
        <f>IF(OpnameTabel[[#This Row],[HeeftKenmerkEenheid4]], MID(LEFT(OpnameTabel[[#This Row],[Kenmerkvraag 4]],FIND("]",OpnameTabel[[#This Row],[Kenmerkvraag 4]])-1),FIND("[",OpnameTabel[[#This Row],[Kenmerkvraag 4]])+1,LEN(OpnameTabel[[#This Row],[Kenmerkvraag 4]])), "")</f>
        <v/>
      </c>
      <c r="BD65" s="242" t="str">
        <f>IF(OpnameTabel[[#This Row],[HeeftKenmerkEenheid4]], LEFT(OpnameTabel[[#This Row],[Kenmerkvraag 4]], (FIND(" [",OpnameTabel[[#This Row],[Kenmerkvraag 4]],1)-1)), "")</f>
        <v/>
      </c>
      <c r="BE65" s="243" t="str">
        <f>IF(OpnameTabel[[#This Row],[HeeftKenmerkEenheid4]], (OpnameTabel[[#This Row],[Kenmerkomschrijving4]] &amp; ": " &amp; OpnameTabel[[#This Row],[Kenmerkantwoord 4]] &amp; " " &amp;OpnameTabel[[#This Row],[Kenmerkeenheid4]]), IF(ISTEXT(OpnameTabel[[#This Row],[Kenmerkantwoord 4]]), OpnameTabel[[#This Row],[Kenmerkantwoord 4]], ""))</f>
        <v/>
      </c>
      <c r="BF65" s="243" t="b">
        <f>ISNUMBER(SEARCH("[",OpnameTabel[[#This Row],[Kenmerkvraag 5]]))</f>
        <v>0</v>
      </c>
      <c r="BG65" s="243" t="str">
        <f>IF(OpnameTabel[[#This Row],[HeeftKenmerkEenheid5]], MID(LEFT(OpnameTabel[[#This Row],[Kenmerkvraag 5]],FIND("]",OpnameTabel[[#This Row],[Kenmerkvraag 5]])-1),FIND("[",OpnameTabel[[#This Row],[Kenmerkvraag 5]])+1,LEN(OpnameTabel[[#This Row],[Kenmerkvraag 5]])), "")</f>
        <v/>
      </c>
      <c r="BH65" s="243" t="str">
        <f>IF(OpnameTabel[[#This Row],[HeeftKenmerkEenheid5]], LEFT(OpnameTabel[[#This Row],[Kenmerkvraag 5]], (FIND(" [",OpnameTabel[[#This Row],[Kenmerkvraag 5]],1)-1)), "")</f>
        <v/>
      </c>
      <c r="BI65" s="243" t="str">
        <f>IF(OpnameTabel[[#This Row],[HeeftKenmerkEenheid5]], (OpnameTabel[[#This Row],[Kenmerkomschrijving5]] &amp; ": " &amp; OpnameTabel[[#This Row],[Kenmerkantwoord 5]] &amp; " " &amp;OpnameTabel[[#This Row],[Kenmerkeenheid5]]), IF(ISTEXT(OpnameTabel[[#This Row],[Kenmerkantwoord 5]]), OpnameTabel[[#This Row],[Kenmerkantwoord 5]], ""))</f>
        <v/>
      </c>
      <c r="BJ65" s="243" t="b">
        <f>ISNUMBER(SEARCH("[",OpnameTabel[[#This Row],[Kenmerkvraag 6]]))</f>
        <v>0</v>
      </c>
      <c r="BK65" s="243" t="str">
        <f>IF(OpnameTabel[[#This Row],[HeeftKenmerkEenheid6]], MID(LEFT(OpnameTabel[[#This Row],[Kenmerkvraag 6]],FIND("]",OpnameTabel[[#This Row],[Kenmerkvraag 6]])-1),FIND("[",OpnameTabel[[#This Row],[Kenmerkvraag 6]])+1,LEN(OpnameTabel[[#This Row],[Kenmerkvraag 6]])), "")</f>
        <v/>
      </c>
      <c r="BL65" s="243" t="str">
        <f>IF(OpnameTabel[[#This Row],[HeeftKenmerkEenheid6]], LEFT(OpnameTabel[[#This Row],[Kenmerkvraag 6]], (FIND(" [",OpnameTabel[[#This Row],[Kenmerkvraag 6]],1)-1)), "")</f>
        <v/>
      </c>
      <c r="BM65" s="243" t="str">
        <f>IF(OpnameTabel[[#This Row],[HeeftKenmerkEenheid6]], (OpnameTabel[[#This Row],[Kenmerkomschrijving6]] &amp; ": " &amp; OpnameTabel[[#This Row],[Kenmerkantwoord 6]] &amp; " " &amp;OpnameTabel[[#This Row],[Kenmerkeenheid6]]), IF(ISTEXT(OpnameTabel[[#This Row],[Kenmerkantwoord 6]]), OpnameTabel[[#This Row],[Kenmerkantwoord 6]], ""))</f>
        <v/>
      </c>
      <c r="BN65" s="243" t="b">
        <f>ISNUMBER(SEARCH("[",OpnameTabel[[#This Row],[Kenmerkvraag 7]]))</f>
        <v>0</v>
      </c>
      <c r="BO65" s="243" t="str">
        <f>IF(OpnameTabel[[#This Row],[HeeftKenmerkEenheid7]], MID(LEFT(OpnameTabel[[#This Row],[Kenmerkvraag 7]],FIND("]",OpnameTabel[[#This Row],[Kenmerkvraag 7]])-1),FIND("[",OpnameTabel[[#This Row],[Kenmerkvraag 7]])+1,LEN(OpnameTabel[[#This Row],[Kenmerkvraag 7]])), "")</f>
        <v/>
      </c>
      <c r="BP65" s="243" t="str">
        <f>IF(OpnameTabel[[#This Row],[HeeftKenmerkEenheid7]], LEFT(OpnameTabel[[#This Row],[Kenmerkvraag 7]], (FIND(" [",OpnameTabel[[#This Row],[Kenmerkvraag 7]],1)-1)), "")</f>
        <v/>
      </c>
      <c r="BQ65" s="243" t="str">
        <f>IF(OpnameTabel[[#This Row],[HeeftKenmerkEenheid7]], (OpnameTabel[[#This Row],[Kenmerkomschrijving7]] &amp; ": " &amp; OpnameTabel[[#This Row],[Kenmerkantwoord 7]] &amp; " " &amp;OpnameTabel[[#This Row],[Kenmerkeenheid7]]), IF(ISTEXT(OpnameTabel[[#This Row],[Kenmerkantwoord 7]]), OpnameTabel[[#This Row],[Kenmerkantwoord 7]], ""))</f>
        <v/>
      </c>
      <c r="BR65" s="243" t="b">
        <f>ISNUMBER(SEARCH("[",OpnameTabel[[#This Row],[Kenmerkvraag 8]]))</f>
        <v>0</v>
      </c>
      <c r="BS65" s="243" t="str">
        <f>IF(OpnameTabel[[#This Row],[HeeftKenmerkEenheid8]], MID(LEFT(OpnameTabel[[#This Row],[Kenmerkvraag 8]],FIND("]",OpnameTabel[[#This Row],[Kenmerkvraag 8]])-1),FIND("[",OpnameTabel[[#This Row],[Kenmerkvraag 8]])+1,LEN(OpnameTabel[[#This Row],[Kenmerkvraag 8]])), "")</f>
        <v/>
      </c>
      <c r="BT65" s="243" t="str">
        <f>IF(OpnameTabel[[#This Row],[HeeftKenmerkEenheid8]], LEFT(OpnameTabel[[#This Row],[Kenmerkvraag 8]], (FIND(" [",OpnameTabel[[#This Row],[Kenmerkvraag 8]],1)-1)), "")</f>
        <v/>
      </c>
      <c r="BU65" s="243" t="str">
        <f>IF(OpnameTabel[[#This Row],[HeeftKenmerkEenheid8]], (OpnameTabel[[#This Row],[Kenmerkomschrijving8]] &amp; ": " &amp; OpnameTabel[[#This Row],[Kenmerkantwoord 8]] &amp; " " &amp;OpnameTabel[[#This Row],[Kenmerkeenheid8]]), IF(ISTEXT(OpnameTabel[[#This Row],[Kenmerkantwoord 8]]), OpnameTabel[[#This Row],[Kenmerkantwoord 8]], ""))</f>
        <v/>
      </c>
      <c r="BV65" s="243" t="b">
        <f>ISNUMBER(SEARCH("[",OpnameTabel[[#This Row],[Kenmerkvraag 9]]))</f>
        <v>0</v>
      </c>
      <c r="BW65" s="243" t="str">
        <f>IF(OpnameTabel[[#This Row],[HeeftKenmerkEenheid9]], MID(LEFT(OpnameTabel[[#This Row],[Kenmerkvraag 9]],FIND("]",OpnameTabel[[#This Row],[Kenmerkvraag 9]])-1),FIND("[",OpnameTabel[[#This Row],[Kenmerkvraag 9]])+1,LEN(OpnameTabel[[#This Row],[Kenmerkvraag 9]])), "")</f>
        <v/>
      </c>
      <c r="BX65" s="243" t="str">
        <f>IF(OpnameTabel[[#This Row],[HeeftKenmerkEenheid9]], LEFT(OpnameTabel[[#This Row],[Kenmerkvraag 9]], (FIND(" [",OpnameTabel[[#This Row],[Kenmerkvraag 9]],1)-1)), "")</f>
        <v/>
      </c>
      <c r="BY65" s="243" t="str">
        <f>IF(OpnameTabel[[#This Row],[HeeftKenmerkEenheid9]], (OpnameTabel[[#This Row],[Kenmerkomschrijving9]] &amp; ": " &amp; OpnameTabel[[#This Row],[Kenmerkantwoord 9]] &amp; " " &amp;OpnameTabel[[#This Row],[Kenmerkeenheid9]]), IF(ISTEXT(OpnameTabel[[#This Row],[Kenmerkantwoord 9]]), OpnameTabel[[#This Row],[Kenmerkantwoord 9]], ""))</f>
        <v/>
      </c>
      <c r="BZ65" s="243" t="b">
        <f>ISNUMBER(SEARCH("[",OpnameTabel[[#This Row],[Kenmerkvraag 10]]))</f>
        <v>0</v>
      </c>
      <c r="CA65" s="243" t="str">
        <f>IF(OpnameTabel[[#This Row],[HeeftKenmerkEenheid10]], MID(LEFT(OpnameTabel[[#This Row],[Kenmerkvraag 10]],FIND("]",OpnameTabel[[#This Row],[Kenmerkvraag 10]])-1),FIND("[",OpnameTabel[[#This Row],[Kenmerkvraag 10]])+1,LEN(OpnameTabel[[#This Row],[Kenmerkvraag 10]])), "")</f>
        <v/>
      </c>
      <c r="CB65" s="243" t="str">
        <f>IF(OpnameTabel[[#This Row],[HeeftKenmerkEenheid10]], LEFT(OpnameTabel[[#This Row],[Kenmerkvraag 10]], (FIND(" [",OpnameTabel[[#This Row],[Kenmerkvraag 10]],1)-1)), "")</f>
        <v/>
      </c>
      <c r="CC65" s="243"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5" s="243" t="b">
        <f>ISNUMBER(SEARCH("[",OpnameTabel[[#This Row],[Kenmerkvraag 11]]))</f>
        <v>0</v>
      </c>
      <c r="CE65" s="243" t="str">
        <f>IF(OpnameTabel[[#This Row],[HeeftKenmerkEenheid11]], MID(LEFT(OpnameTabel[[#This Row],[Kenmerkvraag 11]],FIND("]",OpnameTabel[[#This Row],[Kenmerkvraag 11]])-1),FIND("[",OpnameTabel[[#This Row],[Kenmerkvraag 11]])+1,LEN(OpnameTabel[[#This Row],[Kenmerkvraag 11]])), "")</f>
        <v/>
      </c>
      <c r="CF65" s="243" t="str">
        <f>IF(OpnameTabel[[#This Row],[HeeftKenmerkEenheid11]], LEFT(OpnameTabel[[#This Row],[Kenmerkvraag 11]], (FIND(" [",OpnameTabel[[#This Row],[Kenmerkvraag 11]],1)-1)), "")</f>
        <v/>
      </c>
      <c r="CG65" s="243"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5" s="186"/>
      <c r="CI65" s="186"/>
      <c r="CJ65" s="186"/>
      <c r="CK65" s="186"/>
      <c r="CL65" s="186"/>
      <c r="CM65" s="186"/>
      <c r="CN65" s="186"/>
      <c r="CO65" s="186"/>
      <c r="CP65" s="186"/>
      <c r="CQ65" s="186"/>
      <c r="CR65" s="186"/>
      <c r="CS65" s="186"/>
      <c r="CT65" s="186"/>
      <c r="CU65" s="186"/>
    </row>
    <row r="66" spans="1:99" ht="17.399999999999999" customHeight="1" x14ac:dyDescent="0.25">
      <c r="A66" s="197">
        <f>ROW()</f>
        <v>66</v>
      </c>
      <c r="B66" s="185">
        <v>0</v>
      </c>
      <c r="C66" s="220" t="s">
        <v>267</v>
      </c>
      <c r="D66" s="134" t="str">
        <f>VLOOKUP(E66,'3 NL-SfB'!C:F,4,0)</f>
        <v>bliksemafleiding</v>
      </c>
      <c r="E66" s="124" t="s">
        <v>406</v>
      </c>
      <c r="F66" s="203" t="s">
        <v>2081</v>
      </c>
      <c r="G66" t="s">
        <v>2081</v>
      </c>
      <c r="H66" s="147">
        <v>1</v>
      </c>
      <c r="I66" s="143"/>
      <c r="J66" s="142" t="s">
        <v>24</v>
      </c>
      <c r="K66" s="142" t="s">
        <v>24</v>
      </c>
      <c r="L66" s="110" t="s">
        <v>3157</v>
      </c>
      <c r="M66" s="160"/>
      <c r="N66" s="110" t="s">
        <v>3158</v>
      </c>
      <c r="O66" s="160"/>
      <c r="P66" s="110" t="s">
        <v>3159</v>
      </c>
      <c r="Q66" s="160"/>
      <c r="R66" s="110" t="s">
        <v>211</v>
      </c>
      <c r="S66" s="160"/>
      <c r="T66" s="110"/>
      <c r="U66" s="160"/>
      <c r="V66" s="110"/>
      <c r="W66" s="160"/>
      <c r="X66" s="110"/>
      <c r="Y66" s="160"/>
      <c r="Z66" s="160"/>
      <c r="AA66" s="160"/>
      <c r="AB66" s="102"/>
      <c r="AC66" s="226" t="s">
        <v>3833</v>
      </c>
      <c r="AD66" s="156" t="b">
        <f>NOT(ISBLANK(OpnameTabel[[#This Row],[Aantal]]))</f>
        <v>1</v>
      </c>
      <c r="AE66" s="70" t="b">
        <f>AND(OpnameTabel[[#This Row],[IsAssetRegel]],NOT(ISBLANK(OpnameTabel[[#This Row],[Aantal]])))</f>
        <v>1</v>
      </c>
      <c r="AF66" s="70" t="b">
        <f>IF(AND(OpnameTabel[[#This Row],[IsAssetRegel]],OpnameTabel[[#This Row],[IsRegelActief]]), NOT(ISBLANK(OpnameTabel[[#This Row],[Bouwjaar]])), TRUE)</f>
        <v>0</v>
      </c>
      <c r="AG66" s="70" t="b">
        <f>IF(AND(OpnameTabel[[#This Row],[IsAssetRegel]],OpnameTabel[[#This Row],[IsRegelActief]]), NOT(ISBLANK(J66)), TRUE)</f>
        <v>1</v>
      </c>
      <c r="AH66" s="70" t="b">
        <f>IF(AND(OpnameTabel[[#This Row],[IsAssetRegel]],OpnameTabel[[#This Row],[IsRegelActief]]), NOT(ISBLANK(K66)), TRUE)</f>
        <v>1</v>
      </c>
      <c r="AI66" s="70" t="b">
        <f>IF(AND(OpnameTabel[[#This Row],[IsAssetRegel]],OpnameTabel[[#This Row],[IsRegelActief]], NOT(ISBLANK(OpnameTabel[[#This Row],[Kenmerkvraag 4]]))), NOT(ISBLANK(OpnameTabel[[#This Row],[Kenmerkantwoord 4]])), TRUE)</f>
        <v>0</v>
      </c>
      <c r="AJ66" s="70" t="b">
        <f>IF(AND(OpnameTabel[[#This Row],[IsAssetRegel]],OpnameTabel[[#This Row],[IsRegelActief]], NOT(ISBLANK(OpnameTabel[[#This Row],[Kenmerkvraag 5]]))), NOT(ISBLANK(OpnameTabel[[#This Row],[Kenmerkantwoord 5]])), TRUE)</f>
        <v>0</v>
      </c>
      <c r="AK66" s="70" t="b">
        <f>IF(AND(OpnameTabel[[#This Row],[IsAssetRegel]],OpnameTabel[[#This Row],[IsRegelActief]], NOT(ISBLANK(OpnameTabel[[#This Row],[Kenmerkvraag 6]]))), NOT(ISBLANK(OpnameTabel[[#This Row],[Kenmerkantwoord 6]])), TRUE)</f>
        <v>0</v>
      </c>
      <c r="AL66" s="70" t="b">
        <f>IF(AND(OpnameTabel[[#This Row],[IsAssetRegel]],OpnameTabel[[#This Row],[IsRegelActief]], NOT(ISBLANK(OpnameTabel[[#This Row],[Kenmerkvraag 7]]))), NOT(ISBLANK(OpnameTabel[[#This Row],[Kenmerkantwoord 7]])), TRUE)</f>
        <v>0</v>
      </c>
      <c r="AM66" s="70" t="b">
        <f>IF(AND(OpnameTabel[[#This Row],[IsAssetRegel]],OpnameTabel[[#This Row],[IsRegelActief]], NOT(ISBLANK(OpnameTabel[[#This Row],[Kenmerkvraag 8]]))), NOT(ISBLANK(OpnameTabel[[#This Row],[Kenmerkantwoord 8]])), TRUE)</f>
        <v>1</v>
      </c>
      <c r="AN66" s="70" t="b">
        <f>IF(AND(OpnameTabel[[#This Row],[IsAssetRegel]],OpnameTabel[[#This Row],[IsRegelActief]], NOT(ISBLANK(OpnameTabel[[#This Row],[Kenmerkvraag 9]]))), NOT(ISBLANK(OpnameTabel[[#This Row],[Kenmerkantwoord 9]])), TRUE)</f>
        <v>1</v>
      </c>
      <c r="AO66" s="70" t="b">
        <f>IF(AND(OpnameTabel[[#This Row],[IsAssetRegel]],OpnameTabel[[#This Row],[IsRegelActief]], NOT(ISBLANK(OpnameTabel[[#This Row],[Kenmerkvraag 10]]))), NOT(ISBLANK(OpnameTabel[[#This Row],[Kenmerkantwoord 10]])), TRUE)</f>
        <v>1</v>
      </c>
      <c r="AP66" s="70" t="b">
        <f>IF(AND(OpnameTabel[[#This Row],[IsAssetRegel]],OpnameTabel[[#This Row],[IsRegelActief]], NOT(ISBLANK(OpnameTabel[[#This Row],[Kenmerkvraag 11]]))), NOT(ISBLANK(OpnameTabel[[#This Row],[Kenmerkantwoord 11]])), TRUE)</f>
        <v>1</v>
      </c>
      <c r="AQ66" s="70">
        <f>IF(OpnameTabel[[#This Row],[IsIngevuld1]], 0, 1)</f>
        <v>1</v>
      </c>
      <c r="AR66" s="70">
        <f>IF(OpnameTabel[[#This Row],[IsIngevuld2]], 0, 1)</f>
        <v>0</v>
      </c>
      <c r="AS66" s="70">
        <f>IF(OpnameTabel[[#This Row],[IsIngevuld3]], 0, 1)</f>
        <v>0</v>
      </c>
      <c r="AT66" s="70">
        <f>IF(OpnameTabel[[#This Row],[IsIngevuld4]], 0, 1)</f>
        <v>1</v>
      </c>
      <c r="AU66" s="70">
        <f>IF(OpnameTabel[[#This Row],[IsIngevuld5]], 0, 1)</f>
        <v>1</v>
      </c>
      <c r="AV66" s="70">
        <f>IF(OpnameTabel[[#This Row],[IsIngevuld6]], 0, 1)</f>
        <v>1</v>
      </c>
      <c r="AW66" s="70">
        <f>IF(OpnameTabel[[#This Row],[IsIngevuld7]], 0, 1)</f>
        <v>1</v>
      </c>
      <c r="AX66" s="70">
        <f>IF(OpnameTabel[[#This Row],[IsIngevuld8]], 0, 1)</f>
        <v>0</v>
      </c>
      <c r="AY66" s="70">
        <f>IF(OpnameTabel[[#This Row],[IsIngevuld9]], 0, 1)</f>
        <v>0</v>
      </c>
      <c r="AZ66" s="70">
        <f>IF(OpnameTabel[[#This Row],[IsIngevuld10]], 0, 1)</f>
        <v>0</v>
      </c>
      <c r="BA66" s="70">
        <f>IF(OpnameTabel[[#This Row],[IsIngevuld11]], 0, 1)</f>
        <v>0</v>
      </c>
      <c r="BB66" s="70" t="b">
        <f>ISNUMBER(SEARCH("[",OpnameTabel[[#This Row],[Kenmerkvraag 4]]))</f>
        <v>1</v>
      </c>
      <c r="BC66" s="70" t="str">
        <f>IF(OpnameTabel[[#This Row],[HeeftKenmerkEenheid4]], MID(LEFT(OpnameTabel[[#This Row],[Kenmerkvraag 4]],FIND("]",OpnameTabel[[#This Row],[Kenmerkvraag 4]])-1),FIND("[",OpnameTabel[[#This Row],[Kenmerkvraag 4]])+1,LEN(OpnameTabel[[#This Row],[Kenmerkvraag 4]])), "")</f>
        <v>m2</v>
      </c>
      <c r="BD66" s="70" t="str">
        <f>IF(OpnameTabel[[#This Row],[HeeftKenmerkEenheid4]], LEFT(OpnameTabel[[#This Row],[Kenmerkvraag 4]], (FIND(" [",OpnameTabel[[#This Row],[Kenmerkvraag 4]],1)-1)), "")</f>
        <v>Oppervlakte daknet</v>
      </c>
      <c r="BE66" s="186" t="str">
        <f>IF(OpnameTabel[[#This Row],[HeeftKenmerkEenheid4]], (OpnameTabel[[#This Row],[Kenmerkomschrijving4]] &amp; ": " &amp; OpnameTabel[[#This Row],[Kenmerkantwoord 4]] &amp; " " &amp;OpnameTabel[[#This Row],[Kenmerkeenheid4]]), IF(ISTEXT(OpnameTabel[[#This Row],[Kenmerkantwoord 4]]), OpnameTabel[[#This Row],[Kenmerkantwoord 4]], ""))</f>
        <v>Oppervlakte daknet:  m2</v>
      </c>
      <c r="BF66" s="186" t="b">
        <f>ISNUMBER(SEARCH("[",OpnameTabel[[#This Row],[Kenmerkvraag 5]]))</f>
        <v>1</v>
      </c>
      <c r="BG66" s="186" t="str">
        <f>IF(OpnameTabel[[#This Row],[HeeftKenmerkEenheid5]], MID(LEFT(OpnameTabel[[#This Row],[Kenmerkvraag 5]],FIND("]",OpnameTabel[[#This Row],[Kenmerkvraag 5]])-1),FIND("[",OpnameTabel[[#This Row],[Kenmerkvraag 5]])+1,LEN(OpnameTabel[[#This Row],[Kenmerkvraag 5]])), "")</f>
        <v>stuks</v>
      </c>
      <c r="BH66" s="186" t="str">
        <f>IF(OpnameTabel[[#This Row],[HeeftKenmerkEenheid5]], LEFT(OpnameTabel[[#This Row],[Kenmerkvraag 5]], (FIND(" [",OpnameTabel[[#This Row],[Kenmerkvraag 5]],1)-1)), "")</f>
        <v>Vangstaven</v>
      </c>
      <c r="BI66" s="186" t="str">
        <f>IF(OpnameTabel[[#This Row],[HeeftKenmerkEenheid5]], (OpnameTabel[[#This Row],[Kenmerkomschrijving5]] &amp; ": " &amp; OpnameTabel[[#This Row],[Kenmerkantwoord 5]] &amp; " " &amp;OpnameTabel[[#This Row],[Kenmerkeenheid5]]), IF(ISTEXT(OpnameTabel[[#This Row],[Kenmerkantwoord 5]]), OpnameTabel[[#This Row],[Kenmerkantwoord 5]], ""))</f>
        <v>Vangstaven:  stuks</v>
      </c>
      <c r="BJ66" s="186" t="b">
        <f>ISNUMBER(SEARCH("[",OpnameTabel[[#This Row],[Kenmerkvraag 6]]))</f>
        <v>1</v>
      </c>
      <c r="BK66" s="186" t="str">
        <f>IF(OpnameTabel[[#This Row],[HeeftKenmerkEenheid6]], MID(LEFT(OpnameTabel[[#This Row],[Kenmerkvraag 6]],FIND("]",OpnameTabel[[#This Row],[Kenmerkvraag 6]])-1),FIND("[",OpnameTabel[[#This Row],[Kenmerkvraag 6]])+1,LEN(OpnameTabel[[#This Row],[Kenmerkvraag 6]])), "")</f>
        <v>stuks</v>
      </c>
      <c r="BL66" s="186" t="str">
        <f>IF(OpnameTabel[[#This Row],[HeeftKenmerkEenheid6]], LEFT(OpnameTabel[[#This Row],[Kenmerkvraag 6]], (FIND(" [",OpnameTabel[[#This Row],[Kenmerkvraag 6]],1)-1)), "")</f>
        <v>Aardelektrodes</v>
      </c>
      <c r="BM66" s="186" t="str">
        <f>IF(OpnameTabel[[#This Row],[HeeftKenmerkEenheid6]], (OpnameTabel[[#This Row],[Kenmerkomschrijving6]] &amp; ": " &amp; OpnameTabel[[#This Row],[Kenmerkantwoord 6]] &amp; " " &amp;OpnameTabel[[#This Row],[Kenmerkeenheid6]]), IF(ISTEXT(OpnameTabel[[#This Row],[Kenmerkantwoord 6]]), OpnameTabel[[#This Row],[Kenmerkantwoord 6]], ""))</f>
        <v>Aardelektrodes:  stuks</v>
      </c>
      <c r="BN66" s="186" t="b">
        <f>ISNUMBER(SEARCH("[",OpnameTabel[[#This Row],[Kenmerkvraag 7]]))</f>
        <v>0</v>
      </c>
      <c r="BO66" s="186" t="str">
        <f>IF(OpnameTabel[[#This Row],[HeeftKenmerkEenheid7]], MID(LEFT(OpnameTabel[[#This Row],[Kenmerkvraag 7]],FIND("]",OpnameTabel[[#This Row],[Kenmerkvraag 7]])-1),FIND("[",OpnameTabel[[#This Row],[Kenmerkvraag 7]])+1,LEN(OpnameTabel[[#This Row],[Kenmerkvraag 7]])), "")</f>
        <v/>
      </c>
      <c r="BP66" s="186" t="str">
        <f>IF(OpnameTabel[[#This Row],[HeeftKenmerkEenheid7]], LEFT(OpnameTabel[[#This Row],[Kenmerkvraag 7]], (FIND(" [",OpnameTabel[[#This Row],[Kenmerkvraag 7]],1)-1)), "")</f>
        <v/>
      </c>
      <c r="BQ66" s="186" t="str">
        <f>IF(OpnameTabel[[#This Row],[HeeftKenmerkEenheid7]], (OpnameTabel[[#This Row],[Kenmerkomschrijving7]] &amp; ": " &amp; OpnameTabel[[#This Row],[Kenmerkantwoord 7]] &amp; " " &amp;OpnameTabel[[#This Row],[Kenmerkeenheid7]]), IF(ISTEXT(OpnameTabel[[#This Row],[Kenmerkantwoord 7]]), OpnameTabel[[#This Row],[Kenmerkantwoord 7]], ""))</f>
        <v/>
      </c>
      <c r="BR66" s="186" t="b">
        <f>ISNUMBER(SEARCH("[",OpnameTabel[[#This Row],[Kenmerkvraag 8]]))</f>
        <v>0</v>
      </c>
      <c r="BS66" s="186" t="str">
        <f>IF(OpnameTabel[[#This Row],[HeeftKenmerkEenheid8]], MID(LEFT(OpnameTabel[[#This Row],[Kenmerkvraag 8]],FIND("]",OpnameTabel[[#This Row],[Kenmerkvraag 8]])-1),FIND("[",OpnameTabel[[#This Row],[Kenmerkvraag 8]])+1,LEN(OpnameTabel[[#This Row],[Kenmerkvraag 8]])), "")</f>
        <v/>
      </c>
      <c r="BT66" s="186" t="str">
        <f>IF(OpnameTabel[[#This Row],[HeeftKenmerkEenheid8]], LEFT(OpnameTabel[[#This Row],[Kenmerkvraag 8]], (FIND(" [",OpnameTabel[[#This Row],[Kenmerkvraag 8]],1)-1)), "")</f>
        <v/>
      </c>
      <c r="BU66" s="186" t="str">
        <f>IF(OpnameTabel[[#This Row],[HeeftKenmerkEenheid8]], (OpnameTabel[[#This Row],[Kenmerkomschrijving8]] &amp; ": " &amp; OpnameTabel[[#This Row],[Kenmerkantwoord 8]] &amp; " " &amp;OpnameTabel[[#This Row],[Kenmerkeenheid8]]), IF(ISTEXT(OpnameTabel[[#This Row],[Kenmerkantwoord 8]]), OpnameTabel[[#This Row],[Kenmerkantwoord 8]], ""))</f>
        <v/>
      </c>
      <c r="BV66" s="186" t="b">
        <f>ISNUMBER(SEARCH("[",OpnameTabel[[#This Row],[Kenmerkvraag 9]]))</f>
        <v>0</v>
      </c>
      <c r="BW66" s="186" t="str">
        <f>IF(OpnameTabel[[#This Row],[HeeftKenmerkEenheid9]], MID(LEFT(OpnameTabel[[#This Row],[Kenmerkvraag 9]],FIND("]",OpnameTabel[[#This Row],[Kenmerkvraag 9]])-1),FIND("[",OpnameTabel[[#This Row],[Kenmerkvraag 9]])+1,LEN(OpnameTabel[[#This Row],[Kenmerkvraag 9]])), "")</f>
        <v/>
      </c>
      <c r="BX66" s="186" t="str">
        <f>IF(OpnameTabel[[#This Row],[HeeftKenmerkEenheid9]], LEFT(OpnameTabel[[#This Row],[Kenmerkvraag 9]], (FIND(" [",OpnameTabel[[#This Row],[Kenmerkvraag 9]],1)-1)), "")</f>
        <v/>
      </c>
      <c r="BY66" s="186" t="str">
        <f>IF(OpnameTabel[[#This Row],[HeeftKenmerkEenheid9]], (OpnameTabel[[#This Row],[Kenmerkomschrijving9]] &amp; ": " &amp; OpnameTabel[[#This Row],[Kenmerkantwoord 9]] &amp; " " &amp;OpnameTabel[[#This Row],[Kenmerkeenheid9]]), IF(ISTEXT(OpnameTabel[[#This Row],[Kenmerkantwoord 9]]), OpnameTabel[[#This Row],[Kenmerkantwoord 9]], ""))</f>
        <v/>
      </c>
      <c r="BZ66" s="186" t="b">
        <f>ISNUMBER(SEARCH("[",OpnameTabel[[#This Row],[Kenmerkvraag 10]]))</f>
        <v>0</v>
      </c>
      <c r="CA66" s="186" t="str">
        <f>IF(OpnameTabel[[#This Row],[HeeftKenmerkEenheid10]], MID(LEFT(OpnameTabel[[#This Row],[Kenmerkvraag 10]],FIND("]",OpnameTabel[[#This Row],[Kenmerkvraag 10]])-1),FIND("[",OpnameTabel[[#This Row],[Kenmerkvraag 10]])+1,LEN(OpnameTabel[[#This Row],[Kenmerkvraag 10]])), "")</f>
        <v/>
      </c>
      <c r="CB66" s="186" t="str">
        <f>IF(OpnameTabel[[#This Row],[HeeftKenmerkEenheid10]], LEFT(OpnameTabel[[#This Row],[Kenmerkvraag 10]], (FIND(" [",OpnameTabel[[#This Row],[Kenmerkvraag 10]],1)-1)), "")</f>
        <v/>
      </c>
      <c r="CC6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6" s="186" t="b">
        <f>ISNUMBER(SEARCH("[",OpnameTabel[[#This Row],[Kenmerkvraag 11]]))</f>
        <v>0</v>
      </c>
      <c r="CE66" s="186" t="str">
        <f>IF(OpnameTabel[[#This Row],[HeeftKenmerkEenheid11]], MID(LEFT(OpnameTabel[[#This Row],[Kenmerkvraag 11]],FIND("]",OpnameTabel[[#This Row],[Kenmerkvraag 11]])-1),FIND("[",OpnameTabel[[#This Row],[Kenmerkvraag 11]])+1,LEN(OpnameTabel[[#This Row],[Kenmerkvraag 11]])), "")</f>
        <v/>
      </c>
      <c r="CF66" s="186" t="str">
        <f>IF(OpnameTabel[[#This Row],[HeeftKenmerkEenheid11]], LEFT(OpnameTabel[[#This Row],[Kenmerkvraag 11]], (FIND(" [",OpnameTabel[[#This Row],[Kenmerkvraag 11]],1)-1)), "")</f>
        <v/>
      </c>
      <c r="CG6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6" s="186"/>
      <c r="CI66" s="186"/>
      <c r="CJ66" s="186"/>
      <c r="CK66" s="186"/>
      <c r="CL66" s="186"/>
      <c r="CM66" s="186"/>
      <c r="CN66" s="186"/>
      <c r="CO66" s="186"/>
      <c r="CP66" s="186"/>
      <c r="CQ66" s="186"/>
      <c r="CR66" s="186"/>
      <c r="CS66" s="186"/>
      <c r="CT66" s="186"/>
      <c r="CU66" s="186"/>
    </row>
    <row r="67" spans="1:99" ht="17.399999999999999" customHeight="1" x14ac:dyDescent="0.25">
      <c r="A67" s="197">
        <f>ROW()</f>
        <v>67</v>
      </c>
      <c r="B67" s="185">
        <v>0</v>
      </c>
      <c r="C67" s="220" t="s">
        <v>267</v>
      </c>
      <c r="D67" s="134" t="str">
        <f>VLOOKUP(E67,'3 NL-SfB'!C:F,4,0)</f>
        <v>laagspanningshoofdverdeler</v>
      </c>
      <c r="E67" s="109" t="s">
        <v>401</v>
      </c>
      <c r="F67" s="105" t="s">
        <v>3796</v>
      </c>
      <c r="G67" t="s">
        <v>3796</v>
      </c>
      <c r="H67" s="147">
        <v>1</v>
      </c>
      <c r="I67" s="143"/>
      <c r="J67" s="143"/>
      <c r="K67" s="143"/>
      <c r="L67" s="110" t="s">
        <v>3163</v>
      </c>
      <c r="M67" s="143"/>
      <c r="N67" s="110" t="s">
        <v>3160</v>
      </c>
      <c r="O67" s="160"/>
      <c r="P67" s="110" t="s">
        <v>3161</v>
      </c>
      <c r="Q67" s="160"/>
      <c r="R67" s="98" t="s">
        <v>404</v>
      </c>
      <c r="S67" s="143"/>
      <c r="T67" s="111"/>
      <c r="U67" s="143"/>
      <c r="V67" s="110"/>
      <c r="W67" s="160"/>
      <c r="X67" s="110"/>
      <c r="Y67" s="160"/>
      <c r="Z67" s="160"/>
      <c r="AA67" s="160"/>
      <c r="AB67" s="102" t="s">
        <v>3776</v>
      </c>
      <c r="AC67" s="234" t="s">
        <v>212</v>
      </c>
      <c r="AD67" s="156" t="b">
        <f>NOT(ISBLANK(OpnameTabel[[#This Row],[Aantal]]))</f>
        <v>1</v>
      </c>
      <c r="AE67" s="70" t="b">
        <f>AND(OpnameTabel[[#This Row],[IsAssetRegel]],NOT(ISBLANK(OpnameTabel[[#This Row],[Aantal]])))</f>
        <v>1</v>
      </c>
      <c r="AF67" s="70" t="b">
        <f>IF(AND(OpnameTabel[[#This Row],[IsAssetRegel]],OpnameTabel[[#This Row],[IsRegelActief]]), NOT(ISBLANK(OpnameTabel[[#This Row],[Bouwjaar]])), TRUE)</f>
        <v>0</v>
      </c>
      <c r="AG67" s="70" t="b">
        <f>IF(AND(OpnameTabel[[#This Row],[IsAssetRegel]],OpnameTabel[[#This Row],[IsRegelActief]]), NOT(ISBLANK(J67)), TRUE)</f>
        <v>0</v>
      </c>
      <c r="AH67" s="70" t="b">
        <f>IF(AND(OpnameTabel[[#This Row],[IsAssetRegel]],OpnameTabel[[#This Row],[IsRegelActief]]), NOT(ISBLANK(K67)), TRUE)</f>
        <v>0</v>
      </c>
      <c r="AI67" s="70" t="b">
        <f>IF(AND(OpnameTabel[[#This Row],[IsAssetRegel]],OpnameTabel[[#This Row],[IsRegelActief]], NOT(ISBLANK(OpnameTabel[[#This Row],[Kenmerkvraag 4]]))), NOT(ISBLANK(OpnameTabel[[#This Row],[Kenmerkantwoord 4]])), TRUE)</f>
        <v>0</v>
      </c>
      <c r="AJ67" s="70" t="b">
        <f>IF(AND(OpnameTabel[[#This Row],[IsAssetRegel]],OpnameTabel[[#This Row],[IsRegelActief]], NOT(ISBLANK(OpnameTabel[[#This Row],[Kenmerkvraag 5]]))), NOT(ISBLANK(OpnameTabel[[#This Row],[Kenmerkantwoord 5]])), TRUE)</f>
        <v>0</v>
      </c>
      <c r="AK67" s="70" t="b">
        <f>IF(AND(OpnameTabel[[#This Row],[IsAssetRegel]],OpnameTabel[[#This Row],[IsRegelActief]], NOT(ISBLANK(OpnameTabel[[#This Row],[Kenmerkvraag 6]]))), NOT(ISBLANK(OpnameTabel[[#This Row],[Kenmerkantwoord 6]])), TRUE)</f>
        <v>0</v>
      </c>
      <c r="AL67" s="70" t="b">
        <f>IF(AND(OpnameTabel[[#This Row],[IsAssetRegel]],OpnameTabel[[#This Row],[IsRegelActief]], NOT(ISBLANK(OpnameTabel[[#This Row],[Kenmerkvraag 7]]))), NOT(ISBLANK(OpnameTabel[[#This Row],[Kenmerkantwoord 7]])), TRUE)</f>
        <v>0</v>
      </c>
      <c r="AM67" s="70" t="b">
        <f>IF(AND(OpnameTabel[[#This Row],[IsAssetRegel]],OpnameTabel[[#This Row],[IsRegelActief]], NOT(ISBLANK(OpnameTabel[[#This Row],[Kenmerkvraag 8]]))), NOT(ISBLANK(OpnameTabel[[#This Row],[Kenmerkantwoord 8]])), TRUE)</f>
        <v>1</v>
      </c>
      <c r="AN67" s="70" t="b">
        <f>IF(AND(OpnameTabel[[#This Row],[IsAssetRegel]],OpnameTabel[[#This Row],[IsRegelActief]], NOT(ISBLANK(OpnameTabel[[#This Row],[Kenmerkvraag 9]]))), NOT(ISBLANK(OpnameTabel[[#This Row],[Kenmerkantwoord 9]])), TRUE)</f>
        <v>1</v>
      </c>
      <c r="AO67" s="70" t="b">
        <f>IF(AND(OpnameTabel[[#This Row],[IsAssetRegel]],OpnameTabel[[#This Row],[IsRegelActief]], NOT(ISBLANK(OpnameTabel[[#This Row],[Kenmerkvraag 10]]))), NOT(ISBLANK(OpnameTabel[[#This Row],[Kenmerkantwoord 10]])), TRUE)</f>
        <v>1</v>
      </c>
      <c r="AP67" s="70" t="b">
        <f>IF(AND(OpnameTabel[[#This Row],[IsAssetRegel]],OpnameTabel[[#This Row],[IsRegelActief]], NOT(ISBLANK(OpnameTabel[[#This Row],[Kenmerkvraag 11]]))), NOT(ISBLANK(OpnameTabel[[#This Row],[Kenmerkantwoord 11]])), TRUE)</f>
        <v>1</v>
      </c>
      <c r="AQ67" s="70">
        <f>IF(OpnameTabel[[#This Row],[IsIngevuld1]], 0, 1)</f>
        <v>1</v>
      </c>
      <c r="AR67" s="70">
        <f>IF(OpnameTabel[[#This Row],[IsIngevuld2]], 0, 1)</f>
        <v>1</v>
      </c>
      <c r="AS67" s="70">
        <f>IF(OpnameTabel[[#This Row],[IsIngevuld3]], 0, 1)</f>
        <v>1</v>
      </c>
      <c r="AT67" s="70">
        <f>IF(OpnameTabel[[#This Row],[IsIngevuld4]], 0, 1)</f>
        <v>1</v>
      </c>
      <c r="AU67" s="70">
        <f>IF(OpnameTabel[[#This Row],[IsIngevuld5]], 0, 1)</f>
        <v>1</v>
      </c>
      <c r="AV67" s="70">
        <f>IF(OpnameTabel[[#This Row],[IsIngevuld6]], 0, 1)</f>
        <v>1</v>
      </c>
      <c r="AW67" s="70">
        <f>IF(OpnameTabel[[#This Row],[IsIngevuld7]], 0, 1)</f>
        <v>1</v>
      </c>
      <c r="AX67" s="70">
        <f>IF(OpnameTabel[[#This Row],[IsIngevuld8]], 0, 1)</f>
        <v>0</v>
      </c>
      <c r="AY67" s="70">
        <f>IF(OpnameTabel[[#This Row],[IsIngevuld9]], 0, 1)</f>
        <v>0</v>
      </c>
      <c r="AZ67" s="70">
        <f>IF(OpnameTabel[[#This Row],[IsIngevuld10]], 0, 1)</f>
        <v>0</v>
      </c>
      <c r="BA67" s="70">
        <f>IF(OpnameTabel[[#This Row],[IsIngevuld11]], 0, 1)</f>
        <v>0</v>
      </c>
      <c r="BB67" s="70" t="b">
        <f>ISNUMBER(SEARCH("[",OpnameTabel[[#This Row],[Kenmerkvraag 4]]))</f>
        <v>1</v>
      </c>
      <c r="BC67" s="70" t="str">
        <f>IF(OpnameTabel[[#This Row],[HeeftKenmerkEenheid4]], MID(LEFT(OpnameTabel[[#This Row],[Kenmerkvraag 4]],FIND("]",OpnameTabel[[#This Row],[Kenmerkvraag 4]])-1),FIND("[",OpnameTabel[[#This Row],[Kenmerkvraag 4]])+1,LEN(OpnameTabel[[#This Row],[Kenmerkvraag 4]])), "")</f>
        <v>A</v>
      </c>
      <c r="BD67" s="70" t="str">
        <f>IF(OpnameTabel[[#This Row],[HeeftKenmerkEenheid4]], LEFT(OpnameTabel[[#This Row],[Kenmerkvraag 4]], (FIND(" [",OpnameTabel[[#This Row],[Kenmerkvraag 4]],1)-1)), "")</f>
        <v>Inom</v>
      </c>
      <c r="BE67" s="186" t="str">
        <f>IF(OpnameTabel[[#This Row],[HeeftKenmerkEenheid4]], (OpnameTabel[[#This Row],[Kenmerkomschrijving4]] &amp; ": " &amp; OpnameTabel[[#This Row],[Kenmerkantwoord 4]] &amp; " " &amp;OpnameTabel[[#This Row],[Kenmerkeenheid4]]), IF(ISTEXT(OpnameTabel[[#This Row],[Kenmerkantwoord 4]]), OpnameTabel[[#This Row],[Kenmerkantwoord 4]], ""))</f>
        <v>Inom:  A</v>
      </c>
      <c r="BF67" s="186" t="b">
        <f>ISNUMBER(SEARCH("[",OpnameTabel[[#This Row],[Kenmerkvraag 5]]))</f>
        <v>1</v>
      </c>
      <c r="BG67" s="186" t="str">
        <f>IF(OpnameTabel[[#This Row],[HeeftKenmerkEenheid5]], MID(LEFT(OpnameTabel[[#This Row],[Kenmerkvraag 5]],FIND("]",OpnameTabel[[#This Row],[Kenmerkvraag 5]])-1),FIND("[",OpnameTabel[[#This Row],[Kenmerkvraag 5]])+1,LEN(OpnameTabel[[#This Row],[Kenmerkvraag 5]])), "")</f>
        <v>stuks</v>
      </c>
      <c r="BH67" s="186" t="str">
        <f>IF(OpnameTabel[[#This Row],[HeeftKenmerkEenheid5]], LEFT(OpnameTabel[[#This Row],[Kenmerkvraag 5]], (FIND(" [",OpnameTabel[[#This Row],[Kenmerkvraag 5]],1)-1)), "")</f>
        <v>Lichtgroepen</v>
      </c>
      <c r="BI67" s="186" t="str">
        <f>IF(OpnameTabel[[#This Row],[HeeftKenmerkEenheid5]], (OpnameTabel[[#This Row],[Kenmerkomschrijving5]] &amp; ": " &amp; OpnameTabel[[#This Row],[Kenmerkantwoord 5]] &amp; " " &amp;OpnameTabel[[#This Row],[Kenmerkeenheid5]]), IF(ISTEXT(OpnameTabel[[#This Row],[Kenmerkantwoord 5]]), OpnameTabel[[#This Row],[Kenmerkantwoord 5]], ""))</f>
        <v>Lichtgroepen:  stuks</v>
      </c>
      <c r="BJ67" s="186" t="b">
        <f>ISNUMBER(SEARCH("[",OpnameTabel[[#This Row],[Kenmerkvraag 6]]))</f>
        <v>1</v>
      </c>
      <c r="BK67" s="186" t="str">
        <f>IF(OpnameTabel[[#This Row],[HeeftKenmerkEenheid6]], MID(LEFT(OpnameTabel[[#This Row],[Kenmerkvraag 6]],FIND("]",OpnameTabel[[#This Row],[Kenmerkvraag 6]])-1),FIND("[",OpnameTabel[[#This Row],[Kenmerkvraag 6]])+1,LEN(OpnameTabel[[#This Row],[Kenmerkvraag 6]])), "")</f>
        <v>stuks</v>
      </c>
      <c r="BL67" s="186" t="str">
        <f>IF(OpnameTabel[[#This Row],[HeeftKenmerkEenheid6]], LEFT(OpnameTabel[[#This Row],[Kenmerkvraag 6]], (FIND(" [",OpnameTabel[[#This Row],[Kenmerkvraag 6]],1)-1)), "")</f>
        <v>Krachtgroepen</v>
      </c>
      <c r="BM67" s="186" t="str">
        <f>IF(OpnameTabel[[#This Row],[HeeftKenmerkEenheid6]], (OpnameTabel[[#This Row],[Kenmerkomschrijving6]] &amp; ": " &amp; OpnameTabel[[#This Row],[Kenmerkantwoord 6]] &amp; " " &amp;OpnameTabel[[#This Row],[Kenmerkeenheid6]]), IF(ISTEXT(OpnameTabel[[#This Row],[Kenmerkantwoord 6]]), OpnameTabel[[#This Row],[Kenmerkantwoord 6]], ""))</f>
        <v>Krachtgroepen:  stuks</v>
      </c>
      <c r="BN67" s="186" t="b">
        <f>ISNUMBER(SEARCH("[",OpnameTabel[[#This Row],[Kenmerkvraag 7]]))</f>
        <v>0</v>
      </c>
      <c r="BO67" s="186" t="str">
        <f>IF(OpnameTabel[[#This Row],[HeeftKenmerkEenheid7]], MID(LEFT(OpnameTabel[[#This Row],[Kenmerkvraag 7]],FIND("]",OpnameTabel[[#This Row],[Kenmerkvraag 7]])-1),FIND("[",OpnameTabel[[#This Row],[Kenmerkvraag 7]])+1,LEN(OpnameTabel[[#This Row],[Kenmerkvraag 7]])), "")</f>
        <v/>
      </c>
      <c r="BP67" s="186" t="str">
        <f>IF(OpnameTabel[[#This Row],[HeeftKenmerkEenheid7]], LEFT(OpnameTabel[[#This Row],[Kenmerkvraag 7]], (FIND(" [",OpnameTabel[[#This Row],[Kenmerkvraag 7]],1)-1)), "")</f>
        <v/>
      </c>
      <c r="BQ67" s="186" t="str">
        <f>IF(OpnameTabel[[#This Row],[HeeftKenmerkEenheid7]], (OpnameTabel[[#This Row],[Kenmerkomschrijving7]] &amp; ": " &amp; OpnameTabel[[#This Row],[Kenmerkantwoord 7]] &amp; " " &amp;OpnameTabel[[#This Row],[Kenmerkeenheid7]]), IF(ISTEXT(OpnameTabel[[#This Row],[Kenmerkantwoord 7]]), OpnameTabel[[#This Row],[Kenmerkantwoord 7]], ""))</f>
        <v/>
      </c>
      <c r="BR67" s="186" t="b">
        <f>ISNUMBER(SEARCH("[",OpnameTabel[[#This Row],[Kenmerkvraag 8]]))</f>
        <v>0</v>
      </c>
      <c r="BS67" s="186" t="str">
        <f>IF(OpnameTabel[[#This Row],[HeeftKenmerkEenheid8]], MID(LEFT(OpnameTabel[[#This Row],[Kenmerkvraag 8]],FIND("]",OpnameTabel[[#This Row],[Kenmerkvraag 8]])-1),FIND("[",OpnameTabel[[#This Row],[Kenmerkvraag 8]])+1,LEN(OpnameTabel[[#This Row],[Kenmerkvraag 8]])), "")</f>
        <v/>
      </c>
      <c r="BT67" s="186" t="str">
        <f>IF(OpnameTabel[[#This Row],[HeeftKenmerkEenheid8]], LEFT(OpnameTabel[[#This Row],[Kenmerkvraag 8]], (FIND(" [",OpnameTabel[[#This Row],[Kenmerkvraag 8]],1)-1)), "")</f>
        <v/>
      </c>
      <c r="BU67" s="186" t="str">
        <f>IF(OpnameTabel[[#This Row],[HeeftKenmerkEenheid8]], (OpnameTabel[[#This Row],[Kenmerkomschrijving8]] &amp; ": " &amp; OpnameTabel[[#This Row],[Kenmerkantwoord 8]] &amp; " " &amp;OpnameTabel[[#This Row],[Kenmerkeenheid8]]), IF(ISTEXT(OpnameTabel[[#This Row],[Kenmerkantwoord 8]]), OpnameTabel[[#This Row],[Kenmerkantwoord 8]], ""))</f>
        <v/>
      </c>
      <c r="BV67" s="186" t="b">
        <f>ISNUMBER(SEARCH("[",OpnameTabel[[#This Row],[Kenmerkvraag 9]]))</f>
        <v>0</v>
      </c>
      <c r="BW67" s="186" t="str">
        <f>IF(OpnameTabel[[#This Row],[HeeftKenmerkEenheid9]], MID(LEFT(OpnameTabel[[#This Row],[Kenmerkvraag 9]],FIND("]",OpnameTabel[[#This Row],[Kenmerkvraag 9]])-1),FIND("[",OpnameTabel[[#This Row],[Kenmerkvraag 9]])+1,LEN(OpnameTabel[[#This Row],[Kenmerkvraag 9]])), "")</f>
        <v/>
      </c>
      <c r="BX67" s="186" t="str">
        <f>IF(OpnameTabel[[#This Row],[HeeftKenmerkEenheid9]], LEFT(OpnameTabel[[#This Row],[Kenmerkvraag 9]], (FIND(" [",OpnameTabel[[#This Row],[Kenmerkvraag 9]],1)-1)), "")</f>
        <v/>
      </c>
      <c r="BY67" s="186" t="str">
        <f>IF(OpnameTabel[[#This Row],[HeeftKenmerkEenheid9]], (OpnameTabel[[#This Row],[Kenmerkomschrijving9]] &amp; ": " &amp; OpnameTabel[[#This Row],[Kenmerkantwoord 9]] &amp; " " &amp;OpnameTabel[[#This Row],[Kenmerkeenheid9]]), IF(ISTEXT(OpnameTabel[[#This Row],[Kenmerkantwoord 9]]), OpnameTabel[[#This Row],[Kenmerkantwoord 9]], ""))</f>
        <v/>
      </c>
      <c r="BZ67" s="186" t="b">
        <f>ISNUMBER(SEARCH("[",OpnameTabel[[#This Row],[Kenmerkvraag 10]]))</f>
        <v>0</v>
      </c>
      <c r="CA67" s="186" t="str">
        <f>IF(OpnameTabel[[#This Row],[HeeftKenmerkEenheid10]], MID(LEFT(OpnameTabel[[#This Row],[Kenmerkvraag 10]],FIND("]",OpnameTabel[[#This Row],[Kenmerkvraag 10]])-1),FIND("[",OpnameTabel[[#This Row],[Kenmerkvraag 10]])+1,LEN(OpnameTabel[[#This Row],[Kenmerkvraag 10]])), "")</f>
        <v/>
      </c>
      <c r="CB67" s="186" t="str">
        <f>IF(OpnameTabel[[#This Row],[HeeftKenmerkEenheid10]], LEFT(OpnameTabel[[#This Row],[Kenmerkvraag 10]], (FIND(" [",OpnameTabel[[#This Row],[Kenmerkvraag 10]],1)-1)), "")</f>
        <v/>
      </c>
      <c r="CC6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7" s="186" t="b">
        <f>ISNUMBER(SEARCH("[",OpnameTabel[[#This Row],[Kenmerkvraag 11]]))</f>
        <v>0</v>
      </c>
      <c r="CE67" s="186" t="str">
        <f>IF(OpnameTabel[[#This Row],[HeeftKenmerkEenheid11]], MID(LEFT(OpnameTabel[[#This Row],[Kenmerkvraag 11]],FIND("]",OpnameTabel[[#This Row],[Kenmerkvraag 11]])-1),FIND("[",OpnameTabel[[#This Row],[Kenmerkvraag 11]])+1,LEN(OpnameTabel[[#This Row],[Kenmerkvraag 11]])), "")</f>
        <v/>
      </c>
      <c r="CF67" s="186" t="str">
        <f>IF(OpnameTabel[[#This Row],[HeeftKenmerkEenheid11]], LEFT(OpnameTabel[[#This Row],[Kenmerkvraag 11]], (FIND(" [",OpnameTabel[[#This Row],[Kenmerkvraag 11]],1)-1)), "")</f>
        <v/>
      </c>
      <c r="CG6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7" s="186"/>
      <c r="CI67" s="186"/>
      <c r="CJ67" s="186"/>
      <c r="CK67" s="186"/>
      <c r="CL67" s="186"/>
      <c r="CM67" s="186"/>
      <c r="CN67" s="186"/>
      <c r="CO67" s="186"/>
      <c r="CP67" s="186"/>
      <c r="CQ67" s="186"/>
      <c r="CR67" s="186"/>
      <c r="CS67" s="186"/>
      <c r="CT67" s="186"/>
      <c r="CU67" s="186"/>
    </row>
    <row r="68" spans="1:99" ht="17.399999999999999" customHeight="1" x14ac:dyDescent="0.25">
      <c r="A68" s="197">
        <f>ROW()</f>
        <v>68</v>
      </c>
      <c r="B68" s="185">
        <v>0</v>
      </c>
      <c r="C68" s="220" t="s">
        <v>267</v>
      </c>
      <c r="D68" s="116" t="s">
        <v>3777</v>
      </c>
      <c r="E68" s="211" t="s">
        <v>2974</v>
      </c>
      <c r="F68" s="214" t="s">
        <v>3805</v>
      </c>
      <c r="G68"/>
      <c r="H68" s="147">
        <v>1</v>
      </c>
      <c r="I68" s="143"/>
      <c r="J68" s="142" t="s">
        <v>24</v>
      </c>
      <c r="K68" s="142" t="s">
        <v>24</v>
      </c>
      <c r="L68" s="110" t="s">
        <v>3160</v>
      </c>
      <c r="M68" s="147"/>
      <c r="N68" s="98" t="s">
        <v>3161</v>
      </c>
      <c r="O68" s="147"/>
      <c r="P68" s="73"/>
      <c r="Q68" s="147"/>
      <c r="R68" s="110"/>
      <c r="S68" s="160"/>
      <c r="T68" s="110"/>
      <c r="U68" s="160"/>
      <c r="V68" s="110"/>
      <c r="W68" s="159"/>
      <c r="X68" s="110"/>
      <c r="Y68" s="160"/>
      <c r="Z68" s="160"/>
      <c r="AA68" s="160"/>
      <c r="AB68" s="102"/>
      <c r="AC68" s="120" t="s">
        <v>3039</v>
      </c>
      <c r="AD68" s="156" t="b">
        <f>NOT(ISBLANK(OpnameTabel[[#This Row],[Aantal]]))</f>
        <v>1</v>
      </c>
      <c r="AE68" s="70" t="b">
        <f>AND(OpnameTabel[[#This Row],[IsAssetRegel]],NOT(ISBLANK(OpnameTabel[[#This Row],[Aantal]])))</f>
        <v>1</v>
      </c>
      <c r="AF68" s="70" t="b">
        <f>IF(AND(OpnameTabel[[#This Row],[IsAssetRegel]],OpnameTabel[[#This Row],[IsRegelActief]]), NOT(ISBLANK(OpnameTabel[[#This Row],[Bouwjaar]])), TRUE)</f>
        <v>0</v>
      </c>
      <c r="AG68" s="70" t="b">
        <f>IF(AND(OpnameTabel[[#This Row],[IsAssetRegel]],OpnameTabel[[#This Row],[IsRegelActief]]), NOT(ISBLANK(J68)), TRUE)</f>
        <v>1</v>
      </c>
      <c r="AH68" s="70" t="b">
        <f>IF(AND(OpnameTabel[[#This Row],[IsAssetRegel]],OpnameTabel[[#This Row],[IsRegelActief]]), NOT(ISBLANK(K68)), TRUE)</f>
        <v>1</v>
      </c>
      <c r="AI68" s="70" t="b">
        <f>IF(AND(OpnameTabel[[#This Row],[IsAssetRegel]],OpnameTabel[[#This Row],[IsRegelActief]], NOT(ISBLANK(OpnameTabel[[#This Row],[Kenmerkvraag 4]]))), NOT(ISBLANK(OpnameTabel[[#This Row],[Kenmerkantwoord 4]])), TRUE)</f>
        <v>0</v>
      </c>
      <c r="AJ68" s="70" t="b">
        <f>IF(AND(OpnameTabel[[#This Row],[IsAssetRegel]],OpnameTabel[[#This Row],[IsRegelActief]], NOT(ISBLANK(OpnameTabel[[#This Row],[Kenmerkvraag 5]]))), NOT(ISBLANK(OpnameTabel[[#This Row],[Kenmerkantwoord 5]])), TRUE)</f>
        <v>0</v>
      </c>
      <c r="AK68" s="70" t="b">
        <f>IF(AND(OpnameTabel[[#This Row],[IsAssetRegel]],OpnameTabel[[#This Row],[IsRegelActief]], NOT(ISBLANK(OpnameTabel[[#This Row],[Kenmerkvraag 6]]))), NOT(ISBLANK(OpnameTabel[[#This Row],[Kenmerkantwoord 6]])), TRUE)</f>
        <v>1</v>
      </c>
      <c r="AL68" s="70" t="b">
        <f>IF(AND(OpnameTabel[[#This Row],[IsAssetRegel]],OpnameTabel[[#This Row],[IsRegelActief]], NOT(ISBLANK(OpnameTabel[[#This Row],[Kenmerkvraag 7]]))), NOT(ISBLANK(OpnameTabel[[#This Row],[Kenmerkantwoord 7]])), TRUE)</f>
        <v>1</v>
      </c>
      <c r="AM68" s="70" t="b">
        <f>IF(AND(OpnameTabel[[#This Row],[IsAssetRegel]],OpnameTabel[[#This Row],[IsRegelActief]], NOT(ISBLANK(OpnameTabel[[#This Row],[Kenmerkvraag 8]]))), NOT(ISBLANK(OpnameTabel[[#This Row],[Kenmerkantwoord 8]])), TRUE)</f>
        <v>1</v>
      </c>
      <c r="AN68" s="70" t="b">
        <f>IF(AND(OpnameTabel[[#This Row],[IsAssetRegel]],OpnameTabel[[#This Row],[IsRegelActief]], NOT(ISBLANK(OpnameTabel[[#This Row],[Kenmerkvraag 9]]))), NOT(ISBLANK(OpnameTabel[[#This Row],[Kenmerkantwoord 9]])), TRUE)</f>
        <v>1</v>
      </c>
      <c r="AO68" s="70" t="b">
        <f>IF(AND(OpnameTabel[[#This Row],[IsAssetRegel]],OpnameTabel[[#This Row],[IsRegelActief]], NOT(ISBLANK(OpnameTabel[[#This Row],[Kenmerkvraag 10]]))), NOT(ISBLANK(OpnameTabel[[#This Row],[Kenmerkantwoord 10]])), TRUE)</f>
        <v>1</v>
      </c>
      <c r="AP68" s="70" t="b">
        <f>IF(AND(OpnameTabel[[#This Row],[IsAssetRegel]],OpnameTabel[[#This Row],[IsRegelActief]], NOT(ISBLANK(OpnameTabel[[#This Row],[Kenmerkvraag 11]]))), NOT(ISBLANK(OpnameTabel[[#This Row],[Kenmerkantwoord 11]])), TRUE)</f>
        <v>1</v>
      </c>
      <c r="AQ68" s="70">
        <f>IF(OpnameTabel[[#This Row],[IsIngevuld1]], 0, 1)</f>
        <v>1</v>
      </c>
      <c r="AR68" s="70">
        <f>IF(OpnameTabel[[#This Row],[IsIngevuld2]], 0, 1)</f>
        <v>0</v>
      </c>
      <c r="AS68" s="70">
        <f>IF(OpnameTabel[[#This Row],[IsIngevuld3]], 0, 1)</f>
        <v>0</v>
      </c>
      <c r="AT68" s="70">
        <f>IF(OpnameTabel[[#This Row],[IsIngevuld4]], 0, 1)</f>
        <v>1</v>
      </c>
      <c r="AU68" s="70">
        <f>IF(OpnameTabel[[#This Row],[IsIngevuld5]], 0, 1)</f>
        <v>1</v>
      </c>
      <c r="AV68" s="70">
        <f>IF(OpnameTabel[[#This Row],[IsIngevuld6]], 0, 1)</f>
        <v>0</v>
      </c>
      <c r="AW68" s="70">
        <f>IF(OpnameTabel[[#This Row],[IsIngevuld7]], 0, 1)</f>
        <v>0</v>
      </c>
      <c r="AX68" s="70">
        <f>IF(OpnameTabel[[#This Row],[IsIngevuld8]], 0, 1)</f>
        <v>0</v>
      </c>
      <c r="AY68" s="70">
        <f>IF(OpnameTabel[[#This Row],[IsIngevuld9]], 0, 1)</f>
        <v>0</v>
      </c>
      <c r="AZ68" s="70">
        <f>IF(OpnameTabel[[#This Row],[IsIngevuld10]], 0, 1)</f>
        <v>0</v>
      </c>
      <c r="BA68" s="70">
        <f>IF(OpnameTabel[[#This Row],[IsIngevuld11]], 0, 1)</f>
        <v>0</v>
      </c>
      <c r="BB68" s="70" t="b">
        <f>ISNUMBER(SEARCH("[",OpnameTabel[[#This Row],[Kenmerkvraag 4]]))</f>
        <v>1</v>
      </c>
      <c r="BC68" s="70" t="str">
        <f>IF(OpnameTabel[[#This Row],[HeeftKenmerkEenheid4]], MID(LEFT(OpnameTabel[[#This Row],[Kenmerkvraag 4]],FIND("]",OpnameTabel[[#This Row],[Kenmerkvraag 4]])-1),FIND("[",OpnameTabel[[#This Row],[Kenmerkvraag 4]])+1,LEN(OpnameTabel[[#This Row],[Kenmerkvraag 4]])), "")</f>
        <v>stuks</v>
      </c>
      <c r="BD68" s="70" t="str">
        <f>IF(OpnameTabel[[#This Row],[HeeftKenmerkEenheid4]], LEFT(OpnameTabel[[#This Row],[Kenmerkvraag 4]], (FIND(" [",OpnameTabel[[#This Row],[Kenmerkvraag 4]],1)-1)), "")</f>
        <v>Lichtgroepen</v>
      </c>
      <c r="BE68" s="186" t="str">
        <f>IF(OpnameTabel[[#This Row],[HeeftKenmerkEenheid4]], (OpnameTabel[[#This Row],[Kenmerkomschrijving4]] &amp; ": " &amp; OpnameTabel[[#This Row],[Kenmerkantwoord 4]] &amp; " " &amp;OpnameTabel[[#This Row],[Kenmerkeenheid4]]), IF(ISTEXT(OpnameTabel[[#This Row],[Kenmerkantwoord 4]]), OpnameTabel[[#This Row],[Kenmerkantwoord 4]], ""))</f>
        <v>Lichtgroepen:  stuks</v>
      </c>
      <c r="BF68" s="186" t="b">
        <f>ISNUMBER(SEARCH("[",OpnameTabel[[#This Row],[Kenmerkvraag 5]]))</f>
        <v>1</v>
      </c>
      <c r="BG68" s="186" t="str">
        <f>IF(OpnameTabel[[#This Row],[HeeftKenmerkEenheid5]], MID(LEFT(OpnameTabel[[#This Row],[Kenmerkvraag 5]],FIND("]",OpnameTabel[[#This Row],[Kenmerkvraag 5]])-1),FIND("[",OpnameTabel[[#This Row],[Kenmerkvraag 5]])+1,LEN(OpnameTabel[[#This Row],[Kenmerkvraag 5]])), "")</f>
        <v>stuks</v>
      </c>
      <c r="BH68" s="186" t="str">
        <f>IF(OpnameTabel[[#This Row],[HeeftKenmerkEenheid5]], LEFT(OpnameTabel[[#This Row],[Kenmerkvraag 5]], (FIND(" [",OpnameTabel[[#This Row],[Kenmerkvraag 5]],1)-1)), "")</f>
        <v>Krachtgroepen</v>
      </c>
      <c r="BI68" s="186" t="str">
        <f>IF(OpnameTabel[[#This Row],[HeeftKenmerkEenheid5]], (OpnameTabel[[#This Row],[Kenmerkomschrijving5]] &amp; ": " &amp; OpnameTabel[[#This Row],[Kenmerkantwoord 5]] &amp; " " &amp;OpnameTabel[[#This Row],[Kenmerkeenheid5]]), IF(ISTEXT(OpnameTabel[[#This Row],[Kenmerkantwoord 5]]), OpnameTabel[[#This Row],[Kenmerkantwoord 5]], ""))</f>
        <v>Krachtgroepen:  stuks</v>
      </c>
      <c r="BJ68" s="186" t="b">
        <f>ISNUMBER(SEARCH("[",OpnameTabel[[#This Row],[Kenmerkvraag 6]]))</f>
        <v>0</v>
      </c>
      <c r="BK68" s="186" t="str">
        <f>IF(OpnameTabel[[#This Row],[HeeftKenmerkEenheid6]], MID(LEFT(OpnameTabel[[#This Row],[Kenmerkvraag 6]],FIND("]",OpnameTabel[[#This Row],[Kenmerkvraag 6]])-1),FIND("[",OpnameTabel[[#This Row],[Kenmerkvraag 6]])+1,LEN(OpnameTabel[[#This Row],[Kenmerkvraag 6]])), "")</f>
        <v/>
      </c>
      <c r="BL68" s="186" t="str">
        <f>IF(OpnameTabel[[#This Row],[HeeftKenmerkEenheid6]], LEFT(OpnameTabel[[#This Row],[Kenmerkvraag 6]], (FIND(" [",OpnameTabel[[#This Row],[Kenmerkvraag 6]],1)-1)), "")</f>
        <v/>
      </c>
      <c r="BM68" s="186" t="str">
        <f>IF(OpnameTabel[[#This Row],[HeeftKenmerkEenheid6]], (OpnameTabel[[#This Row],[Kenmerkomschrijving6]] &amp; ": " &amp; OpnameTabel[[#This Row],[Kenmerkantwoord 6]] &amp; " " &amp;OpnameTabel[[#This Row],[Kenmerkeenheid6]]), IF(ISTEXT(OpnameTabel[[#This Row],[Kenmerkantwoord 6]]), OpnameTabel[[#This Row],[Kenmerkantwoord 6]], ""))</f>
        <v/>
      </c>
      <c r="BN68" s="186" t="b">
        <f>ISNUMBER(SEARCH("[",OpnameTabel[[#This Row],[Kenmerkvraag 7]]))</f>
        <v>0</v>
      </c>
      <c r="BO68" s="186" t="str">
        <f>IF(OpnameTabel[[#This Row],[HeeftKenmerkEenheid7]], MID(LEFT(OpnameTabel[[#This Row],[Kenmerkvraag 7]],FIND("]",OpnameTabel[[#This Row],[Kenmerkvraag 7]])-1),FIND("[",OpnameTabel[[#This Row],[Kenmerkvraag 7]])+1,LEN(OpnameTabel[[#This Row],[Kenmerkvraag 7]])), "")</f>
        <v/>
      </c>
      <c r="BP68" s="186" t="str">
        <f>IF(OpnameTabel[[#This Row],[HeeftKenmerkEenheid7]], LEFT(OpnameTabel[[#This Row],[Kenmerkvraag 7]], (FIND(" [",OpnameTabel[[#This Row],[Kenmerkvraag 7]],1)-1)), "")</f>
        <v/>
      </c>
      <c r="BQ68" s="186" t="str">
        <f>IF(OpnameTabel[[#This Row],[HeeftKenmerkEenheid7]], (OpnameTabel[[#This Row],[Kenmerkomschrijving7]] &amp; ": " &amp; OpnameTabel[[#This Row],[Kenmerkantwoord 7]] &amp; " " &amp;OpnameTabel[[#This Row],[Kenmerkeenheid7]]), IF(ISTEXT(OpnameTabel[[#This Row],[Kenmerkantwoord 7]]), OpnameTabel[[#This Row],[Kenmerkantwoord 7]], ""))</f>
        <v/>
      </c>
      <c r="BR68" s="186" t="b">
        <f>ISNUMBER(SEARCH("[",OpnameTabel[[#This Row],[Kenmerkvraag 8]]))</f>
        <v>0</v>
      </c>
      <c r="BS68" s="186" t="str">
        <f>IF(OpnameTabel[[#This Row],[HeeftKenmerkEenheid8]], MID(LEFT(OpnameTabel[[#This Row],[Kenmerkvraag 8]],FIND("]",OpnameTabel[[#This Row],[Kenmerkvraag 8]])-1),FIND("[",OpnameTabel[[#This Row],[Kenmerkvraag 8]])+1,LEN(OpnameTabel[[#This Row],[Kenmerkvraag 8]])), "")</f>
        <v/>
      </c>
      <c r="BT68" s="186" t="str">
        <f>IF(OpnameTabel[[#This Row],[HeeftKenmerkEenheid8]], LEFT(OpnameTabel[[#This Row],[Kenmerkvraag 8]], (FIND(" [",OpnameTabel[[#This Row],[Kenmerkvraag 8]],1)-1)), "")</f>
        <v/>
      </c>
      <c r="BU68" s="186" t="str">
        <f>IF(OpnameTabel[[#This Row],[HeeftKenmerkEenheid8]], (OpnameTabel[[#This Row],[Kenmerkomschrijving8]] &amp; ": " &amp; OpnameTabel[[#This Row],[Kenmerkantwoord 8]] &amp; " " &amp;OpnameTabel[[#This Row],[Kenmerkeenheid8]]), IF(ISTEXT(OpnameTabel[[#This Row],[Kenmerkantwoord 8]]), OpnameTabel[[#This Row],[Kenmerkantwoord 8]], ""))</f>
        <v/>
      </c>
      <c r="BV68" s="186" t="b">
        <f>ISNUMBER(SEARCH("[",OpnameTabel[[#This Row],[Kenmerkvraag 9]]))</f>
        <v>0</v>
      </c>
      <c r="BW68" s="186" t="str">
        <f>IF(OpnameTabel[[#This Row],[HeeftKenmerkEenheid9]], MID(LEFT(OpnameTabel[[#This Row],[Kenmerkvraag 9]],FIND("]",OpnameTabel[[#This Row],[Kenmerkvraag 9]])-1),FIND("[",OpnameTabel[[#This Row],[Kenmerkvraag 9]])+1,LEN(OpnameTabel[[#This Row],[Kenmerkvraag 9]])), "")</f>
        <v/>
      </c>
      <c r="BX68" s="186" t="str">
        <f>IF(OpnameTabel[[#This Row],[HeeftKenmerkEenheid9]], LEFT(OpnameTabel[[#This Row],[Kenmerkvraag 9]], (FIND(" [",OpnameTabel[[#This Row],[Kenmerkvraag 9]],1)-1)), "")</f>
        <v/>
      </c>
      <c r="BY68" s="186" t="str">
        <f>IF(OpnameTabel[[#This Row],[HeeftKenmerkEenheid9]], (OpnameTabel[[#This Row],[Kenmerkomschrijving9]] &amp; ": " &amp; OpnameTabel[[#This Row],[Kenmerkantwoord 9]] &amp; " " &amp;OpnameTabel[[#This Row],[Kenmerkeenheid9]]), IF(ISTEXT(OpnameTabel[[#This Row],[Kenmerkantwoord 9]]), OpnameTabel[[#This Row],[Kenmerkantwoord 9]], ""))</f>
        <v/>
      </c>
      <c r="BZ68" s="186" t="b">
        <f>ISNUMBER(SEARCH("[",OpnameTabel[[#This Row],[Kenmerkvraag 10]]))</f>
        <v>0</v>
      </c>
      <c r="CA68" s="186" t="str">
        <f>IF(OpnameTabel[[#This Row],[HeeftKenmerkEenheid10]], MID(LEFT(OpnameTabel[[#This Row],[Kenmerkvraag 10]],FIND("]",OpnameTabel[[#This Row],[Kenmerkvraag 10]])-1),FIND("[",OpnameTabel[[#This Row],[Kenmerkvraag 10]])+1,LEN(OpnameTabel[[#This Row],[Kenmerkvraag 10]])), "")</f>
        <v/>
      </c>
      <c r="CB68" s="186" t="str">
        <f>IF(OpnameTabel[[#This Row],[HeeftKenmerkEenheid10]], LEFT(OpnameTabel[[#This Row],[Kenmerkvraag 10]], (FIND(" [",OpnameTabel[[#This Row],[Kenmerkvraag 10]],1)-1)), "")</f>
        <v/>
      </c>
      <c r="CC6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8" s="186" t="b">
        <f>ISNUMBER(SEARCH("[",OpnameTabel[[#This Row],[Kenmerkvraag 11]]))</f>
        <v>0</v>
      </c>
      <c r="CE68" s="186" t="str">
        <f>IF(OpnameTabel[[#This Row],[HeeftKenmerkEenheid11]], MID(LEFT(OpnameTabel[[#This Row],[Kenmerkvraag 11]],FIND("]",OpnameTabel[[#This Row],[Kenmerkvraag 11]])-1),FIND("[",OpnameTabel[[#This Row],[Kenmerkvraag 11]])+1,LEN(OpnameTabel[[#This Row],[Kenmerkvraag 11]])), "")</f>
        <v/>
      </c>
      <c r="CF68" s="186" t="str">
        <f>IF(OpnameTabel[[#This Row],[HeeftKenmerkEenheid11]], LEFT(OpnameTabel[[#This Row],[Kenmerkvraag 11]], (FIND(" [",OpnameTabel[[#This Row],[Kenmerkvraag 11]],1)-1)), "")</f>
        <v/>
      </c>
      <c r="CG6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8" s="186"/>
      <c r="CI68" s="186"/>
      <c r="CJ68" s="186"/>
      <c r="CK68" s="186"/>
      <c r="CL68" s="186"/>
      <c r="CM68" s="186"/>
      <c r="CN68" s="186"/>
      <c r="CO68" s="186"/>
      <c r="CP68" s="186"/>
      <c r="CQ68" s="186"/>
      <c r="CR68" s="186"/>
      <c r="CS68" s="186"/>
      <c r="CT68" s="186"/>
      <c r="CU68" s="186"/>
    </row>
    <row r="69" spans="1:99" ht="17.399999999999999" customHeight="1" x14ac:dyDescent="0.25">
      <c r="A69" s="197">
        <f>ROW()</f>
        <v>69</v>
      </c>
      <c r="B69" s="185">
        <v>0</v>
      </c>
      <c r="C69" s="219" t="s">
        <v>268</v>
      </c>
      <c r="D69" s="221" t="str">
        <f>VLOOKUP(E69,'3 NL-SfB'!C:F,4,0)</f>
        <v>regeling en signalering verlichting (algemeen)</v>
      </c>
      <c r="E69" s="105" t="s">
        <v>407</v>
      </c>
      <c r="F69" s="105" t="s">
        <v>3797</v>
      </c>
      <c r="G69" t="s">
        <v>3899</v>
      </c>
      <c r="H69" s="147">
        <v>1</v>
      </c>
      <c r="I69" s="147"/>
      <c r="J69" s="147"/>
      <c r="K69" s="147"/>
      <c r="L69" s="90"/>
      <c r="M69" s="143"/>
      <c r="N69" s="90"/>
      <c r="O69" s="143"/>
      <c r="P69" s="204"/>
      <c r="Q69" s="165"/>
      <c r="R69" s="138"/>
      <c r="S69" s="170"/>
      <c r="T69" s="106"/>
      <c r="U69" s="170"/>
      <c r="V69" s="138"/>
      <c r="W69" s="171"/>
      <c r="X69" s="138"/>
      <c r="Y69" s="170"/>
      <c r="Z69" s="170"/>
      <c r="AA69" s="170"/>
      <c r="AB69" s="276"/>
      <c r="AC69" s="226" t="s">
        <v>3837</v>
      </c>
      <c r="AD69" s="156" t="b">
        <f>NOT(ISBLANK(OpnameTabel[[#This Row],[Aantal]]))</f>
        <v>1</v>
      </c>
      <c r="AE69" s="70" t="b">
        <f>AND(OpnameTabel[[#This Row],[IsAssetRegel]],NOT(ISBLANK(OpnameTabel[[#This Row],[Aantal]])))</f>
        <v>1</v>
      </c>
      <c r="AF69" s="70" t="b">
        <f>IF(AND(OpnameTabel[[#This Row],[IsAssetRegel]],OpnameTabel[[#This Row],[IsRegelActief]]), NOT(ISBLANK(OpnameTabel[[#This Row],[Bouwjaar]])), TRUE)</f>
        <v>0</v>
      </c>
      <c r="AG69" s="70" t="b">
        <f>IF(AND(OpnameTabel[[#This Row],[IsAssetRegel]],OpnameTabel[[#This Row],[IsRegelActief]]), NOT(ISBLANK(J69)), TRUE)</f>
        <v>0</v>
      </c>
      <c r="AH69" s="70" t="b">
        <f>IF(AND(OpnameTabel[[#This Row],[IsAssetRegel]],OpnameTabel[[#This Row],[IsRegelActief]]), NOT(ISBLANK(K69)), TRUE)</f>
        <v>0</v>
      </c>
      <c r="AI69" s="70" t="b">
        <f>IF(AND(OpnameTabel[[#This Row],[IsAssetRegel]],OpnameTabel[[#This Row],[IsRegelActief]], NOT(ISBLANK(OpnameTabel[[#This Row],[Kenmerkvraag 4]]))), NOT(ISBLANK(OpnameTabel[[#This Row],[Kenmerkantwoord 4]])), TRUE)</f>
        <v>1</v>
      </c>
      <c r="AJ69" s="70" t="b">
        <f>IF(AND(OpnameTabel[[#This Row],[IsAssetRegel]],OpnameTabel[[#This Row],[IsRegelActief]], NOT(ISBLANK(OpnameTabel[[#This Row],[Kenmerkvraag 5]]))), NOT(ISBLANK(OpnameTabel[[#This Row],[Kenmerkantwoord 5]])), TRUE)</f>
        <v>1</v>
      </c>
      <c r="AK69" s="70" t="b">
        <f>IF(AND(OpnameTabel[[#This Row],[IsAssetRegel]],OpnameTabel[[#This Row],[IsRegelActief]], NOT(ISBLANK(OpnameTabel[[#This Row],[Kenmerkvraag 6]]))), NOT(ISBLANK(OpnameTabel[[#This Row],[Kenmerkantwoord 6]])), TRUE)</f>
        <v>1</v>
      </c>
      <c r="AL69" s="70" t="b">
        <f>IF(AND(OpnameTabel[[#This Row],[IsAssetRegel]],OpnameTabel[[#This Row],[IsRegelActief]], NOT(ISBLANK(OpnameTabel[[#This Row],[Kenmerkvraag 7]]))), NOT(ISBLANK(OpnameTabel[[#This Row],[Kenmerkantwoord 7]])), TRUE)</f>
        <v>1</v>
      </c>
      <c r="AM69" s="70" t="b">
        <f>IF(AND(OpnameTabel[[#This Row],[IsAssetRegel]],OpnameTabel[[#This Row],[IsRegelActief]], NOT(ISBLANK(OpnameTabel[[#This Row],[Kenmerkvraag 8]]))), NOT(ISBLANK(OpnameTabel[[#This Row],[Kenmerkantwoord 8]])), TRUE)</f>
        <v>1</v>
      </c>
      <c r="AN69" s="70" t="b">
        <f>IF(AND(OpnameTabel[[#This Row],[IsAssetRegel]],OpnameTabel[[#This Row],[IsRegelActief]], NOT(ISBLANK(OpnameTabel[[#This Row],[Kenmerkvraag 9]]))), NOT(ISBLANK(OpnameTabel[[#This Row],[Kenmerkantwoord 9]])), TRUE)</f>
        <v>1</v>
      </c>
      <c r="AO69" s="70" t="b">
        <f>IF(AND(OpnameTabel[[#This Row],[IsAssetRegel]],OpnameTabel[[#This Row],[IsRegelActief]], NOT(ISBLANK(OpnameTabel[[#This Row],[Kenmerkvraag 10]]))), NOT(ISBLANK(OpnameTabel[[#This Row],[Kenmerkantwoord 10]])), TRUE)</f>
        <v>1</v>
      </c>
      <c r="AP69" s="70" t="b">
        <f>IF(AND(OpnameTabel[[#This Row],[IsAssetRegel]],OpnameTabel[[#This Row],[IsRegelActief]], NOT(ISBLANK(OpnameTabel[[#This Row],[Kenmerkvraag 11]]))), NOT(ISBLANK(OpnameTabel[[#This Row],[Kenmerkantwoord 11]])), TRUE)</f>
        <v>1</v>
      </c>
      <c r="AQ69" s="70">
        <f>IF(OpnameTabel[[#This Row],[IsIngevuld1]], 0, 1)</f>
        <v>1</v>
      </c>
      <c r="AR69" s="70">
        <f>IF(OpnameTabel[[#This Row],[IsIngevuld2]], 0, 1)</f>
        <v>1</v>
      </c>
      <c r="AS69" s="70">
        <f>IF(OpnameTabel[[#This Row],[IsIngevuld3]], 0, 1)</f>
        <v>1</v>
      </c>
      <c r="AT69" s="70">
        <f>IF(OpnameTabel[[#This Row],[IsIngevuld4]], 0, 1)</f>
        <v>0</v>
      </c>
      <c r="AU69" s="70">
        <f>IF(OpnameTabel[[#This Row],[IsIngevuld5]], 0, 1)</f>
        <v>0</v>
      </c>
      <c r="AV69" s="70">
        <f>IF(OpnameTabel[[#This Row],[IsIngevuld6]], 0, 1)</f>
        <v>0</v>
      </c>
      <c r="AW69" s="70">
        <f>IF(OpnameTabel[[#This Row],[IsIngevuld7]], 0, 1)</f>
        <v>0</v>
      </c>
      <c r="AX69" s="70">
        <f>IF(OpnameTabel[[#This Row],[IsIngevuld8]], 0, 1)</f>
        <v>0</v>
      </c>
      <c r="AY69" s="70">
        <f>IF(OpnameTabel[[#This Row],[IsIngevuld9]], 0, 1)</f>
        <v>0</v>
      </c>
      <c r="AZ69" s="70">
        <f>IF(OpnameTabel[[#This Row],[IsIngevuld10]], 0, 1)</f>
        <v>0</v>
      </c>
      <c r="BA69" s="70">
        <f>IF(OpnameTabel[[#This Row],[IsIngevuld11]], 0, 1)</f>
        <v>0</v>
      </c>
      <c r="BB69" s="70" t="b">
        <f>ISNUMBER(SEARCH("[",OpnameTabel[[#This Row],[Kenmerkvraag 4]]))</f>
        <v>0</v>
      </c>
      <c r="BC69" s="70" t="str">
        <f>IF(OpnameTabel[[#This Row],[HeeftKenmerkEenheid4]], MID(LEFT(OpnameTabel[[#This Row],[Kenmerkvraag 4]],FIND("]",OpnameTabel[[#This Row],[Kenmerkvraag 4]])-1),FIND("[",OpnameTabel[[#This Row],[Kenmerkvraag 4]])+1,LEN(OpnameTabel[[#This Row],[Kenmerkvraag 4]])), "")</f>
        <v/>
      </c>
      <c r="BD69" s="70" t="str">
        <f>IF(OpnameTabel[[#This Row],[HeeftKenmerkEenheid4]], LEFT(OpnameTabel[[#This Row],[Kenmerkvraag 4]], (FIND(" [",OpnameTabel[[#This Row],[Kenmerkvraag 4]],1)-1)), "")</f>
        <v/>
      </c>
      <c r="BE69" s="186" t="str">
        <f>IF(OpnameTabel[[#This Row],[HeeftKenmerkEenheid4]], (OpnameTabel[[#This Row],[Kenmerkomschrijving4]] &amp; ": " &amp; OpnameTabel[[#This Row],[Kenmerkantwoord 4]] &amp; " " &amp;OpnameTabel[[#This Row],[Kenmerkeenheid4]]), IF(ISTEXT(OpnameTabel[[#This Row],[Kenmerkantwoord 4]]), OpnameTabel[[#This Row],[Kenmerkantwoord 4]], ""))</f>
        <v/>
      </c>
      <c r="BF69" s="186" t="b">
        <f>ISNUMBER(SEARCH("[",OpnameTabel[[#This Row],[Kenmerkvraag 5]]))</f>
        <v>0</v>
      </c>
      <c r="BG69" s="186" t="str">
        <f>IF(OpnameTabel[[#This Row],[HeeftKenmerkEenheid5]], MID(LEFT(OpnameTabel[[#This Row],[Kenmerkvraag 5]],FIND("]",OpnameTabel[[#This Row],[Kenmerkvraag 5]])-1),FIND("[",OpnameTabel[[#This Row],[Kenmerkvraag 5]])+1,LEN(OpnameTabel[[#This Row],[Kenmerkvraag 5]])), "")</f>
        <v/>
      </c>
      <c r="BH69" s="186" t="str">
        <f>IF(OpnameTabel[[#This Row],[HeeftKenmerkEenheid5]], LEFT(OpnameTabel[[#This Row],[Kenmerkvraag 5]], (FIND(" [",OpnameTabel[[#This Row],[Kenmerkvraag 5]],1)-1)), "")</f>
        <v/>
      </c>
      <c r="BI69" s="186" t="str">
        <f>IF(OpnameTabel[[#This Row],[HeeftKenmerkEenheid5]], (OpnameTabel[[#This Row],[Kenmerkomschrijving5]] &amp; ": " &amp; OpnameTabel[[#This Row],[Kenmerkantwoord 5]] &amp; " " &amp;OpnameTabel[[#This Row],[Kenmerkeenheid5]]), IF(ISTEXT(OpnameTabel[[#This Row],[Kenmerkantwoord 5]]), OpnameTabel[[#This Row],[Kenmerkantwoord 5]], ""))</f>
        <v/>
      </c>
      <c r="BJ69" s="186" t="b">
        <f>ISNUMBER(SEARCH("[",OpnameTabel[[#This Row],[Kenmerkvraag 6]]))</f>
        <v>0</v>
      </c>
      <c r="BK69" s="186" t="str">
        <f>IF(OpnameTabel[[#This Row],[HeeftKenmerkEenheid6]], MID(LEFT(OpnameTabel[[#This Row],[Kenmerkvraag 6]],FIND("]",OpnameTabel[[#This Row],[Kenmerkvraag 6]])-1),FIND("[",OpnameTabel[[#This Row],[Kenmerkvraag 6]])+1,LEN(OpnameTabel[[#This Row],[Kenmerkvraag 6]])), "")</f>
        <v/>
      </c>
      <c r="BL69" s="186" t="str">
        <f>IF(OpnameTabel[[#This Row],[HeeftKenmerkEenheid6]], LEFT(OpnameTabel[[#This Row],[Kenmerkvraag 6]], (FIND(" [",OpnameTabel[[#This Row],[Kenmerkvraag 6]],1)-1)), "")</f>
        <v/>
      </c>
      <c r="BM69" s="186" t="str">
        <f>IF(OpnameTabel[[#This Row],[HeeftKenmerkEenheid6]], (OpnameTabel[[#This Row],[Kenmerkomschrijving6]] &amp; ": " &amp; OpnameTabel[[#This Row],[Kenmerkantwoord 6]] &amp; " " &amp;OpnameTabel[[#This Row],[Kenmerkeenheid6]]), IF(ISTEXT(OpnameTabel[[#This Row],[Kenmerkantwoord 6]]), OpnameTabel[[#This Row],[Kenmerkantwoord 6]], ""))</f>
        <v/>
      </c>
      <c r="BN69" s="186" t="b">
        <f>ISNUMBER(SEARCH("[",OpnameTabel[[#This Row],[Kenmerkvraag 7]]))</f>
        <v>0</v>
      </c>
      <c r="BO69" s="186" t="str">
        <f>IF(OpnameTabel[[#This Row],[HeeftKenmerkEenheid7]], MID(LEFT(OpnameTabel[[#This Row],[Kenmerkvraag 7]],FIND("]",OpnameTabel[[#This Row],[Kenmerkvraag 7]])-1),FIND("[",OpnameTabel[[#This Row],[Kenmerkvraag 7]])+1,LEN(OpnameTabel[[#This Row],[Kenmerkvraag 7]])), "")</f>
        <v/>
      </c>
      <c r="BP69" s="186" t="str">
        <f>IF(OpnameTabel[[#This Row],[HeeftKenmerkEenheid7]], LEFT(OpnameTabel[[#This Row],[Kenmerkvraag 7]], (FIND(" [",OpnameTabel[[#This Row],[Kenmerkvraag 7]],1)-1)), "")</f>
        <v/>
      </c>
      <c r="BQ69" s="186" t="str">
        <f>IF(OpnameTabel[[#This Row],[HeeftKenmerkEenheid7]], (OpnameTabel[[#This Row],[Kenmerkomschrijving7]] &amp; ": " &amp; OpnameTabel[[#This Row],[Kenmerkantwoord 7]] &amp; " " &amp;OpnameTabel[[#This Row],[Kenmerkeenheid7]]), IF(ISTEXT(OpnameTabel[[#This Row],[Kenmerkantwoord 7]]), OpnameTabel[[#This Row],[Kenmerkantwoord 7]], ""))</f>
        <v/>
      </c>
      <c r="BR69" s="186" t="b">
        <f>ISNUMBER(SEARCH("[",OpnameTabel[[#This Row],[Kenmerkvraag 8]]))</f>
        <v>0</v>
      </c>
      <c r="BS69" s="186" t="str">
        <f>IF(OpnameTabel[[#This Row],[HeeftKenmerkEenheid8]], MID(LEFT(OpnameTabel[[#This Row],[Kenmerkvraag 8]],FIND("]",OpnameTabel[[#This Row],[Kenmerkvraag 8]])-1),FIND("[",OpnameTabel[[#This Row],[Kenmerkvraag 8]])+1,LEN(OpnameTabel[[#This Row],[Kenmerkvraag 8]])), "")</f>
        <v/>
      </c>
      <c r="BT69" s="186" t="str">
        <f>IF(OpnameTabel[[#This Row],[HeeftKenmerkEenheid8]], LEFT(OpnameTabel[[#This Row],[Kenmerkvraag 8]], (FIND(" [",OpnameTabel[[#This Row],[Kenmerkvraag 8]],1)-1)), "")</f>
        <v/>
      </c>
      <c r="BU69" s="186" t="str">
        <f>IF(OpnameTabel[[#This Row],[HeeftKenmerkEenheid8]], (OpnameTabel[[#This Row],[Kenmerkomschrijving8]] &amp; ": " &amp; OpnameTabel[[#This Row],[Kenmerkantwoord 8]] &amp; " " &amp;OpnameTabel[[#This Row],[Kenmerkeenheid8]]), IF(ISTEXT(OpnameTabel[[#This Row],[Kenmerkantwoord 8]]), OpnameTabel[[#This Row],[Kenmerkantwoord 8]], ""))</f>
        <v/>
      </c>
      <c r="BV69" s="186" t="b">
        <f>ISNUMBER(SEARCH("[",OpnameTabel[[#This Row],[Kenmerkvraag 9]]))</f>
        <v>0</v>
      </c>
      <c r="BW69" s="186" t="str">
        <f>IF(OpnameTabel[[#This Row],[HeeftKenmerkEenheid9]], MID(LEFT(OpnameTabel[[#This Row],[Kenmerkvraag 9]],FIND("]",OpnameTabel[[#This Row],[Kenmerkvraag 9]])-1),FIND("[",OpnameTabel[[#This Row],[Kenmerkvraag 9]])+1,LEN(OpnameTabel[[#This Row],[Kenmerkvraag 9]])), "")</f>
        <v/>
      </c>
      <c r="BX69" s="186" t="str">
        <f>IF(OpnameTabel[[#This Row],[HeeftKenmerkEenheid9]], LEFT(OpnameTabel[[#This Row],[Kenmerkvraag 9]], (FIND(" [",OpnameTabel[[#This Row],[Kenmerkvraag 9]],1)-1)), "")</f>
        <v/>
      </c>
      <c r="BY69" s="186" t="str">
        <f>IF(OpnameTabel[[#This Row],[HeeftKenmerkEenheid9]], (OpnameTabel[[#This Row],[Kenmerkomschrijving9]] &amp; ": " &amp; OpnameTabel[[#This Row],[Kenmerkantwoord 9]] &amp; " " &amp;OpnameTabel[[#This Row],[Kenmerkeenheid9]]), IF(ISTEXT(OpnameTabel[[#This Row],[Kenmerkantwoord 9]]), OpnameTabel[[#This Row],[Kenmerkantwoord 9]], ""))</f>
        <v/>
      </c>
      <c r="BZ69" s="186" t="b">
        <f>ISNUMBER(SEARCH("[",OpnameTabel[[#This Row],[Kenmerkvraag 10]]))</f>
        <v>0</v>
      </c>
      <c r="CA69" s="186" t="str">
        <f>IF(OpnameTabel[[#This Row],[HeeftKenmerkEenheid10]], MID(LEFT(OpnameTabel[[#This Row],[Kenmerkvraag 10]],FIND("]",OpnameTabel[[#This Row],[Kenmerkvraag 10]])-1),FIND("[",OpnameTabel[[#This Row],[Kenmerkvraag 10]])+1,LEN(OpnameTabel[[#This Row],[Kenmerkvraag 10]])), "")</f>
        <v/>
      </c>
      <c r="CB69" s="186" t="str">
        <f>IF(OpnameTabel[[#This Row],[HeeftKenmerkEenheid10]], LEFT(OpnameTabel[[#This Row],[Kenmerkvraag 10]], (FIND(" [",OpnameTabel[[#This Row],[Kenmerkvraag 10]],1)-1)), "")</f>
        <v/>
      </c>
      <c r="CC6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69" s="186" t="b">
        <f>ISNUMBER(SEARCH("[",OpnameTabel[[#This Row],[Kenmerkvraag 11]]))</f>
        <v>0</v>
      </c>
      <c r="CE69" s="186" t="str">
        <f>IF(OpnameTabel[[#This Row],[HeeftKenmerkEenheid11]], MID(LEFT(OpnameTabel[[#This Row],[Kenmerkvraag 11]],FIND("]",OpnameTabel[[#This Row],[Kenmerkvraag 11]])-1),FIND("[",OpnameTabel[[#This Row],[Kenmerkvraag 11]])+1,LEN(OpnameTabel[[#This Row],[Kenmerkvraag 11]])), "")</f>
        <v/>
      </c>
      <c r="CF69" s="186" t="str">
        <f>IF(OpnameTabel[[#This Row],[HeeftKenmerkEenheid11]], LEFT(OpnameTabel[[#This Row],[Kenmerkvraag 11]], (FIND(" [",OpnameTabel[[#This Row],[Kenmerkvraag 11]],1)-1)), "")</f>
        <v/>
      </c>
      <c r="CG6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69" s="186"/>
      <c r="CI69" s="186"/>
      <c r="CJ69" s="186"/>
      <c r="CK69" s="186"/>
      <c r="CL69" s="186"/>
      <c r="CM69" s="186"/>
      <c r="CN69" s="186"/>
      <c r="CO69" s="186"/>
      <c r="CP69" s="186"/>
      <c r="CQ69" s="186"/>
      <c r="CR69" s="186"/>
      <c r="CS69" s="186"/>
      <c r="CT69" s="186"/>
      <c r="CU69" s="186"/>
    </row>
    <row r="70" spans="1:99" ht="27.6" x14ac:dyDescent="0.25">
      <c r="A70" s="197">
        <f>ROW()</f>
        <v>70</v>
      </c>
      <c r="B70" s="185">
        <v>0</v>
      </c>
      <c r="C70" s="219" t="s">
        <v>268</v>
      </c>
      <c r="D70" s="275" t="s">
        <v>219</v>
      </c>
      <c r="E70" s="211" t="s">
        <v>220</v>
      </c>
      <c r="F70" s="214"/>
      <c r="G70"/>
      <c r="H70" s="147">
        <v>1</v>
      </c>
      <c r="I70" s="158"/>
      <c r="J70" s="160"/>
      <c r="K70" s="160"/>
      <c r="L70" s="110" t="s">
        <v>3075</v>
      </c>
      <c r="M70" s="159"/>
      <c r="N70" s="110" t="s">
        <v>3772</v>
      </c>
      <c r="O70" s="159"/>
      <c r="P70" s="110" t="s">
        <v>3771</v>
      </c>
      <c r="Q70" s="159"/>
      <c r="R70" s="110" t="s">
        <v>3892</v>
      </c>
      <c r="S70" s="172"/>
      <c r="T70" s="110"/>
      <c r="U70" s="160"/>
      <c r="V70" s="110"/>
      <c r="W70" s="160"/>
      <c r="X70" s="110"/>
      <c r="Y70" s="160"/>
      <c r="Z70" s="160"/>
      <c r="AA70" s="160"/>
      <c r="AB70" s="102"/>
      <c r="AC70" s="102"/>
      <c r="AD70" s="156" t="b">
        <f>NOT(ISBLANK(OpnameTabel[[#This Row],[Aantal]]))</f>
        <v>1</v>
      </c>
      <c r="AE70" s="70" t="b">
        <f>AND(OpnameTabel[[#This Row],[IsAssetRegel]],NOT(ISBLANK(OpnameTabel[[#This Row],[Aantal]])))</f>
        <v>1</v>
      </c>
      <c r="AF70" s="70" t="b">
        <f>IF(AND(OpnameTabel[[#This Row],[IsAssetRegel]],OpnameTabel[[#This Row],[IsRegelActief]]), NOT(ISBLANK(OpnameTabel[[#This Row],[Bouwjaar]])), TRUE)</f>
        <v>0</v>
      </c>
      <c r="AG70" s="70" t="b">
        <f>IF(AND(OpnameTabel[[#This Row],[IsAssetRegel]],OpnameTabel[[#This Row],[IsRegelActief]]), NOT(ISBLANK(J70)), TRUE)</f>
        <v>0</v>
      </c>
      <c r="AH70" s="70" t="b">
        <f>IF(AND(OpnameTabel[[#This Row],[IsAssetRegel]],OpnameTabel[[#This Row],[IsRegelActief]]), NOT(ISBLANK(K70)), TRUE)</f>
        <v>0</v>
      </c>
      <c r="AI70" s="70" t="b">
        <f>IF(AND(OpnameTabel[[#This Row],[IsAssetRegel]],OpnameTabel[[#This Row],[IsRegelActief]], NOT(ISBLANK(OpnameTabel[[#This Row],[Kenmerkvraag 4]]))), NOT(ISBLANK(OpnameTabel[[#This Row],[Kenmerkantwoord 4]])), TRUE)</f>
        <v>0</v>
      </c>
      <c r="AJ70" s="70" t="b">
        <f>IF(AND(OpnameTabel[[#This Row],[IsAssetRegel]],OpnameTabel[[#This Row],[IsRegelActief]], NOT(ISBLANK(OpnameTabel[[#This Row],[Kenmerkvraag 5]]))), NOT(ISBLANK(OpnameTabel[[#This Row],[Kenmerkantwoord 5]])), TRUE)</f>
        <v>0</v>
      </c>
      <c r="AK70" s="70" t="b">
        <f>IF(AND(OpnameTabel[[#This Row],[IsAssetRegel]],OpnameTabel[[#This Row],[IsRegelActief]], NOT(ISBLANK(OpnameTabel[[#This Row],[Kenmerkvraag 6]]))), NOT(ISBLANK(OpnameTabel[[#This Row],[Kenmerkantwoord 6]])), TRUE)</f>
        <v>0</v>
      </c>
      <c r="AL70" s="70" t="b">
        <f>IF(AND(OpnameTabel[[#This Row],[IsAssetRegel]],OpnameTabel[[#This Row],[IsRegelActief]], NOT(ISBLANK(OpnameTabel[[#This Row],[Kenmerkvraag 7]]))), NOT(ISBLANK(OpnameTabel[[#This Row],[Kenmerkantwoord 7]])), TRUE)</f>
        <v>0</v>
      </c>
      <c r="AM70" s="70" t="b">
        <f>IF(AND(OpnameTabel[[#This Row],[IsAssetRegel]],OpnameTabel[[#This Row],[IsRegelActief]], NOT(ISBLANK(OpnameTabel[[#This Row],[Kenmerkvraag 8]]))), NOT(ISBLANK(OpnameTabel[[#This Row],[Kenmerkantwoord 8]])), TRUE)</f>
        <v>1</v>
      </c>
      <c r="AN70" s="70" t="b">
        <f>IF(AND(OpnameTabel[[#This Row],[IsAssetRegel]],OpnameTabel[[#This Row],[IsRegelActief]], NOT(ISBLANK(OpnameTabel[[#This Row],[Kenmerkvraag 9]]))), NOT(ISBLANK(OpnameTabel[[#This Row],[Kenmerkantwoord 9]])), TRUE)</f>
        <v>1</v>
      </c>
      <c r="AO70" s="70" t="b">
        <f>IF(AND(OpnameTabel[[#This Row],[IsAssetRegel]],OpnameTabel[[#This Row],[IsRegelActief]], NOT(ISBLANK(OpnameTabel[[#This Row],[Kenmerkvraag 10]]))), NOT(ISBLANK(OpnameTabel[[#This Row],[Kenmerkantwoord 10]])), TRUE)</f>
        <v>1</v>
      </c>
      <c r="AP70" s="70" t="b">
        <f>IF(AND(OpnameTabel[[#This Row],[IsAssetRegel]],OpnameTabel[[#This Row],[IsRegelActief]], NOT(ISBLANK(OpnameTabel[[#This Row],[Kenmerkvraag 11]]))), NOT(ISBLANK(OpnameTabel[[#This Row],[Kenmerkantwoord 11]])), TRUE)</f>
        <v>1</v>
      </c>
      <c r="AQ70" s="70">
        <f>IF(OpnameTabel[[#This Row],[IsIngevuld1]], 0, 1)</f>
        <v>1</v>
      </c>
      <c r="AR70" s="70">
        <f>IF(OpnameTabel[[#This Row],[IsIngevuld2]], 0, 1)</f>
        <v>1</v>
      </c>
      <c r="AS70" s="70">
        <f>IF(OpnameTabel[[#This Row],[IsIngevuld3]], 0, 1)</f>
        <v>1</v>
      </c>
      <c r="AT70" s="70">
        <f>IF(OpnameTabel[[#This Row],[IsIngevuld4]], 0, 1)</f>
        <v>1</v>
      </c>
      <c r="AU70" s="70">
        <f>IF(OpnameTabel[[#This Row],[IsIngevuld5]], 0, 1)</f>
        <v>1</v>
      </c>
      <c r="AV70" s="70">
        <f>IF(OpnameTabel[[#This Row],[IsIngevuld6]], 0, 1)</f>
        <v>1</v>
      </c>
      <c r="AW70" s="70">
        <f>IF(OpnameTabel[[#This Row],[IsIngevuld7]], 0, 1)</f>
        <v>1</v>
      </c>
      <c r="AX70" s="70">
        <f>IF(OpnameTabel[[#This Row],[IsIngevuld8]], 0, 1)</f>
        <v>0</v>
      </c>
      <c r="AY70" s="70">
        <f>IF(OpnameTabel[[#This Row],[IsIngevuld9]], 0, 1)</f>
        <v>0</v>
      </c>
      <c r="AZ70" s="70">
        <f>IF(OpnameTabel[[#This Row],[IsIngevuld10]], 0, 1)</f>
        <v>0</v>
      </c>
      <c r="BA70" s="70">
        <f>IF(OpnameTabel[[#This Row],[IsIngevuld11]], 0, 1)</f>
        <v>0</v>
      </c>
      <c r="BB70" s="70" t="b">
        <f>ISNUMBER(SEARCH("[",OpnameTabel[[#This Row],[Kenmerkvraag 4]]))</f>
        <v>0</v>
      </c>
      <c r="BC70" s="70" t="str">
        <f>IF(OpnameTabel[[#This Row],[HeeftKenmerkEenheid4]], MID(LEFT(OpnameTabel[[#This Row],[Kenmerkvraag 4]],FIND("]",OpnameTabel[[#This Row],[Kenmerkvraag 4]])-1),FIND("[",OpnameTabel[[#This Row],[Kenmerkvraag 4]])+1,LEN(OpnameTabel[[#This Row],[Kenmerkvraag 4]])), "")</f>
        <v/>
      </c>
      <c r="BD70" s="70" t="str">
        <f>IF(OpnameTabel[[#This Row],[HeeftKenmerkEenheid4]], LEFT(OpnameTabel[[#This Row],[Kenmerkvraag 4]], (FIND(" [",OpnameTabel[[#This Row],[Kenmerkvraag 4]],1)-1)), "")</f>
        <v/>
      </c>
      <c r="BE70" s="186" t="str">
        <f>IF(OpnameTabel[[#This Row],[HeeftKenmerkEenheid4]], (OpnameTabel[[#This Row],[Kenmerkomschrijving4]] &amp; ": " &amp; OpnameTabel[[#This Row],[Kenmerkantwoord 4]] &amp; " " &amp;OpnameTabel[[#This Row],[Kenmerkeenheid4]]), IF(ISTEXT(OpnameTabel[[#This Row],[Kenmerkantwoord 4]]), OpnameTabel[[#This Row],[Kenmerkantwoord 4]], ""))</f>
        <v/>
      </c>
      <c r="BF70" s="186" t="b">
        <f>ISNUMBER(SEARCH("[",OpnameTabel[[#This Row],[Kenmerkvraag 5]]))</f>
        <v>0</v>
      </c>
      <c r="BG70" s="186" t="str">
        <f>IF(OpnameTabel[[#This Row],[HeeftKenmerkEenheid5]], MID(LEFT(OpnameTabel[[#This Row],[Kenmerkvraag 5]],FIND("]",OpnameTabel[[#This Row],[Kenmerkvraag 5]])-1),FIND("[",OpnameTabel[[#This Row],[Kenmerkvraag 5]])+1,LEN(OpnameTabel[[#This Row],[Kenmerkvraag 5]])), "")</f>
        <v/>
      </c>
      <c r="BH70" s="186" t="str">
        <f>IF(OpnameTabel[[#This Row],[HeeftKenmerkEenheid5]], LEFT(OpnameTabel[[#This Row],[Kenmerkvraag 5]], (FIND(" [",OpnameTabel[[#This Row],[Kenmerkvraag 5]],1)-1)), "")</f>
        <v/>
      </c>
      <c r="BI70" s="186" t="str">
        <f>IF(OpnameTabel[[#This Row],[HeeftKenmerkEenheid5]], (OpnameTabel[[#This Row],[Kenmerkomschrijving5]] &amp; ": " &amp; OpnameTabel[[#This Row],[Kenmerkantwoord 5]] &amp; " " &amp;OpnameTabel[[#This Row],[Kenmerkeenheid5]]), IF(ISTEXT(OpnameTabel[[#This Row],[Kenmerkantwoord 5]]), OpnameTabel[[#This Row],[Kenmerkantwoord 5]], ""))</f>
        <v/>
      </c>
      <c r="BJ70" s="186" t="b">
        <f>ISNUMBER(SEARCH("[",OpnameTabel[[#This Row],[Kenmerkvraag 6]]))</f>
        <v>0</v>
      </c>
      <c r="BK70" s="186" t="str">
        <f>IF(OpnameTabel[[#This Row],[HeeftKenmerkEenheid6]], MID(LEFT(OpnameTabel[[#This Row],[Kenmerkvraag 6]],FIND("]",OpnameTabel[[#This Row],[Kenmerkvraag 6]])-1),FIND("[",OpnameTabel[[#This Row],[Kenmerkvraag 6]])+1,LEN(OpnameTabel[[#This Row],[Kenmerkvraag 6]])), "")</f>
        <v/>
      </c>
      <c r="BL70" s="186" t="str">
        <f>IF(OpnameTabel[[#This Row],[HeeftKenmerkEenheid6]], LEFT(OpnameTabel[[#This Row],[Kenmerkvraag 6]], (FIND(" [",OpnameTabel[[#This Row],[Kenmerkvraag 6]],1)-1)), "")</f>
        <v/>
      </c>
      <c r="BM70" s="186" t="str">
        <f>IF(OpnameTabel[[#This Row],[HeeftKenmerkEenheid6]], (OpnameTabel[[#This Row],[Kenmerkomschrijving6]] &amp; ": " &amp; OpnameTabel[[#This Row],[Kenmerkantwoord 6]] &amp; " " &amp;OpnameTabel[[#This Row],[Kenmerkeenheid6]]), IF(ISTEXT(OpnameTabel[[#This Row],[Kenmerkantwoord 6]]), OpnameTabel[[#This Row],[Kenmerkantwoord 6]], ""))</f>
        <v/>
      </c>
      <c r="BN70" s="186" t="b">
        <f>ISNUMBER(SEARCH("[",OpnameTabel[[#This Row],[Kenmerkvraag 7]]))</f>
        <v>1</v>
      </c>
      <c r="BO70" s="186" t="str">
        <f>IF(OpnameTabel[[#This Row],[HeeftKenmerkEenheid7]], MID(LEFT(OpnameTabel[[#This Row],[Kenmerkvraag 7]],FIND("]",OpnameTabel[[#This Row],[Kenmerkvraag 7]])-1),FIND("[",OpnameTabel[[#This Row],[Kenmerkvraag 7]])+1,LEN(OpnameTabel[[#This Row],[Kenmerkvraag 7]])), "")</f>
        <v>dd-mm-jjjj</v>
      </c>
      <c r="BP70" s="186" t="str">
        <f>IF(OpnameTabel[[#This Row],[HeeftKenmerkEenheid7]], LEFT(OpnameTabel[[#This Row],[Kenmerkvraag 7]], (FIND(" [",OpnameTabel[[#This Row],[Kenmerkvraag 7]],1)-1)), "")</f>
        <v>Datum (revisie)tekeningen</v>
      </c>
      <c r="BQ70" s="186" t="str">
        <f>IF(OpnameTabel[[#This Row],[HeeftKenmerkEenheid7]], (OpnameTabel[[#This Row],[Kenmerkomschrijving7]] &amp; ": " &amp; OpnameTabel[[#This Row],[Kenmerkantwoord 7]] &amp; " " &amp;OpnameTabel[[#This Row],[Kenmerkeenheid7]]), IF(ISTEXT(OpnameTabel[[#This Row],[Kenmerkantwoord 7]]), OpnameTabel[[#This Row],[Kenmerkantwoord 7]], ""))</f>
        <v>Datum (revisie)tekeningen:  dd-mm-jjjj</v>
      </c>
      <c r="BR70" s="186" t="b">
        <f>ISNUMBER(SEARCH("[",OpnameTabel[[#This Row],[Kenmerkvraag 8]]))</f>
        <v>0</v>
      </c>
      <c r="BS70" s="186" t="str">
        <f>IF(OpnameTabel[[#This Row],[HeeftKenmerkEenheid8]], MID(LEFT(OpnameTabel[[#This Row],[Kenmerkvraag 8]],FIND("]",OpnameTabel[[#This Row],[Kenmerkvraag 8]])-1),FIND("[",OpnameTabel[[#This Row],[Kenmerkvraag 8]])+1,LEN(OpnameTabel[[#This Row],[Kenmerkvraag 8]])), "")</f>
        <v/>
      </c>
      <c r="BT70" s="186" t="str">
        <f>IF(OpnameTabel[[#This Row],[HeeftKenmerkEenheid8]], LEFT(OpnameTabel[[#This Row],[Kenmerkvraag 8]], (FIND(" [",OpnameTabel[[#This Row],[Kenmerkvraag 8]],1)-1)), "")</f>
        <v/>
      </c>
      <c r="BU70" s="186" t="str">
        <f>IF(OpnameTabel[[#This Row],[HeeftKenmerkEenheid8]], (OpnameTabel[[#This Row],[Kenmerkomschrijving8]] &amp; ": " &amp; OpnameTabel[[#This Row],[Kenmerkantwoord 8]] &amp; " " &amp;OpnameTabel[[#This Row],[Kenmerkeenheid8]]), IF(ISTEXT(OpnameTabel[[#This Row],[Kenmerkantwoord 8]]), OpnameTabel[[#This Row],[Kenmerkantwoord 8]], ""))</f>
        <v/>
      </c>
      <c r="BV70" s="186" t="b">
        <f>ISNUMBER(SEARCH("[",OpnameTabel[[#This Row],[Kenmerkvraag 9]]))</f>
        <v>0</v>
      </c>
      <c r="BW70" s="186" t="str">
        <f>IF(OpnameTabel[[#This Row],[HeeftKenmerkEenheid9]], MID(LEFT(OpnameTabel[[#This Row],[Kenmerkvraag 9]],FIND("]",OpnameTabel[[#This Row],[Kenmerkvraag 9]])-1),FIND("[",OpnameTabel[[#This Row],[Kenmerkvraag 9]])+1,LEN(OpnameTabel[[#This Row],[Kenmerkvraag 9]])), "")</f>
        <v/>
      </c>
      <c r="BX70" s="186" t="str">
        <f>IF(OpnameTabel[[#This Row],[HeeftKenmerkEenheid9]], LEFT(OpnameTabel[[#This Row],[Kenmerkvraag 9]], (FIND(" [",OpnameTabel[[#This Row],[Kenmerkvraag 9]],1)-1)), "")</f>
        <v/>
      </c>
      <c r="BY70" s="186" t="str">
        <f>IF(OpnameTabel[[#This Row],[HeeftKenmerkEenheid9]], (OpnameTabel[[#This Row],[Kenmerkomschrijving9]] &amp; ": " &amp; OpnameTabel[[#This Row],[Kenmerkantwoord 9]] &amp; " " &amp;OpnameTabel[[#This Row],[Kenmerkeenheid9]]), IF(ISTEXT(OpnameTabel[[#This Row],[Kenmerkantwoord 9]]), OpnameTabel[[#This Row],[Kenmerkantwoord 9]], ""))</f>
        <v/>
      </c>
      <c r="BZ70" s="186" t="b">
        <f>ISNUMBER(SEARCH("[",OpnameTabel[[#This Row],[Kenmerkvraag 10]]))</f>
        <v>0</v>
      </c>
      <c r="CA70" s="186" t="str">
        <f>IF(OpnameTabel[[#This Row],[HeeftKenmerkEenheid10]], MID(LEFT(OpnameTabel[[#This Row],[Kenmerkvraag 10]],FIND("]",OpnameTabel[[#This Row],[Kenmerkvraag 10]])-1),FIND("[",OpnameTabel[[#This Row],[Kenmerkvraag 10]])+1,LEN(OpnameTabel[[#This Row],[Kenmerkvraag 10]])), "")</f>
        <v/>
      </c>
      <c r="CB70" s="186" t="str">
        <f>IF(OpnameTabel[[#This Row],[HeeftKenmerkEenheid10]], LEFT(OpnameTabel[[#This Row],[Kenmerkvraag 10]], (FIND(" [",OpnameTabel[[#This Row],[Kenmerkvraag 10]],1)-1)), "")</f>
        <v/>
      </c>
      <c r="CC7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0" s="186" t="b">
        <f>ISNUMBER(SEARCH("[",OpnameTabel[[#This Row],[Kenmerkvraag 11]]))</f>
        <v>0</v>
      </c>
      <c r="CE70" s="186" t="str">
        <f>IF(OpnameTabel[[#This Row],[HeeftKenmerkEenheid11]], MID(LEFT(OpnameTabel[[#This Row],[Kenmerkvraag 11]],FIND("]",OpnameTabel[[#This Row],[Kenmerkvraag 11]])-1),FIND("[",OpnameTabel[[#This Row],[Kenmerkvraag 11]])+1,LEN(OpnameTabel[[#This Row],[Kenmerkvraag 11]])), "")</f>
        <v/>
      </c>
      <c r="CF70" s="186" t="str">
        <f>IF(OpnameTabel[[#This Row],[HeeftKenmerkEenheid11]], LEFT(OpnameTabel[[#This Row],[Kenmerkvraag 11]], (FIND(" [",OpnameTabel[[#This Row],[Kenmerkvraag 11]],1)-1)), "")</f>
        <v/>
      </c>
      <c r="CG7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0" s="186"/>
      <c r="CI70" s="186"/>
      <c r="CJ70" s="186"/>
      <c r="CK70" s="186"/>
      <c r="CL70" s="186"/>
      <c r="CM70" s="186"/>
      <c r="CN70" s="186"/>
      <c r="CO70" s="186"/>
      <c r="CP70" s="186"/>
      <c r="CQ70" s="186"/>
      <c r="CR70" s="186"/>
      <c r="CS70" s="186"/>
      <c r="CT70" s="186"/>
      <c r="CU70" s="186"/>
    </row>
    <row r="71" spans="1:99" ht="13.8" x14ac:dyDescent="0.25">
      <c r="A71" s="197">
        <f>ROW()</f>
        <v>71</v>
      </c>
      <c r="B71" s="185">
        <v>0</v>
      </c>
      <c r="C71" s="219" t="s">
        <v>268</v>
      </c>
      <c r="D71" s="275" t="str">
        <f>VLOOKUP(E71,'3 NL-SfB'!C:F,4,0)</f>
        <v>noodverlichtingsarmaturen</v>
      </c>
      <c r="E71" s="117" t="s">
        <v>411</v>
      </c>
      <c r="F71" s="224" t="s">
        <v>3899</v>
      </c>
      <c r="G71" t="s">
        <v>4030</v>
      </c>
      <c r="H71" s="147">
        <v>1</v>
      </c>
      <c r="I71" s="158"/>
      <c r="J71" s="158"/>
      <c r="K71" s="158"/>
      <c r="L71" s="122" t="s">
        <v>3100</v>
      </c>
      <c r="M71" s="145"/>
      <c r="N71" s="110" t="s">
        <v>3775</v>
      </c>
      <c r="O71" s="160"/>
      <c r="P71" s="110"/>
      <c r="Q71" s="160"/>
      <c r="R71" s="110"/>
      <c r="S71" s="160"/>
      <c r="T71" s="110"/>
      <c r="U71" s="160"/>
      <c r="V71" s="110"/>
      <c r="W71" s="160"/>
      <c r="X71" s="110"/>
      <c r="Y71" s="160"/>
      <c r="Z71" s="160"/>
      <c r="AA71" s="160"/>
      <c r="AB71" s="102"/>
      <c r="AC71" s="102"/>
      <c r="AD71" s="156" t="b">
        <f>NOT(ISBLANK(OpnameTabel[[#This Row],[Aantal]]))</f>
        <v>1</v>
      </c>
      <c r="AE71" s="70" t="b">
        <f>AND(OpnameTabel[[#This Row],[IsAssetRegel]],NOT(ISBLANK(OpnameTabel[[#This Row],[Aantal]])))</f>
        <v>1</v>
      </c>
      <c r="AF71" s="70" t="b">
        <f>IF(AND(OpnameTabel[[#This Row],[IsAssetRegel]],OpnameTabel[[#This Row],[IsRegelActief]]), NOT(ISBLANK(OpnameTabel[[#This Row],[Bouwjaar]])), TRUE)</f>
        <v>0</v>
      </c>
      <c r="AG71" s="70" t="b">
        <f>IF(AND(OpnameTabel[[#This Row],[IsAssetRegel]],OpnameTabel[[#This Row],[IsRegelActief]]), NOT(ISBLANK(J71)), TRUE)</f>
        <v>0</v>
      </c>
      <c r="AH71" s="70" t="b">
        <f>IF(AND(OpnameTabel[[#This Row],[IsAssetRegel]],OpnameTabel[[#This Row],[IsRegelActief]]), NOT(ISBLANK(K71)), TRUE)</f>
        <v>0</v>
      </c>
      <c r="AI71" s="70" t="b">
        <f>IF(AND(OpnameTabel[[#This Row],[IsAssetRegel]],OpnameTabel[[#This Row],[IsRegelActief]], NOT(ISBLANK(OpnameTabel[[#This Row],[Kenmerkvraag 4]]))), NOT(ISBLANK(OpnameTabel[[#This Row],[Kenmerkantwoord 4]])), TRUE)</f>
        <v>0</v>
      </c>
      <c r="AJ71" s="70" t="b">
        <f>IF(AND(OpnameTabel[[#This Row],[IsAssetRegel]],OpnameTabel[[#This Row],[IsRegelActief]], NOT(ISBLANK(OpnameTabel[[#This Row],[Kenmerkvraag 5]]))), NOT(ISBLANK(OpnameTabel[[#This Row],[Kenmerkantwoord 5]])), TRUE)</f>
        <v>0</v>
      </c>
      <c r="AK71" s="70" t="b">
        <f>IF(AND(OpnameTabel[[#This Row],[IsAssetRegel]],OpnameTabel[[#This Row],[IsRegelActief]], NOT(ISBLANK(OpnameTabel[[#This Row],[Kenmerkvraag 6]]))), NOT(ISBLANK(OpnameTabel[[#This Row],[Kenmerkantwoord 6]])), TRUE)</f>
        <v>1</v>
      </c>
      <c r="AL71" s="70" t="b">
        <f>IF(AND(OpnameTabel[[#This Row],[IsAssetRegel]],OpnameTabel[[#This Row],[IsRegelActief]], NOT(ISBLANK(OpnameTabel[[#This Row],[Kenmerkvraag 7]]))), NOT(ISBLANK(OpnameTabel[[#This Row],[Kenmerkantwoord 7]])), TRUE)</f>
        <v>1</v>
      </c>
      <c r="AM71" s="70" t="b">
        <f>IF(AND(OpnameTabel[[#This Row],[IsAssetRegel]],OpnameTabel[[#This Row],[IsRegelActief]], NOT(ISBLANK(OpnameTabel[[#This Row],[Kenmerkvraag 8]]))), NOT(ISBLANK(OpnameTabel[[#This Row],[Kenmerkantwoord 8]])), TRUE)</f>
        <v>1</v>
      </c>
      <c r="AN71" s="70" t="b">
        <f>IF(AND(OpnameTabel[[#This Row],[IsAssetRegel]],OpnameTabel[[#This Row],[IsRegelActief]], NOT(ISBLANK(OpnameTabel[[#This Row],[Kenmerkvraag 9]]))), NOT(ISBLANK(OpnameTabel[[#This Row],[Kenmerkantwoord 9]])), TRUE)</f>
        <v>1</v>
      </c>
      <c r="AO71" s="70" t="b">
        <f>IF(AND(OpnameTabel[[#This Row],[IsAssetRegel]],OpnameTabel[[#This Row],[IsRegelActief]], NOT(ISBLANK(OpnameTabel[[#This Row],[Kenmerkvraag 10]]))), NOT(ISBLANK(OpnameTabel[[#This Row],[Kenmerkantwoord 10]])), TRUE)</f>
        <v>1</v>
      </c>
      <c r="AP71" s="70" t="b">
        <f>IF(AND(OpnameTabel[[#This Row],[IsAssetRegel]],OpnameTabel[[#This Row],[IsRegelActief]], NOT(ISBLANK(OpnameTabel[[#This Row],[Kenmerkvraag 11]]))), NOT(ISBLANK(OpnameTabel[[#This Row],[Kenmerkantwoord 11]])), TRUE)</f>
        <v>1</v>
      </c>
      <c r="AQ71" s="70">
        <f>IF(OpnameTabel[[#This Row],[IsIngevuld1]], 0, 1)</f>
        <v>1</v>
      </c>
      <c r="AR71" s="70">
        <f>IF(OpnameTabel[[#This Row],[IsIngevuld2]], 0, 1)</f>
        <v>1</v>
      </c>
      <c r="AS71" s="70">
        <f>IF(OpnameTabel[[#This Row],[IsIngevuld3]], 0, 1)</f>
        <v>1</v>
      </c>
      <c r="AT71" s="70">
        <f>IF(OpnameTabel[[#This Row],[IsIngevuld4]], 0, 1)</f>
        <v>1</v>
      </c>
      <c r="AU71" s="70">
        <f>IF(OpnameTabel[[#This Row],[IsIngevuld5]], 0, 1)</f>
        <v>1</v>
      </c>
      <c r="AV71" s="70">
        <f>IF(OpnameTabel[[#This Row],[IsIngevuld6]], 0, 1)</f>
        <v>0</v>
      </c>
      <c r="AW71" s="70">
        <f>IF(OpnameTabel[[#This Row],[IsIngevuld7]], 0, 1)</f>
        <v>0</v>
      </c>
      <c r="AX71" s="70">
        <f>IF(OpnameTabel[[#This Row],[IsIngevuld8]], 0, 1)</f>
        <v>0</v>
      </c>
      <c r="AY71" s="70">
        <f>IF(OpnameTabel[[#This Row],[IsIngevuld9]], 0, 1)</f>
        <v>0</v>
      </c>
      <c r="AZ71" s="70">
        <f>IF(OpnameTabel[[#This Row],[IsIngevuld10]], 0, 1)</f>
        <v>0</v>
      </c>
      <c r="BA71" s="70">
        <f>IF(OpnameTabel[[#This Row],[IsIngevuld11]], 0, 1)</f>
        <v>0</v>
      </c>
      <c r="BB71" s="70" t="b">
        <f>ISNUMBER(SEARCH("[",OpnameTabel[[#This Row],[Kenmerkvraag 4]]))</f>
        <v>0</v>
      </c>
      <c r="BC71" s="70" t="str">
        <f>IF(OpnameTabel[[#This Row],[HeeftKenmerkEenheid4]], MID(LEFT(OpnameTabel[[#This Row],[Kenmerkvraag 4]],FIND("]",OpnameTabel[[#This Row],[Kenmerkvraag 4]])-1),FIND("[",OpnameTabel[[#This Row],[Kenmerkvraag 4]])+1,LEN(OpnameTabel[[#This Row],[Kenmerkvraag 4]])), "")</f>
        <v/>
      </c>
      <c r="BD71" s="70" t="str">
        <f>IF(OpnameTabel[[#This Row],[HeeftKenmerkEenheid4]], LEFT(OpnameTabel[[#This Row],[Kenmerkvraag 4]], (FIND(" [",OpnameTabel[[#This Row],[Kenmerkvraag 4]],1)-1)), "")</f>
        <v/>
      </c>
      <c r="BE71" s="186" t="str">
        <f>IF(OpnameTabel[[#This Row],[HeeftKenmerkEenheid4]], (OpnameTabel[[#This Row],[Kenmerkomschrijving4]] &amp; ": " &amp; OpnameTabel[[#This Row],[Kenmerkantwoord 4]] &amp; " " &amp;OpnameTabel[[#This Row],[Kenmerkeenheid4]]), IF(ISTEXT(OpnameTabel[[#This Row],[Kenmerkantwoord 4]]), OpnameTabel[[#This Row],[Kenmerkantwoord 4]], ""))</f>
        <v/>
      </c>
      <c r="BF71" s="186" t="b">
        <f>ISNUMBER(SEARCH("[",OpnameTabel[[#This Row],[Kenmerkvraag 5]]))</f>
        <v>0</v>
      </c>
      <c r="BG71" s="186" t="str">
        <f>IF(OpnameTabel[[#This Row],[HeeftKenmerkEenheid5]], MID(LEFT(OpnameTabel[[#This Row],[Kenmerkvraag 5]],FIND("]",OpnameTabel[[#This Row],[Kenmerkvraag 5]])-1),FIND("[",OpnameTabel[[#This Row],[Kenmerkvraag 5]])+1,LEN(OpnameTabel[[#This Row],[Kenmerkvraag 5]])), "")</f>
        <v/>
      </c>
      <c r="BH71" s="186" t="str">
        <f>IF(OpnameTabel[[#This Row],[HeeftKenmerkEenheid5]], LEFT(OpnameTabel[[#This Row],[Kenmerkvraag 5]], (FIND(" [",OpnameTabel[[#This Row],[Kenmerkvraag 5]],1)-1)), "")</f>
        <v/>
      </c>
      <c r="BI71" s="186" t="str">
        <f>IF(OpnameTabel[[#This Row],[HeeftKenmerkEenheid5]], (OpnameTabel[[#This Row],[Kenmerkomschrijving5]] &amp; ": " &amp; OpnameTabel[[#This Row],[Kenmerkantwoord 5]] &amp; " " &amp;OpnameTabel[[#This Row],[Kenmerkeenheid5]]), IF(ISTEXT(OpnameTabel[[#This Row],[Kenmerkantwoord 5]]), OpnameTabel[[#This Row],[Kenmerkantwoord 5]], ""))</f>
        <v/>
      </c>
      <c r="BJ71" s="186" t="b">
        <f>ISNUMBER(SEARCH("[",OpnameTabel[[#This Row],[Kenmerkvraag 6]]))</f>
        <v>0</v>
      </c>
      <c r="BK71" s="186" t="str">
        <f>IF(OpnameTabel[[#This Row],[HeeftKenmerkEenheid6]], MID(LEFT(OpnameTabel[[#This Row],[Kenmerkvraag 6]],FIND("]",OpnameTabel[[#This Row],[Kenmerkvraag 6]])-1),FIND("[",OpnameTabel[[#This Row],[Kenmerkvraag 6]])+1,LEN(OpnameTabel[[#This Row],[Kenmerkvraag 6]])), "")</f>
        <v/>
      </c>
      <c r="BL71" s="186" t="str">
        <f>IF(OpnameTabel[[#This Row],[HeeftKenmerkEenheid6]], LEFT(OpnameTabel[[#This Row],[Kenmerkvraag 6]], (FIND(" [",OpnameTabel[[#This Row],[Kenmerkvraag 6]],1)-1)), "")</f>
        <v/>
      </c>
      <c r="BM71" s="186" t="str">
        <f>IF(OpnameTabel[[#This Row],[HeeftKenmerkEenheid6]], (OpnameTabel[[#This Row],[Kenmerkomschrijving6]] &amp; ": " &amp; OpnameTabel[[#This Row],[Kenmerkantwoord 6]] &amp; " " &amp;OpnameTabel[[#This Row],[Kenmerkeenheid6]]), IF(ISTEXT(OpnameTabel[[#This Row],[Kenmerkantwoord 6]]), OpnameTabel[[#This Row],[Kenmerkantwoord 6]], ""))</f>
        <v/>
      </c>
      <c r="BN71" s="186" t="b">
        <f>ISNUMBER(SEARCH("[",OpnameTabel[[#This Row],[Kenmerkvraag 7]]))</f>
        <v>0</v>
      </c>
      <c r="BO71" s="186" t="str">
        <f>IF(OpnameTabel[[#This Row],[HeeftKenmerkEenheid7]], MID(LEFT(OpnameTabel[[#This Row],[Kenmerkvraag 7]],FIND("]",OpnameTabel[[#This Row],[Kenmerkvraag 7]])-1),FIND("[",OpnameTabel[[#This Row],[Kenmerkvraag 7]])+1,LEN(OpnameTabel[[#This Row],[Kenmerkvraag 7]])), "")</f>
        <v/>
      </c>
      <c r="BP71" s="186" t="str">
        <f>IF(OpnameTabel[[#This Row],[HeeftKenmerkEenheid7]], LEFT(OpnameTabel[[#This Row],[Kenmerkvraag 7]], (FIND(" [",OpnameTabel[[#This Row],[Kenmerkvraag 7]],1)-1)), "")</f>
        <v/>
      </c>
      <c r="BQ71" s="186" t="str">
        <f>IF(OpnameTabel[[#This Row],[HeeftKenmerkEenheid7]], (OpnameTabel[[#This Row],[Kenmerkomschrijving7]] &amp; ": " &amp; OpnameTabel[[#This Row],[Kenmerkantwoord 7]] &amp; " " &amp;OpnameTabel[[#This Row],[Kenmerkeenheid7]]), IF(ISTEXT(OpnameTabel[[#This Row],[Kenmerkantwoord 7]]), OpnameTabel[[#This Row],[Kenmerkantwoord 7]], ""))</f>
        <v/>
      </c>
      <c r="BR71" s="186" t="b">
        <f>ISNUMBER(SEARCH("[",OpnameTabel[[#This Row],[Kenmerkvraag 8]]))</f>
        <v>0</v>
      </c>
      <c r="BS71" s="186" t="str">
        <f>IF(OpnameTabel[[#This Row],[HeeftKenmerkEenheid8]], MID(LEFT(OpnameTabel[[#This Row],[Kenmerkvraag 8]],FIND("]",OpnameTabel[[#This Row],[Kenmerkvraag 8]])-1),FIND("[",OpnameTabel[[#This Row],[Kenmerkvraag 8]])+1,LEN(OpnameTabel[[#This Row],[Kenmerkvraag 8]])), "")</f>
        <v/>
      </c>
      <c r="BT71" s="186" t="str">
        <f>IF(OpnameTabel[[#This Row],[HeeftKenmerkEenheid8]], LEFT(OpnameTabel[[#This Row],[Kenmerkvraag 8]], (FIND(" [",OpnameTabel[[#This Row],[Kenmerkvraag 8]],1)-1)), "")</f>
        <v/>
      </c>
      <c r="BU71" s="186" t="str">
        <f>IF(OpnameTabel[[#This Row],[HeeftKenmerkEenheid8]], (OpnameTabel[[#This Row],[Kenmerkomschrijving8]] &amp; ": " &amp; OpnameTabel[[#This Row],[Kenmerkantwoord 8]] &amp; " " &amp;OpnameTabel[[#This Row],[Kenmerkeenheid8]]), IF(ISTEXT(OpnameTabel[[#This Row],[Kenmerkantwoord 8]]), OpnameTabel[[#This Row],[Kenmerkantwoord 8]], ""))</f>
        <v/>
      </c>
      <c r="BV71" s="186" t="b">
        <f>ISNUMBER(SEARCH("[",OpnameTabel[[#This Row],[Kenmerkvraag 9]]))</f>
        <v>0</v>
      </c>
      <c r="BW71" s="186" t="str">
        <f>IF(OpnameTabel[[#This Row],[HeeftKenmerkEenheid9]], MID(LEFT(OpnameTabel[[#This Row],[Kenmerkvraag 9]],FIND("]",OpnameTabel[[#This Row],[Kenmerkvraag 9]])-1),FIND("[",OpnameTabel[[#This Row],[Kenmerkvraag 9]])+1,LEN(OpnameTabel[[#This Row],[Kenmerkvraag 9]])), "")</f>
        <v/>
      </c>
      <c r="BX71" s="186" t="str">
        <f>IF(OpnameTabel[[#This Row],[HeeftKenmerkEenheid9]], LEFT(OpnameTabel[[#This Row],[Kenmerkvraag 9]], (FIND(" [",OpnameTabel[[#This Row],[Kenmerkvraag 9]],1)-1)), "")</f>
        <v/>
      </c>
      <c r="BY71" s="186" t="str">
        <f>IF(OpnameTabel[[#This Row],[HeeftKenmerkEenheid9]], (OpnameTabel[[#This Row],[Kenmerkomschrijving9]] &amp; ": " &amp; OpnameTabel[[#This Row],[Kenmerkantwoord 9]] &amp; " " &amp;OpnameTabel[[#This Row],[Kenmerkeenheid9]]), IF(ISTEXT(OpnameTabel[[#This Row],[Kenmerkantwoord 9]]), OpnameTabel[[#This Row],[Kenmerkantwoord 9]], ""))</f>
        <v/>
      </c>
      <c r="BZ71" s="186" t="b">
        <f>ISNUMBER(SEARCH("[",OpnameTabel[[#This Row],[Kenmerkvraag 10]]))</f>
        <v>0</v>
      </c>
      <c r="CA71" s="186" t="str">
        <f>IF(OpnameTabel[[#This Row],[HeeftKenmerkEenheid10]], MID(LEFT(OpnameTabel[[#This Row],[Kenmerkvraag 10]],FIND("]",OpnameTabel[[#This Row],[Kenmerkvraag 10]])-1),FIND("[",OpnameTabel[[#This Row],[Kenmerkvraag 10]])+1,LEN(OpnameTabel[[#This Row],[Kenmerkvraag 10]])), "")</f>
        <v/>
      </c>
      <c r="CB71" s="186" t="str">
        <f>IF(OpnameTabel[[#This Row],[HeeftKenmerkEenheid10]], LEFT(OpnameTabel[[#This Row],[Kenmerkvraag 10]], (FIND(" [",OpnameTabel[[#This Row],[Kenmerkvraag 10]],1)-1)), "")</f>
        <v/>
      </c>
      <c r="CC7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1" s="186" t="b">
        <f>ISNUMBER(SEARCH("[",OpnameTabel[[#This Row],[Kenmerkvraag 11]]))</f>
        <v>0</v>
      </c>
      <c r="CE71" s="186" t="str">
        <f>IF(OpnameTabel[[#This Row],[HeeftKenmerkEenheid11]], MID(LEFT(OpnameTabel[[#This Row],[Kenmerkvraag 11]],FIND("]",OpnameTabel[[#This Row],[Kenmerkvraag 11]])-1),FIND("[",OpnameTabel[[#This Row],[Kenmerkvraag 11]])+1,LEN(OpnameTabel[[#This Row],[Kenmerkvraag 11]])), "")</f>
        <v/>
      </c>
      <c r="CF71" s="186" t="str">
        <f>IF(OpnameTabel[[#This Row],[HeeftKenmerkEenheid11]], LEFT(OpnameTabel[[#This Row],[Kenmerkvraag 11]], (FIND(" [",OpnameTabel[[#This Row],[Kenmerkvraag 11]],1)-1)), "")</f>
        <v/>
      </c>
      <c r="CG7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1" s="186"/>
      <c r="CI71" s="186"/>
      <c r="CJ71" s="186"/>
      <c r="CK71" s="186"/>
      <c r="CL71" s="186"/>
      <c r="CM71" s="186"/>
      <c r="CN71" s="186"/>
      <c r="CO71" s="186"/>
      <c r="CP71" s="186"/>
      <c r="CQ71" s="186"/>
      <c r="CR71" s="186"/>
      <c r="CS71" s="186"/>
      <c r="CT71" s="186"/>
      <c r="CU71" s="186"/>
    </row>
    <row r="72" spans="1:99" ht="13.8" x14ac:dyDescent="0.25">
      <c r="A72" s="197">
        <f>ROW()</f>
        <v>72</v>
      </c>
      <c r="B72" s="185">
        <v>0</v>
      </c>
      <c r="C72" s="219" t="s">
        <v>268</v>
      </c>
      <c r="D72" s="275" t="str">
        <f>VLOOKUP(E72,'3 NL-SfB'!C:F,4,0)</f>
        <v>armaturen vluchtwegsignalering</v>
      </c>
      <c r="E72" s="141" t="s">
        <v>413</v>
      </c>
      <c r="F72" s="224" t="s">
        <v>3899</v>
      </c>
      <c r="G72" t="s">
        <v>4031</v>
      </c>
      <c r="H72" s="147">
        <v>1</v>
      </c>
      <c r="I72" s="164"/>
      <c r="J72" s="164"/>
      <c r="K72" s="164"/>
      <c r="L72" s="206" t="s">
        <v>3100</v>
      </c>
      <c r="M72" s="145"/>
      <c r="N72" s="106" t="s">
        <v>3775</v>
      </c>
      <c r="O72" s="160"/>
      <c r="P72" s="106"/>
      <c r="Q72" s="160"/>
      <c r="R72" s="106"/>
      <c r="S72" s="159"/>
      <c r="T72" s="106"/>
      <c r="U72" s="159"/>
      <c r="V72" s="106"/>
      <c r="W72" s="159"/>
      <c r="X72" s="106"/>
      <c r="Y72" s="159"/>
      <c r="Z72" s="159"/>
      <c r="AA72" s="159"/>
      <c r="AB72" s="107"/>
      <c r="AC72" s="102"/>
      <c r="AD72" s="156" t="b">
        <f>NOT(ISBLANK(OpnameTabel[[#This Row],[Aantal]]))</f>
        <v>1</v>
      </c>
      <c r="AE72" s="70" t="b">
        <f>AND(OpnameTabel[[#This Row],[IsAssetRegel]],NOT(ISBLANK(OpnameTabel[[#This Row],[Aantal]])))</f>
        <v>1</v>
      </c>
      <c r="AF72" s="70" t="b">
        <f>IF(AND(OpnameTabel[[#This Row],[IsAssetRegel]],OpnameTabel[[#This Row],[IsRegelActief]]), NOT(ISBLANK(OpnameTabel[[#This Row],[Bouwjaar]])), TRUE)</f>
        <v>0</v>
      </c>
      <c r="AG72" s="70" t="b">
        <f>IF(AND(OpnameTabel[[#This Row],[IsAssetRegel]],OpnameTabel[[#This Row],[IsRegelActief]]), NOT(ISBLANK(J72)), TRUE)</f>
        <v>0</v>
      </c>
      <c r="AH72" s="70" t="b">
        <f>IF(AND(OpnameTabel[[#This Row],[IsAssetRegel]],OpnameTabel[[#This Row],[IsRegelActief]]), NOT(ISBLANK(K72)), TRUE)</f>
        <v>0</v>
      </c>
      <c r="AI72" s="70" t="b">
        <f>IF(AND(OpnameTabel[[#This Row],[IsAssetRegel]],OpnameTabel[[#This Row],[IsRegelActief]], NOT(ISBLANK(OpnameTabel[[#This Row],[Kenmerkvraag 4]]))), NOT(ISBLANK(OpnameTabel[[#This Row],[Kenmerkantwoord 4]])), TRUE)</f>
        <v>0</v>
      </c>
      <c r="AJ72" s="70" t="b">
        <f>IF(AND(OpnameTabel[[#This Row],[IsAssetRegel]],OpnameTabel[[#This Row],[IsRegelActief]], NOT(ISBLANK(OpnameTabel[[#This Row],[Kenmerkvraag 5]]))), NOT(ISBLANK(OpnameTabel[[#This Row],[Kenmerkantwoord 5]])), TRUE)</f>
        <v>0</v>
      </c>
      <c r="AK72" s="70" t="b">
        <f>IF(AND(OpnameTabel[[#This Row],[IsAssetRegel]],OpnameTabel[[#This Row],[IsRegelActief]], NOT(ISBLANK(OpnameTabel[[#This Row],[Kenmerkvraag 6]]))), NOT(ISBLANK(OpnameTabel[[#This Row],[Kenmerkantwoord 6]])), TRUE)</f>
        <v>1</v>
      </c>
      <c r="AL72" s="70" t="b">
        <f>IF(AND(OpnameTabel[[#This Row],[IsAssetRegel]],OpnameTabel[[#This Row],[IsRegelActief]], NOT(ISBLANK(OpnameTabel[[#This Row],[Kenmerkvraag 7]]))), NOT(ISBLANK(OpnameTabel[[#This Row],[Kenmerkantwoord 7]])), TRUE)</f>
        <v>1</v>
      </c>
      <c r="AM72" s="70" t="b">
        <f>IF(AND(OpnameTabel[[#This Row],[IsAssetRegel]],OpnameTabel[[#This Row],[IsRegelActief]], NOT(ISBLANK(OpnameTabel[[#This Row],[Kenmerkvraag 8]]))), NOT(ISBLANK(OpnameTabel[[#This Row],[Kenmerkantwoord 8]])), TRUE)</f>
        <v>1</v>
      </c>
      <c r="AN72" s="70" t="b">
        <f>IF(AND(OpnameTabel[[#This Row],[IsAssetRegel]],OpnameTabel[[#This Row],[IsRegelActief]], NOT(ISBLANK(OpnameTabel[[#This Row],[Kenmerkvraag 9]]))), NOT(ISBLANK(OpnameTabel[[#This Row],[Kenmerkantwoord 9]])), TRUE)</f>
        <v>1</v>
      </c>
      <c r="AO72" s="70" t="b">
        <f>IF(AND(OpnameTabel[[#This Row],[IsAssetRegel]],OpnameTabel[[#This Row],[IsRegelActief]], NOT(ISBLANK(OpnameTabel[[#This Row],[Kenmerkvraag 10]]))), NOT(ISBLANK(OpnameTabel[[#This Row],[Kenmerkantwoord 10]])), TRUE)</f>
        <v>1</v>
      </c>
      <c r="AP72" s="70" t="b">
        <f>IF(AND(OpnameTabel[[#This Row],[IsAssetRegel]],OpnameTabel[[#This Row],[IsRegelActief]], NOT(ISBLANK(OpnameTabel[[#This Row],[Kenmerkvraag 11]]))), NOT(ISBLANK(OpnameTabel[[#This Row],[Kenmerkantwoord 11]])), TRUE)</f>
        <v>1</v>
      </c>
      <c r="AQ72" s="70">
        <f>IF(OpnameTabel[[#This Row],[IsIngevuld1]], 0, 1)</f>
        <v>1</v>
      </c>
      <c r="AR72" s="70">
        <f>IF(OpnameTabel[[#This Row],[IsIngevuld2]], 0, 1)</f>
        <v>1</v>
      </c>
      <c r="AS72" s="70">
        <f>IF(OpnameTabel[[#This Row],[IsIngevuld3]], 0, 1)</f>
        <v>1</v>
      </c>
      <c r="AT72" s="70">
        <f>IF(OpnameTabel[[#This Row],[IsIngevuld4]], 0, 1)</f>
        <v>1</v>
      </c>
      <c r="AU72" s="70">
        <f>IF(OpnameTabel[[#This Row],[IsIngevuld5]], 0, 1)</f>
        <v>1</v>
      </c>
      <c r="AV72" s="70">
        <f>IF(OpnameTabel[[#This Row],[IsIngevuld6]], 0, 1)</f>
        <v>0</v>
      </c>
      <c r="AW72" s="70">
        <f>IF(OpnameTabel[[#This Row],[IsIngevuld7]], 0, 1)</f>
        <v>0</v>
      </c>
      <c r="AX72" s="70">
        <f>IF(OpnameTabel[[#This Row],[IsIngevuld8]], 0, 1)</f>
        <v>0</v>
      </c>
      <c r="AY72" s="70">
        <f>IF(OpnameTabel[[#This Row],[IsIngevuld9]], 0, 1)</f>
        <v>0</v>
      </c>
      <c r="AZ72" s="70">
        <f>IF(OpnameTabel[[#This Row],[IsIngevuld10]], 0, 1)</f>
        <v>0</v>
      </c>
      <c r="BA72" s="70">
        <f>IF(OpnameTabel[[#This Row],[IsIngevuld11]], 0, 1)</f>
        <v>0</v>
      </c>
      <c r="BB72" s="70" t="b">
        <f>ISNUMBER(SEARCH("[",OpnameTabel[[#This Row],[Kenmerkvraag 4]]))</f>
        <v>0</v>
      </c>
      <c r="BC72" s="70" t="str">
        <f>IF(OpnameTabel[[#This Row],[HeeftKenmerkEenheid4]], MID(LEFT(OpnameTabel[[#This Row],[Kenmerkvraag 4]],FIND("]",OpnameTabel[[#This Row],[Kenmerkvraag 4]])-1),FIND("[",OpnameTabel[[#This Row],[Kenmerkvraag 4]])+1,LEN(OpnameTabel[[#This Row],[Kenmerkvraag 4]])), "")</f>
        <v/>
      </c>
      <c r="BD72" s="70" t="str">
        <f>IF(OpnameTabel[[#This Row],[HeeftKenmerkEenheid4]], LEFT(OpnameTabel[[#This Row],[Kenmerkvraag 4]], (FIND(" [",OpnameTabel[[#This Row],[Kenmerkvraag 4]],1)-1)), "")</f>
        <v/>
      </c>
      <c r="BE72" s="186" t="str">
        <f>IF(OpnameTabel[[#This Row],[HeeftKenmerkEenheid4]], (OpnameTabel[[#This Row],[Kenmerkomschrijving4]] &amp; ": " &amp; OpnameTabel[[#This Row],[Kenmerkantwoord 4]] &amp; " " &amp;OpnameTabel[[#This Row],[Kenmerkeenheid4]]), IF(ISTEXT(OpnameTabel[[#This Row],[Kenmerkantwoord 4]]), OpnameTabel[[#This Row],[Kenmerkantwoord 4]], ""))</f>
        <v/>
      </c>
      <c r="BF72" s="186" t="b">
        <f>ISNUMBER(SEARCH("[",OpnameTabel[[#This Row],[Kenmerkvraag 5]]))</f>
        <v>0</v>
      </c>
      <c r="BG72" s="186" t="str">
        <f>IF(OpnameTabel[[#This Row],[HeeftKenmerkEenheid5]], MID(LEFT(OpnameTabel[[#This Row],[Kenmerkvraag 5]],FIND("]",OpnameTabel[[#This Row],[Kenmerkvraag 5]])-1),FIND("[",OpnameTabel[[#This Row],[Kenmerkvraag 5]])+1,LEN(OpnameTabel[[#This Row],[Kenmerkvraag 5]])), "")</f>
        <v/>
      </c>
      <c r="BH72" s="186" t="str">
        <f>IF(OpnameTabel[[#This Row],[HeeftKenmerkEenheid5]], LEFT(OpnameTabel[[#This Row],[Kenmerkvraag 5]], (FIND(" [",OpnameTabel[[#This Row],[Kenmerkvraag 5]],1)-1)), "")</f>
        <v/>
      </c>
      <c r="BI72" s="186" t="str">
        <f>IF(OpnameTabel[[#This Row],[HeeftKenmerkEenheid5]], (OpnameTabel[[#This Row],[Kenmerkomschrijving5]] &amp; ": " &amp; OpnameTabel[[#This Row],[Kenmerkantwoord 5]] &amp; " " &amp;OpnameTabel[[#This Row],[Kenmerkeenheid5]]), IF(ISTEXT(OpnameTabel[[#This Row],[Kenmerkantwoord 5]]), OpnameTabel[[#This Row],[Kenmerkantwoord 5]], ""))</f>
        <v/>
      </c>
      <c r="BJ72" s="186" t="b">
        <f>ISNUMBER(SEARCH("[",OpnameTabel[[#This Row],[Kenmerkvraag 6]]))</f>
        <v>0</v>
      </c>
      <c r="BK72" s="186" t="str">
        <f>IF(OpnameTabel[[#This Row],[HeeftKenmerkEenheid6]], MID(LEFT(OpnameTabel[[#This Row],[Kenmerkvraag 6]],FIND("]",OpnameTabel[[#This Row],[Kenmerkvraag 6]])-1),FIND("[",OpnameTabel[[#This Row],[Kenmerkvraag 6]])+1,LEN(OpnameTabel[[#This Row],[Kenmerkvraag 6]])), "")</f>
        <v/>
      </c>
      <c r="BL72" s="186" t="str">
        <f>IF(OpnameTabel[[#This Row],[HeeftKenmerkEenheid6]], LEFT(OpnameTabel[[#This Row],[Kenmerkvraag 6]], (FIND(" [",OpnameTabel[[#This Row],[Kenmerkvraag 6]],1)-1)), "")</f>
        <v/>
      </c>
      <c r="BM72" s="186" t="str">
        <f>IF(OpnameTabel[[#This Row],[HeeftKenmerkEenheid6]], (OpnameTabel[[#This Row],[Kenmerkomschrijving6]] &amp; ": " &amp; OpnameTabel[[#This Row],[Kenmerkantwoord 6]] &amp; " " &amp;OpnameTabel[[#This Row],[Kenmerkeenheid6]]), IF(ISTEXT(OpnameTabel[[#This Row],[Kenmerkantwoord 6]]), OpnameTabel[[#This Row],[Kenmerkantwoord 6]], ""))</f>
        <v/>
      </c>
      <c r="BN72" s="186" t="b">
        <f>ISNUMBER(SEARCH("[",OpnameTabel[[#This Row],[Kenmerkvraag 7]]))</f>
        <v>0</v>
      </c>
      <c r="BO72" s="186" t="str">
        <f>IF(OpnameTabel[[#This Row],[HeeftKenmerkEenheid7]], MID(LEFT(OpnameTabel[[#This Row],[Kenmerkvraag 7]],FIND("]",OpnameTabel[[#This Row],[Kenmerkvraag 7]])-1),FIND("[",OpnameTabel[[#This Row],[Kenmerkvraag 7]])+1,LEN(OpnameTabel[[#This Row],[Kenmerkvraag 7]])), "")</f>
        <v/>
      </c>
      <c r="BP72" s="186" t="str">
        <f>IF(OpnameTabel[[#This Row],[HeeftKenmerkEenheid7]], LEFT(OpnameTabel[[#This Row],[Kenmerkvraag 7]], (FIND(" [",OpnameTabel[[#This Row],[Kenmerkvraag 7]],1)-1)), "")</f>
        <v/>
      </c>
      <c r="BQ72" s="186" t="str">
        <f>IF(OpnameTabel[[#This Row],[HeeftKenmerkEenheid7]], (OpnameTabel[[#This Row],[Kenmerkomschrijving7]] &amp; ": " &amp; OpnameTabel[[#This Row],[Kenmerkantwoord 7]] &amp; " " &amp;OpnameTabel[[#This Row],[Kenmerkeenheid7]]), IF(ISTEXT(OpnameTabel[[#This Row],[Kenmerkantwoord 7]]), OpnameTabel[[#This Row],[Kenmerkantwoord 7]], ""))</f>
        <v/>
      </c>
      <c r="BR72" s="186" t="b">
        <f>ISNUMBER(SEARCH("[",OpnameTabel[[#This Row],[Kenmerkvraag 8]]))</f>
        <v>0</v>
      </c>
      <c r="BS72" s="186" t="str">
        <f>IF(OpnameTabel[[#This Row],[HeeftKenmerkEenheid8]], MID(LEFT(OpnameTabel[[#This Row],[Kenmerkvraag 8]],FIND("]",OpnameTabel[[#This Row],[Kenmerkvraag 8]])-1),FIND("[",OpnameTabel[[#This Row],[Kenmerkvraag 8]])+1,LEN(OpnameTabel[[#This Row],[Kenmerkvraag 8]])), "")</f>
        <v/>
      </c>
      <c r="BT72" s="186" t="str">
        <f>IF(OpnameTabel[[#This Row],[HeeftKenmerkEenheid8]], LEFT(OpnameTabel[[#This Row],[Kenmerkvraag 8]], (FIND(" [",OpnameTabel[[#This Row],[Kenmerkvraag 8]],1)-1)), "")</f>
        <v/>
      </c>
      <c r="BU72" s="186" t="str">
        <f>IF(OpnameTabel[[#This Row],[HeeftKenmerkEenheid8]], (OpnameTabel[[#This Row],[Kenmerkomschrijving8]] &amp; ": " &amp; OpnameTabel[[#This Row],[Kenmerkantwoord 8]] &amp; " " &amp;OpnameTabel[[#This Row],[Kenmerkeenheid8]]), IF(ISTEXT(OpnameTabel[[#This Row],[Kenmerkantwoord 8]]), OpnameTabel[[#This Row],[Kenmerkantwoord 8]], ""))</f>
        <v/>
      </c>
      <c r="BV72" s="186" t="b">
        <f>ISNUMBER(SEARCH("[",OpnameTabel[[#This Row],[Kenmerkvraag 9]]))</f>
        <v>0</v>
      </c>
      <c r="BW72" s="186" t="str">
        <f>IF(OpnameTabel[[#This Row],[HeeftKenmerkEenheid9]], MID(LEFT(OpnameTabel[[#This Row],[Kenmerkvraag 9]],FIND("]",OpnameTabel[[#This Row],[Kenmerkvraag 9]])-1),FIND("[",OpnameTabel[[#This Row],[Kenmerkvraag 9]])+1,LEN(OpnameTabel[[#This Row],[Kenmerkvraag 9]])), "")</f>
        <v/>
      </c>
      <c r="BX72" s="186" t="str">
        <f>IF(OpnameTabel[[#This Row],[HeeftKenmerkEenheid9]], LEFT(OpnameTabel[[#This Row],[Kenmerkvraag 9]], (FIND(" [",OpnameTabel[[#This Row],[Kenmerkvraag 9]],1)-1)), "")</f>
        <v/>
      </c>
      <c r="BY72" s="186" t="str">
        <f>IF(OpnameTabel[[#This Row],[HeeftKenmerkEenheid9]], (OpnameTabel[[#This Row],[Kenmerkomschrijving9]] &amp; ": " &amp; OpnameTabel[[#This Row],[Kenmerkantwoord 9]] &amp; " " &amp;OpnameTabel[[#This Row],[Kenmerkeenheid9]]), IF(ISTEXT(OpnameTabel[[#This Row],[Kenmerkantwoord 9]]), OpnameTabel[[#This Row],[Kenmerkantwoord 9]], ""))</f>
        <v/>
      </c>
      <c r="BZ72" s="186" t="b">
        <f>ISNUMBER(SEARCH("[",OpnameTabel[[#This Row],[Kenmerkvraag 10]]))</f>
        <v>0</v>
      </c>
      <c r="CA72" s="186" t="str">
        <f>IF(OpnameTabel[[#This Row],[HeeftKenmerkEenheid10]], MID(LEFT(OpnameTabel[[#This Row],[Kenmerkvraag 10]],FIND("]",OpnameTabel[[#This Row],[Kenmerkvraag 10]])-1),FIND("[",OpnameTabel[[#This Row],[Kenmerkvraag 10]])+1,LEN(OpnameTabel[[#This Row],[Kenmerkvraag 10]])), "")</f>
        <v/>
      </c>
      <c r="CB72" s="186" t="str">
        <f>IF(OpnameTabel[[#This Row],[HeeftKenmerkEenheid10]], LEFT(OpnameTabel[[#This Row],[Kenmerkvraag 10]], (FIND(" [",OpnameTabel[[#This Row],[Kenmerkvraag 10]],1)-1)), "")</f>
        <v/>
      </c>
      <c r="CC7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2" s="186" t="b">
        <f>ISNUMBER(SEARCH("[",OpnameTabel[[#This Row],[Kenmerkvraag 11]]))</f>
        <v>0</v>
      </c>
      <c r="CE72" s="186" t="str">
        <f>IF(OpnameTabel[[#This Row],[HeeftKenmerkEenheid11]], MID(LEFT(OpnameTabel[[#This Row],[Kenmerkvraag 11]],FIND("]",OpnameTabel[[#This Row],[Kenmerkvraag 11]])-1),FIND("[",OpnameTabel[[#This Row],[Kenmerkvraag 11]])+1,LEN(OpnameTabel[[#This Row],[Kenmerkvraag 11]])), "")</f>
        <v/>
      </c>
      <c r="CF72" s="186" t="str">
        <f>IF(OpnameTabel[[#This Row],[HeeftKenmerkEenheid11]], LEFT(OpnameTabel[[#This Row],[Kenmerkvraag 11]], (FIND(" [",OpnameTabel[[#This Row],[Kenmerkvraag 11]],1)-1)), "")</f>
        <v/>
      </c>
      <c r="CG7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2" s="186"/>
      <c r="CI72" s="186"/>
      <c r="CJ72" s="186"/>
      <c r="CK72" s="186"/>
      <c r="CL72" s="186"/>
      <c r="CM72" s="186"/>
      <c r="CN72" s="186"/>
      <c r="CO72" s="186"/>
      <c r="CP72" s="186"/>
      <c r="CQ72" s="186"/>
      <c r="CR72" s="186"/>
      <c r="CS72" s="186"/>
      <c r="CT72" s="186"/>
      <c r="CU72" s="186"/>
    </row>
    <row r="73" spans="1:99" ht="13.8" x14ac:dyDescent="0.25">
      <c r="A73" s="197">
        <f>ROW()</f>
        <v>73</v>
      </c>
      <c r="B73" s="185">
        <v>0</v>
      </c>
      <c r="C73" s="218" t="s">
        <v>269</v>
      </c>
      <c r="D73" s="104" t="str">
        <f>VLOOKUP(E73,'3 NL-SfB'!C:F,4,0)</f>
        <v>intercom</v>
      </c>
      <c r="E73" s="109" t="s">
        <v>416</v>
      </c>
      <c r="F73" s="105" t="s">
        <v>3798</v>
      </c>
      <c r="G73" t="s">
        <v>3798</v>
      </c>
      <c r="H73" s="147">
        <v>1</v>
      </c>
      <c r="I73" s="143"/>
      <c r="J73" s="143"/>
      <c r="K73" s="143"/>
      <c r="L73" s="110" t="s">
        <v>3084</v>
      </c>
      <c r="M73" s="160"/>
      <c r="N73" s="110" t="s">
        <v>3085</v>
      </c>
      <c r="O73" s="160"/>
      <c r="P73" s="110" t="s">
        <v>3086</v>
      </c>
      <c r="Q73" s="160"/>
      <c r="R73" s="98" t="s">
        <v>3111</v>
      </c>
      <c r="S73" s="160"/>
      <c r="T73" s="98" t="s">
        <v>3112</v>
      </c>
      <c r="U73" s="160"/>
      <c r="V73" s="110" t="s">
        <v>3101</v>
      </c>
      <c r="W73" s="160"/>
      <c r="X73" s="110"/>
      <c r="Y73" s="160"/>
      <c r="Z73" s="160"/>
      <c r="AA73" s="160"/>
      <c r="AB73" s="102"/>
      <c r="AC73" s="149"/>
      <c r="AD73" s="156" t="b">
        <f>NOT(ISBLANK(OpnameTabel[[#This Row],[Aantal]]))</f>
        <v>1</v>
      </c>
      <c r="AE73" s="70" t="b">
        <f>AND(OpnameTabel[[#This Row],[IsAssetRegel]],NOT(ISBLANK(OpnameTabel[[#This Row],[Aantal]])))</f>
        <v>1</v>
      </c>
      <c r="AF73" s="70" t="b">
        <f>IF(AND(OpnameTabel[[#This Row],[IsAssetRegel]],OpnameTabel[[#This Row],[IsRegelActief]]), NOT(ISBLANK(OpnameTabel[[#This Row],[Bouwjaar]])), TRUE)</f>
        <v>0</v>
      </c>
      <c r="AG73" s="70" t="b">
        <f>IF(AND(OpnameTabel[[#This Row],[IsAssetRegel]],OpnameTabel[[#This Row],[IsRegelActief]]), NOT(ISBLANK(J73)), TRUE)</f>
        <v>0</v>
      </c>
      <c r="AH73" s="70" t="b">
        <f>IF(AND(OpnameTabel[[#This Row],[IsAssetRegel]],OpnameTabel[[#This Row],[IsRegelActief]]), NOT(ISBLANK(K73)), TRUE)</f>
        <v>0</v>
      </c>
      <c r="AI73" s="70" t="b">
        <f>IF(AND(OpnameTabel[[#This Row],[IsAssetRegel]],OpnameTabel[[#This Row],[IsRegelActief]], NOT(ISBLANK(OpnameTabel[[#This Row],[Kenmerkvraag 4]]))), NOT(ISBLANK(OpnameTabel[[#This Row],[Kenmerkantwoord 4]])), TRUE)</f>
        <v>0</v>
      </c>
      <c r="AJ73" s="70" t="b">
        <f>IF(AND(OpnameTabel[[#This Row],[IsAssetRegel]],OpnameTabel[[#This Row],[IsRegelActief]], NOT(ISBLANK(OpnameTabel[[#This Row],[Kenmerkvraag 5]]))), NOT(ISBLANK(OpnameTabel[[#This Row],[Kenmerkantwoord 5]])), TRUE)</f>
        <v>0</v>
      </c>
      <c r="AK73" s="70" t="b">
        <f>IF(AND(OpnameTabel[[#This Row],[IsAssetRegel]],OpnameTabel[[#This Row],[IsRegelActief]], NOT(ISBLANK(OpnameTabel[[#This Row],[Kenmerkvraag 6]]))), NOT(ISBLANK(OpnameTabel[[#This Row],[Kenmerkantwoord 6]])), TRUE)</f>
        <v>0</v>
      </c>
      <c r="AL73" s="70" t="b">
        <f>IF(AND(OpnameTabel[[#This Row],[IsAssetRegel]],OpnameTabel[[#This Row],[IsRegelActief]], NOT(ISBLANK(OpnameTabel[[#This Row],[Kenmerkvraag 7]]))), NOT(ISBLANK(OpnameTabel[[#This Row],[Kenmerkantwoord 7]])), TRUE)</f>
        <v>0</v>
      </c>
      <c r="AM73" s="70" t="b">
        <f>IF(AND(OpnameTabel[[#This Row],[IsAssetRegel]],OpnameTabel[[#This Row],[IsRegelActief]], NOT(ISBLANK(OpnameTabel[[#This Row],[Kenmerkvraag 8]]))), NOT(ISBLANK(OpnameTabel[[#This Row],[Kenmerkantwoord 8]])), TRUE)</f>
        <v>0</v>
      </c>
      <c r="AN73" s="70" t="b">
        <f>IF(AND(OpnameTabel[[#This Row],[IsAssetRegel]],OpnameTabel[[#This Row],[IsRegelActief]], NOT(ISBLANK(OpnameTabel[[#This Row],[Kenmerkvraag 9]]))), NOT(ISBLANK(OpnameTabel[[#This Row],[Kenmerkantwoord 9]])), TRUE)</f>
        <v>0</v>
      </c>
      <c r="AO73" s="70" t="b">
        <f>IF(AND(OpnameTabel[[#This Row],[IsAssetRegel]],OpnameTabel[[#This Row],[IsRegelActief]], NOT(ISBLANK(OpnameTabel[[#This Row],[Kenmerkvraag 10]]))), NOT(ISBLANK(OpnameTabel[[#This Row],[Kenmerkantwoord 10]])), TRUE)</f>
        <v>1</v>
      </c>
      <c r="AP73" s="70" t="b">
        <f>IF(AND(OpnameTabel[[#This Row],[IsAssetRegel]],OpnameTabel[[#This Row],[IsRegelActief]], NOT(ISBLANK(OpnameTabel[[#This Row],[Kenmerkvraag 11]]))), NOT(ISBLANK(OpnameTabel[[#This Row],[Kenmerkantwoord 11]])), TRUE)</f>
        <v>1</v>
      </c>
      <c r="AQ73" s="70">
        <f>IF(OpnameTabel[[#This Row],[IsIngevuld1]], 0, 1)</f>
        <v>1</v>
      </c>
      <c r="AR73" s="70">
        <f>IF(OpnameTabel[[#This Row],[IsIngevuld2]], 0, 1)</f>
        <v>1</v>
      </c>
      <c r="AS73" s="70">
        <f>IF(OpnameTabel[[#This Row],[IsIngevuld3]], 0, 1)</f>
        <v>1</v>
      </c>
      <c r="AT73" s="70">
        <f>IF(OpnameTabel[[#This Row],[IsIngevuld4]], 0, 1)</f>
        <v>1</v>
      </c>
      <c r="AU73" s="70">
        <f>IF(OpnameTabel[[#This Row],[IsIngevuld5]], 0, 1)</f>
        <v>1</v>
      </c>
      <c r="AV73" s="70">
        <f>IF(OpnameTabel[[#This Row],[IsIngevuld6]], 0, 1)</f>
        <v>1</v>
      </c>
      <c r="AW73" s="70">
        <f>IF(OpnameTabel[[#This Row],[IsIngevuld7]], 0, 1)</f>
        <v>1</v>
      </c>
      <c r="AX73" s="70">
        <f>IF(OpnameTabel[[#This Row],[IsIngevuld8]], 0, 1)</f>
        <v>1</v>
      </c>
      <c r="AY73" s="70">
        <f>IF(OpnameTabel[[#This Row],[IsIngevuld9]], 0, 1)</f>
        <v>1</v>
      </c>
      <c r="AZ73" s="70">
        <f>IF(OpnameTabel[[#This Row],[IsIngevuld10]], 0, 1)</f>
        <v>0</v>
      </c>
      <c r="BA73" s="70">
        <f>IF(OpnameTabel[[#This Row],[IsIngevuld11]], 0, 1)</f>
        <v>0</v>
      </c>
      <c r="BB73" s="70" t="b">
        <f>ISNUMBER(SEARCH("[",OpnameTabel[[#This Row],[Kenmerkvraag 4]]))</f>
        <v>0</v>
      </c>
      <c r="BC73" s="70" t="str">
        <f>IF(OpnameTabel[[#This Row],[HeeftKenmerkEenheid4]], MID(LEFT(OpnameTabel[[#This Row],[Kenmerkvraag 4]],FIND("]",OpnameTabel[[#This Row],[Kenmerkvraag 4]])-1),FIND("[",OpnameTabel[[#This Row],[Kenmerkvraag 4]])+1,LEN(OpnameTabel[[#This Row],[Kenmerkvraag 4]])), "")</f>
        <v/>
      </c>
      <c r="BD73" s="70" t="str">
        <f>IF(OpnameTabel[[#This Row],[HeeftKenmerkEenheid4]], LEFT(OpnameTabel[[#This Row],[Kenmerkvraag 4]], (FIND(" [",OpnameTabel[[#This Row],[Kenmerkvraag 4]],1)-1)), "")</f>
        <v/>
      </c>
      <c r="BE73" s="186" t="str">
        <f>IF(OpnameTabel[[#This Row],[HeeftKenmerkEenheid4]], (OpnameTabel[[#This Row],[Kenmerkomschrijving4]] &amp; ": " &amp; OpnameTabel[[#This Row],[Kenmerkantwoord 4]] &amp; " " &amp;OpnameTabel[[#This Row],[Kenmerkeenheid4]]), IF(ISTEXT(OpnameTabel[[#This Row],[Kenmerkantwoord 4]]), OpnameTabel[[#This Row],[Kenmerkantwoord 4]], ""))</f>
        <v/>
      </c>
      <c r="BF73" s="186" t="b">
        <f>ISNUMBER(SEARCH("[",OpnameTabel[[#This Row],[Kenmerkvraag 5]]))</f>
        <v>0</v>
      </c>
      <c r="BG73" s="186" t="str">
        <f>IF(OpnameTabel[[#This Row],[HeeftKenmerkEenheid5]], MID(LEFT(OpnameTabel[[#This Row],[Kenmerkvraag 5]],FIND("]",OpnameTabel[[#This Row],[Kenmerkvraag 5]])-1),FIND("[",OpnameTabel[[#This Row],[Kenmerkvraag 5]])+1,LEN(OpnameTabel[[#This Row],[Kenmerkvraag 5]])), "")</f>
        <v/>
      </c>
      <c r="BH73" s="186" t="str">
        <f>IF(OpnameTabel[[#This Row],[HeeftKenmerkEenheid5]], LEFT(OpnameTabel[[#This Row],[Kenmerkvraag 5]], (FIND(" [",OpnameTabel[[#This Row],[Kenmerkvraag 5]],1)-1)), "")</f>
        <v/>
      </c>
      <c r="BI73" s="186" t="str">
        <f>IF(OpnameTabel[[#This Row],[HeeftKenmerkEenheid5]], (OpnameTabel[[#This Row],[Kenmerkomschrijving5]] &amp; ": " &amp; OpnameTabel[[#This Row],[Kenmerkantwoord 5]] &amp; " " &amp;OpnameTabel[[#This Row],[Kenmerkeenheid5]]), IF(ISTEXT(OpnameTabel[[#This Row],[Kenmerkantwoord 5]]), OpnameTabel[[#This Row],[Kenmerkantwoord 5]], ""))</f>
        <v/>
      </c>
      <c r="BJ73" s="186" t="b">
        <f>ISNUMBER(SEARCH("[",OpnameTabel[[#This Row],[Kenmerkvraag 6]]))</f>
        <v>0</v>
      </c>
      <c r="BK73" s="186" t="str">
        <f>IF(OpnameTabel[[#This Row],[HeeftKenmerkEenheid6]], MID(LEFT(OpnameTabel[[#This Row],[Kenmerkvraag 6]],FIND("]",OpnameTabel[[#This Row],[Kenmerkvraag 6]])-1),FIND("[",OpnameTabel[[#This Row],[Kenmerkvraag 6]])+1,LEN(OpnameTabel[[#This Row],[Kenmerkvraag 6]])), "")</f>
        <v/>
      </c>
      <c r="BL73" s="186" t="str">
        <f>IF(OpnameTabel[[#This Row],[HeeftKenmerkEenheid6]], LEFT(OpnameTabel[[#This Row],[Kenmerkvraag 6]], (FIND(" [",OpnameTabel[[#This Row],[Kenmerkvraag 6]],1)-1)), "")</f>
        <v/>
      </c>
      <c r="BM73" s="186" t="str">
        <f>IF(OpnameTabel[[#This Row],[HeeftKenmerkEenheid6]], (OpnameTabel[[#This Row],[Kenmerkomschrijving6]] &amp; ": " &amp; OpnameTabel[[#This Row],[Kenmerkantwoord 6]] &amp; " " &amp;OpnameTabel[[#This Row],[Kenmerkeenheid6]]), IF(ISTEXT(OpnameTabel[[#This Row],[Kenmerkantwoord 6]]), OpnameTabel[[#This Row],[Kenmerkantwoord 6]], ""))</f>
        <v/>
      </c>
      <c r="BN73" s="186" t="b">
        <f>ISNUMBER(SEARCH("[",OpnameTabel[[#This Row],[Kenmerkvraag 7]]))</f>
        <v>1</v>
      </c>
      <c r="BO73" s="186" t="str">
        <f>IF(OpnameTabel[[#This Row],[HeeftKenmerkEenheid7]], MID(LEFT(OpnameTabel[[#This Row],[Kenmerkvraag 7]],FIND("]",OpnameTabel[[#This Row],[Kenmerkvraag 7]])-1),FIND("[",OpnameTabel[[#This Row],[Kenmerkvraag 7]])+1,LEN(OpnameTabel[[#This Row],[Kenmerkvraag 7]])), "")</f>
        <v>stuks</v>
      </c>
      <c r="BP73" s="186" t="str">
        <f>IF(OpnameTabel[[#This Row],[HeeftKenmerkEenheid7]], LEFT(OpnameTabel[[#This Row],[Kenmerkvraag 7]], (FIND(" [",OpnameTabel[[#This Row],[Kenmerkvraag 7]],1)-1)), "")</f>
        <v>Buitendoorposten</v>
      </c>
      <c r="BQ73" s="186" t="str">
        <f>IF(OpnameTabel[[#This Row],[HeeftKenmerkEenheid7]], (OpnameTabel[[#This Row],[Kenmerkomschrijving7]] &amp; ": " &amp; OpnameTabel[[#This Row],[Kenmerkantwoord 7]] &amp; " " &amp;OpnameTabel[[#This Row],[Kenmerkeenheid7]]), IF(ISTEXT(OpnameTabel[[#This Row],[Kenmerkantwoord 7]]), OpnameTabel[[#This Row],[Kenmerkantwoord 7]], ""))</f>
        <v>Buitendoorposten:  stuks</v>
      </c>
      <c r="BR73" s="186" t="b">
        <f>ISNUMBER(SEARCH("[",OpnameTabel[[#This Row],[Kenmerkvraag 8]]))</f>
        <v>1</v>
      </c>
      <c r="BS73" s="186" t="str">
        <f>IF(OpnameTabel[[#This Row],[HeeftKenmerkEenheid8]], MID(LEFT(OpnameTabel[[#This Row],[Kenmerkvraag 8]],FIND("]",OpnameTabel[[#This Row],[Kenmerkvraag 8]])-1),FIND("[",OpnameTabel[[#This Row],[Kenmerkvraag 8]])+1,LEN(OpnameTabel[[#This Row],[Kenmerkvraag 8]])), "")</f>
        <v>stuks</v>
      </c>
      <c r="BT73" s="186" t="str">
        <f>IF(OpnameTabel[[#This Row],[HeeftKenmerkEenheid8]], LEFT(OpnameTabel[[#This Row],[Kenmerkvraag 8]], (FIND(" [",OpnameTabel[[#This Row],[Kenmerkvraag 8]],1)-1)), "")</f>
        <v>Uitluisterpunten</v>
      </c>
      <c r="BU73" s="186" t="str">
        <f>IF(OpnameTabel[[#This Row],[HeeftKenmerkEenheid8]], (OpnameTabel[[#This Row],[Kenmerkomschrijving8]] &amp; ": " &amp; OpnameTabel[[#This Row],[Kenmerkantwoord 8]] &amp; " " &amp;OpnameTabel[[#This Row],[Kenmerkeenheid8]]), IF(ISTEXT(OpnameTabel[[#This Row],[Kenmerkantwoord 8]]), OpnameTabel[[#This Row],[Kenmerkantwoord 8]], ""))</f>
        <v>Uitluisterpunten:  stuks</v>
      </c>
      <c r="BV73" s="186" t="b">
        <f>ISNUMBER(SEARCH("[",OpnameTabel[[#This Row],[Kenmerkvraag 9]]))</f>
        <v>0</v>
      </c>
      <c r="BW73" s="186" t="str">
        <f>IF(OpnameTabel[[#This Row],[HeeftKenmerkEenheid9]], MID(LEFT(OpnameTabel[[#This Row],[Kenmerkvraag 9]],FIND("]",OpnameTabel[[#This Row],[Kenmerkvraag 9]])-1),FIND("[",OpnameTabel[[#This Row],[Kenmerkvraag 9]])+1,LEN(OpnameTabel[[#This Row],[Kenmerkvraag 9]])), "")</f>
        <v/>
      </c>
      <c r="BX73" s="186" t="str">
        <f>IF(OpnameTabel[[#This Row],[HeeftKenmerkEenheid9]], LEFT(OpnameTabel[[#This Row],[Kenmerkvraag 9]], (FIND(" [",OpnameTabel[[#This Row],[Kenmerkvraag 9]],1)-1)), "")</f>
        <v/>
      </c>
      <c r="BY73" s="186" t="str">
        <f>IF(OpnameTabel[[#This Row],[HeeftKenmerkEenheid9]], (OpnameTabel[[#This Row],[Kenmerkomschrijving9]] &amp; ": " &amp; OpnameTabel[[#This Row],[Kenmerkantwoord 9]] &amp; " " &amp;OpnameTabel[[#This Row],[Kenmerkeenheid9]]), IF(ISTEXT(OpnameTabel[[#This Row],[Kenmerkantwoord 9]]), OpnameTabel[[#This Row],[Kenmerkantwoord 9]], ""))</f>
        <v/>
      </c>
      <c r="BZ73" s="186" t="b">
        <f>ISNUMBER(SEARCH("[",OpnameTabel[[#This Row],[Kenmerkvraag 10]]))</f>
        <v>0</v>
      </c>
      <c r="CA73" s="186" t="str">
        <f>IF(OpnameTabel[[#This Row],[HeeftKenmerkEenheid10]], MID(LEFT(OpnameTabel[[#This Row],[Kenmerkvraag 10]],FIND("]",OpnameTabel[[#This Row],[Kenmerkvraag 10]])-1),FIND("[",OpnameTabel[[#This Row],[Kenmerkvraag 10]])+1,LEN(OpnameTabel[[#This Row],[Kenmerkvraag 10]])), "")</f>
        <v/>
      </c>
      <c r="CB73" s="186" t="str">
        <f>IF(OpnameTabel[[#This Row],[HeeftKenmerkEenheid10]], LEFT(OpnameTabel[[#This Row],[Kenmerkvraag 10]], (FIND(" [",OpnameTabel[[#This Row],[Kenmerkvraag 10]],1)-1)), "")</f>
        <v/>
      </c>
      <c r="CC7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3" s="186" t="b">
        <f>ISNUMBER(SEARCH("[",OpnameTabel[[#This Row],[Kenmerkvraag 11]]))</f>
        <v>0</v>
      </c>
      <c r="CE73" s="186" t="str">
        <f>IF(OpnameTabel[[#This Row],[HeeftKenmerkEenheid11]], MID(LEFT(OpnameTabel[[#This Row],[Kenmerkvraag 11]],FIND("]",OpnameTabel[[#This Row],[Kenmerkvraag 11]])-1),FIND("[",OpnameTabel[[#This Row],[Kenmerkvraag 11]])+1,LEN(OpnameTabel[[#This Row],[Kenmerkvraag 11]])), "")</f>
        <v/>
      </c>
      <c r="CF73" s="186" t="str">
        <f>IF(OpnameTabel[[#This Row],[HeeftKenmerkEenheid11]], LEFT(OpnameTabel[[#This Row],[Kenmerkvraag 11]], (FIND(" [",OpnameTabel[[#This Row],[Kenmerkvraag 11]],1)-1)), "")</f>
        <v/>
      </c>
      <c r="CG7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3" s="186"/>
      <c r="CI73" s="186"/>
      <c r="CJ73" s="186"/>
      <c r="CK73" s="186"/>
      <c r="CL73" s="186"/>
      <c r="CM73" s="186"/>
      <c r="CN73" s="186"/>
      <c r="CO73" s="186"/>
      <c r="CP73" s="186"/>
      <c r="CQ73" s="186"/>
      <c r="CR73" s="186"/>
      <c r="CS73" s="186"/>
      <c r="CT73" s="186"/>
      <c r="CU73" s="186"/>
    </row>
    <row r="74" spans="1:99" ht="13.8" x14ac:dyDescent="0.25">
      <c r="A74" s="197">
        <f>ROW()</f>
        <v>74</v>
      </c>
      <c r="B74" s="185">
        <v>0</v>
      </c>
      <c r="C74" s="218" t="s">
        <v>269</v>
      </c>
      <c r="D74" s="108" t="str">
        <f>VLOOKUP(E74,'3 NL-SfB'!C:F,4,0)</f>
        <v>CCTV camera</v>
      </c>
      <c r="E74" s="124" t="s">
        <v>421</v>
      </c>
      <c r="F74" s="203" t="s">
        <v>3799</v>
      </c>
      <c r="G74" t="s">
        <v>2308</v>
      </c>
      <c r="H74" s="147">
        <v>1</v>
      </c>
      <c r="I74" s="143"/>
      <c r="J74" s="142"/>
      <c r="K74" s="142"/>
      <c r="L74" s="256" t="s">
        <v>3884</v>
      </c>
      <c r="M74" s="160"/>
      <c r="N74" s="256" t="s">
        <v>3885</v>
      </c>
      <c r="O74" s="160"/>
      <c r="P74" s="110"/>
      <c r="Q74" s="160"/>
      <c r="R74" s="110"/>
      <c r="S74" s="160"/>
      <c r="T74" s="110"/>
      <c r="U74" s="160"/>
      <c r="V74" s="110"/>
      <c r="W74" s="160"/>
      <c r="X74" s="110"/>
      <c r="Y74" s="160"/>
      <c r="Z74" s="160"/>
      <c r="AA74" s="160"/>
      <c r="AB74" s="102"/>
      <c r="AC74" s="226" t="s">
        <v>3838</v>
      </c>
      <c r="AD74" s="156" t="b">
        <f>NOT(ISBLANK(OpnameTabel[[#This Row],[Aantal]]))</f>
        <v>1</v>
      </c>
      <c r="AE74" s="70" t="b">
        <f>AND(OpnameTabel[[#This Row],[IsAssetRegel]],NOT(ISBLANK(OpnameTabel[[#This Row],[Aantal]])))</f>
        <v>1</v>
      </c>
      <c r="AF74" s="70" t="b">
        <f>IF(AND(OpnameTabel[[#This Row],[IsAssetRegel]],OpnameTabel[[#This Row],[IsRegelActief]]), NOT(ISBLANK(OpnameTabel[[#This Row],[Bouwjaar]])), TRUE)</f>
        <v>0</v>
      </c>
      <c r="AG74" s="70" t="b">
        <f>IF(AND(OpnameTabel[[#This Row],[IsAssetRegel]],OpnameTabel[[#This Row],[IsRegelActief]]), NOT(ISBLANK(J74)), TRUE)</f>
        <v>0</v>
      </c>
      <c r="AH74" s="70" t="b">
        <f>IF(AND(OpnameTabel[[#This Row],[IsAssetRegel]],OpnameTabel[[#This Row],[IsRegelActief]]), NOT(ISBLANK(K74)), TRUE)</f>
        <v>0</v>
      </c>
      <c r="AI74" s="70" t="b">
        <f>IF(AND(OpnameTabel[[#This Row],[IsAssetRegel]],OpnameTabel[[#This Row],[IsRegelActief]], NOT(ISBLANK(OpnameTabel[[#This Row],[Kenmerkvraag 4]]))), NOT(ISBLANK(OpnameTabel[[#This Row],[Kenmerkantwoord 4]])), TRUE)</f>
        <v>0</v>
      </c>
      <c r="AJ74" s="70" t="b">
        <f>IF(AND(OpnameTabel[[#This Row],[IsAssetRegel]],OpnameTabel[[#This Row],[IsRegelActief]], NOT(ISBLANK(OpnameTabel[[#This Row],[Kenmerkvraag 5]]))), NOT(ISBLANK(OpnameTabel[[#This Row],[Kenmerkantwoord 5]])), TRUE)</f>
        <v>0</v>
      </c>
      <c r="AK74" s="70" t="b">
        <f>IF(AND(OpnameTabel[[#This Row],[IsAssetRegel]],OpnameTabel[[#This Row],[IsRegelActief]], NOT(ISBLANK(OpnameTabel[[#This Row],[Kenmerkvraag 6]]))), NOT(ISBLANK(OpnameTabel[[#This Row],[Kenmerkantwoord 6]])), TRUE)</f>
        <v>1</v>
      </c>
      <c r="AL74" s="70" t="b">
        <f>IF(AND(OpnameTabel[[#This Row],[IsAssetRegel]],OpnameTabel[[#This Row],[IsRegelActief]], NOT(ISBLANK(OpnameTabel[[#This Row],[Kenmerkvraag 7]]))), NOT(ISBLANK(OpnameTabel[[#This Row],[Kenmerkantwoord 7]])), TRUE)</f>
        <v>1</v>
      </c>
      <c r="AM74" s="70" t="b">
        <f>IF(AND(OpnameTabel[[#This Row],[IsAssetRegel]],OpnameTabel[[#This Row],[IsRegelActief]], NOT(ISBLANK(OpnameTabel[[#This Row],[Kenmerkvraag 8]]))), NOT(ISBLANK(OpnameTabel[[#This Row],[Kenmerkantwoord 8]])), TRUE)</f>
        <v>1</v>
      </c>
      <c r="AN74" s="70" t="b">
        <f>IF(AND(OpnameTabel[[#This Row],[IsAssetRegel]],OpnameTabel[[#This Row],[IsRegelActief]], NOT(ISBLANK(OpnameTabel[[#This Row],[Kenmerkvraag 9]]))), NOT(ISBLANK(OpnameTabel[[#This Row],[Kenmerkantwoord 9]])), TRUE)</f>
        <v>1</v>
      </c>
      <c r="AO74" s="70" t="b">
        <f>IF(AND(OpnameTabel[[#This Row],[IsAssetRegel]],OpnameTabel[[#This Row],[IsRegelActief]], NOT(ISBLANK(OpnameTabel[[#This Row],[Kenmerkvraag 10]]))), NOT(ISBLANK(OpnameTabel[[#This Row],[Kenmerkantwoord 10]])), TRUE)</f>
        <v>1</v>
      </c>
      <c r="AP74" s="70" t="b">
        <f>IF(AND(OpnameTabel[[#This Row],[IsAssetRegel]],OpnameTabel[[#This Row],[IsRegelActief]], NOT(ISBLANK(OpnameTabel[[#This Row],[Kenmerkvraag 11]]))), NOT(ISBLANK(OpnameTabel[[#This Row],[Kenmerkantwoord 11]])), TRUE)</f>
        <v>1</v>
      </c>
      <c r="AQ74" s="70">
        <f>IF(OpnameTabel[[#This Row],[IsIngevuld1]], 0, 1)</f>
        <v>1</v>
      </c>
      <c r="AR74" s="70">
        <f>IF(OpnameTabel[[#This Row],[IsIngevuld2]], 0, 1)</f>
        <v>1</v>
      </c>
      <c r="AS74" s="70">
        <f>IF(OpnameTabel[[#This Row],[IsIngevuld3]], 0, 1)</f>
        <v>1</v>
      </c>
      <c r="AT74" s="70">
        <f>IF(OpnameTabel[[#This Row],[IsIngevuld4]], 0, 1)</f>
        <v>1</v>
      </c>
      <c r="AU74" s="70">
        <f>IF(OpnameTabel[[#This Row],[IsIngevuld5]], 0, 1)</f>
        <v>1</v>
      </c>
      <c r="AV74" s="70">
        <f>IF(OpnameTabel[[#This Row],[IsIngevuld6]], 0, 1)</f>
        <v>0</v>
      </c>
      <c r="AW74" s="70">
        <f>IF(OpnameTabel[[#This Row],[IsIngevuld7]], 0, 1)</f>
        <v>0</v>
      </c>
      <c r="AX74" s="70">
        <f>IF(OpnameTabel[[#This Row],[IsIngevuld8]], 0, 1)</f>
        <v>0</v>
      </c>
      <c r="AY74" s="70">
        <f>IF(OpnameTabel[[#This Row],[IsIngevuld9]], 0, 1)</f>
        <v>0</v>
      </c>
      <c r="AZ74" s="70">
        <f>IF(OpnameTabel[[#This Row],[IsIngevuld10]], 0, 1)</f>
        <v>0</v>
      </c>
      <c r="BA74" s="70">
        <f>IF(OpnameTabel[[#This Row],[IsIngevuld11]], 0, 1)</f>
        <v>0</v>
      </c>
      <c r="BB74" s="70" t="b">
        <f>ISNUMBER(SEARCH("[",OpnameTabel[[#This Row],[Kenmerkvraag 4]]))</f>
        <v>0</v>
      </c>
      <c r="BC74" s="70" t="str">
        <f>IF(OpnameTabel[[#This Row],[HeeftKenmerkEenheid4]], MID(LEFT(OpnameTabel[[#This Row],[Kenmerkvraag 4]],FIND("]",OpnameTabel[[#This Row],[Kenmerkvraag 4]])-1),FIND("[",OpnameTabel[[#This Row],[Kenmerkvraag 4]])+1,LEN(OpnameTabel[[#This Row],[Kenmerkvraag 4]])), "")</f>
        <v/>
      </c>
      <c r="BD74" s="70" t="str">
        <f>IF(OpnameTabel[[#This Row],[HeeftKenmerkEenheid4]], LEFT(OpnameTabel[[#This Row],[Kenmerkvraag 4]], (FIND(" [",OpnameTabel[[#This Row],[Kenmerkvraag 4]],1)-1)), "")</f>
        <v/>
      </c>
      <c r="BE74" s="186" t="str">
        <f>IF(OpnameTabel[[#This Row],[HeeftKenmerkEenheid4]], (OpnameTabel[[#This Row],[Kenmerkomschrijving4]] &amp; ": " &amp; OpnameTabel[[#This Row],[Kenmerkantwoord 4]] &amp; " " &amp;OpnameTabel[[#This Row],[Kenmerkeenheid4]]), IF(ISTEXT(OpnameTabel[[#This Row],[Kenmerkantwoord 4]]), OpnameTabel[[#This Row],[Kenmerkantwoord 4]], ""))</f>
        <v/>
      </c>
      <c r="BF74" s="186" t="b">
        <f>ISNUMBER(SEARCH("[",OpnameTabel[[#This Row],[Kenmerkvraag 5]]))</f>
        <v>0</v>
      </c>
      <c r="BG74" s="186" t="str">
        <f>IF(OpnameTabel[[#This Row],[HeeftKenmerkEenheid5]], MID(LEFT(OpnameTabel[[#This Row],[Kenmerkvraag 5]],FIND("]",OpnameTabel[[#This Row],[Kenmerkvraag 5]])-1),FIND("[",OpnameTabel[[#This Row],[Kenmerkvraag 5]])+1,LEN(OpnameTabel[[#This Row],[Kenmerkvraag 5]])), "")</f>
        <v/>
      </c>
      <c r="BH74" s="186" t="str">
        <f>IF(OpnameTabel[[#This Row],[HeeftKenmerkEenheid5]], LEFT(OpnameTabel[[#This Row],[Kenmerkvraag 5]], (FIND(" [",OpnameTabel[[#This Row],[Kenmerkvraag 5]],1)-1)), "")</f>
        <v/>
      </c>
      <c r="BI74" s="186" t="str">
        <f>IF(OpnameTabel[[#This Row],[HeeftKenmerkEenheid5]], (OpnameTabel[[#This Row],[Kenmerkomschrijving5]] &amp; ": " &amp; OpnameTabel[[#This Row],[Kenmerkantwoord 5]] &amp; " " &amp;OpnameTabel[[#This Row],[Kenmerkeenheid5]]), IF(ISTEXT(OpnameTabel[[#This Row],[Kenmerkantwoord 5]]), OpnameTabel[[#This Row],[Kenmerkantwoord 5]], ""))</f>
        <v/>
      </c>
      <c r="BJ74" s="186" t="b">
        <f>ISNUMBER(SEARCH("[",OpnameTabel[[#This Row],[Kenmerkvraag 6]]))</f>
        <v>0</v>
      </c>
      <c r="BK74" s="186" t="str">
        <f>IF(OpnameTabel[[#This Row],[HeeftKenmerkEenheid6]], MID(LEFT(OpnameTabel[[#This Row],[Kenmerkvraag 6]],FIND("]",OpnameTabel[[#This Row],[Kenmerkvraag 6]])-1),FIND("[",OpnameTabel[[#This Row],[Kenmerkvraag 6]])+1,LEN(OpnameTabel[[#This Row],[Kenmerkvraag 6]])), "")</f>
        <v/>
      </c>
      <c r="BL74" s="186" t="str">
        <f>IF(OpnameTabel[[#This Row],[HeeftKenmerkEenheid6]], LEFT(OpnameTabel[[#This Row],[Kenmerkvraag 6]], (FIND(" [",OpnameTabel[[#This Row],[Kenmerkvraag 6]],1)-1)), "")</f>
        <v/>
      </c>
      <c r="BM74" s="186" t="str">
        <f>IF(OpnameTabel[[#This Row],[HeeftKenmerkEenheid6]], (OpnameTabel[[#This Row],[Kenmerkomschrijving6]] &amp; ": " &amp; OpnameTabel[[#This Row],[Kenmerkantwoord 6]] &amp; " " &amp;OpnameTabel[[#This Row],[Kenmerkeenheid6]]), IF(ISTEXT(OpnameTabel[[#This Row],[Kenmerkantwoord 6]]), OpnameTabel[[#This Row],[Kenmerkantwoord 6]], ""))</f>
        <v/>
      </c>
      <c r="BN74" s="186" t="b">
        <f>ISNUMBER(SEARCH("[",OpnameTabel[[#This Row],[Kenmerkvraag 7]]))</f>
        <v>0</v>
      </c>
      <c r="BO74" s="186" t="str">
        <f>IF(OpnameTabel[[#This Row],[HeeftKenmerkEenheid7]], MID(LEFT(OpnameTabel[[#This Row],[Kenmerkvraag 7]],FIND("]",OpnameTabel[[#This Row],[Kenmerkvraag 7]])-1),FIND("[",OpnameTabel[[#This Row],[Kenmerkvraag 7]])+1,LEN(OpnameTabel[[#This Row],[Kenmerkvraag 7]])), "")</f>
        <v/>
      </c>
      <c r="BP74" s="186" t="str">
        <f>IF(OpnameTabel[[#This Row],[HeeftKenmerkEenheid7]], LEFT(OpnameTabel[[#This Row],[Kenmerkvraag 7]], (FIND(" [",OpnameTabel[[#This Row],[Kenmerkvraag 7]],1)-1)), "")</f>
        <v/>
      </c>
      <c r="BQ74" s="186" t="str">
        <f>IF(OpnameTabel[[#This Row],[HeeftKenmerkEenheid7]], (OpnameTabel[[#This Row],[Kenmerkomschrijving7]] &amp; ": " &amp; OpnameTabel[[#This Row],[Kenmerkantwoord 7]] &amp; " " &amp;OpnameTabel[[#This Row],[Kenmerkeenheid7]]), IF(ISTEXT(OpnameTabel[[#This Row],[Kenmerkantwoord 7]]), OpnameTabel[[#This Row],[Kenmerkantwoord 7]], ""))</f>
        <v/>
      </c>
      <c r="BR74" s="186" t="b">
        <f>ISNUMBER(SEARCH("[",OpnameTabel[[#This Row],[Kenmerkvraag 8]]))</f>
        <v>0</v>
      </c>
      <c r="BS74" s="186" t="str">
        <f>IF(OpnameTabel[[#This Row],[HeeftKenmerkEenheid8]], MID(LEFT(OpnameTabel[[#This Row],[Kenmerkvraag 8]],FIND("]",OpnameTabel[[#This Row],[Kenmerkvraag 8]])-1),FIND("[",OpnameTabel[[#This Row],[Kenmerkvraag 8]])+1,LEN(OpnameTabel[[#This Row],[Kenmerkvraag 8]])), "")</f>
        <v/>
      </c>
      <c r="BT74" s="186" t="str">
        <f>IF(OpnameTabel[[#This Row],[HeeftKenmerkEenheid8]], LEFT(OpnameTabel[[#This Row],[Kenmerkvraag 8]], (FIND(" [",OpnameTabel[[#This Row],[Kenmerkvraag 8]],1)-1)), "")</f>
        <v/>
      </c>
      <c r="BU74" s="186" t="str">
        <f>IF(OpnameTabel[[#This Row],[HeeftKenmerkEenheid8]], (OpnameTabel[[#This Row],[Kenmerkomschrijving8]] &amp; ": " &amp; OpnameTabel[[#This Row],[Kenmerkantwoord 8]] &amp; " " &amp;OpnameTabel[[#This Row],[Kenmerkeenheid8]]), IF(ISTEXT(OpnameTabel[[#This Row],[Kenmerkantwoord 8]]), OpnameTabel[[#This Row],[Kenmerkantwoord 8]], ""))</f>
        <v/>
      </c>
      <c r="BV74" s="186" t="b">
        <f>ISNUMBER(SEARCH("[",OpnameTabel[[#This Row],[Kenmerkvraag 9]]))</f>
        <v>0</v>
      </c>
      <c r="BW74" s="186" t="str">
        <f>IF(OpnameTabel[[#This Row],[HeeftKenmerkEenheid9]], MID(LEFT(OpnameTabel[[#This Row],[Kenmerkvraag 9]],FIND("]",OpnameTabel[[#This Row],[Kenmerkvraag 9]])-1),FIND("[",OpnameTabel[[#This Row],[Kenmerkvraag 9]])+1,LEN(OpnameTabel[[#This Row],[Kenmerkvraag 9]])), "")</f>
        <v/>
      </c>
      <c r="BX74" s="186" t="str">
        <f>IF(OpnameTabel[[#This Row],[HeeftKenmerkEenheid9]], LEFT(OpnameTabel[[#This Row],[Kenmerkvraag 9]], (FIND(" [",OpnameTabel[[#This Row],[Kenmerkvraag 9]],1)-1)), "")</f>
        <v/>
      </c>
      <c r="BY74" s="186" t="str">
        <f>IF(OpnameTabel[[#This Row],[HeeftKenmerkEenheid9]], (OpnameTabel[[#This Row],[Kenmerkomschrijving9]] &amp; ": " &amp; OpnameTabel[[#This Row],[Kenmerkantwoord 9]] &amp; " " &amp;OpnameTabel[[#This Row],[Kenmerkeenheid9]]), IF(ISTEXT(OpnameTabel[[#This Row],[Kenmerkantwoord 9]]), OpnameTabel[[#This Row],[Kenmerkantwoord 9]], ""))</f>
        <v/>
      </c>
      <c r="BZ74" s="186" t="b">
        <f>ISNUMBER(SEARCH("[",OpnameTabel[[#This Row],[Kenmerkvraag 10]]))</f>
        <v>0</v>
      </c>
      <c r="CA74" s="186" t="str">
        <f>IF(OpnameTabel[[#This Row],[HeeftKenmerkEenheid10]], MID(LEFT(OpnameTabel[[#This Row],[Kenmerkvraag 10]],FIND("]",OpnameTabel[[#This Row],[Kenmerkvraag 10]])-1),FIND("[",OpnameTabel[[#This Row],[Kenmerkvraag 10]])+1,LEN(OpnameTabel[[#This Row],[Kenmerkvraag 10]])), "")</f>
        <v/>
      </c>
      <c r="CB74" s="186" t="str">
        <f>IF(OpnameTabel[[#This Row],[HeeftKenmerkEenheid10]], LEFT(OpnameTabel[[#This Row],[Kenmerkvraag 10]], (FIND(" [",OpnameTabel[[#This Row],[Kenmerkvraag 10]],1)-1)), "")</f>
        <v/>
      </c>
      <c r="CC7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4" s="186" t="b">
        <f>ISNUMBER(SEARCH("[",OpnameTabel[[#This Row],[Kenmerkvraag 11]]))</f>
        <v>0</v>
      </c>
      <c r="CE74" s="186" t="str">
        <f>IF(OpnameTabel[[#This Row],[HeeftKenmerkEenheid11]], MID(LEFT(OpnameTabel[[#This Row],[Kenmerkvraag 11]],FIND("]",OpnameTabel[[#This Row],[Kenmerkvraag 11]])-1),FIND("[",OpnameTabel[[#This Row],[Kenmerkvraag 11]])+1,LEN(OpnameTabel[[#This Row],[Kenmerkvraag 11]])), "")</f>
        <v/>
      </c>
      <c r="CF74" s="186" t="str">
        <f>IF(OpnameTabel[[#This Row],[HeeftKenmerkEenheid11]], LEFT(OpnameTabel[[#This Row],[Kenmerkvraag 11]], (FIND(" [",OpnameTabel[[#This Row],[Kenmerkvraag 11]],1)-1)), "")</f>
        <v/>
      </c>
      <c r="CG7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4" s="186"/>
      <c r="CI74" s="186"/>
      <c r="CJ74" s="186"/>
      <c r="CK74" s="186"/>
      <c r="CL74" s="186"/>
      <c r="CM74" s="186"/>
      <c r="CN74" s="186"/>
      <c r="CO74" s="186"/>
      <c r="CP74" s="186"/>
      <c r="CQ74" s="186"/>
      <c r="CR74" s="186"/>
      <c r="CS74" s="186"/>
      <c r="CT74" s="186"/>
      <c r="CU74" s="186"/>
    </row>
    <row r="75" spans="1:99" ht="13.8" x14ac:dyDescent="0.25">
      <c r="A75" s="197">
        <f>ROW()</f>
        <v>75</v>
      </c>
      <c r="B75" s="185">
        <v>0</v>
      </c>
      <c r="C75" s="218" t="s">
        <v>269</v>
      </c>
      <c r="D75" s="108" t="str">
        <f>VLOOKUP(E75,'3 NL-SfB'!C:F,4,0)</f>
        <v>CCTV monitor</v>
      </c>
      <c r="E75" s="124" t="s">
        <v>420</v>
      </c>
      <c r="F75" s="203" t="s">
        <v>3799</v>
      </c>
      <c r="G75"/>
      <c r="H75" s="147">
        <v>1</v>
      </c>
      <c r="I75" s="143"/>
      <c r="J75" s="142"/>
      <c r="K75" s="142"/>
      <c r="L75" s="110"/>
      <c r="M75" s="143"/>
      <c r="N75" s="110"/>
      <c r="O75" s="143"/>
      <c r="P75" s="110"/>
      <c r="Q75" s="143"/>
      <c r="R75" s="110"/>
      <c r="S75" s="160"/>
      <c r="T75" s="110"/>
      <c r="U75" s="160"/>
      <c r="V75" s="110"/>
      <c r="W75" s="167"/>
      <c r="X75" s="110"/>
      <c r="Y75" s="160"/>
      <c r="Z75" s="160"/>
      <c r="AA75" s="160"/>
      <c r="AB75" s="102"/>
      <c r="AC75" s="226" t="s">
        <v>3838</v>
      </c>
      <c r="AD75" s="156" t="b">
        <f>NOT(ISBLANK(OpnameTabel[[#This Row],[Aantal]]))</f>
        <v>1</v>
      </c>
      <c r="AE75" s="70" t="b">
        <f>AND(OpnameTabel[[#This Row],[IsAssetRegel]],NOT(ISBLANK(OpnameTabel[[#This Row],[Aantal]])))</f>
        <v>1</v>
      </c>
      <c r="AF75" s="70" t="b">
        <f>IF(AND(OpnameTabel[[#This Row],[IsAssetRegel]],OpnameTabel[[#This Row],[IsRegelActief]]), NOT(ISBLANK(OpnameTabel[[#This Row],[Bouwjaar]])), TRUE)</f>
        <v>0</v>
      </c>
      <c r="AG75" s="70" t="b">
        <f>IF(AND(OpnameTabel[[#This Row],[IsAssetRegel]],OpnameTabel[[#This Row],[IsRegelActief]]), NOT(ISBLANK(J75)), TRUE)</f>
        <v>0</v>
      </c>
      <c r="AH75" s="70" t="b">
        <f>IF(AND(OpnameTabel[[#This Row],[IsAssetRegel]],OpnameTabel[[#This Row],[IsRegelActief]]), NOT(ISBLANK(K75)), TRUE)</f>
        <v>0</v>
      </c>
      <c r="AI75" s="70" t="b">
        <f>IF(AND(OpnameTabel[[#This Row],[IsAssetRegel]],OpnameTabel[[#This Row],[IsRegelActief]], NOT(ISBLANK(OpnameTabel[[#This Row],[Kenmerkvraag 4]]))), NOT(ISBLANK(OpnameTabel[[#This Row],[Kenmerkantwoord 4]])), TRUE)</f>
        <v>1</v>
      </c>
      <c r="AJ75" s="70" t="b">
        <f>IF(AND(OpnameTabel[[#This Row],[IsAssetRegel]],OpnameTabel[[#This Row],[IsRegelActief]], NOT(ISBLANK(OpnameTabel[[#This Row],[Kenmerkvraag 5]]))), NOT(ISBLANK(OpnameTabel[[#This Row],[Kenmerkantwoord 5]])), TRUE)</f>
        <v>1</v>
      </c>
      <c r="AK75" s="70" t="b">
        <f>IF(AND(OpnameTabel[[#This Row],[IsAssetRegel]],OpnameTabel[[#This Row],[IsRegelActief]], NOT(ISBLANK(OpnameTabel[[#This Row],[Kenmerkvraag 6]]))), NOT(ISBLANK(OpnameTabel[[#This Row],[Kenmerkantwoord 6]])), TRUE)</f>
        <v>1</v>
      </c>
      <c r="AL75" s="70" t="b">
        <f>IF(AND(OpnameTabel[[#This Row],[IsAssetRegel]],OpnameTabel[[#This Row],[IsRegelActief]], NOT(ISBLANK(OpnameTabel[[#This Row],[Kenmerkvraag 7]]))), NOT(ISBLANK(OpnameTabel[[#This Row],[Kenmerkantwoord 7]])), TRUE)</f>
        <v>1</v>
      </c>
      <c r="AM75" s="70" t="b">
        <f>IF(AND(OpnameTabel[[#This Row],[IsAssetRegel]],OpnameTabel[[#This Row],[IsRegelActief]], NOT(ISBLANK(OpnameTabel[[#This Row],[Kenmerkvraag 8]]))), NOT(ISBLANK(OpnameTabel[[#This Row],[Kenmerkantwoord 8]])), TRUE)</f>
        <v>1</v>
      </c>
      <c r="AN75" s="70" t="b">
        <f>IF(AND(OpnameTabel[[#This Row],[IsAssetRegel]],OpnameTabel[[#This Row],[IsRegelActief]], NOT(ISBLANK(OpnameTabel[[#This Row],[Kenmerkvraag 9]]))), NOT(ISBLANK(OpnameTabel[[#This Row],[Kenmerkantwoord 9]])), TRUE)</f>
        <v>1</v>
      </c>
      <c r="AO75" s="70" t="b">
        <f>IF(AND(OpnameTabel[[#This Row],[IsAssetRegel]],OpnameTabel[[#This Row],[IsRegelActief]], NOT(ISBLANK(OpnameTabel[[#This Row],[Kenmerkvraag 10]]))), NOT(ISBLANK(OpnameTabel[[#This Row],[Kenmerkantwoord 10]])), TRUE)</f>
        <v>1</v>
      </c>
      <c r="AP75" s="70" t="b">
        <f>IF(AND(OpnameTabel[[#This Row],[IsAssetRegel]],OpnameTabel[[#This Row],[IsRegelActief]], NOT(ISBLANK(OpnameTabel[[#This Row],[Kenmerkvraag 11]]))), NOT(ISBLANK(OpnameTabel[[#This Row],[Kenmerkantwoord 11]])), TRUE)</f>
        <v>1</v>
      </c>
      <c r="AQ75" s="70">
        <f>IF(OpnameTabel[[#This Row],[IsIngevuld1]], 0, 1)</f>
        <v>1</v>
      </c>
      <c r="AR75" s="70">
        <f>IF(OpnameTabel[[#This Row],[IsIngevuld2]], 0, 1)</f>
        <v>1</v>
      </c>
      <c r="AS75" s="70">
        <f>IF(OpnameTabel[[#This Row],[IsIngevuld3]], 0, 1)</f>
        <v>1</v>
      </c>
      <c r="AT75" s="70">
        <f>IF(OpnameTabel[[#This Row],[IsIngevuld4]], 0, 1)</f>
        <v>0</v>
      </c>
      <c r="AU75" s="70">
        <f>IF(OpnameTabel[[#This Row],[IsIngevuld5]], 0, 1)</f>
        <v>0</v>
      </c>
      <c r="AV75" s="70">
        <f>IF(OpnameTabel[[#This Row],[IsIngevuld6]], 0, 1)</f>
        <v>0</v>
      </c>
      <c r="AW75" s="70">
        <f>IF(OpnameTabel[[#This Row],[IsIngevuld7]], 0, 1)</f>
        <v>0</v>
      </c>
      <c r="AX75" s="70">
        <f>IF(OpnameTabel[[#This Row],[IsIngevuld8]], 0, 1)</f>
        <v>0</v>
      </c>
      <c r="AY75" s="70">
        <f>IF(OpnameTabel[[#This Row],[IsIngevuld9]], 0, 1)</f>
        <v>0</v>
      </c>
      <c r="AZ75" s="70">
        <f>IF(OpnameTabel[[#This Row],[IsIngevuld10]], 0, 1)</f>
        <v>0</v>
      </c>
      <c r="BA75" s="70">
        <f>IF(OpnameTabel[[#This Row],[IsIngevuld11]], 0, 1)</f>
        <v>0</v>
      </c>
      <c r="BB75" s="70" t="b">
        <f>ISNUMBER(SEARCH("[",OpnameTabel[[#This Row],[Kenmerkvraag 4]]))</f>
        <v>0</v>
      </c>
      <c r="BC75" s="70" t="str">
        <f>IF(OpnameTabel[[#This Row],[HeeftKenmerkEenheid4]], MID(LEFT(OpnameTabel[[#This Row],[Kenmerkvraag 4]],FIND("]",OpnameTabel[[#This Row],[Kenmerkvraag 4]])-1),FIND("[",OpnameTabel[[#This Row],[Kenmerkvraag 4]])+1,LEN(OpnameTabel[[#This Row],[Kenmerkvraag 4]])), "")</f>
        <v/>
      </c>
      <c r="BD75" s="70" t="str">
        <f>IF(OpnameTabel[[#This Row],[HeeftKenmerkEenheid4]], LEFT(OpnameTabel[[#This Row],[Kenmerkvraag 4]], (FIND(" [",OpnameTabel[[#This Row],[Kenmerkvraag 4]],1)-1)), "")</f>
        <v/>
      </c>
      <c r="BE75" s="186" t="str">
        <f>IF(OpnameTabel[[#This Row],[HeeftKenmerkEenheid4]], (OpnameTabel[[#This Row],[Kenmerkomschrijving4]] &amp; ": " &amp; OpnameTabel[[#This Row],[Kenmerkantwoord 4]] &amp; " " &amp;OpnameTabel[[#This Row],[Kenmerkeenheid4]]), IF(ISTEXT(OpnameTabel[[#This Row],[Kenmerkantwoord 4]]), OpnameTabel[[#This Row],[Kenmerkantwoord 4]], ""))</f>
        <v/>
      </c>
      <c r="BF75" s="186" t="b">
        <f>ISNUMBER(SEARCH("[",OpnameTabel[[#This Row],[Kenmerkvraag 5]]))</f>
        <v>0</v>
      </c>
      <c r="BG75" s="186" t="str">
        <f>IF(OpnameTabel[[#This Row],[HeeftKenmerkEenheid5]], MID(LEFT(OpnameTabel[[#This Row],[Kenmerkvraag 5]],FIND("]",OpnameTabel[[#This Row],[Kenmerkvraag 5]])-1),FIND("[",OpnameTabel[[#This Row],[Kenmerkvraag 5]])+1,LEN(OpnameTabel[[#This Row],[Kenmerkvraag 5]])), "")</f>
        <v/>
      </c>
      <c r="BH75" s="186" t="str">
        <f>IF(OpnameTabel[[#This Row],[HeeftKenmerkEenheid5]], LEFT(OpnameTabel[[#This Row],[Kenmerkvraag 5]], (FIND(" [",OpnameTabel[[#This Row],[Kenmerkvraag 5]],1)-1)), "")</f>
        <v/>
      </c>
      <c r="BI75" s="186" t="str">
        <f>IF(OpnameTabel[[#This Row],[HeeftKenmerkEenheid5]], (OpnameTabel[[#This Row],[Kenmerkomschrijving5]] &amp; ": " &amp; OpnameTabel[[#This Row],[Kenmerkantwoord 5]] &amp; " " &amp;OpnameTabel[[#This Row],[Kenmerkeenheid5]]), IF(ISTEXT(OpnameTabel[[#This Row],[Kenmerkantwoord 5]]), OpnameTabel[[#This Row],[Kenmerkantwoord 5]], ""))</f>
        <v/>
      </c>
      <c r="BJ75" s="186" t="b">
        <f>ISNUMBER(SEARCH("[",OpnameTabel[[#This Row],[Kenmerkvraag 6]]))</f>
        <v>0</v>
      </c>
      <c r="BK75" s="186" t="str">
        <f>IF(OpnameTabel[[#This Row],[HeeftKenmerkEenheid6]], MID(LEFT(OpnameTabel[[#This Row],[Kenmerkvraag 6]],FIND("]",OpnameTabel[[#This Row],[Kenmerkvraag 6]])-1),FIND("[",OpnameTabel[[#This Row],[Kenmerkvraag 6]])+1,LEN(OpnameTabel[[#This Row],[Kenmerkvraag 6]])), "")</f>
        <v/>
      </c>
      <c r="BL75" s="186" t="str">
        <f>IF(OpnameTabel[[#This Row],[HeeftKenmerkEenheid6]], LEFT(OpnameTabel[[#This Row],[Kenmerkvraag 6]], (FIND(" [",OpnameTabel[[#This Row],[Kenmerkvraag 6]],1)-1)), "")</f>
        <v/>
      </c>
      <c r="BM75" s="186" t="str">
        <f>IF(OpnameTabel[[#This Row],[HeeftKenmerkEenheid6]], (OpnameTabel[[#This Row],[Kenmerkomschrijving6]] &amp; ": " &amp; OpnameTabel[[#This Row],[Kenmerkantwoord 6]] &amp; " " &amp;OpnameTabel[[#This Row],[Kenmerkeenheid6]]), IF(ISTEXT(OpnameTabel[[#This Row],[Kenmerkantwoord 6]]), OpnameTabel[[#This Row],[Kenmerkantwoord 6]], ""))</f>
        <v/>
      </c>
      <c r="BN75" s="186" t="b">
        <f>ISNUMBER(SEARCH("[",OpnameTabel[[#This Row],[Kenmerkvraag 7]]))</f>
        <v>0</v>
      </c>
      <c r="BO75" s="186" t="str">
        <f>IF(OpnameTabel[[#This Row],[HeeftKenmerkEenheid7]], MID(LEFT(OpnameTabel[[#This Row],[Kenmerkvraag 7]],FIND("]",OpnameTabel[[#This Row],[Kenmerkvraag 7]])-1),FIND("[",OpnameTabel[[#This Row],[Kenmerkvraag 7]])+1,LEN(OpnameTabel[[#This Row],[Kenmerkvraag 7]])), "")</f>
        <v/>
      </c>
      <c r="BP75" s="186" t="str">
        <f>IF(OpnameTabel[[#This Row],[HeeftKenmerkEenheid7]], LEFT(OpnameTabel[[#This Row],[Kenmerkvraag 7]], (FIND(" [",OpnameTabel[[#This Row],[Kenmerkvraag 7]],1)-1)), "")</f>
        <v/>
      </c>
      <c r="BQ75" s="186" t="str">
        <f>IF(OpnameTabel[[#This Row],[HeeftKenmerkEenheid7]], (OpnameTabel[[#This Row],[Kenmerkomschrijving7]] &amp; ": " &amp; OpnameTabel[[#This Row],[Kenmerkantwoord 7]] &amp; " " &amp;OpnameTabel[[#This Row],[Kenmerkeenheid7]]), IF(ISTEXT(OpnameTabel[[#This Row],[Kenmerkantwoord 7]]), OpnameTabel[[#This Row],[Kenmerkantwoord 7]], ""))</f>
        <v/>
      </c>
      <c r="BR75" s="186" t="b">
        <f>ISNUMBER(SEARCH("[",OpnameTabel[[#This Row],[Kenmerkvraag 8]]))</f>
        <v>0</v>
      </c>
      <c r="BS75" s="186" t="str">
        <f>IF(OpnameTabel[[#This Row],[HeeftKenmerkEenheid8]], MID(LEFT(OpnameTabel[[#This Row],[Kenmerkvraag 8]],FIND("]",OpnameTabel[[#This Row],[Kenmerkvraag 8]])-1),FIND("[",OpnameTabel[[#This Row],[Kenmerkvraag 8]])+1,LEN(OpnameTabel[[#This Row],[Kenmerkvraag 8]])), "")</f>
        <v/>
      </c>
      <c r="BT75" s="186" t="str">
        <f>IF(OpnameTabel[[#This Row],[HeeftKenmerkEenheid8]], LEFT(OpnameTabel[[#This Row],[Kenmerkvraag 8]], (FIND(" [",OpnameTabel[[#This Row],[Kenmerkvraag 8]],1)-1)), "")</f>
        <v/>
      </c>
      <c r="BU75" s="186" t="str">
        <f>IF(OpnameTabel[[#This Row],[HeeftKenmerkEenheid8]], (OpnameTabel[[#This Row],[Kenmerkomschrijving8]] &amp; ": " &amp; OpnameTabel[[#This Row],[Kenmerkantwoord 8]] &amp; " " &amp;OpnameTabel[[#This Row],[Kenmerkeenheid8]]), IF(ISTEXT(OpnameTabel[[#This Row],[Kenmerkantwoord 8]]), OpnameTabel[[#This Row],[Kenmerkantwoord 8]], ""))</f>
        <v/>
      </c>
      <c r="BV75" s="186" t="b">
        <f>ISNUMBER(SEARCH("[",OpnameTabel[[#This Row],[Kenmerkvraag 9]]))</f>
        <v>0</v>
      </c>
      <c r="BW75" s="186" t="str">
        <f>IF(OpnameTabel[[#This Row],[HeeftKenmerkEenheid9]], MID(LEFT(OpnameTabel[[#This Row],[Kenmerkvraag 9]],FIND("]",OpnameTabel[[#This Row],[Kenmerkvraag 9]])-1),FIND("[",OpnameTabel[[#This Row],[Kenmerkvraag 9]])+1,LEN(OpnameTabel[[#This Row],[Kenmerkvraag 9]])), "")</f>
        <v/>
      </c>
      <c r="BX75" s="186" t="str">
        <f>IF(OpnameTabel[[#This Row],[HeeftKenmerkEenheid9]], LEFT(OpnameTabel[[#This Row],[Kenmerkvraag 9]], (FIND(" [",OpnameTabel[[#This Row],[Kenmerkvraag 9]],1)-1)), "")</f>
        <v/>
      </c>
      <c r="BY75" s="186" t="str">
        <f>IF(OpnameTabel[[#This Row],[HeeftKenmerkEenheid9]], (OpnameTabel[[#This Row],[Kenmerkomschrijving9]] &amp; ": " &amp; OpnameTabel[[#This Row],[Kenmerkantwoord 9]] &amp; " " &amp;OpnameTabel[[#This Row],[Kenmerkeenheid9]]), IF(ISTEXT(OpnameTabel[[#This Row],[Kenmerkantwoord 9]]), OpnameTabel[[#This Row],[Kenmerkantwoord 9]], ""))</f>
        <v/>
      </c>
      <c r="BZ75" s="186" t="b">
        <f>ISNUMBER(SEARCH("[",OpnameTabel[[#This Row],[Kenmerkvraag 10]]))</f>
        <v>0</v>
      </c>
      <c r="CA75" s="186" t="str">
        <f>IF(OpnameTabel[[#This Row],[HeeftKenmerkEenheid10]], MID(LEFT(OpnameTabel[[#This Row],[Kenmerkvraag 10]],FIND("]",OpnameTabel[[#This Row],[Kenmerkvraag 10]])-1),FIND("[",OpnameTabel[[#This Row],[Kenmerkvraag 10]])+1,LEN(OpnameTabel[[#This Row],[Kenmerkvraag 10]])), "")</f>
        <v/>
      </c>
      <c r="CB75" s="186" t="str">
        <f>IF(OpnameTabel[[#This Row],[HeeftKenmerkEenheid10]], LEFT(OpnameTabel[[#This Row],[Kenmerkvraag 10]], (FIND(" [",OpnameTabel[[#This Row],[Kenmerkvraag 10]],1)-1)), "")</f>
        <v/>
      </c>
      <c r="CC7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5" s="186" t="b">
        <f>ISNUMBER(SEARCH("[",OpnameTabel[[#This Row],[Kenmerkvraag 11]]))</f>
        <v>0</v>
      </c>
      <c r="CE75" s="186" t="str">
        <f>IF(OpnameTabel[[#This Row],[HeeftKenmerkEenheid11]], MID(LEFT(OpnameTabel[[#This Row],[Kenmerkvraag 11]],FIND("]",OpnameTabel[[#This Row],[Kenmerkvraag 11]])-1),FIND("[",OpnameTabel[[#This Row],[Kenmerkvraag 11]])+1,LEN(OpnameTabel[[#This Row],[Kenmerkvraag 11]])), "")</f>
        <v/>
      </c>
      <c r="CF75" s="186" t="str">
        <f>IF(OpnameTabel[[#This Row],[HeeftKenmerkEenheid11]], LEFT(OpnameTabel[[#This Row],[Kenmerkvraag 11]], (FIND(" [",OpnameTabel[[#This Row],[Kenmerkvraag 11]],1)-1)), "")</f>
        <v/>
      </c>
      <c r="CG7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5" s="186"/>
      <c r="CI75" s="186"/>
      <c r="CJ75" s="186"/>
      <c r="CK75" s="186"/>
      <c r="CL75" s="186"/>
      <c r="CM75" s="186"/>
      <c r="CN75" s="186"/>
      <c r="CO75" s="186"/>
      <c r="CP75" s="186"/>
      <c r="CQ75" s="186"/>
      <c r="CR75" s="186"/>
      <c r="CS75" s="186"/>
      <c r="CT75" s="186"/>
      <c r="CU75" s="186"/>
    </row>
    <row r="76" spans="1:99" ht="17.399999999999999" customHeight="1" x14ac:dyDescent="0.25">
      <c r="A76" s="197">
        <f>ROW()</f>
        <v>76</v>
      </c>
      <c r="B76" s="185">
        <v>0</v>
      </c>
      <c r="C76" s="218" t="s">
        <v>270</v>
      </c>
      <c r="D76" s="108" t="str">
        <f>VLOOKUP(E76,'3 NL-SfB'!C:F,4,0)</f>
        <v>centrale brandmeldinstallatie</v>
      </c>
      <c r="E76" s="96" t="s">
        <v>423</v>
      </c>
      <c r="F76" s="257" t="s">
        <v>3800</v>
      </c>
      <c r="G76" t="s">
        <v>2273</v>
      </c>
      <c r="H76" s="147">
        <v>1</v>
      </c>
      <c r="I76" s="143"/>
      <c r="J76" s="143"/>
      <c r="K76" s="143"/>
      <c r="L76" s="114" t="s">
        <v>3102</v>
      </c>
      <c r="M76" s="143"/>
      <c r="N76" s="98" t="s">
        <v>3103</v>
      </c>
      <c r="O76" s="160"/>
      <c r="P76" s="98" t="s">
        <v>3099</v>
      </c>
      <c r="Q76" s="160"/>
      <c r="R76" s="98" t="s">
        <v>3115</v>
      </c>
      <c r="S76" s="209"/>
      <c r="T76" s="98" t="s">
        <v>3104</v>
      </c>
      <c r="U76" s="258" t="s">
        <v>3890</v>
      </c>
      <c r="V76" s="98" t="s">
        <v>3116</v>
      </c>
      <c r="W76" s="143"/>
      <c r="X76" s="110"/>
      <c r="Y76" s="160"/>
      <c r="Z76" s="160"/>
      <c r="AA76" s="160"/>
      <c r="AB76" s="102"/>
      <c r="AC76" s="226" t="s">
        <v>3839</v>
      </c>
      <c r="AD76" s="156" t="b">
        <f>NOT(ISBLANK(OpnameTabel[[#This Row],[Aantal]]))</f>
        <v>1</v>
      </c>
      <c r="AE76" s="70" t="b">
        <f>AND(OpnameTabel[[#This Row],[IsAssetRegel]],NOT(ISBLANK(OpnameTabel[[#This Row],[Aantal]])))</f>
        <v>1</v>
      </c>
      <c r="AF76" s="70" t="b">
        <f>IF(AND(OpnameTabel[[#This Row],[IsAssetRegel]],OpnameTabel[[#This Row],[IsRegelActief]]), NOT(ISBLANK(OpnameTabel[[#This Row],[Bouwjaar]])), TRUE)</f>
        <v>0</v>
      </c>
      <c r="AG76" s="70" t="b">
        <f>IF(AND(OpnameTabel[[#This Row],[IsAssetRegel]],OpnameTabel[[#This Row],[IsRegelActief]]), NOT(ISBLANK(J76)), TRUE)</f>
        <v>0</v>
      </c>
      <c r="AH76" s="70" t="b">
        <f>IF(AND(OpnameTabel[[#This Row],[IsAssetRegel]],OpnameTabel[[#This Row],[IsRegelActief]]), NOT(ISBLANK(K76)), TRUE)</f>
        <v>0</v>
      </c>
      <c r="AI76" s="70" t="b">
        <f>IF(AND(OpnameTabel[[#This Row],[IsAssetRegel]],OpnameTabel[[#This Row],[IsRegelActief]], NOT(ISBLANK(OpnameTabel[[#This Row],[Kenmerkvraag 4]]))), NOT(ISBLANK(OpnameTabel[[#This Row],[Kenmerkantwoord 4]])), TRUE)</f>
        <v>0</v>
      </c>
      <c r="AJ76" s="70" t="b">
        <f>IF(AND(OpnameTabel[[#This Row],[IsAssetRegel]],OpnameTabel[[#This Row],[IsRegelActief]], NOT(ISBLANK(OpnameTabel[[#This Row],[Kenmerkvraag 5]]))), NOT(ISBLANK(OpnameTabel[[#This Row],[Kenmerkantwoord 5]])), TRUE)</f>
        <v>0</v>
      </c>
      <c r="AK76" s="70" t="b">
        <f>IF(AND(OpnameTabel[[#This Row],[IsAssetRegel]],OpnameTabel[[#This Row],[IsRegelActief]], NOT(ISBLANK(OpnameTabel[[#This Row],[Kenmerkvraag 6]]))), NOT(ISBLANK(OpnameTabel[[#This Row],[Kenmerkantwoord 6]])), TRUE)</f>
        <v>0</v>
      </c>
      <c r="AL76" s="70" t="b">
        <f>IF(AND(OpnameTabel[[#This Row],[IsAssetRegel]],OpnameTabel[[#This Row],[IsRegelActief]], NOT(ISBLANK(OpnameTabel[[#This Row],[Kenmerkvraag 7]]))), NOT(ISBLANK(OpnameTabel[[#This Row],[Kenmerkantwoord 7]])), TRUE)</f>
        <v>0</v>
      </c>
      <c r="AM76" s="70" t="b">
        <f>IF(AND(OpnameTabel[[#This Row],[IsAssetRegel]],OpnameTabel[[#This Row],[IsRegelActief]], NOT(ISBLANK(OpnameTabel[[#This Row],[Kenmerkvraag 8]]))), NOT(ISBLANK(OpnameTabel[[#This Row],[Kenmerkantwoord 8]])), TRUE)</f>
        <v>1</v>
      </c>
      <c r="AN76" s="70" t="b">
        <f>IF(AND(OpnameTabel[[#This Row],[IsAssetRegel]],OpnameTabel[[#This Row],[IsRegelActief]], NOT(ISBLANK(OpnameTabel[[#This Row],[Kenmerkvraag 9]]))), NOT(ISBLANK(OpnameTabel[[#This Row],[Kenmerkantwoord 9]])), TRUE)</f>
        <v>0</v>
      </c>
      <c r="AO76" s="70" t="b">
        <f>IF(AND(OpnameTabel[[#This Row],[IsAssetRegel]],OpnameTabel[[#This Row],[IsRegelActief]], NOT(ISBLANK(OpnameTabel[[#This Row],[Kenmerkvraag 10]]))), NOT(ISBLANK(OpnameTabel[[#This Row],[Kenmerkantwoord 10]])), TRUE)</f>
        <v>1</v>
      </c>
      <c r="AP76" s="70" t="b">
        <f>IF(AND(OpnameTabel[[#This Row],[IsAssetRegel]],OpnameTabel[[#This Row],[IsRegelActief]], NOT(ISBLANK(OpnameTabel[[#This Row],[Kenmerkvraag 11]]))), NOT(ISBLANK(OpnameTabel[[#This Row],[Kenmerkantwoord 11]])), TRUE)</f>
        <v>1</v>
      </c>
      <c r="AQ76" s="70">
        <f>IF(OpnameTabel[[#This Row],[IsIngevuld1]], 0, 1)</f>
        <v>1</v>
      </c>
      <c r="AR76" s="70">
        <f>IF(OpnameTabel[[#This Row],[IsIngevuld2]], 0, 1)</f>
        <v>1</v>
      </c>
      <c r="AS76" s="70">
        <f>IF(OpnameTabel[[#This Row],[IsIngevuld3]], 0, 1)</f>
        <v>1</v>
      </c>
      <c r="AT76" s="70">
        <f>IF(OpnameTabel[[#This Row],[IsIngevuld4]], 0, 1)</f>
        <v>1</v>
      </c>
      <c r="AU76" s="70">
        <f>IF(OpnameTabel[[#This Row],[IsIngevuld5]], 0, 1)</f>
        <v>1</v>
      </c>
      <c r="AV76" s="70">
        <f>IF(OpnameTabel[[#This Row],[IsIngevuld6]], 0, 1)</f>
        <v>1</v>
      </c>
      <c r="AW76" s="70">
        <f>IF(OpnameTabel[[#This Row],[IsIngevuld7]], 0, 1)</f>
        <v>1</v>
      </c>
      <c r="AX76" s="70">
        <f>IF(OpnameTabel[[#This Row],[IsIngevuld8]], 0, 1)</f>
        <v>0</v>
      </c>
      <c r="AY76" s="70">
        <f>IF(OpnameTabel[[#This Row],[IsIngevuld9]], 0, 1)</f>
        <v>1</v>
      </c>
      <c r="AZ76" s="70">
        <f>IF(OpnameTabel[[#This Row],[IsIngevuld10]], 0, 1)</f>
        <v>0</v>
      </c>
      <c r="BA76" s="70">
        <f>IF(OpnameTabel[[#This Row],[IsIngevuld11]], 0, 1)</f>
        <v>0</v>
      </c>
      <c r="BB76" s="70" t="b">
        <f>ISNUMBER(SEARCH("[",OpnameTabel[[#This Row],[Kenmerkvraag 4]]))</f>
        <v>0</v>
      </c>
      <c r="BC76" s="70" t="str">
        <f>IF(OpnameTabel[[#This Row],[HeeftKenmerkEenheid4]], MID(LEFT(OpnameTabel[[#This Row],[Kenmerkvraag 4]],FIND("]",OpnameTabel[[#This Row],[Kenmerkvraag 4]])-1),FIND("[",OpnameTabel[[#This Row],[Kenmerkvraag 4]])+1,LEN(OpnameTabel[[#This Row],[Kenmerkvraag 4]])), "")</f>
        <v/>
      </c>
      <c r="BD76" s="70" t="str">
        <f>IF(OpnameTabel[[#This Row],[HeeftKenmerkEenheid4]], LEFT(OpnameTabel[[#This Row],[Kenmerkvraag 4]], (FIND(" [",OpnameTabel[[#This Row],[Kenmerkvraag 4]],1)-1)), "")</f>
        <v/>
      </c>
      <c r="BE76" s="186" t="str">
        <f>IF(OpnameTabel[[#This Row],[HeeftKenmerkEenheid4]], (OpnameTabel[[#This Row],[Kenmerkomschrijving4]] &amp; ": " &amp; OpnameTabel[[#This Row],[Kenmerkantwoord 4]] &amp; " " &amp;OpnameTabel[[#This Row],[Kenmerkeenheid4]]), IF(ISTEXT(OpnameTabel[[#This Row],[Kenmerkantwoord 4]]), OpnameTabel[[#This Row],[Kenmerkantwoord 4]], ""))</f>
        <v/>
      </c>
      <c r="BF76" s="186" t="b">
        <f>ISNUMBER(SEARCH("[",OpnameTabel[[#This Row],[Kenmerkvraag 5]]))</f>
        <v>0</v>
      </c>
      <c r="BG76" s="186" t="str">
        <f>IF(OpnameTabel[[#This Row],[HeeftKenmerkEenheid5]], MID(LEFT(OpnameTabel[[#This Row],[Kenmerkvraag 5]],FIND("]",OpnameTabel[[#This Row],[Kenmerkvraag 5]])-1),FIND("[",OpnameTabel[[#This Row],[Kenmerkvraag 5]])+1,LEN(OpnameTabel[[#This Row],[Kenmerkvraag 5]])), "")</f>
        <v/>
      </c>
      <c r="BH76" s="186" t="str">
        <f>IF(OpnameTabel[[#This Row],[HeeftKenmerkEenheid5]], LEFT(OpnameTabel[[#This Row],[Kenmerkvraag 5]], (FIND(" [",OpnameTabel[[#This Row],[Kenmerkvraag 5]],1)-1)), "")</f>
        <v/>
      </c>
      <c r="BI76" s="186" t="str">
        <f>IF(OpnameTabel[[#This Row],[HeeftKenmerkEenheid5]], (OpnameTabel[[#This Row],[Kenmerkomschrijving5]] &amp; ": " &amp; OpnameTabel[[#This Row],[Kenmerkantwoord 5]] &amp; " " &amp;OpnameTabel[[#This Row],[Kenmerkeenheid5]]), IF(ISTEXT(OpnameTabel[[#This Row],[Kenmerkantwoord 5]]), OpnameTabel[[#This Row],[Kenmerkantwoord 5]], ""))</f>
        <v/>
      </c>
      <c r="BJ76" s="186" t="b">
        <f>ISNUMBER(SEARCH("[",OpnameTabel[[#This Row],[Kenmerkvraag 6]]))</f>
        <v>0</v>
      </c>
      <c r="BK76" s="186" t="str">
        <f>IF(OpnameTabel[[#This Row],[HeeftKenmerkEenheid6]], MID(LEFT(OpnameTabel[[#This Row],[Kenmerkvraag 6]],FIND("]",OpnameTabel[[#This Row],[Kenmerkvraag 6]])-1),FIND("[",OpnameTabel[[#This Row],[Kenmerkvraag 6]])+1,LEN(OpnameTabel[[#This Row],[Kenmerkvraag 6]])), "")</f>
        <v/>
      </c>
      <c r="BL76" s="186" t="str">
        <f>IF(OpnameTabel[[#This Row],[HeeftKenmerkEenheid6]], LEFT(OpnameTabel[[#This Row],[Kenmerkvraag 6]], (FIND(" [",OpnameTabel[[#This Row],[Kenmerkvraag 6]],1)-1)), "")</f>
        <v/>
      </c>
      <c r="BM76" s="186" t="str">
        <f>IF(OpnameTabel[[#This Row],[HeeftKenmerkEenheid6]], (OpnameTabel[[#This Row],[Kenmerkomschrijving6]] &amp; ": " &amp; OpnameTabel[[#This Row],[Kenmerkantwoord 6]] &amp; " " &amp;OpnameTabel[[#This Row],[Kenmerkeenheid6]]), IF(ISTEXT(OpnameTabel[[#This Row],[Kenmerkantwoord 6]]), OpnameTabel[[#This Row],[Kenmerkantwoord 6]], ""))</f>
        <v/>
      </c>
      <c r="BN76" s="186" t="b">
        <f>ISNUMBER(SEARCH("[",OpnameTabel[[#This Row],[Kenmerkvraag 7]]))</f>
        <v>1</v>
      </c>
      <c r="BO76" s="186" t="str">
        <f>IF(OpnameTabel[[#This Row],[HeeftKenmerkEenheid7]], MID(LEFT(OpnameTabel[[#This Row],[Kenmerkvraag 7]],FIND("]",OpnameTabel[[#This Row],[Kenmerkvraag 7]])-1),FIND("[",OpnameTabel[[#This Row],[Kenmerkvraag 7]])+1,LEN(OpnameTabel[[#This Row],[Kenmerkvraag 7]])), "")</f>
        <v>dd-mm-jjjj</v>
      </c>
      <c r="BP76" s="186" t="str">
        <f>IF(OpnameTabel[[#This Row],[HeeftKenmerkEenheid7]], LEFT(OpnameTabel[[#This Row],[Kenmerkvraag 7]], (FIND(" [",OpnameTabel[[#This Row],[Kenmerkvraag 7]],1)-1)), "")</f>
        <v>Keuringsdatum</v>
      </c>
      <c r="BQ76" s="186" t="str">
        <f>IF(OpnameTabel[[#This Row],[HeeftKenmerkEenheid7]], (OpnameTabel[[#This Row],[Kenmerkomschrijving7]] &amp; ": " &amp; OpnameTabel[[#This Row],[Kenmerkantwoord 7]] &amp; " " &amp;OpnameTabel[[#This Row],[Kenmerkeenheid7]]), IF(ISTEXT(OpnameTabel[[#This Row],[Kenmerkantwoord 7]]), OpnameTabel[[#This Row],[Kenmerkantwoord 7]], ""))</f>
        <v>Keuringsdatum:  dd-mm-jjjj</v>
      </c>
      <c r="BR76" s="186" t="b">
        <f>ISNUMBER(SEARCH("[",OpnameTabel[[#This Row],[Kenmerkvraag 8]]))</f>
        <v>0</v>
      </c>
      <c r="BS76" s="186" t="str">
        <f>IF(OpnameTabel[[#This Row],[HeeftKenmerkEenheid8]], MID(LEFT(OpnameTabel[[#This Row],[Kenmerkvraag 8]],FIND("]",OpnameTabel[[#This Row],[Kenmerkvraag 8]])-1),FIND("[",OpnameTabel[[#This Row],[Kenmerkvraag 8]])+1,LEN(OpnameTabel[[#This Row],[Kenmerkvraag 8]])), "")</f>
        <v/>
      </c>
      <c r="BT76" s="186" t="str">
        <f>IF(OpnameTabel[[#This Row],[HeeftKenmerkEenheid8]], LEFT(OpnameTabel[[#This Row],[Kenmerkvraag 8]], (FIND(" [",OpnameTabel[[#This Row],[Kenmerkvraag 8]],1)-1)), "")</f>
        <v/>
      </c>
      <c r="BU76" s="186" t="str">
        <f>IF(OpnameTabel[[#This Row],[HeeftKenmerkEenheid8]], (OpnameTabel[[#This Row],[Kenmerkomschrijving8]] &amp; ": " &amp; OpnameTabel[[#This Row],[Kenmerkantwoord 8]] &amp; " " &amp;OpnameTabel[[#This Row],[Kenmerkeenheid8]]), IF(ISTEXT(OpnameTabel[[#This Row],[Kenmerkantwoord 8]]), OpnameTabel[[#This Row],[Kenmerkantwoord 8]], ""))</f>
        <v>ontbreekt menu?</v>
      </c>
      <c r="BV76" s="186" t="b">
        <f>ISNUMBER(SEARCH("[",OpnameTabel[[#This Row],[Kenmerkvraag 9]]))</f>
        <v>1</v>
      </c>
      <c r="BW76" s="186" t="str">
        <f>IF(OpnameTabel[[#This Row],[HeeftKenmerkEenheid9]], MID(LEFT(OpnameTabel[[#This Row],[Kenmerkvraag 9]],FIND("]",OpnameTabel[[#This Row],[Kenmerkvraag 9]])-1),FIND("[",OpnameTabel[[#This Row],[Kenmerkvraag 9]])+1,LEN(OpnameTabel[[#This Row],[Kenmerkvraag 9]])), "")</f>
        <v>stuks</v>
      </c>
      <c r="BX76" s="186" t="str">
        <f>IF(OpnameTabel[[#This Row],[HeeftKenmerkEenheid9]], LEFT(OpnameTabel[[#This Row],[Kenmerkvraag 9]], (FIND(" [",OpnameTabel[[#This Row],[Kenmerkvraag 9]],1)-1)), "")</f>
        <v>Signaleringen</v>
      </c>
      <c r="BY76" s="186" t="str">
        <f>IF(OpnameTabel[[#This Row],[HeeftKenmerkEenheid9]], (OpnameTabel[[#This Row],[Kenmerkomschrijving9]] &amp; ": " &amp; OpnameTabel[[#This Row],[Kenmerkantwoord 9]] &amp; " " &amp;OpnameTabel[[#This Row],[Kenmerkeenheid9]]), IF(ISTEXT(OpnameTabel[[#This Row],[Kenmerkantwoord 9]]), OpnameTabel[[#This Row],[Kenmerkantwoord 9]], ""))</f>
        <v>Signaleringen:  stuks</v>
      </c>
      <c r="BZ76" s="186" t="b">
        <f>ISNUMBER(SEARCH("[",OpnameTabel[[#This Row],[Kenmerkvraag 10]]))</f>
        <v>0</v>
      </c>
      <c r="CA76" s="186" t="str">
        <f>IF(OpnameTabel[[#This Row],[HeeftKenmerkEenheid10]], MID(LEFT(OpnameTabel[[#This Row],[Kenmerkvraag 10]],FIND("]",OpnameTabel[[#This Row],[Kenmerkvraag 10]])-1),FIND("[",OpnameTabel[[#This Row],[Kenmerkvraag 10]])+1,LEN(OpnameTabel[[#This Row],[Kenmerkvraag 10]])), "")</f>
        <v/>
      </c>
      <c r="CB76" s="186" t="str">
        <f>IF(OpnameTabel[[#This Row],[HeeftKenmerkEenheid10]], LEFT(OpnameTabel[[#This Row],[Kenmerkvraag 10]], (FIND(" [",OpnameTabel[[#This Row],[Kenmerkvraag 10]],1)-1)), "")</f>
        <v/>
      </c>
      <c r="CC7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6" s="186" t="b">
        <f>ISNUMBER(SEARCH("[",OpnameTabel[[#This Row],[Kenmerkvraag 11]]))</f>
        <v>0</v>
      </c>
      <c r="CE76" s="186" t="str">
        <f>IF(OpnameTabel[[#This Row],[HeeftKenmerkEenheid11]], MID(LEFT(OpnameTabel[[#This Row],[Kenmerkvraag 11]],FIND("]",OpnameTabel[[#This Row],[Kenmerkvraag 11]])-1),FIND("[",OpnameTabel[[#This Row],[Kenmerkvraag 11]])+1,LEN(OpnameTabel[[#This Row],[Kenmerkvraag 11]])), "")</f>
        <v/>
      </c>
      <c r="CF76" s="186" t="str">
        <f>IF(OpnameTabel[[#This Row],[HeeftKenmerkEenheid11]], LEFT(OpnameTabel[[#This Row],[Kenmerkvraag 11]], (FIND(" [",OpnameTabel[[#This Row],[Kenmerkvraag 11]],1)-1)), "")</f>
        <v/>
      </c>
      <c r="CG7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6" s="186"/>
      <c r="CI76" s="186"/>
      <c r="CJ76" s="186"/>
      <c r="CK76" s="186"/>
      <c r="CL76" s="186"/>
      <c r="CM76" s="186"/>
      <c r="CN76" s="186"/>
      <c r="CO76" s="186"/>
      <c r="CP76" s="186"/>
      <c r="CQ76" s="186"/>
      <c r="CR76" s="186"/>
      <c r="CS76" s="186"/>
      <c r="CT76" s="186"/>
      <c r="CU76" s="186"/>
    </row>
    <row r="77" spans="1:99" ht="27.6" x14ac:dyDescent="0.25">
      <c r="A77" s="197">
        <f>ROW()</f>
        <v>77</v>
      </c>
      <c r="B77" s="185">
        <v>0</v>
      </c>
      <c r="C77" s="218" t="s">
        <v>270</v>
      </c>
      <c r="D77" s="108" t="str">
        <f>VLOOKUP(E77,'3 NL-SfB'!C:F,4,0)</f>
        <v>paneel brandmeldinstallatie</v>
      </c>
      <c r="E77" s="96" t="s">
        <v>426</v>
      </c>
      <c r="F77" s="257" t="s">
        <v>3800</v>
      </c>
      <c r="G77"/>
      <c r="H77" s="147">
        <v>1</v>
      </c>
      <c r="I77" s="143"/>
      <c r="J77" s="143"/>
      <c r="K77" s="143"/>
      <c r="L77" s="122"/>
      <c r="M77" s="143"/>
      <c r="N77" s="98"/>
      <c r="O77" s="160"/>
      <c r="P77" s="98"/>
      <c r="Q77" s="160"/>
      <c r="R77" s="114"/>
      <c r="S77" s="143"/>
      <c r="T77" s="114"/>
      <c r="U77" s="143"/>
      <c r="V77" s="110"/>
      <c r="W77" s="160"/>
      <c r="X77" s="110"/>
      <c r="Y77" s="160"/>
      <c r="Z77" s="160"/>
      <c r="AA77" s="160"/>
      <c r="AB77" s="102"/>
      <c r="AC77" s="226" t="s">
        <v>3839</v>
      </c>
      <c r="AD77" s="156" t="b">
        <f>NOT(ISBLANK(OpnameTabel[[#This Row],[Aantal]]))</f>
        <v>1</v>
      </c>
      <c r="AE77" s="70" t="b">
        <f>AND(OpnameTabel[[#This Row],[IsAssetRegel]],NOT(ISBLANK(OpnameTabel[[#This Row],[Aantal]])))</f>
        <v>1</v>
      </c>
      <c r="AF77" s="70" t="b">
        <f>IF(AND(OpnameTabel[[#This Row],[IsAssetRegel]],OpnameTabel[[#This Row],[IsRegelActief]]), NOT(ISBLANK(OpnameTabel[[#This Row],[Bouwjaar]])), TRUE)</f>
        <v>0</v>
      </c>
      <c r="AG77" s="70" t="b">
        <f>IF(AND(OpnameTabel[[#This Row],[IsAssetRegel]],OpnameTabel[[#This Row],[IsRegelActief]]), NOT(ISBLANK(J77)), TRUE)</f>
        <v>0</v>
      </c>
      <c r="AH77" s="70" t="b">
        <f>IF(AND(OpnameTabel[[#This Row],[IsAssetRegel]],OpnameTabel[[#This Row],[IsRegelActief]]), NOT(ISBLANK(K77)), TRUE)</f>
        <v>0</v>
      </c>
      <c r="AI77" s="70" t="b">
        <f>IF(AND(OpnameTabel[[#This Row],[IsAssetRegel]],OpnameTabel[[#This Row],[IsRegelActief]], NOT(ISBLANK(OpnameTabel[[#This Row],[Kenmerkvraag 4]]))), NOT(ISBLANK(OpnameTabel[[#This Row],[Kenmerkantwoord 4]])), TRUE)</f>
        <v>1</v>
      </c>
      <c r="AJ77" s="70" t="b">
        <f>IF(AND(OpnameTabel[[#This Row],[IsAssetRegel]],OpnameTabel[[#This Row],[IsRegelActief]], NOT(ISBLANK(OpnameTabel[[#This Row],[Kenmerkvraag 5]]))), NOT(ISBLANK(OpnameTabel[[#This Row],[Kenmerkantwoord 5]])), TRUE)</f>
        <v>1</v>
      </c>
      <c r="AK77" s="70" t="b">
        <f>IF(AND(OpnameTabel[[#This Row],[IsAssetRegel]],OpnameTabel[[#This Row],[IsRegelActief]], NOT(ISBLANK(OpnameTabel[[#This Row],[Kenmerkvraag 6]]))), NOT(ISBLANK(OpnameTabel[[#This Row],[Kenmerkantwoord 6]])), TRUE)</f>
        <v>1</v>
      </c>
      <c r="AL77" s="70" t="b">
        <f>IF(AND(OpnameTabel[[#This Row],[IsAssetRegel]],OpnameTabel[[#This Row],[IsRegelActief]], NOT(ISBLANK(OpnameTabel[[#This Row],[Kenmerkvraag 7]]))), NOT(ISBLANK(OpnameTabel[[#This Row],[Kenmerkantwoord 7]])), TRUE)</f>
        <v>1</v>
      </c>
      <c r="AM77" s="70" t="b">
        <f>IF(AND(OpnameTabel[[#This Row],[IsAssetRegel]],OpnameTabel[[#This Row],[IsRegelActief]], NOT(ISBLANK(OpnameTabel[[#This Row],[Kenmerkvraag 8]]))), NOT(ISBLANK(OpnameTabel[[#This Row],[Kenmerkantwoord 8]])), TRUE)</f>
        <v>1</v>
      </c>
      <c r="AN77" s="70" t="b">
        <f>IF(AND(OpnameTabel[[#This Row],[IsAssetRegel]],OpnameTabel[[#This Row],[IsRegelActief]], NOT(ISBLANK(OpnameTabel[[#This Row],[Kenmerkvraag 9]]))), NOT(ISBLANK(OpnameTabel[[#This Row],[Kenmerkantwoord 9]])), TRUE)</f>
        <v>1</v>
      </c>
      <c r="AO77" s="70" t="b">
        <f>IF(AND(OpnameTabel[[#This Row],[IsAssetRegel]],OpnameTabel[[#This Row],[IsRegelActief]], NOT(ISBLANK(OpnameTabel[[#This Row],[Kenmerkvraag 10]]))), NOT(ISBLANK(OpnameTabel[[#This Row],[Kenmerkantwoord 10]])), TRUE)</f>
        <v>1</v>
      </c>
      <c r="AP77" s="70" t="b">
        <f>IF(AND(OpnameTabel[[#This Row],[IsAssetRegel]],OpnameTabel[[#This Row],[IsRegelActief]], NOT(ISBLANK(OpnameTabel[[#This Row],[Kenmerkvraag 11]]))), NOT(ISBLANK(OpnameTabel[[#This Row],[Kenmerkantwoord 11]])), TRUE)</f>
        <v>1</v>
      </c>
      <c r="AQ77" s="70">
        <f>IF(OpnameTabel[[#This Row],[IsIngevuld1]], 0, 1)</f>
        <v>1</v>
      </c>
      <c r="AR77" s="70">
        <f>IF(OpnameTabel[[#This Row],[IsIngevuld2]], 0, 1)</f>
        <v>1</v>
      </c>
      <c r="AS77" s="70">
        <f>IF(OpnameTabel[[#This Row],[IsIngevuld3]], 0, 1)</f>
        <v>1</v>
      </c>
      <c r="AT77" s="70">
        <f>IF(OpnameTabel[[#This Row],[IsIngevuld4]], 0, 1)</f>
        <v>0</v>
      </c>
      <c r="AU77" s="70">
        <f>IF(OpnameTabel[[#This Row],[IsIngevuld5]], 0, 1)</f>
        <v>0</v>
      </c>
      <c r="AV77" s="70">
        <f>IF(OpnameTabel[[#This Row],[IsIngevuld6]], 0, 1)</f>
        <v>0</v>
      </c>
      <c r="AW77" s="70">
        <f>IF(OpnameTabel[[#This Row],[IsIngevuld7]], 0, 1)</f>
        <v>0</v>
      </c>
      <c r="AX77" s="70">
        <f>IF(OpnameTabel[[#This Row],[IsIngevuld8]], 0, 1)</f>
        <v>0</v>
      </c>
      <c r="AY77" s="70">
        <f>IF(OpnameTabel[[#This Row],[IsIngevuld9]], 0, 1)</f>
        <v>0</v>
      </c>
      <c r="AZ77" s="70">
        <f>IF(OpnameTabel[[#This Row],[IsIngevuld10]], 0, 1)</f>
        <v>0</v>
      </c>
      <c r="BA77" s="70">
        <f>IF(OpnameTabel[[#This Row],[IsIngevuld11]], 0, 1)</f>
        <v>0</v>
      </c>
      <c r="BB77" s="70" t="b">
        <f>ISNUMBER(SEARCH("[",OpnameTabel[[#This Row],[Kenmerkvraag 4]]))</f>
        <v>0</v>
      </c>
      <c r="BC77" s="70" t="str">
        <f>IF(OpnameTabel[[#This Row],[HeeftKenmerkEenheid4]], MID(LEFT(OpnameTabel[[#This Row],[Kenmerkvraag 4]],FIND("]",OpnameTabel[[#This Row],[Kenmerkvraag 4]])-1),FIND("[",OpnameTabel[[#This Row],[Kenmerkvraag 4]])+1,LEN(OpnameTabel[[#This Row],[Kenmerkvraag 4]])), "")</f>
        <v/>
      </c>
      <c r="BD77" s="70" t="str">
        <f>IF(OpnameTabel[[#This Row],[HeeftKenmerkEenheid4]], LEFT(OpnameTabel[[#This Row],[Kenmerkvraag 4]], (FIND(" [",OpnameTabel[[#This Row],[Kenmerkvraag 4]],1)-1)), "")</f>
        <v/>
      </c>
      <c r="BE77" s="186" t="str">
        <f>IF(OpnameTabel[[#This Row],[HeeftKenmerkEenheid4]], (OpnameTabel[[#This Row],[Kenmerkomschrijving4]] &amp; ": " &amp; OpnameTabel[[#This Row],[Kenmerkantwoord 4]] &amp; " " &amp;OpnameTabel[[#This Row],[Kenmerkeenheid4]]), IF(ISTEXT(OpnameTabel[[#This Row],[Kenmerkantwoord 4]]), OpnameTabel[[#This Row],[Kenmerkantwoord 4]], ""))</f>
        <v/>
      </c>
      <c r="BF77" s="186" t="b">
        <f>ISNUMBER(SEARCH("[",OpnameTabel[[#This Row],[Kenmerkvraag 5]]))</f>
        <v>0</v>
      </c>
      <c r="BG77" s="186" t="str">
        <f>IF(OpnameTabel[[#This Row],[HeeftKenmerkEenheid5]], MID(LEFT(OpnameTabel[[#This Row],[Kenmerkvraag 5]],FIND("]",OpnameTabel[[#This Row],[Kenmerkvraag 5]])-1),FIND("[",OpnameTabel[[#This Row],[Kenmerkvraag 5]])+1,LEN(OpnameTabel[[#This Row],[Kenmerkvraag 5]])), "")</f>
        <v/>
      </c>
      <c r="BH77" s="186" t="str">
        <f>IF(OpnameTabel[[#This Row],[HeeftKenmerkEenheid5]], LEFT(OpnameTabel[[#This Row],[Kenmerkvraag 5]], (FIND(" [",OpnameTabel[[#This Row],[Kenmerkvraag 5]],1)-1)), "")</f>
        <v/>
      </c>
      <c r="BI77" s="186" t="str">
        <f>IF(OpnameTabel[[#This Row],[HeeftKenmerkEenheid5]], (OpnameTabel[[#This Row],[Kenmerkomschrijving5]] &amp; ": " &amp; OpnameTabel[[#This Row],[Kenmerkantwoord 5]] &amp; " " &amp;OpnameTabel[[#This Row],[Kenmerkeenheid5]]), IF(ISTEXT(OpnameTabel[[#This Row],[Kenmerkantwoord 5]]), OpnameTabel[[#This Row],[Kenmerkantwoord 5]], ""))</f>
        <v/>
      </c>
      <c r="BJ77" s="186" t="b">
        <f>ISNUMBER(SEARCH("[",OpnameTabel[[#This Row],[Kenmerkvraag 6]]))</f>
        <v>0</v>
      </c>
      <c r="BK77" s="186" t="str">
        <f>IF(OpnameTabel[[#This Row],[HeeftKenmerkEenheid6]], MID(LEFT(OpnameTabel[[#This Row],[Kenmerkvraag 6]],FIND("]",OpnameTabel[[#This Row],[Kenmerkvraag 6]])-1),FIND("[",OpnameTabel[[#This Row],[Kenmerkvraag 6]])+1,LEN(OpnameTabel[[#This Row],[Kenmerkvraag 6]])), "")</f>
        <v/>
      </c>
      <c r="BL77" s="186" t="str">
        <f>IF(OpnameTabel[[#This Row],[HeeftKenmerkEenheid6]], LEFT(OpnameTabel[[#This Row],[Kenmerkvraag 6]], (FIND(" [",OpnameTabel[[#This Row],[Kenmerkvraag 6]],1)-1)), "")</f>
        <v/>
      </c>
      <c r="BM77" s="186" t="str">
        <f>IF(OpnameTabel[[#This Row],[HeeftKenmerkEenheid6]], (OpnameTabel[[#This Row],[Kenmerkomschrijving6]] &amp; ": " &amp; OpnameTabel[[#This Row],[Kenmerkantwoord 6]] &amp; " " &amp;OpnameTabel[[#This Row],[Kenmerkeenheid6]]), IF(ISTEXT(OpnameTabel[[#This Row],[Kenmerkantwoord 6]]), OpnameTabel[[#This Row],[Kenmerkantwoord 6]], ""))</f>
        <v/>
      </c>
      <c r="BN77" s="186" t="b">
        <f>ISNUMBER(SEARCH("[",OpnameTabel[[#This Row],[Kenmerkvraag 7]]))</f>
        <v>0</v>
      </c>
      <c r="BO77" s="186" t="str">
        <f>IF(OpnameTabel[[#This Row],[HeeftKenmerkEenheid7]], MID(LEFT(OpnameTabel[[#This Row],[Kenmerkvraag 7]],FIND("]",OpnameTabel[[#This Row],[Kenmerkvraag 7]])-1),FIND("[",OpnameTabel[[#This Row],[Kenmerkvraag 7]])+1,LEN(OpnameTabel[[#This Row],[Kenmerkvraag 7]])), "")</f>
        <v/>
      </c>
      <c r="BP77" s="186" t="str">
        <f>IF(OpnameTabel[[#This Row],[HeeftKenmerkEenheid7]], LEFT(OpnameTabel[[#This Row],[Kenmerkvraag 7]], (FIND(" [",OpnameTabel[[#This Row],[Kenmerkvraag 7]],1)-1)), "")</f>
        <v/>
      </c>
      <c r="BQ77" s="186" t="str">
        <f>IF(OpnameTabel[[#This Row],[HeeftKenmerkEenheid7]], (OpnameTabel[[#This Row],[Kenmerkomschrijving7]] &amp; ": " &amp; OpnameTabel[[#This Row],[Kenmerkantwoord 7]] &amp; " " &amp;OpnameTabel[[#This Row],[Kenmerkeenheid7]]), IF(ISTEXT(OpnameTabel[[#This Row],[Kenmerkantwoord 7]]), OpnameTabel[[#This Row],[Kenmerkantwoord 7]], ""))</f>
        <v/>
      </c>
      <c r="BR77" s="186" t="b">
        <f>ISNUMBER(SEARCH("[",OpnameTabel[[#This Row],[Kenmerkvraag 8]]))</f>
        <v>0</v>
      </c>
      <c r="BS77" s="186" t="str">
        <f>IF(OpnameTabel[[#This Row],[HeeftKenmerkEenheid8]], MID(LEFT(OpnameTabel[[#This Row],[Kenmerkvraag 8]],FIND("]",OpnameTabel[[#This Row],[Kenmerkvraag 8]])-1),FIND("[",OpnameTabel[[#This Row],[Kenmerkvraag 8]])+1,LEN(OpnameTabel[[#This Row],[Kenmerkvraag 8]])), "")</f>
        <v/>
      </c>
      <c r="BT77" s="186" t="str">
        <f>IF(OpnameTabel[[#This Row],[HeeftKenmerkEenheid8]], LEFT(OpnameTabel[[#This Row],[Kenmerkvraag 8]], (FIND(" [",OpnameTabel[[#This Row],[Kenmerkvraag 8]],1)-1)), "")</f>
        <v/>
      </c>
      <c r="BU77" s="186" t="str">
        <f>IF(OpnameTabel[[#This Row],[HeeftKenmerkEenheid8]], (OpnameTabel[[#This Row],[Kenmerkomschrijving8]] &amp; ": " &amp; OpnameTabel[[#This Row],[Kenmerkantwoord 8]] &amp; " " &amp;OpnameTabel[[#This Row],[Kenmerkeenheid8]]), IF(ISTEXT(OpnameTabel[[#This Row],[Kenmerkantwoord 8]]), OpnameTabel[[#This Row],[Kenmerkantwoord 8]], ""))</f>
        <v/>
      </c>
      <c r="BV77" s="186" t="b">
        <f>ISNUMBER(SEARCH("[",OpnameTabel[[#This Row],[Kenmerkvraag 9]]))</f>
        <v>0</v>
      </c>
      <c r="BW77" s="186" t="str">
        <f>IF(OpnameTabel[[#This Row],[HeeftKenmerkEenheid9]], MID(LEFT(OpnameTabel[[#This Row],[Kenmerkvraag 9]],FIND("]",OpnameTabel[[#This Row],[Kenmerkvraag 9]])-1),FIND("[",OpnameTabel[[#This Row],[Kenmerkvraag 9]])+1,LEN(OpnameTabel[[#This Row],[Kenmerkvraag 9]])), "")</f>
        <v/>
      </c>
      <c r="BX77" s="186" t="str">
        <f>IF(OpnameTabel[[#This Row],[HeeftKenmerkEenheid9]], LEFT(OpnameTabel[[#This Row],[Kenmerkvraag 9]], (FIND(" [",OpnameTabel[[#This Row],[Kenmerkvraag 9]],1)-1)), "")</f>
        <v/>
      </c>
      <c r="BY77" s="186" t="str">
        <f>IF(OpnameTabel[[#This Row],[HeeftKenmerkEenheid9]], (OpnameTabel[[#This Row],[Kenmerkomschrijving9]] &amp; ": " &amp; OpnameTabel[[#This Row],[Kenmerkantwoord 9]] &amp; " " &amp;OpnameTabel[[#This Row],[Kenmerkeenheid9]]), IF(ISTEXT(OpnameTabel[[#This Row],[Kenmerkantwoord 9]]), OpnameTabel[[#This Row],[Kenmerkantwoord 9]], ""))</f>
        <v/>
      </c>
      <c r="BZ77" s="186" t="b">
        <f>ISNUMBER(SEARCH("[",OpnameTabel[[#This Row],[Kenmerkvraag 10]]))</f>
        <v>0</v>
      </c>
      <c r="CA77" s="186" t="str">
        <f>IF(OpnameTabel[[#This Row],[HeeftKenmerkEenheid10]], MID(LEFT(OpnameTabel[[#This Row],[Kenmerkvraag 10]],FIND("]",OpnameTabel[[#This Row],[Kenmerkvraag 10]])-1),FIND("[",OpnameTabel[[#This Row],[Kenmerkvraag 10]])+1,LEN(OpnameTabel[[#This Row],[Kenmerkvraag 10]])), "")</f>
        <v/>
      </c>
      <c r="CB77" s="186" t="str">
        <f>IF(OpnameTabel[[#This Row],[HeeftKenmerkEenheid10]], LEFT(OpnameTabel[[#This Row],[Kenmerkvraag 10]], (FIND(" [",OpnameTabel[[#This Row],[Kenmerkvraag 10]],1)-1)), "")</f>
        <v/>
      </c>
      <c r="CC7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7" s="186" t="b">
        <f>ISNUMBER(SEARCH("[",OpnameTabel[[#This Row],[Kenmerkvraag 11]]))</f>
        <v>0</v>
      </c>
      <c r="CE77" s="186" t="str">
        <f>IF(OpnameTabel[[#This Row],[HeeftKenmerkEenheid11]], MID(LEFT(OpnameTabel[[#This Row],[Kenmerkvraag 11]],FIND("]",OpnameTabel[[#This Row],[Kenmerkvraag 11]])-1),FIND("[",OpnameTabel[[#This Row],[Kenmerkvraag 11]])+1,LEN(OpnameTabel[[#This Row],[Kenmerkvraag 11]])), "")</f>
        <v/>
      </c>
      <c r="CF77" s="186" t="str">
        <f>IF(OpnameTabel[[#This Row],[HeeftKenmerkEenheid11]], LEFT(OpnameTabel[[#This Row],[Kenmerkvraag 11]], (FIND(" [",OpnameTabel[[#This Row],[Kenmerkvraag 11]],1)-1)), "")</f>
        <v/>
      </c>
      <c r="CG7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7" s="186"/>
      <c r="CI77" s="186"/>
      <c r="CJ77" s="186"/>
      <c r="CK77" s="186"/>
      <c r="CL77" s="186"/>
      <c r="CM77" s="186"/>
      <c r="CN77" s="186"/>
      <c r="CO77" s="186"/>
      <c r="CP77" s="186"/>
      <c r="CQ77" s="186"/>
      <c r="CR77" s="186"/>
      <c r="CS77" s="186"/>
      <c r="CT77" s="186"/>
      <c r="CU77" s="186"/>
    </row>
    <row r="78" spans="1:99" s="242" customFormat="1" ht="27.6" x14ac:dyDescent="0.25">
      <c r="A78" s="197">
        <f>ROW()</f>
        <v>78</v>
      </c>
      <c r="B78" s="185">
        <v>0</v>
      </c>
      <c r="C78" s="218" t="s">
        <v>270</v>
      </c>
      <c r="D78" s="108" t="str">
        <f>VLOOKUP(E78,'3 NL-SfB'!C:F,4,0)</f>
        <v>rookmelder</v>
      </c>
      <c r="E78" s="96" t="s">
        <v>2967</v>
      </c>
      <c r="F78" s="257" t="s">
        <v>3800</v>
      </c>
      <c r="G78" t="s">
        <v>3800</v>
      </c>
      <c r="H78" s="147">
        <v>1</v>
      </c>
      <c r="I78" s="143"/>
      <c r="J78" s="143"/>
      <c r="K78" s="143"/>
      <c r="L78" s="122" t="s">
        <v>3105</v>
      </c>
      <c r="M78" s="143"/>
      <c r="N78" s="98"/>
      <c r="O78" s="143"/>
      <c r="P78" s="98"/>
      <c r="Q78" s="143"/>
      <c r="R78" s="114"/>
      <c r="S78" s="143"/>
      <c r="T78" s="114"/>
      <c r="U78" s="143"/>
      <c r="V78" s="110"/>
      <c r="W78" s="160"/>
      <c r="X78" s="110"/>
      <c r="Y78" s="160"/>
      <c r="Z78" s="160"/>
      <c r="AA78" s="160"/>
      <c r="AB78" s="102"/>
      <c r="AC78" s="226" t="s">
        <v>3839</v>
      </c>
      <c r="AD78" s="156" t="b">
        <f>NOT(ISBLANK(OpnameTabel[[#This Row],[Aantal]]))</f>
        <v>1</v>
      </c>
      <c r="AE78" s="70" t="b">
        <f>AND(OpnameTabel[[#This Row],[IsAssetRegel]],NOT(ISBLANK(OpnameTabel[[#This Row],[Aantal]])))</f>
        <v>1</v>
      </c>
      <c r="AF78" s="70" t="b">
        <f>IF(AND(OpnameTabel[[#This Row],[IsAssetRegel]],OpnameTabel[[#This Row],[IsRegelActief]]), NOT(ISBLANK(OpnameTabel[[#This Row],[Bouwjaar]])), TRUE)</f>
        <v>0</v>
      </c>
      <c r="AG78" s="70" t="b">
        <f>IF(AND(OpnameTabel[[#This Row],[IsAssetRegel]],OpnameTabel[[#This Row],[IsRegelActief]]), NOT(ISBLANK(J78)), TRUE)</f>
        <v>0</v>
      </c>
      <c r="AH78" s="70" t="b">
        <f>IF(AND(OpnameTabel[[#This Row],[IsAssetRegel]],OpnameTabel[[#This Row],[IsRegelActief]]), NOT(ISBLANK(K78)), TRUE)</f>
        <v>0</v>
      </c>
      <c r="AI78" s="70" t="b">
        <f>IF(AND(OpnameTabel[[#This Row],[IsAssetRegel]],OpnameTabel[[#This Row],[IsRegelActief]], NOT(ISBLANK(OpnameTabel[[#This Row],[Kenmerkvraag 4]]))), NOT(ISBLANK(OpnameTabel[[#This Row],[Kenmerkantwoord 4]])), TRUE)</f>
        <v>0</v>
      </c>
      <c r="AJ78" s="70" t="b">
        <f>IF(AND(OpnameTabel[[#This Row],[IsAssetRegel]],OpnameTabel[[#This Row],[IsRegelActief]], NOT(ISBLANK(OpnameTabel[[#This Row],[Kenmerkvraag 5]]))), NOT(ISBLANK(OpnameTabel[[#This Row],[Kenmerkantwoord 5]])), TRUE)</f>
        <v>1</v>
      </c>
      <c r="AK78" s="70" t="b">
        <f>IF(AND(OpnameTabel[[#This Row],[IsAssetRegel]],OpnameTabel[[#This Row],[IsRegelActief]], NOT(ISBLANK(OpnameTabel[[#This Row],[Kenmerkvraag 6]]))), NOT(ISBLANK(OpnameTabel[[#This Row],[Kenmerkantwoord 6]])), TRUE)</f>
        <v>1</v>
      </c>
      <c r="AL78" s="70" t="b">
        <f>IF(AND(OpnameTabel[[#This Row],[IsAssetRegel]],OpnameTabel[[#This Row],[IsRegelActief]], NOT(ISBLANK(OpnameTabel[[#This Row],[Kenmerkvraag 7]]))), NOT(ISBLANK(OpnameTabel[[#This Row],[Kenmerkantwoord 7]])), TRUE)</f>
        <v>1</v>
      </c>
      <c r="AM78" s="70" t="b">
        <f>IF(AND(OpnameTabel[[#This Row],[IsAssetRegel]],OpnameTabel[[#This Row],[IsRegelActief]], NOT(ISBLANK(OpnameTabel[[#This Row],[Kenmerkvraag 8]]))), NOT(ISBLANK(OpnameTabel[[#This Row],[Kenmerkantwoord 8]])), TRUE)</f>
        <v>1</v>
      </c>
      <c r="AN78" s="70" t="b">
        <f>IF(AND(OpnameTabel[[#This Row],[IsAssetRegel]],OpnameTabel[[#This Row],[IsRegelActief]], NOT(ISBLANK(OpnameTabel[[#This Row],[Kenmerkvraag 9]]))), NOT(ISBLANK(OpnameTabel[[#This Row],[Kenmerkantwoord 9]])), TRUE)</f>
        <v>1</v>
      </c>
      <c r="AO78" s="70" t="b">
        <f>IF(AND(OpnameTabel[[#This Row],[IsAssetRegel]],OpnameTabel[[#This Row],[IsRegelActief]], NOT(ISBLANK(OpnameTabel[[#This Row],[Kenmerkvraag 10]]))), NOT(ISBLANK(OpnameTabel[[#This Row],[Kenmerkantwoord 10]])), TRUE)</f>
        <v>1</v>
      </c>
      <c r="AP78" s="70" t="b">
        <f>IF(AND(OpnameTabel[[#This Row],[IsAssetRegel]],OpnameTabel[[#This Row],[IsRegelActief]], NOT(ISBLANK(OpnameTabel[[#This Row],[Kenmerkvraag 11]]))), NOT(ISBLANK(OpnameTabel[[#This Row],[Kenmerkantwoord 11]])), TRUE)</f>
        <v>1</v>
      </c>
      <c r="AQ78" s="70">
        <f>IF(OpnameTabel[[#This Row],[IsIngevuld1]], 0, 1)</f>
        <v>1</v>
      </c>
      <c r="AR78" s="70">
        <f>IF(OpnameTabel[[#This Row],[IsIngevuld2]], 0, 1)</f>
        <v>1</v>
      </c>
      <c r="AS78" s="70">
        <f>IF(OpnameTabel[[#This Row],[IsIngevuld3]], 0, 1)</f>
        <v>1</v>
      </c>
      <c r="AT78" s="70">
        <f>IF(OpnameTabel[[#This Row],[IsIngevuld4]], 0, 1)</f>
        <v>1</v>
      </c>
      <c r="AU78" s="70">
        <f>IF(OpnameTabel[[#This Row],[IsIngevuld5]], 0, 1)</f>
        <v>0</v>
      </c>
      <c r="AV78" s="70">
        <f>IF(OpnameTabel[[#This Row],[IsIngevuld6]], 0, 1)</f>
        <v>0</v>
      </c>
      <c r="AW78" s="70">
        <f>IF(OpnameTabel[[#This Row],[IsIngevuld7]], 0, 1)</f>
        <v>0</v>
      </c>
      <c r="AX78" s="70">
        <f>IF(OpnameTabel[[#This Row],[IsIngevuld8]], 0, 1)</f>
        <v>0</v>
      </c>
      <c r="AY78" s="70">
        <f>IF(OpnameTabel[[#This Row],[IsIngevuld9]], 0, 1)</f>
        <v>0</v>
      </c>
      <c r="AZ78" s="70">
        <f>IF(OpnameTabel[[#This Row],[IsIngevuld10]], 0, 1)</f>
        <v>0</v>
      </c>
      <c r="BA78" s="70">
        <f>IF(OpnameTabel[[#This Row],[IsIngevuld11]], 0, 1)</f>
        <v>0</v>
      </c>
      <c r="BB78" s="70" t="b">
        <f>ISNUMBER(SEARCH("[",OpnameTabel[[#This Row],[Kenmerkvraag 4]]))</f>
        <v>0</v>
      </c>
      <c r="BC78" s="70" t="str">
        <f>IF(OpnameTabel[[#This Row],[HeeftKenmerkEenheid4]], MID(LEFT(OpnameTabel[[#This Row],[Kenmerkvraag 4]],FIND("]",OpnameTabel[[#This Row],[Kenmerkvraag 4]])-1),FIND("[",OpnameTabel[[#This Row],[Kenmerkvraag 4]])+1,LEN(OpnameTabel[[#This Row],[Kenmerkvraag 4]])), "")</f>
        <v/>
      </c>
      <c r="BD78" s="70" t="str">
        <f>IF(OpnameTabel[[#This Row],[HeeftKenmerkEenheid4]], LEFT(OpnameTabel[[#This Row],[Kenmerkvraag 4]], (FIND(" [",OpnameTabel[[#This Row],[Kenmerkvraag 4]],1)-1)), "")</f>
        <v/>
      </c>
      <c r="BE78" s="186" t="str">
        <f>IF(OpnameTabel[[#This Row],[HeeftKenmerkEenheid4]], (OpnameTabel[[#This Row],[Kenmerkomschrijving4]] &amp; ": " &amp; OpnameTabel[[#This Row],[Kenmerkantwoord 4]] &amp; " " &amp;OpnameTabel[[#This Row],[Kenmerkeenheid4]]), IF(ISTEXT(OpnameTabel[[#This Row],[Kenmerkantwoord 4]]), OpnameTabel[[#This Row],[Kenmerkantwoord 4]], ""))</f>
        <v/>
      </c>
      <c r="BF78" s="186" t="b">
        <f>ISNUMBER(SEARCH("[",OpnameTabel[[#This Row],[Kenmerkvraag 5]]))</f>
        <v>0</v>
      </c>
      <c r="BG78" s="186" t="str">
        <f>IF(OpnameTabel[[#This Row],[HeeftKenmerkEenheid5]], MID(LEFT(OpnameTabel[[#This Row],[Kenmerkvraag 5]],FIND("]",OpnameTabel[[#This Row],[Kenmerkvraag 5]])-1),FIND("[",OpnameTabel[[#This Row],[Kenmerkvraag 5]])+1,LEN(OpnameTabel[[#This Row],[Kenmerkvraag 5]])), "")</f>
        <v/>
      </c>
      <c r="BH78" s="186" t="str">
        <f>IF(OpnameTabel[[#This Row],[HeeftKenmerkEenheid5]], LEFT(OpnameTabel[[#This Row],[Kenmerkvraag 5]], (FIND(" [",OpnameTabel[[#This Row],[Kenmerkvraag 5]],1)-1)), "")</f>
        <v/>
      </c>
      <c r="BI78" s="186" t="str">
        <f>IF(OpnameTabel[[#This Row],[HeeftKenmerkEenheid5]], (OpnameTabel[[#This Row],[Kenmerkomschrijving5]] &amp; ": " &amp; OpnameTabel[[#This Row],[Kenmerkantwoord 5]] &amp; " " &amp;OpnameTabel[[#This Row],[Kenmerkeenheid5]]), IF(ISTEXT(OpnameTabel[[#This Row],[Kenmerkantwoord 5]]), OpnameTabel[[#This Row],[Kenmerkantwoord 5]], ""))</f>
        <v/>
      </c>
      <c r="BJ78" s="186" t="b">
        <f>ISNUMBER(SEARCH("[",OpnameTabel[[#This Row],[Kenmerkvraag 6]]))</f>
        <v>0</v>
      </c>
      <c r="BK78" s="186" t="str">
        <f>IF(OpnameTabel[[#This Row],[HeeftKenmerkEenheid6]], MID(LEFT(OpnameTabel[[#This Row],[Kenmerkvraag 6]],FIND("]",OpnameTabel[[#This Row],[Kenmerkvraag 6]])-1),FIND("[",OpnameTabel[[#This Row],[Kenmerkvraag 6]])+1,LEN(OpnameTabel[[#This Row],[Kenmerkvraag 6]])), "")</f>
        <v/>
      </c>
      <c r="BL78" s="186" t="str">
        <f>IF(OpnameTabel[[#This Row],[HeeftKenmerkEenheid6]], LEFT(OpnameTabel[[#This Row],[Kenmerkvraag 6]], (FIND(" [",OpnameTabel[[#This Row],[Kenmerkvraag 6]],1)-1)), "")</f>
        <v/>
      </c>
      <c r="BM78" s="186" t="str">
        <f>IF(OpnameTabel[[#This Row],[HeeftKenmerkEenheid6]], (OpnameTabel[[#This Row],[Kenmerkomschrijving6]] &amp; ": " &amp; OpnameTabel[[#This Row],[Kenmerkantwoord 6]] &amp; " " &amp;OpnameTabel[[#This Row],[Kenmerkeenheid6]]), IF(ISTEXT(OpnameTabel[[#This Row],[Kenmerkantwoord 6]]), OpnameTabel[[#This Row],[Kenmerkantwoord 6]], ""))</f>
        <v/>
      </c>
      <c r="BN78" s="186" t="b">
        <f>ISNUMBER(SEARCH("[",OpnameTabel[[#This Row],[Kenmerkvraag 7]]))</f>
        <v>0</v>
      </c>
      <c r="BO78" s="186" t="str">
        <f>IF(OpnameTabel[[#This Row],[HeeftKenmerkEenheid7]], MID(LEFT(OpnameTabel[[#This Row],[Kenmerkvraag 7]],FIND("]",OpnameTabel[[#This Row],[Kenmerkvraag 7]])-1),FIND("[",OpnameTabel[[#This Row],[Kenmerkvraag 7]])+1,LEN(OpnameTabel[[#This Row],[Kenmerkvraag 7]])), "")</f>
        <v/>
      </c>
      <c r="BP78" s="186" t="str">
        <f>IF(OpnameTabel[[#This Row],[HeeftKenmerkEenheid7]], LEFT(OpnameTabel[[#This Row],[Kenmerkvraag 7]], (FIND(" [",OpnameTabel[[#This Row],[Kenmerkvraag 7]],1)-1)), "")</f>
        <v/>
      </c>
      <c r="BQ78" s="186" t="str">
        <f>IF(OpnameTabel[[#This Row],[HeeftKenmerkEenheid7]], (OpnameTabel[[#This Row],[Kenmerkomschrijving7]] &amp; ": " &amp; OpnameTabel[[#This Row],[Kenmerkantwoord 7]] &amp; " " &amp;OpnameTabel[[#This Row],[Kenmerkeenheid7]]), IF(ISTEXT(OpnameTabel[[#This Row],[Kenmerkantwoord 7]]), OpnameTabel[[#This Row],[Kenmerkantwoord 7]], ""))</f>
        <v/>
      </c>
      <c r="BR78" s="186" t="b">
        <f>ISNUMBER(SEARCH("[",OpnameTabel[[#This Row],[Kenmerkvraag 8]]))</f>
        <v>0</v>
      </c>
      <c r="BS78" s="186" t="str">
        <f>IF(OpnameTabel[[#This Row],[HeeftKenmerkEenheid8]], MID(LEFT(OpnameTabel[[#This Row],[Kenmerkvraag 8]],FIND("]",OpnameTabel[[#This Row],[Kenmerkvraag 8]])-1),FIND("[",OpnameTabel[[#This Row],[Kenmerkvraag 8]])+1,LEN(OpnameTabel[[#This Row],[Kenmerkvraag 8]])), "")</f>
        <v/>
      </c>
      <c r="BT78" s="186" t="str">
        <f>IF(OpnameTabel[[#This Row],[HeeftKenmerkEenheid8]], LEFT(OpnameTabel[[#This Row],[Kenmerkvraag 8]], (FIND(" [",OpnameTabel[[#This Row],[Kenmerkvraag 8]],1)-1)), "")</f>
        <v/>
      </c>
      <c r="BU78" s="186" t="str">
        <f>IF(OpnameTabel[[#This Row],[HeeftKenmerkEenheid8]], (OpnameTabel[[#This Row],[Kenmerkomschrijving8]] &amp; ": " &amp; OpnameTabel[[#This Row],[Kenmerkantwoord 8]] &amp; " " &amp;OpnameTabel[[#This Row],[Kenmerkeenheid8]]), IF(ISTEXT(OpnameTabel[[#This Row],[Kenmerkantwoord 8]]), OpnameTabel[[#This Row],[Kenmerkantwoord 8]], ""))</f>
        <v/>
      </c>
      <c r="BV78" s="186" t="b">
        <f>ISNUMBER(SEARCH("[",OpnameTabel[[#This Row],[Kenmerkvraag 9]]))</f>
        <v>0</v>
      </c>
      <c r="BW78" s="186" t="str">
        <f>IF(OpnameTabel[[#This Row],[HeeftKenmerkEenheid9]], MID(LEFT(OpnameTabel[[#This Row],[Kenmerkvraag 9]],FIND("]",OpnameTabel[[#This Row],[Kenmerkvraag 9]])-1),FIND("[",OpnameTabel[[#This Row],[Kenmerkvraag 9]])+1,LEN(OpnameTabel[[#This Row],[Kenmerkvraag 9]])), "")</f>
        <v/>
      </c>
      <c r="BX78" s="186" t="str">
        <f>IF(OpnameTabel[[#This Row],[HeeftKenmerkEenheid9]], LEFT(OpnameTabel[[#This Row],[Kenmerkvraag 9]], (FIND(" [",OpnameTabel[[#This Row],[Kenmerkvraag 9]],1)-1)), "")</f>
        <v/>
      </c>
      <c r="BY78" s="186" t="str">
        <f>IF(OpnameTabel[[#This Row],[HeeftKenmerkEenheid9]], (OpnameTabel[[#This Row],[Kenmerkomschrijving9]] &amp; ": " &amp; OpnameTabel[[#This Row],[Kenmerkantwoord 9]] &amp; " " &amp;OpnameTabel[[#This Row],[Kenmerkeenheid9]]), IF(ISTEXT(OpnameTabel[[#This Row],[Kenmerkantwoord 9]]), OpnameTabel[[#This Row],[Kenmerkantwoord 9]], ""))</f>
        <v/>
      </c>
      <c r="BZ78" s="186" t="b">
        <f>ISNUMBER(SEARCH("[",OpnameTabel[[#This Row],[Kenmerkvraag 10]]))</f>
        <v>0</v>
      </c>
      <c r="CA78" s="186" t="str">
        <f>IF(OpnameTabel[[#This Row],[HeeftKenmerkEenheid10]], MID(LEFT(OpnameTabel[[#This Row],[Kenmerkvraag 10]],FIND("]",OpnameTabel[[#This Row],[Kenmerkvraag 10]])-1),FIND("[",OpnameTabel[[#This Row],[Kenmerkvraag 10]])+1,LEN(OpnameTabel[[#This Row],[Kenmerkvraag 10]])), "")</f>
        <v/>
      </c>
      <c r="CB78" s="186" t="str">
        <f>IF(OpnameTabel[[#This Row],[HeeftKenmerkEenheid10]], LEFT(OpnameTabel[[#This Row],[Kenmerkvraag 10]], (FIND(" [",OpnameTabel[[#This Row],[Kenmerkvraag 10]],1)-1)), "")</f>
        <v/>
      </c>
      <c r="CC7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8" s="186" t="b">
        <f>ISNUMBER(SEARCH("[",OpnameTabel[[#This Row],[Kenmerkvraag 11]]))</f>
        <v>0</v>
      </c>
      <c r="CE78" s="186" t="str">
        <f>IF(OpnameTabel[[#This Row],[HeeftKenmerkEenheid11]], MID(LEFT(OpnameTabel[[#This Row],[Kenmerkvraag 11]],FIND("]",OpnameTabel[[#This Row],[Kenmerkvraag 11]])-1),FIND("[",OpnameTabel[[#This Row],[Kenmerkvraag 11]])+1,LEN(OpnameTabel[[#This Row],[Kenmerkvraag 11]])), "")</f>
        <v/>
      </c>
      <c r="CF78" s="186" t="str">
        <f>IF(OpnameTabel[[#This Row],[HeeftKenmerkEenheid11]], LEFT(OpnameTabel[[#This Row],[Kenmerkvraag 11]], (FIND(" [",OpnameTabel[[#This Row],[Kenmerkvraag 11]],1)-1)), "")</f>
        <v/>
      </c>
      <c r="CG7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8" s="186"/>
      <c r="CI78" s="186"/>
      <c r="CJ78" s="186"/>
      <c r="CK78" s="186"/>
      <c r="CL78" s="186"/>
      <c r="CM78" s="186"/>
      <c r="CN78" s="186"/>
      <c r="CO78" s="186"/>
      <c r="CP78" s="186"/>
      <c r="CQ78" s="186"/>
      <c r="CR78" s="186"/>
      <c r="CS78" s="186"/>
      <c r="CT78" s="186"/>
      <c r="CU78" s="186"/>
    </row>
    <row r="79" spans="1:99" ht="17.399999999999999" customHeight="1" x14ac:dyDescent="0.25">
      <c r="A79" s="197">
        <f>ROW()</f>
        <v>79</v>
      </c>
      <c r="B79" s="185">
        <v>0</v>
      </c>
      <c r="C79" s="218" t="s">
        <v>270</v>
      </c>
      <c r="D79" s="108" t="str">
        <f>VLOOKUP(E79,'3 NL-SfB'!C:F,4,0)</f>
        <v>handmelder (brand)</v>
      </c>
      <c r="E79" s="96" t="s">
        <v>3192</v>
      </c>
      <c r="F79" s="257" t="s">
        <v>3800</v>
      </c>
      <c r="G79" t="s">
        <v>3800</v>
      </c>
      <c r="H79" s="147">
        <v>1</v>
      </c>
      <c r="I79" s="143"/>
      <c r="J79" s="143"/>
      <c r="K79" s="143"/>
      <c r="L79" s="122" t="s">
        <v>3105</v>
      </c>
      <c r="M79" s="143"/>
      <c r="N79" s="98"/>
      <c r="O79" s="160"/>
      <c r="P79" s="98"/>
      <c r="Q79" s="160"/>
      <c r="R79" s="114"/>
      <c r="S79" s="143"/>
      <c r="T79" s="114"/>
      <c r="U79" s="143"/>
      <c r="V79" s="110"/>
      <c r="W79" s="160"/>
      <c r="X79" s="110"/>
      <c r="Y79" s="160"/>
      <c r="Z79" s="160"/>
      <c r="AA79" s="160"/>
      <c r="AB79" s="102"/>
      <c r="AC79" s="226" t="s">
        <v>3839</v>
      </c>
      <c r="AD79" s="156" t="b">
        <f>NOT(ISBLANK(OpnameTabel[[#This Row],[Aantal]]))</f>
        <v>1</v>
      </c>
      <c r="AE79" s="70" t="b">
        <f>AND(OpnameTabel[[#This Row],[IsAssetRegel]],NOT(ISBLANK(OpnameTabel[[#This Row],[Aantal]])))</f>
        <v>1</v>
      </c>
      <c r="AF79" s="70" t="b">
        <f>IF(AND(OpnameTabel[[#This Row],[IsAssetRegel]],OpnameTabel[[#This Row],[IsRegelActief]]), NOT(ISBLANK(OpnameTabel[[#This Row],[Bouwjaar]])), TRUE)</f>
        <v>0</v>
      </c>
      <c r="AG79" s="70" t="b">
        <f>IF(AND(OpnameTabel[[#This Row],[IsAssetRegel]],OpnameTabel[[#This Row],[IsRegelActief]]), NOT(ISBLANK(J79)), TRUE)</f>
        <v>0</v>
      </c>
      <c r="AH79" s="70" t="b">
        <f>IF(AND(OpnameTabel[[#This Row],[IsAssetRegel]],OpnameTabel[[#This Row],[IsRegelActief]]), NOT(ISBLANK(K79)), TRUE)</f>
        <v>0</v>
      </c>
      <c r="AI79" s="70" t="b">
        <f>IF(AND(OpnameTabel[[#This Row],[IsAssetRegel]],OpnameTabel[[#This Row],[IsRegelActief]], NOT(ISBLANK(OpnameTabel[[#This Row],[Kenmerkvraag 4]]))), NOT(ISBLANK(OpnameTabel[[#This Row],[Kenmerkantwoord 4]])), TRUE)</f>
        <v>0</v>
      </c>
      <c r="AJ79" s="70" t="b">
        <f>IF(AND(OpnameTabel[[#This Row],[IsAssetRegel]],OpnameTabel[[#This Row],[IsRegelActief]], NOT(ISBLANK(OpnameTabel[[#This Row],[Kenmerkvraag 5]]))), NOT(ISBLANK(OpnameTabel[[#This Row],[Kenmerkantwoord 5]])), TRUE)</f>
        <v>1</v>
      </c>
      <c r="AK79" s="70" t="b">
        <f>IF(AND(OpnameTabel[[#This Row],[IsAssetRegel]],OpnameTabel[[#This Row],[IsRegelActief]], NOT(ISBLANK(OpnameTabel[[#This Row],[Kenmerkvraag 6]]))), NOT(ISBLANK(OpnameTabel[[#This Row],[Kenmerkantwoord 6]])), TRUE)</f>
        <v>1</v>
      </c>
      <c r="AL79" s="70" t="b">
        <f>IF(AND(OpnameTabel[[#This Row],[IsAssetRegel]],OpnameTabel[[#This Row],[IsRegelActief]], NOT(ISBLANK(OpnameTabel[[#This Row],[Kenmerkvraag 7]]))), NOT(ISBLANK(OpnameTabel[[#This Row],[Kenmerkantwoord 7]])), TRUE)</f>
        <v>1</v>
      </c>
      <c r="AM79" s="70" t="b">
        <f>IF(AND(OpnameTabel[[#This Row],[IsAssetRegel]],OpnameTabel[[#This Row],[IsRegelActief]], NOT(ISBLANK(OpnameTabel[[#This Row],[Kenmerkvraag 8]]))), NOT(ISBLANK(OpnameTabel[[#This Row],[Kenmerkantwoord 8]])), TRUE)</f>
        <v>1</v>
      </c>
      <c r="AN79" s="70" t="b">
        <f>IF(AND(OpnameTabel[[#This Row],[IsAssetRegel]],OpnameTabel[[#This Row],[IsRegelActief]], NOT(ISBLANK(OpnameTabel[[#This Row],[Kenmerkvraag 9]]))), NOT(ISBLANK(OpnameTabel[[#This Row],[Kenmerkantwoord 9]])), TRUE)</f>
        <v>1</v>
      </c>
      <c r="AO79" s="70" t="b">
        <f>IF(AND(OpnameTabel[[#This Row],[IsAssetRegel]],OpnameTabel[[#This Row],[IsRegelActief]], NOT(ISBLANK(OpnameTabel[[#This Row],[Kenmerkvraag 10]]))), NOT(ISBLANK(OpnameTabel[[#This Row],[Kenmerkantwoord 10]])), TRUE)</f>
        <v>1</v>
      </c>
      <c r="AP79" s="70" t="b">
        <f>IF(AND(OpnameTabel[[#This Row],[IsAssetRegel]],OpnameTabel[[#This Row],[IsRegelActief]], NOT(ISBLANK(OpnameTabel[[#This Row],[Kenmerkvraag 11]]))), NOT(ISBLANK(OpnameTabel[[#This Row],[Kenmerkantwoord 11]])), TRUE)</f>
        <v>1</v>
      </c>
      <c r="AQ79" s="70">
        <f>IF(OpnameTabel[[#This Row],[IsIngevuld1]], 0, 1)</f>
        <v>1</v>
      </c>
      <c r="AR79" s="70">
        <f>IF(OpnameTabel[[#This Row],[IsIngevuld2]], 0, 1)</f>
        <v>1</v>
      </c>
      <c r="AS79" s="70">
        <f>IF(OpnameTabel[[#This Row],[IsIngevuld3]], 0, 1)</f>
        <v>1</v>
      </c>
      <c r="AT79" s="70">
        <f>IF(OpnameTabel[[#This Row],[IsIngevuld4]], 0, 1)</f>
        <v>1</v>
      </c>
      <c r="AU79" s="70">
        <f>IF(OpnameTabel[[#This Row],[IsIngevuld5]], 0, 1)</f>
        <v>0</v>
      </c>
      <c r="AV79" s="70">
        <f>IF(OpnameTabel[[#This Row],[IsIngevuld6]], 0, 1)</f>
        <v>0</v>
      </c>
      <c r="AW79" s="70">
        <f>IF(OpnameTabel[[#This Row],[IsIngevuld7]], 0, 1)</f>
        <v>0</v>
      </c>
      <c r="AX79" s="70">
        <f>IF(OpnameTabel[[#This Row],[IsIngevuld8]], 0, 1)</f>
        <v>0</v>
      </c>
      <c r="AY79" s="70">
        <f>IF(OpnameTabel[[#This Row],[IsIngevuld9]], 0, 1)</f>
        <v>0</v>
      </c>
      <c r="AZ79" s="70">
        <f>IF(OpnameTabel[[#This Row],[IsIngevuld10]], 0, 1)</f>
        <v>0</v>
      </c>
      <c r="BA79" s="70">
        <f>IF(OpnameTabel[[#This Row],[IsIngevuld11]], 0, 1)</f>
        <v>0</v>
      </c>
      <c r="BB79" s="70" t="b">
        <f>ISNUMBER(SEARCH("[",OpnameTabel[[#This Row],[Kenmerkvraag 4]]))</f>
        <v>0</v>
      </c>
      <c r="BC79" s="70" t="str">
        <f>IF(OpnameTabel[[#This Row],[HeeftKenmerkEenheid4]], MID(LEFT(OpnameTabel[[#This Row],[Kenmerkvraag 4]],FIND("]",OpnameTabel[[#This Row],[Kenmerkvraag 4]])-1),FIND("[",OpnameTabel[[#This Row],[Kenmerkvraag 4]])+1,LEN(OpnameTabel[[#This Row],[Kenmerkvraag 4]])), "")</f>
        <v/>
      </c>
      <c r="BD79" s="70" t="str">
        <f>IF(OpnameTabel[[#This Row],[HeeftKenmerkEenheid4]], LEFT(OpnameTabel[[#This Row],[Kenmerkvraag 4]], (FIND(" [",OpnameTabel[[#This Row],[Kenmerkvraag 4]],1)-1)), "")</f>
        <v/>
      </c>
      <c r="BE79" s="186" t="str">
        <f>IF(OpnameTabel[[#This Row],[HeeftKenmerkEenheid4]], (OpnameTabel[[#This Row],[Kenmerkomschrijving4]] &amp; ": " &amp; OpnameTabel[[#This Row],[Kenmerkantwoord 4]] &amp; " " &amp;OpnameTabel[[#This Row],[Kenmerkeenheid4]]), IF(ISTEXT(OpnameTabel[[#This Row],[Kenmerkantwoord 4]]), OpnameTabel[[#This Row],[Kenmerkantwoord 4]], ""))</f>
        <v/>
      </c>
      <c r="BF79" s="186" t="b">
        <f>ISNUMBER(SEARCH("[",OpnameTabel[[#This Row],[Kenmerkvraag 5]]))</f>
        <v>0</v>
      </c>
      <c r="BG79" s="186" t="str">
        <f>IF(OpnameTabel[[#This Row],[HeeftKenmerkEenheid5]], MID(LEFT(OpnameTabel[[#This Row],[Kenmerkvraag 5]],FIND("]",OpnameTabel[[#This Row],[Kenmerkvraag 5]])-1),FIND("[",OpnameTabel[[#This Row],[Kenmerkvraag 5]])+1,LEN(OpnameTabel[[#This Row],[Kenmerkvraag 5]])), "")</f>
        <v/>
      </c>
      <c r="BH79" s="186" t="str">
        <f>IF(OpnameTabel[[#This Row],[HeeftKenmerkEenheid5]], LEFT(OpnameTabel[[#This Row],[Kenmerkvraag 5]], (FIND(" [",OpnameTabel[[#This Row],[Kenmerkvraag 5]],1)-1)), "")</f>
        <v/>
      </c>
      <c r="BI79" s="186" t="str">
        <f>IF(OpnameTabel[[#This Row],[HeeftKenmerkEenheid5]], (OpnameTabel[[#This Row],[Kenmerkomschrijving5]] &amp; ": " &amp; OpnameTabel[[#This Row],[Kenmerkantwoord 5]] &amp; " " &amp;OpnameTabel[[#This Row],[Kenmerkeenheid5]]), IF(ISTEXT(OpnameTabel[[#This Row],[Kenmerkantwoord 5]]), OpnameTabel[[#This Row],[Kenmerkantwoord 5]], ""))</f>
        <v/>
      </c>
      <c r="BJ79" s="186" t="b">
        <f>ISNUMBER(SEARCH("[",OpnameTabel[[#This Row],[Kenmerkvraag 6]]))</f>
        <v>0</v>
      </c>
      <c r="BK79" s="186" t="str">
        <f>IF(OpnameTabel[[#This Row],[HeeftKenmerkEenheid6]], MID(LEFT(OpnameTabel[[#This Row],[Kenmerkvraag 6]],FIND("]",OpnameTabel[[#This Row],[Kenmerkvraag 6]])-1),FIND("[",OpnameTabel[[#This Row],[Kenmerkvraag 6]])+1,LEN(OpnameTabel[[#This Row],[Kenmerkvraag 6]])), "")</f>
        <v/>
      </c>
      <c r="BL79" s="186" t="str">
        <f>IF(OpnameTabel[[#This Row],[HeeftKenmerkEenheid6]], LEFT(OpnameTabel[[#This Row],[Kenmerkvraag 6]], (FIND(" [",OpnameTabel[[#This Row],[Kenmerkvraag 6]],1)-1)), "")</f>
        <v/>
      </c>
      <c r="BM79" s="186" t="str">
        <f>IF(OpnameTabel[[#This Row],[HeeftKenmerkEenheid6]], (OpnameTabel[[#This Row],[Kenmerkomschrijving6]] &amp; ": " &amp; OpnameTabel[[#This Row],[Kenmerkantwoord 6]] &amp; " " &amp;OpnameTabel[[#This Row],[Kenmerkeenheid6]]), IF(ISTEXT(OpnameTabel[[#This Row],[Kenmerkantwoord 6]]), OpnameTabel[[#This Row],[Kenmerkantwoord 6]], ""))</f>
        <v/>
      </c>
      <c r="BN79" s="186" t="b">
        <f>ISNUMBER(SEARCH("[",OpnameTabel[[#This Row],[Kenmerkvraag 7]]))</f>
        <v>0</v>
      </c>
      <c r="BO79" s="186" t="str">
        <f>IF(OpnameTabel[[#This Row],[HeeftKenmerkEenheid7]], MID(LEFT(OpnameTabel[[#This Row],[Kenmerkvraag 7]],FIND("]",OpnameTabel[[#This Row],[Kenmerkvraag 7]])-1),FIND("[",OpnameTabel[[#This Row],[Kenmerkvraag 7]])+1,LEN(OpnameTabel[[#This Row],[Kenmerkvraag 7]])), "")</f>
        <v/>
      </c>
      <c r="BP79" s="186" t="str">
        <f>IF(OpnameTabel[[#This Row],[HeeftKenmerkEenheid7]], LEFT(OpnameTabel[[#This Row],[Kenmerkvraag 7]], (FIND(" [",OpnameTabel[[#This Row],[Kenmerkvraag 7]],1)-1)), "")</f>
        <v/>
      </c>
      <c r="BQ79" s="186" t="str">
        <f>IF(OpnameTabel[[#This Row],[HeeftKenmerkEenheid7]], (OpnameTabel[[#This Row],[Kenmerkomschrijving7]] &amp; ": " &amp; OpnameTabel[[#This Row],[Kenmerkantwoord 7]] &amp; " " &amp;OpnameTabel[[#This Row],[Kenmerkeenheid7]]), IF(ISTEXT(OpnameTabel[[#This Row],[Kenmerkantwoord 7]]), OpnameTabel[[#This Row],[Kenmerkantwoord 7]], ""))</f>
        <v/>
      </c>
      <c r="BR79" s="186" t="b">
        <f>ISNUMBER(SEARCH("[",OpnameTabel[[#This Row],[Kenmerkvraag 8]]))</f>
        <v>0</v>
      </c>
      <c r="BS79" s="186" t="str">
        <f>IF(OpnameTabel[[#This Row],[HeeftKenmerkEenheid8]], MID(LEFT(OpnameTabel[[#This Row],[Kenmerkvraag 8]],FIND("]",OpnameTabel[[#This Row],[Kenmerkvraag 8]])-1),FIND("[",OpnameTabel[[#This Row],[Kenmerkvraag 8]])+1,LEN(OpnameTabel[[#This Row],[Kenmerkvraag 8]])), "")</f>
        <v/>
      </c>
      <c r="BT79" s="186" t="str">
        <f>IF(OpnameTabel[[#This Row],[HeeftKenmerkEenheid8]], LEFT(OpnameTabel[[#This Row],[Kenmerkvraag 8]], (FIND(" [",OpnameTabel[[#This Row],[Kenmerkvraag 8]],1)-1)), "")</f>
        <v/>
      </c>
      <c r="BU79" s="186" t="str">
        <f>IF(OpnameTabel[[#This Row],[HeeftKenmerkEenheid8]], (OpnameTabel[[#This Row],[Kenmerkomschrijving8]] &amp; ": " &amp; OpnameTabel[[#This Row],[Kenmerkantwoord 8]] &amp; " " &amp;OpnameTabel[[#This Row],[Kenmerkeenheid8]]), IF(ISTEXT(OpnameTabel[[#This Row],[Kenmerkantwoord 8]]), OpnameTabel[[#This Row],[Kenmerkantwoord 8]], ""))</f>
        <v/>
      </c>
      <c r="BV79" s="186" t="b">
        <f>ISNUMBER(SEARCH("[",OpnameTabel[[#This Row],[Kenmerkvraag 9]]))</f>
        <v>0</v>
      </c>
      <c r="BW79" s="186" t="str">
        <f>IF(OpnameTabel[[#This Row],[HeeftKenmerkEenheid9]], MID(LEFT(OpnameTabel[[#This Row],[Kenmerkvraag 9]],FIND("]",OpnameTabel[[#This Row],[Kenmerkvraag 9]])-1),FIND("[",OpnameTabel[[#This Row],[Kenmerkvraag 9]])+1,LEN(OpnameTabel[[#This Row],[Kenmerkvraag 9]])), "")</f>
        <v/>
      </c>
      <c r="BX79" s="186" t="str">
        <f>IF(OpnameTabel[[#This Row],[HeeftKenmerkEenheid9]], LEFT(OpnameTabel[[#This Row],[Kenmerkvraag 9]], (FIND(" [",OpnameTabel[[#This Row],[Kenmerkvraag 9]],1)-1)), "")</f>
        <v/>
      </c>
      <c r="BY79" s="186" t="str">
        <f>IF(OpnameTabel[[#This Row],[HeeftKenmerkEenheid9]], (OpnameTabel[[#This Row],[Kenmerkomschrijving9]] &amp; ": " &amp; OpnameTabel[[#This Row],[Kenmerkantwoord 9]] &amp; " " &amp;OpnameTabel[[#This Row],[Kenmerkeenheid9]]), IF(ISTEXT(OpnameTabel[[#This Row],[Kenmerkantwoord 9]]), OpnameTabel[[#This Row],[Kenmerkantwoord 9]], ""))</f>
        <v/>
      </c>
      <c r="BZ79" s="186" t="b">
        <f>ISNUMBER(SEARCH("[",OpnameTabel[[#This Row],[Kenmerkvraag 10]]))</f>
        <v>0</v>
      </c>
      <c r="CA79" s="186" t="str">
        <f>IF(OpnameTabel[[#This Row],[HeeftKenmerkEenheid10]], MID(LEFT(OpnameTabel[[#This Row],[Kenmerkvraag 10]],FIND("]",OpnameTabel[[#This Row],[Kenmerkvraag 10]])-1),FIND("[",OpnameTabel[[#This Row],[Kenmerkvraag 10]])+1,LEN(OpnameTabel[[#This Row],[Kenmerkvraag 10]])), "")</f>
        <v/>
      </c>
      <c r="CB79" s="186" t="str">
        <f>IF(OpnameTabel[[#This Row],[HeeftKenmerkEenheid10]], LEFT(OpnameTabel[[#This Row],[Kenmerkvraag 10]], (FIND(" [",OpnameTabel[[#This Row],[Kenmerkvraag 10]],1)-1)), "")</f>
        <v/>
      </c>
      <c r="CC7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79" s="186" t="b">
        <f>ISNUMBER(SEARCH("[",OpnameTabel[[#This Row],[Kenmerkvraag 11]]))</f>
        <v>0</v>
      </c>
      <c r="CE79" s="186" t="str">
        <f>IF(OpnameTabel[[#This Row],[HeeftKenmerkEenheid11]], MID(LEFT(OpnameTabel[[#This Row],[Kenmerkvraag 11]],FIND("]",OpnameTabel[[#This Row],[Kenmerkvraag 11]])-1),FIND("[",OpnameTabel[[#This Row],[Kenmerkvraag 11]])+1,LEN(OpnameTabel[[#This Row],[Kenmerkvraag 11]])), "")</f>
        <v/>
      </c>
      <c r="CF79" s="186" t="str">
        <f>IF(OpnameTabel[[#This Row],[HeeftKenmerkEenheid11]], LEFT(OpnameTabel[[#This Row],[Kenmerkvraag 11]], (FIND(" [",OpnameTabel[[#This Row],[Kenmerkvraag 11]],1)-1)), "")</f>
        <v/>
      </c>
      <c r="CG7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79" s="186"/>
      <c r="CI79" s="186"/>
      <c r="CJ79" s="186"/>
      <c r="CK79" s="186"/>
      <c r="CL79" s="186"/>
      <c r="CM79" s="186"/>
      <c r="CN79" s="186"/>
      <c r="CO79" s="186"/>
      <c r="CP79" s="186"/>
      <c r="CQ79" s="186"/>
      <c r="CR79" s="186"/>
      <c r="CS79" s="186"/>
      <c r="CT79" s="186"/>
      <c r="CU79" s="186"/>
    </row>
    <row r="80" spans="1:99" ht="17.399999999999999" customHeight="1" x14ac:dyDescent="0.25">
      <c r="A80" s="197">
        <f>ROW()</f>
        <v>80</v>
      </c>
      <c r="B80" s="185">
        <v>0</v>
      </c>
      <c r="C80" s="218" t="s">
        <v>270</v>
      </c>
      <c r="D80" s="108" t="str">
        <f>VLOOKUP(E80,'3 NL-SfB'!C:F,4,0)</f>
        <v>centrale melding- en ontruimingsinstallatie</v>
      </c>
      <c r="E80" s="109" t="s">
        <v>429</v>
      </c>
      <c r="F80" s="257" t="s">
        <v>3800</v>
      </c>
      <c r="G80"/>
      <c r="H80" s="147">
        <v>1</v>
      </c>
      <c r="I80" s="143"/>
      <c r="J80" s="143"/>
      <c r="K80" s="143"/>
      <c r="L80" s="122" t="s">
        <v>4</v>
      </c>
      <c r="M80" s="160"/>
      <c r="N80" s="98" t="s">
        <v>3118</v>
      </c>
      <c r="O80" s="160"/>
      <c r="P80" s="98"/>
      <c r="Q80" s="160"/>
      <c r="R80" s="114"/>
      <c r="S80" s="143"/>
      <c r="T80" s="98"/>
      <c r="U80" s="165"/>
      <c r="V80" s="115"/>
      <c r="W80" s="171"/>
      <c r="X80" s="115"/>
      <c r="Y80" s="171"/>
      <c r="Z80" s="171"/>
      <c r="AA80" s="171"/>
      <c r="AB80" s="215"/>
      <c r="AC80" s="226" t="s">
        <v>3839</v>
      </c>
      <c r="AD80" s="156" t="b">
        <f>NOT(ISBLANK(OpnameTabel[[#This Row],[Aantal]]))</f>
        <v>1</v>
      </c>
      <c r="AE80" s="70" t="b">
        <f>AND(OpnameTabel[[#This Row],[IsAssetRegel]],NOT(ISBLANK(OpnameTabel[[#This Row],[Aantal]])))</f>
        <v>1</v>
      </c>
      <c r="AF80" s="70" t="b">
        <f>IF(AND(OpnameTabel[[#This Row],[IsAssetRegel]],OpnameTabel[[#This Row],[IsRegelActief]]), NOT(ISBLANK(OpnameTabel[[#This Row],[Bouwjaar]])), TRUE)</f>
        <v>0</v>
      </c>
      <c r="AG80" s="70" t="b">
        <f>IF(AND(OpnameTabel[[#This Row],[IsAssetRegel]],OpnameTabel[[#This Row],[IsRegelActief]]), NOT(ISBLANK(J80)), TRUE)</f>
        <v>0</v>
      </c>
      <c r="AH80" s="70" t="b">
        <f>IF(AND(OpnameTabel[[#This Row],[IsAssetRegel]],OpnameTabel[[#This Row],[IsRegelActief]]), NOT(ISBLANK(K80)), TRUE)</f>
        <v>0</v>
      </c>
      <c r="AI80" s="70" t="b">
        <f>IF(AND(OpnameTabel[[#This Row],[IsAssetRegel]],OpnameTabel[[#This Row],[IsRegelActief]], NOT(ISBLANK(OpnameTabel[[#This Row],[Kenmerkvraag 4]]))), NOT(ISBLANK(OpnameTabel[[#This Row],[Kenmerkantwoord 4]])), TRUE)</f>
        <v>0</v>
      </c>
      <c r="AJ80" s="70" t="b">
        <f>IF(AND(OpnameTabel[[#This Row],[IsAssetRegel]],OpnameTabel[[#This Row],[IsRegelActief]], NOT(ISBLANK(OpnameTabel[[#This Row],[Kenmerkvraag 5]]))), NOT(ISBLANK(OpnameTabel[[#This Row],[Kenmerkantwoord 5]])), TRUE)</f>
        <v>0</v>
      </c>
      <c r="AK80" s="70" t="b">
        <f>IF(AND(OpnameTabel[[#This Row],[IsAssetRegel]],OpnameTabel[[#This Row],[IsRegelActief]], NOT(ISBLANK(OpnameTabel[[#This Row],[Kenmerkvraag 6]]))), NOT(ISBLANK(OpnameTabel[[#This Row],[Kenmerkantwoord 6]])), TRUE)</f>
        <v>1</v>
      </c>
      <c r="AL80" s="70" t="b">
        <f>IF(AND(OpnameTabel[[#This Row],[IsAssetRegel]],OpnameTabel[[#This Row],[IsRegelActief]], NOT(ISBLANK(OpnameTabel[[#This Row],[Kenmerkvraag 7]]))), NOT(ISBLANK(OpnameTabel[[#This Row],[Kenmerkantwoord 7]])), TRUE)</f>
        <v>1</v>
      </c>
      <c r="AM80" s="70" t="b">
        <f>IF(AND(OpnameTabel[[#This Row],[IsAssetRegel]],OpnameTabel[[#This Row],[IsRegelActief]], NOT(ISBLANK(OpnameTabel[[#This Row],[Kenmerkvraag 8]]))), NOT(ISBLANK(OpnameTabel[[#This Row],[Kenmerkantwoord 8]])), TRUE)</f>
        <v>1</v>
      </c>
      <c r="AN80" s="70" t="b">
        <f>IF(AND(OpnameTabel[[#This Row],[IsAssetRegel]],OpnameTabel[[#This Row],[IsRegelActief]], NOT(ISBLANK(OpnameTabel[[#This Row],[Kenmerkvraag 9]]))), NOT(ISBLANK(OpnameTabel[[#This Row],[Kenmerkantwoord 9]])), TRUE)</f>
        <v>1</v>
      </c>
      <c r="AO80" s="70" t="b">
        <f>IF(AND(OpnameTabel[[#This Row],[IsAssetRegel]],OpnameTabel[[#This Row],[IsRegelActief]], NOT(ISBLANK(OpnameTabel[[#This Row],[Kenmerkvraag 10]]))), NOT(ISBLANK(OpnameTabel[[#This Row],[Kenmerkantwoord 10]])), TRUE)</f>
        <v>1</v>
      </c>
      <c r="AP80" s="70" t="b">
        <f>IF(AND(OpnameTabel[[#This Row],[IsAssetRegel]],OpnameTabel[[#This Row],[IsRegelActief]], NOT(ISBLANK(OpnameTabel[[#This Row],[Kenmerkvraag 11]]))), NOT(ISBLANK(OpnameTabel[[#This Row],[Kenmerkantwoord 11]])), TRUE)</f>
        <v>1</v>
      </c>
      <c r="AQ80" s="70">
        <f>IF(OpnameTabel[[#This Row],[IsIngevuld1]], 0, 1)</f>
        <v>1</v>
      </c>
      <c r="AR80" s="70">
        <f>IF(OpnameTabel[[#This Row],[IsIngevuld2]], 0, 1)</f>
        <v>1</v>
      </c>
      <c r="AS80" s="70">
        <f>IF(OpnameTabel[[#This Row],[IsIngevuld3]], 0, 1)</f>
        <v>1</v>
      </c>
      <c r="AT80" s="70">
        <f>IF(OpnameTabel[[#This Row],[IsIngevuld4]], 0, 1)</f>
        <v>1</v>
      </c>
      <c r="AU80" s="70">
        <f>IF(OpnameTabel[[#This Row],[IsIngevuld5]], 0, 1)</f>
        <v>1</v>
      </c>
      <c r="AV80" s="70">
        <f>IF(OpnameTabel[[#This Row],[IsIngevuld6]], 0, 1)</f>
        <v>0</v>
      </c>
      <c r="AW80" s="70">
        <f>IF(OpnameTabel[[#This Row],[IsIngevuld7]], 0, 1)</f>
        <v>0</v>
      </c>
      <c r="AX80" s="70">
        <f>IF(OpnameTabel[[#This Row],[IsIngevuld8]], 0, 1)</f>
        <v>0</v>
      </c>
      <c r="AY80" s="70">
        <f>IF(OpnameTabel[[#This Row],[IsIngevuld9]], 0, 1)</f>
        <v>0</v>
      </c>
      <c r="AZ80" s="70">
        <f>IF(OpnameTabel[[#This Row],[IsIngevuld10]], 0, 1)</f>
        <v>0</v>
      </c>
      <c r="BA80" s="70">
        <f>IF(OpnameTabel[[#This Row],[IsIngevuld11]], 0, 1)</f>
        <v>0</v>
      </c>
      <c r="BB80" s="70" t="b">
        <f>ISNUMBER(SEARCH("[",OpnameTabel[[#This Row],[Kenmerkvraag 4]]))</f>
        <v>0</v>
      </c>
      <c r="BC80" s="70" t="str">
        <f>IF(OpnameTabel[[#This Row],[HeeftKenmerkEenheid4]], MID(LEFT(OpnameTabel[[#This Row],[Kenmerkvraag 4]],FIND("]",OpnameTabel[[#This Row],[Kenmerkvraag 4]])-1),FIND("[",OpnameTabel[[#This Row],[Kenmerkvraag 4]])+1,LEN(OpnameTabel[[#This Row],[Kenmerkvraag 4]])), "")</f>
        <v/>
      </c>
      <c r="BD80" s="70" t="str">
        <f>IF(OpnameTabel[[#This Row],[HeeftKenmerkEenheid4]], LEFT(OpnameTabel[[#This Row],[Kenmerkvraag 4]], (FIND(" [",OpnameTabel[[#This Row],[Kenmerkvraag 4]],1)-1)), "")</f>
        <v/>
      </c>
      <c r="BE80" s="186" t="str">
        <f>IF(OpnameTabel[[#This Row],[HeeftKenmerkEenheid4]], (OpnameTabel[[#This Row],[Kenmerkomschrijving4]] &amp; ": " &amp; OpnameTabel[[#This Row],[Kenmerkantwoord 4]] &amp; " " &amp;OpnameTabel[[#This Row],[Kenmerkeenheid4]]), IF(ISTEXT(OpnameTabel[[#This Row],[Kenmerkantwoord 4]]), OpnameTabel[[#This Row],[Kenmerkantwoord 4]], ""))</f>
        <v/>
      </c>
      <c r="BF80" s="186" t="b">
        <f>ISNUMBER(SEARCH("[",OpnameTabel[[#This Row],[Kenmerkvraag 5]]))</f>
        <v>1</v>
      </c>
      <c r="BG80" s="186" t="str">
        <f>IF(OpnameTabel[[#This Row],[HeeftKenmerkEenheid5]], MID(LEFT(OpnameTabel[[#This Row],[Kenmerkvraag 5]],FIND("]",OpnameTabel[[#This Row],[Kenmerkvraag 5]])-1),FIND("[",OpnameTabel[[#This Row],[Kenmerkvraag 5]])+1,LEN(OpnameTabel[[#This Row],[Kenmerkvraag 5]])), "")</f>
        <v>stuks</v>
      </c>
      <c r="BH80" s="186" t="str">
        <f>IF(OpnameTabel[[#This Row],[HeeftKenmerkEenheid5]], LEFT(OpnameTabel[[#This Row],[Kenmerkvraag 5]], (FIND(" [",OpnameTabel[[#This Row],[Kenmerkvraag 5]],1)-1)), "")</f>
        <v>Signaalgevers</v>
      </c>
      <c r="BI80" s="186" t="str">
        <f>IF(OpnameTabel[[#This Row],[HeeftKenmerkEenheid5]], (OpnameTabel[[#This Row],[Kenmerkomschrijving5]] &amp; ": " &amp; OpnameTabel[[#This Row],[Kenmerkantwoord 5]] &amp; " " &amp;OpnameTabel[[#This Row],[Kenmerkeenheid5]]), IF(ISTEXT(OpnameTabel[[#This Row],[Kenmerkantwoord 5]]), OpnameTabel[[#This Row],[Kenmerkantwoord 5]], ""))</f>
        <v>Signaalgevers:  stuks</v>
      </c>
      <c r="BJ80" s="186" t="b">
        <f>ISNUMBER(SEARCH("[",OpnameTabel[[#This Row],[Kenmerkvraag 6]]))</f>
        <v>0</v>
      </c>
      <c r="BK80" s="186" t="str">
        <f>IF(OpnameTabel[[#This Row],[HeeftKenmerkEenheid6]], MID(LEFT(OpnameTabel[[#This Row],[Kenmerkvraag 6]],FIND("]",OpnameTabel[[#This Row],[Kenmerkvraag 6]])-1),FIND("[",OpnameTabel[[#This Row],[Kenmerkvraag 6]])+1,LEN(OpnameTabel[[#This Row],[Kenmerkvraag 6]])), "")</f>
        <v/>
      </c>
      <c r="BL80" s="186" t="str">
        <f>IF(OpnameTabel[[#This Row],[HeeftKenmerkEenheid6]], LEFT(OpnameTabel[[#This Row],[Kenmerkvraag 6]], (FIND(" [",OpnameTabel[[#This Row],[Kenmerkvraag 6]],1)-1)), "")</f>
        <v/>
      </c>
      <c r="BM80" s="186" t="str">
        <f>IF(OpnameTabel[[#This Row],[HeeftKenmerkEenheid6]], (OpnameTabel[[#This Row],[Kenmerkomschrijving6]] &amp; ": " &amp; OpnameTabel[[#This Row],[Kenmerkantwoord 6]] &amp; " " &amp;OpnameTabel[[#This Row],[Kenmerkeenheid6]]), IF(ISTEXT(OpnameTabel[[#This Row],[Kenmerkantwoord 6]]), OpnameTabel[[#This Row],[Kenmerkantwoord 6]], ""))</f>
        <v/>
      </c>
      <c r="BN80" s="186" t="b">
        <f>ISNUMBER(SEARCH("[",OpnameTabel[[#This Row],[Kenmerkvraag 7]]))</f>
        <v>0</v>
      </c>
      <c r="BO80" s="186" t="str">
        <f>IF(OpnameTabel[[#This Row],[HeeftKenmerkEenheid7]], MID(LEFT(OpnameTabel[[#This Row],[Kenmerkvraag 7]],FIND("]",OpnameTabel[[#This Row],[Kenmerkvraag 7]])-1),FIND("[",OpnameTabel[[#This Row],[Kenmerkvraag 7]])+1,LEN(OpnameTabel[[#This Row],[Kenmerkvraag 7]])), "")</f>
        <v/>
      </c>
      <c r="BP80" s="186" t="str">
        <f>IF(OpnameTabel[[#This Row],[HeeftKenmerkEenheid7]], LEFT(OpnameTabel[[#This Row],[Kenmerkvraag 7]], (FIND(" [",OpnameTabel[[#This Row],[Kenmerkvraag 7]],1)-1)), "")</f>
        <v/>
      </c>
      <c r="BQ80" s="186" t="str">
        <f>IF(OpnameTabel[[#This Row],[HeeftKenmerkEenheid7]], (OpnameTabel[[#This Row],[Kenmerkomschrijving7]] &amp; ": " &amp; OpnameTabel[[#This Row],[Kenmerkantwoord 7]] &amp; " " &amp;OpnameTabel[[#This Row],[Kenmerkeenheid7]]), IF(ISTEXT(OpnameTabel[[#This Row],[Kenmerkantwoord 7]]), OpnameTabel[[#This Row],[Kenmerkantwoord 7]], ""))</f>
        <v/>
      </c>
      <c r="BR80" s="186" t="b">
        <f>ISNUMBER(SEARCH("[",OpnameTabel[[#This Row],[Kenmerkvraag 8]]))</f>
        <v>0</v>
      </c>
      <c r="BS80" s="186" t="str">
        <f>IF(OpnameTabel[[#This Row],[HeeftKenmerkEenheid8]], MID(LEFT(OpnameTabel[[#This Row],[Kenmerkvraag 8]],FIND("]",OpnameTabel[[#This Row],[Kenmerkvraag 8]])-1),FIND("[",OpnameTabel[[#This Row],[Kenmerkvraag 8]])+1,LEN(OpnameTabel[[#This Row],[Kenmerkvraag 8]])), "")</f>
        <v/>
      </c>
      <c r="BT80" s="186" t="str">
        <f>IF(OpnameTabel[[#This Row],[HeeftKenmerkEenheid8]], LEFT(OpnameTabel[[#This Row],[Kenmerkvraag 8]], (FIND(" [",OpnameTabel[[#This Row],[Kenmerkvraag 8]],1)-1)), "")</f>
        <v/>
      </c>
      <c r="BU80" s="186" t="str">
        <f>IF(OpnameTabel[[#This Row],[HeeftKenmerkEenheid8]], (OpnameTabel[[#This Row],[Kenmerkomschrijving8]] &amp; ": " &amp; OpnameTabel[[#This Row],[Kenmerkantwoord 8]] &amp; " " &amp;OpnameTabel[[#This Row],[Kenmerkeenheid8]]), IF(ISTEXT(OpnameTabel[[#This Row],[Kenmerkantwoord 8]]), OpnameTabel[[#This Row],[Kenmerkantwoord 8]], ""))</f>
        <v/>
      </c>
      <c r="BV80" s="186" t="b">
        <f>ISNUMBER(SEARCH("[",OpnameTabel[[#This Row],[Kenmerkvraag 9]]))</f>
        <v>0</v>
      </c>
      <c r="BW80" s="186" t="str">
        <f>IF(OpnameTabel[[#This Row],[HeeftKenmerkEenheid9]], MID(LEFT(OpnameTabel[[#This Row],[Kenmerkvraag 9]],FIND("]",OpnameTabel[[#This Row],[Kenmerkvraag 9]])-1),FIND("[",OpnameTabel[[#This Row],[Kenmerkvraag 9]])+1,LEN(OpnameTabel[[#This Row],[Kenmerkvraag 9]])), "")</f>
        <v/>
      </c>
      <c r="BX80" s="186" t="str">
        <f>IF(OpnameTabel[[#This Row],[HeeftKenmerkEenheid9]], LEFT(OpnameTabel[[#This Row],[Kenmerkvraag 9]], (FIND(" [",OpnameTabel[[#This Row],[Kenmerkvraag 9]],1)-1)), "")</f>
        <v/>
      </c>
      <c r="BY80" s="186" t="str">
        <f>IF(OpnameTabel[[#This Row],[HeeftKenmerkEenheid9]], (OpnameTabel[[#This Row],[Kenmerkomschrijving9]] &amp; ": " &amp; OpnameTabel[[#This Row],[Kenmerkantwoord 9]] &amp; " " &amp;OpnameTabel[[#This Row],[Kenmerkeenheid9]]), IF(ISTEXT(OpnameTabel[[#This Row],[Kenmerkantwoord 9]]), OpnameTabel[[#This Row],[Kenmerkantwoord 9]], ""))</f>
        <v/>
      </c>
      <c r="BZ80" s="186" t="b">
        <f>ISNUMBER(SEARCH("[",OpnameTabel[[#This Row],[Kenmerkvraag 10]]))</f>
        <v>0</v>
      </c>
      <c r="CA80" s="186" t="str">
        <f>IF(OpnameTabel[[#This Row],[HeeftKenmerkEenheid10]], MID(LEFT(OpnameTabel[[#This Row],[Kenmerkvraag 10]],FIND("]",OpnameTabel[[#This Row],[Kenmerkvraag 10]])-1),FIND("[",OpnameTabel[[#This Row],[Kenmerkvraag 10]])+1,LEN(OpnameTabel[[#This Row],[Kenmerkvraag 10]])), "")</f>
        <v/>
      </c>
      <c r="CB80" s="186" t="str">
        <f>IF(OpnameTabel[[#This Row],[HeeftKenmerkEenheid10]], LEFT(OpnameTabel[[#This Row],[Kenmerkvraag 10]], (FIND(" [",OpnameTabel[[#This Row],[Kenmerkvraag 10]],1)-1)), "")</f>
        <v/>
      </c>
      <c r="CC8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0" s="186" t="b">
        <f>ISNUMBER(SEARCH("[",OpnameTabel[[#This Row],[Kenmerkvraag 11]]))</f>
        <v>0</v>
      </c>
      <c r="CE80" s="186" t="str">
        <f>IF(OpnameTabel[[#This Row],[HeeftKenmerkEenheid11]], MID(LEFT(OpnameTabel[[#This Row],[Kenmerkvraag 11]],FIND("]",OpnameTabel[[#This Row],[Kenmerkvraag 11]])-1),FIND("[",OpnameTabel[[#This Row],[Kenmerkvraag 11]])+1,LEN(OpnameTabel[[#This Row],[Kenmerkvraag 11]])), "")</f>
        <v/>
      </c>
      <c r="CF80" s="186" t="str">
        <f>IF(OpnameTabel[[#This Row],[HeeftKenmerkEenheid11]], LEFT(OpnameTabel[[#This Row],[Kenmerkvraag 11]], (FIND(" [",OpnameTabel[[#This Row],[Kenmerkvraag 11]],1)-1)), "")</f>
        <v/>
      </c>
      <c r="CG8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0" s="186"/>
      <c r="CI80" s="186"/>
      <c r="CJ80" s="186"/>
      <c r="CK80" s="186"/>
      <c r="CL80" s="186"/>
      <c r="CM80" s="186"/>
      <c r="CN80" s="186"/>
      <c r="CO80" s="186"/>
      <c r="CP80" s="186"/>
      <c r="CQ80" s="186"/>
      <c r="CR80" s="186"/>
      <c r="CS80" s="186"/>
      <c r="CT80" s="186"/>
      <c r="CU80" s="186"/>
    </row>
    <row r="81" spans="1:99" ht="27.6" x14ac:dyDescent="0.25">
      <c r="A81" s="197">
        <f>ROW()</f>
        <v>81</v>
      </c>
      <c r="B81" s="185">
        <v>0</v>
      </c>
      <c r="C81" s="218" t="s">
        <v>270</v>
      </c>
      <c r="D81" s="108" t="str">
        <f>VLOOKUP(E81,'3 NL-SfB'!C:F,4,0)</f>
        <v>detector melding- en ontruimingsinstallatie</v>
      </c>
      <c r="E81" s="109" t="s">
        <v>2969</v>
      </c>
      <c r="F81" s="257" t="s">
        <v>3800</v>
      </c>
      <c r="G81"/>
      <c r="H81" s="147">
        <v>1</v>
      </c>
      <c r="I81" s="143"/>
      <c r="J81" s="143"/>
      <c r="K81" s="143"/>
      <c r="L81" s="114" t="s">
        <v>3120</v>
      </c>
      <c r="M81" s="143"/>
      <c r="N81" s="110"/>
      <c r="O81" s="160"/>
      <c r="P81" s="110"/>
      <c r="Q81" s="160"/>
      <c r="R81" s="115"/>
      <c r="S81" s="160"/>
      <c r="T81" s="122"/>
      <c r="U81" s="160"/>
      <c r="V81" s="110"/>
      <c r="W81" s="160"/>
      <c r="X81" s="110"/>
      <c r="Y81" s="160"/>
      <c r="Z81" s="160"/>
      <c r="AA81" s="160"/>
      <c r="AB81" s="102"/>
      <c r="AC81" s="226" t="s">
        <v>3839</v>
      </c>
      <c r="AD81" s="156" t="b">
        <f>NOT(ISBLANK(OpnameTabel[[#This Row],[Aantal]]))</f>
        <v>1</v>
      </c>
      <c r="AE81" s="70" t="b">
        <f>AND(OpnameTabel[[#This Row],[IsAssetRegel]],NOT(ISBLANK(OpnameTabel[[#This Row],[Aantal]])))</f>
        <v>1</v>
      </c>
      <c r="AF81" s="70" t="b">
        <f>IF(AND(OpnameTabel[[#This Row],[IsAssetRegel]],OpnameTabel[[#This Row],[IsRegelActief]]), NOT(ISBLANK(OpnameTabel[[#This Row],[Bouwjaar]])), TRUE)</f>
        <v>0</v>
      </c>
      <c r="AG81" s="70" t="b">
        <f>IF(AND(OpnameTabel[[#This Row],[IsAssetRegel]],OpnameTabel[[#This Row],[IsRegelActief]]), NOT(ISBLANK(J81)), TRUE)</f>
        <v>0</v>
      </c>
      <c r="AH81" s="70" t="b">
        <f>IF(AND(OpnameTabel[[#This Row],[IsAssetRegel]],OpnameTabel[[#This Row],[IsRegelActief]]), NOT(ISBLANK(K81)), TRUE)</f>
        <v>0</v>
      </c>
      <c r="AI81" s="70" t="b">
        <f>IF(AND(OpnameTabel[[#This Row],[IsAssetRegel]],OpnameTabel[[#This Row],[IsRegelActief]], NOT(ISBLANK(OpnameTabel[[#This Row],[Kenmerkvraag 4]]))), NOT(ISBLANK(OpnameTabel[[#This Row],[Kenmerkantwoord 4]])), TRUE)</f>
        <v>0</v>
      </c>
      <c r="AJ81" s="70" t="b">
        <f>IF(AND(OpnameTabel[[#This Row],[IsAssetRegel]],OpnameTabel[[#This Row],[IsRegelActief]], NOT(ISBLANK(OpnameTabel[[#This Row],[Kenmerkvraag 5]]))), NOT(ISBLANK(OpnameTabel[[#This Row],[Kenmerkantwoord 5]])), TRUE)</f>
        <v>1</v>
      </c>
      <c r="AK81" s="70" t="b">
        <f>IF(AND(OpnameTabel[[#This Row],[IsAssetRegel]],OpnameTabel[[#This Row],[IsRegelActief]], NOT(ISBLANK(OpnameTabel[[#This Row],[Kenmerkvraag 6]]))), NOT(ISBLANK(OpnameTabel[[#This Row],[Kenmerkantwoord 6]])), TRUE)</f>
        <v>1</v>
      </c>
      <c r="AL81" s="70" t="b">
        <f>IF(AND(OpnameTabel[[#This Row],[IsAssetRegel]],OpnameTabel[[#This Row],[IsRegelActief]], NOT(ISBLANK(OpnameTabel[[#This Row],[Kenmerkvraag 7]]))), NOT(ISBLANK(OpnameTabel[[#This Row],[Kenmerkantwoord 7]])), TRUE)</f>
        <v>1</v>
      </c>
      <c r="AM81" s="70" t="b">
        <f>IF(AND(OpnameTabel[[#This Row],[IsAssetRegel]],OpnameTabel[[#This Row],[IsRegelActief]], NOT(ISBLANK(OpnameTabel[[#This Row],[Kenmerkvraag 8]]))), NOT(ISBLANK(OpnameTabel[[#This Row],[Kenmerkantwoord 8]])), TRUE)</f>
        <v>1</v>
      </c>
      <c r="AN81" s="70" t="b">
        <f>IF(AND(OpnameTabel[[#This Row],[IsAssetRegel]],OpnameTabel[[#This Row],[IsRegelActief]], NOT(ISBLANK(OpnameTabel[[#This Row],[Kenmerkvraag 9]]))), NOT(ISBLANK(OpnameTabel[[#This Row],[Kenmerkantwoord 9]])), TRUE)</f>
        <v>1</v>
      </c>
      <c r="AO81" s="70" t="b">
        <f>IF(AND(OpnameTabel[[#This Row],[IsAssetRegel]],OpnameTabel[[#This Row],[IsRegelActief]], NOT(ISBLANK(OpnameTabel[[#This Row],[Kenmerkvraag 10]]))), NOT(ISBLANK(OpnameTabel[[#This Row],[Kenmerkantwoord 10]])), TRUE)</f>
        <v>1</v>
      </c>
      <c r="AP81" s="70" t="b">
        <f>IF(AND(OpnameTabel[[#This Row],[IsAssetRegel]],OpnameTabel[[#This Row],[IsRegelActief]], NOT(ISBLANK(OpnameTabel[[#This Row],[Kenmerkvraag 11]]))), NOT(ISBLANK(OpnameTabel[[#This Row],[Kenmerkantwoord 11]])), TRUE)</f>
        <v>1</v>
      </c>
      <c r="AQ81" s="70">
        <f>IF(OpnameTabel[[#This Row],[IsIngevuld1]], 0, 1)</f>
        <v>1</v>
      </c>
      <c r="AR81" s="70">
        <f>IF(OpnameTabel[[#This Row],[IsIngevuld2]], 0, 1)</f>
        <v>1</v>
      </c>
      <c r="AS81" s="70">
        <f>IF(OpnameTabel[[#This Row],[IsIngevuld3]], 0, 1)</f>
        <v>1</v>
      </c>
      <c r="AT81" s="70">
        <f>IF(OpnameTabel[[#This Row],[IsIngevuld4]], 0, 1)</f>
        <v>1</v>
      </c>
      <c r="AU81" s="70">
        <f>IF(OpnameTabel[[#This Row],[IsIngevuld5]], 0, 1)</f>
        <v>0</v>
      </c>
      <c r="AV81" s="70">
        <f>IF(OpnameTabel[[#This Row],[IsIngevuld6]], 0, 1)</f>
        <v>0</v>
      </c>
      <c r="AW81" s="70">
        <f>IF(OpnameTabel[[#This Row],[IsIngevuld7]], 0, 1)</f>
        <v>0</v>
      </c>
      <c r="AX81" s="70">
        <f>IF(OpnameTabel[[#This Row],[IsIngevuld8]], 0, 1)</f>
        <v>0</v>
      </c>
      <c r="AY81" s="70">
        <f>IF(OpnameTabel[[#This Row],[IsIngevuld9]], 0, 1)</f>
        <v>0</v>
      </c>
      <c r="AZ81" s="70">
        <f>IF(OpnameTabel[[#This Row],[IsIngevuld10]], 0, 1)</f>
        <v>0</v>
      </c>
      <c r="BA81" s="70">
        <f>IF(OpnameTabel[[#This Row],[IsIngevuld11]], 0, 1)</f>
        <v>0</v>
      </c>
      <c r="BB81" s="70" t="b">
        <f>ISNUMBER(SEARCH("[",OpnameTabel[[#This Row],[Kenmerkvraag 4]]))</f>
        <v>1</v>
      </c>
      <c r="BC81" s="70" t="str">
        <f>IF(OpnameTabel[[#This Row],[HeeftKenmerkEenheid4]], MID(LEFT(OpnameTabel[[#This Row],[Kenmerkvraag 4]],FIND("]",OpnameTabel[[#This Row],[Kenmerkvraag 4]])-1),FIND("[",OpnameTabel[[#This Row],[Kenmerkvraag 4]])+1,LEN(OpnameTabel[[#This Row],[Kenmerkvraag 4]])), "")</f>
        <v>stuks</v>
      </c>
      <c r="BD81" s="70" t="str">
        <f>IF(OpnameTabel[[#This Row],[HeeftKenmerkEenheid4]], LEFT(OpnameTabel[[#This Row],[Kenmerkvraag 4]], (FIND(" [",OpnameTabel[[#This Row],[Kenmerkvraag 4]],1)-1)), "")</f>
        <v>Detectors</v>
      </c>
      <c r="BE81" s="186" t="str">
        <f>IF(OpnameTabel[[#This Row],[HeeftKenmerkEenheid4]], (OpnameTabel[[#This Row],[Kenmerkomschrijving4]] &amp; ": " &amp; OpnameTabel[[#This Row],[Kenmerkantwoord 4]] &amp; " " &amp;OpnameTabel[[#This Row],[Kenmerkeenheid4]]), IF(ISTEXT(OpnameTabel[[#This Row],[Kenmerkantwoord 4]]), OpnameTabel[[#This Row],[Kenmerkantwoord 4]], ""))</f>
        <v>Detectors:  stuks</v>
      </c>
      <c r="BF81" s="186" t="b">
        <f>ISNUMBER(SEARCH("[",OpnameTabel[[#This Row],[Kenmerkvraag 5]]))</f>
        <v>0</v>
      </c>
      <c r="BG81" s="186" t="str">
        <f>IF(OpnameTabel[[#This Row],[HeeftKenmerkEenheid5]], MID(LEFT(OpnameTabel[[#This Row],[Kenmerkvraag 5]],FIND("]",OpnameTabel[[#This Row],[Kenmerkvraag 5]])-1),FIND("[",OpnameTabel[[#This Row],[Kenmerkvraag 5]])+1,LEN(OpnameTabel[[#This Row],[Kenmerkvraag 5]])), "")</f>
        <v/>
      </c>
      <c r="BH81" s="186" t="str">
        <f>IF(OpnameTabel[[#This Row],[HeeftKenmerkEenheid5]], LEFT(OpnameTabel[[#This Row],[Kenmerkvraag 5]], (FIND(" [",OpnameTabel[[#This Row],[Kenmerkvraag 5]],1)-1)), "")</f>
        <v/>
      </c>
      <c r="BI81" s="186" t="str">
        <f>IF(OpnameTabel[[#This Row],[HeeftKenmerkEenheid5]], (OpnameTabel[[#This Row],[Kenmerkomschrijving5]] &amp; ": " &amp; OpnameTabel[[#This Row],[Kenmerkantwoord 5]] &amp; " " &amp;OpnameTabel[[#This Row],[Kenmerkeenheid5]]), IF(ISTEXT(OpnameTabel[[#This Row],[Kenmerkantwoord 5]]), OpnameTabel[[#This Row],[Kenmerkantwoord 5]], ""))</f>
        <v/>
      </c>
      <c r="BJ81" s="186" t="b">
        <f>ISNUMBER(SEARCH("[",OpnameTabel[[#This Row],[Kenmerkvraag 6]]))</f>
        <v>0</v>
      </c>
      <c r="BK81" s="186" t="str">
        <f>IF(OpnameTabel[[#This Row],[HeeftKenmerkEenheid6]], MID(LEFT(OpnameTabel[[#This Row],[Kenmerkvraag 6]],FIND("]",OpnameTabel[[#This Row],[Kenmerkvraag 6]])-1),FIND("[",OpnameTabel[[#This Row],[Kenmerkvraag 6]])+1,LEN(OpnameTabel[[#This Row],[Kenmerkvraag 6]])), "")</f>
        <v/>
      </c>
      <c r="BL81" s="186" t="str">
        <f>IF(OpnameTabel[[#This Row],[HeeftKenmerkEenheid6]], LEFT(OpnameTabel[[#This Row],[Kenmerkvraag 6]], (FIND(" [",OpnameTabel[[#This Row],[Kenmerkvraag 6]],1)-1)), "")</f>
        <v/>
      </c>
      <c r="BM81" s="186" t="str">
        <f>IF(OpnameTabel[[#This Row],[HeeftKenmerkEenheid6]], (OpnameTabel[[#This Row],[Kenmerkomschrijving6]] &amp; ": " &amp; OpnameTabel[[#This Row],[Kenmerkantwoord 6]] &amp; " " &amp;OpnameTabel[[#This Row],[Kenmerkeenheid6]]), IF(ISTEXT(OpnameTabel[[#This Row],[Kenmerkantwoord 6]]), OpnameTabel[[#This Row],[Kenmerkantwoord 6]], ""))</f>
        <v/>
      </c>
      <c r="BN81" s="186" t="b">
        <f>ISNUMBER(SEARCH("[",OpnameTabel[[#This Row],[Kenmerkvraag 7]]))</f>
        <v>0</v>
      </c>
      <c r="BO81" s="186" t="str">
        <f>IF(OpnameTabel[[#This Row],[HeeftKenmerkEenheid7]], MID(LEFT(OpnameTabel[[#This Row],[Kenmerkvraag 7]],FIND("]",OpnameTabel[[#This Row],[Kenmerkvraag 7]])-1),FIND("[",OpnameTabel[[#This Row],[Kenmerkvraag 7]])+1,LEN(OpnameTabel[[#This Row],[Kenmerkvraag 7]])), "")</f>
        <v/>
      </c>
      <c r="BP81" s="186" t="str">
        <f>IF(OpnameTabel[[#This Row],[HeeftKenmerkEenheid7]], LEFT(OpnameTabel[[#This Row],[Kenmerkvraag 7]], (FIND(" [",OpnameTabel[[#This Row],[Kenmerkvraag 7]],1)-1)), "")</f>
        <v/>
      </c>
      <c r="BQ81" s="186" t="str">
        <f>IF(OpnameTabel[[#This Row],[HeeftKenmerkEenheid7]], (OpnameTabel[[#This Row],[Kenmerkomschrijving7]] &amp; ": " &amp; OpnameTabel[[#This Row],[Kenmerkantwoord 7]] &amp; " " &amp;OpnameTabel[[#This Row],[Kenmerkeenheid7]]), IF(ISTEXT(OpnameTabel[[#This Row],[Kenmerkantwoord 7]]), OpnameTabel[[#This Row],[Kenmerkantwoord 7]], ""))</f>
        <v/>
      </c>
      <c r="BR81" s="186" t="b">
        <f>ISNUMBER(SEARCH("[",OpnameTabel[[#This Row],[Kenmerkvraag 8]]))</f>
        <v>0</v>
      </c>
      <c r="BS81" s="186" t="str">
        <f>IF(OpnameTabel[[#This Row],[HeeftKenmerkEenheid8]], MID(LEFT(OpnameTabel[[#This Row],[Kenmerkvraag 8]],FIND("]",OpnameTabel[[#This Row],[Kenmerkvraag 8]])-1),FIND("[",OpnameTabel[[#This Row],[Kenmerkvraag 8]])+1,LEN(OpnameTabel[[#This Row],[Kenmerkvraag 8]])), "")</f>
        <v/>
      </c>
      <c r="BT81" s="186" t="str">
        <f>IF(OpnameTabel[[#This Row],[HeeftKenmerkEenheid8]], LEFT(OpnameTabel[[#This Row],[Kenmerkvraag 8]], (FIND(" [",OpnameTabel[[#This Row],[Kenmerkvraag 8]],1)-1)), "")</f>
        <v/>
      </c>
      <c r="BU81" s="186" t="str">
        <f>IF(OpnameTabel[[#This Row],[HeeftKenmerkEenheid8]], (OpnameTabel[[#This Row],[Kenmerkomschrijving8]] &amp; ": " &amp; OpnameTabel[[#This Row],[Kenmerkantwoord 8]] &amp; " " &amp;OpnameTabel[[#This Row],[Kenmerkeenheid8]]), IF(ISTEXT(OpnameTabel[[#This Row],[Kenmerkantwoord 8]]), OpnameTabel[[#This Row],[Kenmerkantwoord 8]], ""))</f>
        <v/>
      </c>
      <c r="BV81" s="186" t="b">
        <f>ISNUMBER(SEARCH("[",OpnameTabel[[#This Row],[Kenmerkvraag 9]]))</f>
        <v>0</v>
      </c>
      <c r="BW81" s="186" t="str">
        <f>IF(OpnameTabel[[#This Row],[HeeftKenmerkEenheid9]], MID(LEFT(OpnameTabel[[#This Row],[Kenmerkvraag 9]],FIND("]",OpnameTabel[[#This Row],[Kenmerkvraag 9]])-1),FIND("[",OpnameTabel[[#This Row],[Kenmerkvraag 9]])+1,LEN(OpnameTabel[[#This Row],[Kenmerkvraag 9]])), "")</f>
        <v/>
      </c>
      <c r="BX81" s="186" t="str">
        <f>IF(OpnameTabel[[#This Row],[HeeftKenmerkEenheid9]], LEFT(OpnameTabel[[#This Row],[Kenmerkvraag 9]], (FIND(" [",OpnameTabel[[#This Row],[Kenmerkvraag 9]],1)-1)), "")</f>
        <v/>
      </c>
      <c r="BY81" s="186" t="str">
        <f>IF(OpnameTabel[[#This Row],[HeeftKenmerkEenheid9]], (OpnameTabel[[#This Row],[Kenmerkomschrijving9]] &amp; ": " &amp; OpnameTabel[[#This Row],[Kenmerkantwoord 9]] &amp; " " &amp;OpnameTabel[[#This Row],[Kenmerkeenheid9]]), IF(ISTEXT(OpnameTabel[[#This Row],[Kenmerkantwoord 9]]), OpnameTabel[[#This Row],[Kenmerkantwoord 9]], ""))</f>
        <v/>
      </c>
      <c r="BZ81" s="186" t="b">
        <f>ISNUMBER(SEARCH("[",OpnameTabel[[#This Row],[Kenmerkvraag 10]]))</f>
        <v>0</v>
      </c>
      <c r="CA81" s="186" t="str">
        <f>IF(OpnameTabel[[#This Row],[HeeftKenmerkEenheid10]], MID(LEFT(OpnameTabel[[#This Row],[Kenmerkvraag 10]],FIND("]",OpnameTabel[[#This Row],[Kenmerkvraag 10]])-1),FIND("[",OpnameTabel[[#This Row],[Kenmerkvraag 10]])+1,LEN(OpnameTabel[[#This Row],[Kenmerkvraag 10]])), "")</f>
        <v/>
      </c>
      <c r="CB81" s="186" t="str">
        <f>IF(OpnameTabel[[#This Row],[HeeftKenmerkEenheid10]], LEFT(OpnameTabel[[#This Row],[Kenmerkvraag 10]], (FIND(" [",OpnameTabel[[#This Row],[Kenmerkvraag 10]],1)-1)), "")</f>
        <v/>
      </c>
      <c r="CC8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1" s="186" t="b">
        <f>ISNUMBER(SEARCH("[",OpnameTabel[[#This Row],[Kenmerkvraag 11]]))</f>
        <v>0</v>
      </c>
      <c r="CE81" s="186" t="str">
        <f>IF(OpnameTabel[[#This Row],[HeeftKenmerkEenheid11]], MID(LEFT(OpnameTabel[[#This Row],[Kenmerkvraag 11]],FIND("]",OpnameTabel[[#This Row],[Kenmerkvraag 11]])-1),FIND("[",OpnameTabel[[#This Row],[Kenmerkvraag 11]])+1,LEN(OpnameTabel[[#This Row],[Kenmerkvraag 11]])), "")</f>
        <v/>
      </c>
      <c r="CF81" s="186" t="str">
        <f>IF(OpnameTabel[[#This Row],[HeeftKenmerkEenheid11]], LEFT(OpnameTabel[[#This Row],[Kenmerkvraag 11]], (FIND(" [",OpnameTabel[[#This Row],[Kenmerkvraag 11]],1)-1)), "")</f>
        <v/>
      </c>
      <c r="CG8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1" s="186"/>
      <c r="CI81" s="186"/>
      <c r="CJ81" s="186"/>
      <c r="CK81" s="186"/>
      <c r="CL81" s="186"/>
      <c r="CM81" s="186"/>
      <c r="CN81" s="186"/>
      <c r="CO81" s="186"/>
      <c r="CP81" s="186"/>
      <c r="CQ81" s="186"/>
      <c r="CR81" s="186"/>
      <c r="CS81" s="186"/>
      <c r="CT81" s="186"/>
      <c r="CU81" s="186"/>
    </row>
    <row r="82" spans="1:99" ht="17.399999999999999" customHeight="1" x14ac:dyDescent="0.25">
      <c r="A82" s="197">
        <f>ROW()</f>
        <v>82</v>
      </c>
      <c r="B82" s="185">
        <v>0</v>
      </c>
      <c r="C82" s="218" t="s">
        <v>270</v>
      </c>
      <c r="D82" s="149" t="s">
        <v>432</v>
      </c>
      <c r="E82" s="96" t="s">
        <v>431</v>
      </c>
      <c r="F82" s="214" t="s">
        <v>3805</v>
      </c>
      <c r="G82" t="s">
        <v>4032</v>
      </c>
      <c r="H82" s="147">
        <v>1</v>
      </c>
      <c r="I82" s="143"/>
      <c r="J82" s="143"/>
      <c r="K82" s="143"/>
      <c r="L82" s="111" t="s">
        <v>3121</v>
      </c>
      <c r="M82" s="143"/>
      <c r="N82" s="110"/>
      <c r="O82" s="160"/>
      <c r="P82" s="110"/>
      <c r="Q82" s="160"/>
      <c r="R82" s="115"/>
      <c r="S82" s="207"/>
      <c r="T82" s="122"/>
      <c r="U82" s="160"/>
      <c r="V82" s="110"/>
      <c r="W82" s="160"/>
      <c r="X82" s="110"/>
      <c r="Y82" s="160"/>
      <c r="Z82" s="160"/>
      <c r="AA82" s="160"/>
      <c r="AB82" s="102"/>
      <c r="AC82" s="97"/>
      <c r="AD82" s="156" t="b">
        <f>NOT(ISBLANK(OpnameTabel[[#This Row],[Aantal]]))</f>
        <v>1</v>
      </c>
      <c r="AE82" s="70" t="b">
        <f>AND(OpnameTabel[[#This Row],[IsAssetRegel]],NOT(ISBLANK(OpnameTabel[[#This Row],[Aantal]])))</f>
        <v>1</v>
      </c>
      <c r="AF82" s="70" t="b">
        <f>IF(AND(OpnameTabel[[#This Row],[IsAssetRegel]],OpnameTabel[[#This Row],[IsRegelActief]]), NOT(ISBLANK(OpnameTabel[[#This Row],[Bouwjaar]])), TRUE)</f>
        <v>0</v>
      </c>
      <c r="AG82" s="70" t="b">
        <f>IF(AND(OpnameTabel[[#This Row],[IsAssetRegel]],OpnameTabel[[#This Row],[IsRegelActief]]), NOT(ISBLANK(J82)), TRUE)</f>
        <v>0</v>
      </c>
      <c r="AH82" s="70" t="b">
        <f>IF(AND(OpnameTabel[[#This Row],[IsAssetRegel]],OpnameTabel[[#This Row],[IsRegelActief]]), NOT(ISBLANK(K82)), TRUE)</f>
        <v>0</v>
      </c>
      <c r="AI82" s="70" t="b">
        <f>IF(AND(OpnameTabel[[#This Row],[IsAssetRegel]],OpnameTabel[[#This Row],[IsRegelActief]], NOT(ISBLANK(OpnameTabel[[#This Row],[Kenmerkvraag 4]]))), NOT(ISBLANK(OpnameTabel[[#This Row],[Kenmerkantwoord 4]])), TRUE)</f>
        <v>0</v>
      </c>
      <c r="AJ82" s="70" t="b">
        <f>IF(AND(OpnameTabel[[#This Row],[IsAssetRegel]],OpnameTabel[[#This Row],[IsRegelActief]], NOT(ISBLANK(OpnameTabel[[#This Row],[Kenmerkvraag 5]]))), NOT(ISBLANK(OpnameTabel[[#This Row],[Kenmerkantwoord 5]])), TRUE)</f>
        <v>1</v>
      </c>
      <c r="AK82" s="70" t="b">
        <f>IF(AND(OpnameTabel[[#This Row],[IsAssetRegel]],OpnameTabel[[#This Row],[IsRegelActief]], NOT(ISBLANK(OpnameTabel[[#This Row],[Kenmerkvraag 6]]))), NOT(ISBLANK(OpnameTabel[[#This Row],[Kenmerkantwoord 6]])), TRUE)</f>
        <v>1</v>
      </c>
      <c r="AL82" s="70" t="b">
        <f>IF(AND(OpnameTabel[[#This Row],[IsAssetRegel]],OpnameTabel[[#This Row],[IsRegelActief]], NOT(ISBLANK(OpnameTabel[[#This Row],[Kenmerkvraag 7]]))), NOT(ISBLANK(OpnameTabel[[#This Row],[Kenmerkantwoord 7]])), TRUE)</f>
        <v>1</v>
      </c>
      <c r="AM82" s="70" t="b">
        <f>IF(AND(OpnameTabel[[#This Row],[IsAssetRegel]],OpnameTabel[[#This Row],[IsRegelActief]], NOT(ISBLANK(OpnameTabel[[#This Row],[Kenmerkvraag 8]]))), NOT(ISBLANK(OpnameTabel[[#This Row],[Kenmerkantwoord 8]])), TRUE)</f>
        <v>1</v>
      </c>
      <c r="AN82" s="70" t="b">
        <f>IF(AND(OpnameTabel[[#This Row],[IsAssetRegel]],OpnameTabel[[#This Row],[IsRegelActief]], NOT(ISBLANK(OpnameTabel[[#This Row],[Kenmerkvraag 9]]))), NOT(ISBLANK(OpnameTabel[[#This Row],[Kenmerkantwoord 9]])), TRUE)</f>
        <v>1</v>
      </c>
      <c r="AO82" s="70" t="b">
        <f>IF(AND(OpnameTabel[[#This Row],[IsAssetRegel]],OpnameTabel[[#This Row],[IsRegelActief]], NOT(ISBLANK(OpnameTabel[[#This Row],[Kenmerkvraag 10]]))), NOT(ISBLANK(OpnameTabel[[#This Row],[Kenmerkantwoord 10]])), TRUE)</f>
        <v>1</v>
      </c>
      <c r="AP82" s="70" t="b">
        <f>IF(AND(OpnameTabel[[#This Row],[IsAssetRegel]],OpnameTabel[[#This Row],[IsRegelActief]], NOT(ISBLANK(OpnameTabel[[#This Row],[Kenmerkvraag 11]]))), NOT(ISBLANK(OpnameTabel[[#This Row],[Kenmerkantwoord 11]])), TRUE)</f>
        <v>1</v>
      </c>
      <c r="AQ82" s="70">
        <f>IF(OpnameTabel[[#This Row],[IsIngevuld1]], 0, 1)</f>
        <v>1</v>
      </c>
      <c r="AR82" s="70">
        <f>IF(OpnameTabel[[#This Row],[IsIngevuld2]], 0, 1)</f>
        <v>1</v>
      </c>
      <c r="AS82" s="70">
        <f>IF(OpnameTabel[[#This Row],[IsIngevuld3]], 0, 1)</f>
        <v>1</v>
      </c>
      <c r="AT82" s="70">
        <f>IF(OpnameTabel[[#This Row],[IsIngevuld4]], 0, 1)</f>
        <v>1</v>
      </c>
      <c r="AU82" s="70">
        <f>IF(OpnameTabel[[#This Row],[IsIngevuld5]], 0, 1)</f>
        <v>0</v>
      </c>
      <c r="AV82" s="70">
        <f>IF(OpnameTabel[[#This Row],[IsIngevuld6]], 0, 1)</f>
        <v>0</v>
      </c>
      <c r="AW82" s="70">
        <f>IF(OpnameTabel[[#This Row],[IsIngevuld7]], 0, 1)</f>
        <v>0</v>
      </c>
      <c r="AX82" s="70">
        <f>IF(OpnameTabel[[#This Row],[IsIngevuld8]], 0, 1)</f>
        <v>0</v>
      </c>
      <c r="AY82" s="70">
        <f>IF(OpnameTabel[[#This Row],[IsIngevuld9]], 0, 1)</f>
        <v>0</v>
      </c>
      <c r="AZ82" s="70">
        <f>IF(OpnameTabel[[#This Row],[IsIngevuld10]], 0, 1)</f>
        <v>0</v>
      </c>
      <c r="BA82" s="70">
        <f>IF(OpnameTabel[[#This Row],[IsIngevuld11]], 0, 1)</f>
        <v>0</v>
      </c>
      <c r="BB82" s="70" t="b">
        <f>ISNUMBER(SEARCH("[",OpnameTabel[[#This Row],[Kenmerkvraag 4]]))</f>
        <v>1</v>
      </c>
      <c r="BC82" s="70" t="str">
        <f>IF(OpnameTabel[[#This Row],[HeeftKenmerkEenheid4]], MID(LEFT(OpnameTabel[[#This Row],[Kenmerkvraag 4]],FIND("]",OpnameTabel[[#This Row],[Kenmerkvraag 4]])-1),FIND("[",OpnameTabel[[#This Row],[Kenmerkvraag 4]])+1,LEN(OpnameTabel[[#This Row],[Kenmerkvraag 4]])), "")</f>
        <v>stuks</v>
      </c>
      <c r="BD82" s="70" t="str">
        <f>IF(OpnameTabel[[#This Row],[HeeftKenmerkEenheid4]], LEFT(OpnameTabel[[#This Row],[Kenmerkvraag 4]], (FIND(" [",OpnameTabel[[#This Row],[Kenmerkvraag 4]],1)-1)), "")</f>
        <v>Kleefmagneten</v>
      </c>
      <c r="BE82" s="186" t="str">
        <f>IF(OpnameTabel[[#This Row],[HeeftKenmerkEenheid4]], (OpnameTabel[[#This Row],[Kenmerkomschrijving4]] &amp; ": " &amp; OpnameTabel[[#This Row],[Kenmerkantwoord 4]] &amp; " " &amp;OpnameTabel[[#This Row],[Kenmerkeenheid4]]), IF(ISTEXT(OpnameTabel[[#This Row],[Kenmerkantwoord 4]]), OpnameTabel[[#This Row],[Kenmerkantwoord 4]], ""))</f>
        <v>Kleefmagneten:  stuks</v>
      </c>
      <c r="BF82" s="186" t="b">
        <f>ISNUMBER(SEARCH("[",OpnameTabel[[#This Row],[Kenmerkvraag 5]]))</f>
        <v>0</v>
      </c>
      <c r="BG82" s="186" t="str">
        <f>IF(OpnameTabel[[#This Row],[HeeftKenmerkEenheid5]], MID(LEFT(OpnameTabel[[#This Row],[Kenmerkvraag 5]],FIND("]",OpnameTabel[[#This Row],[Kenmerkvraag 5]])-1),FIND("[",OpnameTabel[[#This Row],[Kenmerkvraag 5]])+1,LEN(OpnameTabel[[#This Row],[Kenmerkvraag 5]])), "")</f>
        <v/>
      </c>
      <c r="BH82" s="186" t="str">
        <f>IF(OpnameTabel[[#This Row],[HeeftKenmerkEenheid5]], LEFT(OpnameTabel[[#This Row],[Kenmerkvraag 5]], (FIND(" [",OpnameTabel[[#This Row],[Kenmerkvraag 5]],1)-1)), "")</f>
        <v/>
      </c>
      <c r="BI82" s="186" t="str">
        <f>IF(OpnameTabel[[#This Row],[HeeftKenmerkEenheid5]], (OpnameTabel[[#This Row],[Kenmerkomschrijving5]] &amp; ": " &amp; OpnameTabel[[#This Row],[Kenmerkantwoord 5]] &amp; " " &amp;OpnameTabel[[#This Row],[Kenmerkeenheid5]]), IF(ISTEXT(OpnameTabel[[#This Row],[Kenmerkantwoord 5]]), OpnameTabel[[#This Row],[Kenmerkantwoord 5]], ""))</f>
        <v/>
      </c>
      <c r="BJ82" s="186" t="b">
        <f>ISNUMBER(SEARCH("[",OpnameTabel[[#This Row],[Kenmerkvraag 6]]))</f>
        <v>0</v>
      </c>
      <c r="BK82" s="186" t="str">
        <f>IF(OpnameTabel[[#This Row],[HeeftKenmerkEenheid6]], MID(LEFT(OpnameTabel[[#This Row],[Kenmerkvraag 6]],FIND("]",OpnameTabel[[#This Row],[Kenmerkvraag 6]])-1),FIND("[",OpnameTabel[[#This Row],[Kenmerkvraag 6]])+1,LEN(OpnameTabel[[#This Row],[Kenmerkvraag 6]])), "")</f>
        <v/>
      </c>
      <c r="BL82" s="186" t="str">
        <f>IF(OpnameTabel[[#This Row],[HeeftKenmerkEenheid6]], LEFT(OpnameTabel[[#This Row],[Kenmerkvraag 6]], (FIND(" [",OpnameTabel[[#This Row],[Kenmerkvraag 6]],1)-1)), "")</f>
        <v/>
      </c>
      <c r="BM82" s="186" t="str">
        <f>IF(OpnameTabel[[#This Row],[HeeftKenmerkEenheid6]], (OpnameTabel[[#This Row],[Kenmerkomschrijving6]] &amp; ": " &amp; OpnameTabel[[#This Row],[Kenmerkantwoord 6]] &amp; " " &amp;OpnameTabel[[#This Row],[Kenmerkeenheid6]]), IF(ISTEXT(OpnameTabel[[#This Row],[Kenmerkantwoord 6]]), OpnameTabel[[#This Row],[Kenmerkantwoord 6]], ""))</f>
        <v/>
      </c>
      <c r="BN82" s="186" t="b">
        <f>ISNUMBER(SEARCH("[",OpnameTabel[[#This Row],[Kenmerkvraag 7]]))</f>
        <v>0</v>
      </c>
      <c r="BO82" s="186" t="str">
        <f>IF(OpnameTabel[[#This Row],[HeeftKenmerkEenheid7]], MID(LEFT(OpnameTabel[[#This Row],[Kenmerkvraag 7]],FIND("]",OpnameTabel[[#This Row],[Kenmerkvraag 7]])-1),FIND("[",OpnameTabel[[#This Row],[Kenmerkvraag 7]])+1,LEN(OpnameTabel[[#This Row],[Kenmerkvraag 7]])), "")</f>
        <v/>
      </c>
      <c r="BP82" s="186" t="str">
        <f>IF(OpnameTabel[[#This Row],[HeeftKenmerkEenheid7]], LEFT(OpnameTabel[[#This Row],[Kenmerkvraag 7]], (FIND(" [",OpnameTabel[[#This Row],[Kenmerkvraag 7]],1)-1)), "")</f>
        <v/>
      </c>
      <c r="BQ82" s="186" t="str">
        <f>IF(OpnameTabel[[#This Row],[HeeftKenmerkEenheid7]], (OpnameTabel[[#This Row],[Kenmerkomschrijving7]] &amp; ": " &amp; OpnameTabel[[#This Row],[Kenmerkantwoord 7]] &amp; " " &amp;OpnameTabel[[#This Row],[Kenmerkeenheid7]]), IF(ISTEXT(OpnameTabel[[#This Row],[Kenmerkantwoord 7]]), OpnameTabel[[#This Row],[Kenmerkantwoord 7]], ""))</f>
        <v/>
      </c>
      <c r="BR82" s="186" t="b">
        <f>ISNUMBER(SEARCH("[",OpnameTabel[[#This Row],[Kenmerkvraag 8]]))</f>
        <v>0</v>
      </c>
      <c r="BS82" s="186" t="str">
        <f>IF(OpnameTabel[[#This Row],[HeeftKenmerkEenheid8]], MID(LEFT(OpnameTabel[[#This Row],[Kenmerkvraag 8]],FIND("]",OpnameTabel[[#This Row],[Kenmerkvraag 8]])-1),FIND("[",OpnameTabel[[#This Row],[Kenmerkvraag 8]])+1,LEN(OpnameTabel[[#This Row],[Kenmerkvraag 8]])), "")</f>
        <v/>
      </c>
      <c r="BT82" s="186" t="str">
        <f>IF(OpnameTabel[[#This Row],[HeeftKenmerkEenheid8]], LEFT(OpnameTabel[[#This Row],[Kenmerkvraag 8]], (FIND(" [",OpnameTabel[[#This Row],[Kenmerkvraag 8]],1)-1)), "")</f>
        <v/>
      </c>
      <c r="BU82" s="186" t="str">
        <f>IF(OpnameTabel[[#This Row],[HeeftKenmerkEenheid8]], (OpnameTabel[[#This Row],[Kenmerkomschrijving8]] &amp; ": " &amp; OpnameTabel[[#This Row],[Kenmerkantwoord 8]] &amp; " " &amp;OpnameTabel[[#This Row],[Kenmerkeenheid8]]), IF(ISTEXT(OpnameTabel[[#This Row],[Kenmerkantwoord 8]]), OpnameTabel[[#This Row],[Kenmerkantwoord 8]], ""))</f>
        <v/>
      </c>
      <c r="BV82" s="186" t="b">
        <f>ISNUMBER(SEARCH("[",OpnameTabel[[#This Row],[Kenmerkvraag 9]]))</f>
        <v>0</v>
      </c>
      <c r="BW82" s="186" t="str">
        <f>IF(OpnameTabel[[#This Row],[HeeftKenmerkEenheid9]], MID(LEFT(OpnameTabel[[#This Row],[Kenmerkvraag 9]],FIND("]",OpnameTabel[[#This Row],[Kenmerkvraag 9]])-1),FIND("[",OpnameTabel[[#This Row],[Kenmerkvraag 9]])+1,LEN(OpnameTabel[[#This Row],[Kenmerkvraag 9]])), "")</f>
        <v/>
      </c>
      <c r="BX82" s="186" t="str">
        <f>IF(OpnameTabel[[#This Row],[HeeftKenmerkEenheid9]], LEFT(OpnameTabel[[#This Row],[Kenmerkvraag 9]], (FIND(" [",OpnameTabel[[#This Row],[Kenmerkvraag 9]],1)-1)), "")</f>
        <v/>
      </c>
      <c r="BY82" s="186" t="str">
        <f>IF(OpnameTabel[[#This Row],[HeeftKenmerkEenheid9]], (OpnameTabel[[#This Row],[Kenmerkomschrijving9]] &amp; ": " &amp; OpnameTabel[[#This Row],[Kenmerkantwoord 9]] &amp; " " &amp;OpnameTabel[[#This Row],[Kenmerkeenheid9]]), IF(ISTEXT(OpnameTabel[[#This Row],[Kenmerkantwoord 9]]), OpnameTabel[[#This Row],[Kenmerkantwoord 9]], ""))</f>
        <v/>
      </c>
      <c r="BZ82" s="186" t="b">
        <f>ISNUMBER(SEARCH("[",OpnameTabel[[#This Row],[Kenmerkvraag 10]]))</f>
        <v>0</v>
      </c>
      <c r="CA82" s="186" t="str">
        <f>IF(OpnameTabel[[#This Row],[HeeftKenmerkEenheid10]], MID(LEFT(OpnameTabel[[#This Row],[Kenmerkvraag 10]],FIND("]",OpnameTabel[[#This Row],[Kenmerkvraag 10]])-1),FIND("[",OpnameTabel[[#This Row],[Kenmerkvraag 10]])+1,LEN(OpnameTabel[[#This Row],[Kenmerkvraag 10]])), "")</f>
        <v/>
      </c>
      <c r="CB82" s="186" t="str">
        <f>IF(OpnameTabel[[#This Row],[HeeftKenmerkEenheid10]], LEFT(OpnameTabel[[#This Row],[Kenmerkvraag 10]], (FIND(" [",OpnameTabel[[#This Row],[Kenmerkvraag 10]],1)-1)), "")</f>
        <v/>
      </c>
      <c r="CC8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2" s="186" t="b">
        <f>ISNUMBER(SEARCH("[",OpnameTabel[[#This Row],[Kenmerkvraag 11]]))</f>
        <v>0</v>
      </c>
      <c r="CE82" s="186" t="str">
        <f>IF(OpnameTabel[[#This Row],[HeeftKenmerkEenheid11]], MID(LEFT(OpnameTabel[[#This Row],[Kenmerkvraag 11]],FIND("]",OpnameTabel[[#This Row],[Kenmerkvraag 11]])-1),FIND("[",OpnameTabel[[#This Row],[Kenmerkvraag 11]])+1,LEN(OpnameTabel[[#This Row],[Kenmerkvraag 11]])), "")</f>
        <v/>
      </c>
      <c r="CF82" s="186" t="str">
        <f>IF(OpnameTabel[[#This Row],[HeeftKenmerkEenheid11]], LEFT(OpnameTabel[[#This Row],[Kenmerkvraag 11]], (FIND(" [",OpnameTabel[[#This Row],[Kenmerkvraag 11]],1)-1)), "")</f>
        <v/>
      </c>
      <c r="CG8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2" s="186"/>
      <c r="CI82" s="186"/>
      <c r="CJ82" s="186"/>
      <c r="CK82" s="186"/>
      <c r="CL82" s="186"/>
      <c r="CM82" s="186"/>
      <c r="CN82" s="186"/>
      <c r="CO82" s="186"/>
      <c r="CP82" s="186"/>
      <c r="CQ82" s="186"/>
      <c r="CR82" s="186"/>
      <c r="CS82" s="186"/>
      <c r="CT82" s="186"/>
      <c r="CU82" s="186"/>
    </row>
    <row r="83" spans="1:99" ht="17.399999999999999" customHeight="1" x14ac:dyDescent="0.25">
      <c r="A83" s="197">
        <f>ROW()</f>
        <v>83</v>
      </c>
      <c r="B83" s="185">
        <v>0</v>
      </c>
      <c r="C83" s="218" t="s">
        <v>270</v>
      </c>
      <c r="D83" s="149" t="str">
        <f>VLOOKUP(E83,'3 NL-SfB'!C:F,4,0)</f>
        <v>centrale inbraakinstallatie</v>
      </c>
      <c r="E83" s="96" t="s">
        <v>443</v>
      </c>
      <c r="F83" s="87" t="s">
        <v>2297</v>
      </c>
      <c r="G83" t="s">
        <v>2297</v>
      </c>
      <c r="H83" s="147">
        <v>1</v>
      </c>
      <c r="I83" s="143"/>
      <c r="J83" s="143"/>
      <c r="K83" s="143"/>
      <c r="L83" s="122" t="s">
        <v>3105</v>
      </c>
      <c r="M83" s="160"/>
      <c r="N83" s="98" t="s">
        <v>3122</v>
      </c>
      <c r="O83" s="160"/>
      <c r="P83" s="98" t="s">
        <v>3123</v>
      </c>
      <c r="Q83" s="160"/>
      <c r="R83" s="98" t="s">
        <v>3124</v>
      </c>
      <c r="S83" s="160"/>
      <c r="T83" s="114" t="s">
        <v>3125</v>
      </c>
      <c r="U83" s="160"/>
      <c r="V83" s="110"/>
      <c r="W83" s="160"/>
      <c r="X83" s="110"/>
      <c r="Y83" s="160"/>
      <c r="Z83" s="160"/>
      <c r="AA83" s="160"/>
      <c r="AB83" s="102"/>
      <c r="AC83" s="231" t="s">
        <v>3840</v>
      </c>
      <c r="AD83" s="156" t="b">
        <f>NOT(ISBLANK(OpnameTabel[[#This Row],[Aantal]]))</f>
        <v>1</v>
      </c>
      <c r="AE83" s="70" t="b">
        <f>AND(OpnameTabel[[#This Row],[IsAssetRegel]],NOT(ISBLANK(OpnameTabel[[#This Row],[Aantal]])))</f>
        <v>1</v>
      </c>
      <c r="AF83" s="70" t="b">
        <f>IF(AND(OpnameTabel[[#This Row],[IsAssetRegel]],OpnameTabel[[#This Row],[IsRegelActief]]), NOT(ISBLANK(OpnameTabel[[#This Row],[Bouwjaar]])), TRUE)</f>
        <v>0</v>
      </c>
      <c r="AG83" s="70" t="b">
        <f>IF(AND(OpnameTabel[[#This Row],[IsAssetRegel]],OpnameTabel[[#This Row],[IsRegelActief]]), NOT(ISBLANK(J83)), TRUE)</f>
        <v>0</v>
      </c>
      <c r="AH83" s="70" t="b">
        <f>IF(AND(OpnameTabel[[#This Row],[IsAssetRegel]],OpnameTabel[[#This Row],[IsRegelActief]]), NOT(ISBLANK(K83)), TRUE)</f>
        <v>0</v>
      </c>
      <c r="AI83" s="70" t="b">
        <f>IF(AND(OpnameTabel[[#This Row],[IsAssetRegel]],OpnameTabel[[#This Row],[IsRegelActief]], NOT(ISBLANK(OpnameTabel[[#This Row],[Kenmerkvraag 4]]))), NOT(ISBLANK(OpnameTabel[[#This Row],[Kenmerkantwoord 4]])), TRUE)</f>
        <v>0</v>
      </c>
      <c r="AJ83" s="70" t="b">
        <f>IF(AND(OpnameTabel[[#This Row],[IsAssetRegel]],OpnameTabel[[#This Row],[IsRegelActief]], NOT(ISBLANK(OpnameTabel[[#This Row],[Kenmerkvraag 5]]))), NOT(ISBLANK(OpnameTabel[[#This Row],[Kenmerkantwoord 5]])), TRUE)</f>
        <v>0</v>
      </c>
      <c r="AK83" s="70" t="b">
        <f>IF(AND(OpnameTabel[[#This Row],[IsAssetRegel]],OpnameTabel[[#This Row],[IsRegelActief]], NOT(ISBLANK(OpnameTabel[[#This Row],[Kenmerkvraag 6]]))), NOT(ISBLANK(OpnameTabel[[#This Row],[Kenmerkantwoord 6]])), TRUE)</f>
        <v>0</v>
      </c>
      <c r="AL83" s="70" t="b">
        <f>IF(AND(OpnameTabel[[#This Row],[IsAssetRegel]],OpnameTabel[[#This Row],[IsRegelActief]], NOT(ISBLANK(OpnameTabel[[#This Row],[Kenmerkvraag 7]]))), NOT(ISBLANK(OpnameTabel[[#This Row],[Kenmerkantwoord 7]])), TRUE)</f>
        <v>0</v>
      </c>
      <c r="AM83" s="70" t="b">
        <f>IF(AND(OpnameTabel[[#This Row],[IsAssetRegel]],OpnameTabel[[#This Row],[IsRegelActief]], NOT(ISBLANK(OpnameTabel[[#This Row],[Kenmerkvraag 8]]))), NOT(ISBLANK(OpnameTabel[[#This Row],[Kenmerkantwoord 8]])), TRUE)</f>
        <v>0</v>
      </c>
      <c r="AN83" s="70" t="b">
        <f>IF(AND(OpnameTabel[[#This Row],[IsAssetRegel]],OpnameTabel[[#This Row],[IsRegelActief]], NOT(ISBLANK(OpnameTabel[[#This Row],[Kenmerkvraag 9]]))), NOT(ISBLANK(OpnameTabel[[#This Row],[Kenmerkantwoord 9]])), TRUE)</f>
        <v>1</v>
      </c>
      <c r="AO83" s="70" t="b">
        <f>IF(AND(OpnameTabel[[#This Row],[IsAssetRegel]],OpnameTabel[[#This Row],[IsRegelActief]], NOT(ISBLANK(OpnameTabel[[#This Row],[Kenmerkvraag 10]]))), NOT(ISBLANK(OpnameTabel[[#This Row],[Kenmerkantwoord 10]])), TRUE)</f>
        <v>1</v>
      </c>
      <c r="AP83" s="70" t="b">
        <f>IF(AND(OpnameTabel[[#This Row],[IsAssetRegel]],OpnameTabel[[#This Row],[IsRegelActief]], NOT(ISBLANK(OpnameTabel[[#This Row],[Kenmerkvraag 11]]))), NOT(ISBLANK(OpnameTabel[[#This Row],[Kenmerkantwoord 11]])), TRUE)</f>
        <v>1</v>
      </c>
      <c r="AQ83" s="70">
        <f>IF(OpnameTabel[[#This Row],[IsIngevuld1]], 0, 1)</f>
        <v>1</v>
      </c>
      <c r="AR83" s="70">
        <f>IF(OpnameTabel[[#This Row],[IsIngevuld2]], 0, 1)</f>
        <v>1</v>
      </c>
      <c r="AS83" s="70">
        <f>IF(OpnameTabel[[#This Row],[IsIngevuld3]], 0, 1)</f>
        <v>1</v>
      </c>
      <c r="AT83" s="70">
        <f>IF(OpnameTabel[[#This Row],[IsIngevuld4]], 0, 1)</f>
        <v>1</v>
      </c>
      <c r="AU83" s="70">
        <f>IF(OpnameTabel[[#This Row],[IsIngevuld5]], 0, 1)</f>
        <v>1</v>
      </c>
      <c r="AV83" s="70">
        <f>IF(OpnameTabel[[#This Row],[IsIngevuld6]], 0, 1)</f>
        <v>1</v>
      </c>
      <c r="AW83" s="70">
        <f>IF(OpnameTabel[[#This Row],[IsIngevuld7]], 0, 1)</f>
        <v>1</v>
      </c>
      <c r="AX83" s="70">
        <f>IF(OpnameTabel[[#This Row],[IsIngevuld8]], 0, 1)</f>
        <v>1</v>
      </c>
      <c r="AY83" s="70">
        <f>IF(OpnameTabel[[#This Row],[IsIngevuld9]], 0, 1)</f>
        <v>0</v>
      </c>
      <c r="AZ83" s="70">
        <f>IF(OpnameTabel[[#This Row],[IsIngevuld10]], 0, 1)</f>
        <v>0</v>
      </c>
      <c r="BA83" s="70">
        <f>IF(OpnameTabel[[#This Row],[IsIngevuld11]], 0, 1)</f>
        <v>0</v>
      </c>
      <c r="BB83" s="70" t="b">
        <f>ISNUMBER(SEARCH("[",OpnameTabel[[#This Row],[Kenmerkvraag 4]]))</f>
        <v>0</v>
      </c>
      <c r="BC83" s="70" t="str">
        <f>IF(OpnameTabel[[#This Row],[HeeftKenmerkEenheid4]], MID(LEFT(OpnameTabel[[#This Row],[Kenmerkvraag 4]],FIND("]",OpnameTabel[[#This Row],[Kenmerkvraag 4]])-1),FIND("[",OpnameTabel[[#This Row],[Kenmerkvraag 4]])+1,LEN(OpnameTabel[[#This Row],[Kenmerkvraag 4]])), "")</f>
        <v/>
      </c>
      <c r="BD83" s="70" t="str">
        <f>IF(OpnameTabel[[#This Row],[HeeftKenmerkEenheid4]], LEFT(OpnameTabel[[#This Row],[Kenmerkvraag 4]], (FIND(" [",OpnameTabel[[#This Row],[Kenmerkvraag 4]],1)-1)), "")</f>
        <v/>
      </c>
      <c r="BE83" s="186" t="str">
        <f>IF(OpnameTabel[[#This Row],[HeeftKenmerkEenheid4]], (OpnameTabel[[#This Row],[Kenmerkomschrijving4]] &amp; ": " &amp; OpnameTabel[[#This Row],[Kenmerkantwoord 4]] &amp; " " &amp;OpnameTabel[[#This Row],[Kenmerkeenheid4]]), IF(ISTEXT(OpnameTabel[[#This Row],[Kenmerkantwoord 4]]), OpnameTabel[[#This Row],[Kenmerkantwoord 4]], ""))</f>
        <v/>
      </c>
      <c r="BF83" s="186" t="b">
        <f>ISNUMBER(SEARCH("[",OpnameTabel[[#This Row],[Kenmerkvraag 5]]))</f>
        <v>1</v>
      </c>
      <c r="BG83" s="186" t="str">
        <f>IF(OpnameTabel[[#This Row],[HeeftKenmerkEenheid5]], MID(LEFT(OpnameTabel[[#This Row],[Kenmerkvraag 5]],FIND("]",OpnameTabel[[#This Row],[Kenmerkvraag 5]])-1),FIND("[",OpnameTabel[[#This Row],[Kenmerkvraag 5]])+1,LEN(OpnameTabel[[#This Row],[Kenmerkvraag 5]])), "")</f>
        <v>stuks</v>
      </c>
      <c r="BH83" s="186" t="str">
        <f>IF(OpnameTabel[[#This Row],[HeeftKenmerkEenheid5]], LEFT(OpnameTabel[[#This Row],[Kenmerkvraag 5]], (FIND(" [",OpnameTabel[[#This Row],[Kenmerkvraag 5]],1)-1)), "")</f>
        <v>Codebediendelen</v>
      </c>
      <c r="BI83" s="186" t="str">
        <f>IF(OpnameTabel[[#This Row],[HeeftKenmerkEenheid5]], (OpnameTabel[[#This Row],[Kenmerkomschrijving5]] &amp; ": " &amp; OpnameTabel[[#This Row],[Kenmerkantwoord 5]] &amp; " " &amp;OpnameTabel[[#This Row],[Kenmerkeenheid5]]), IF(ISTEXT(OpnameTabel[[#This Row],[Kenmerkantwoord 5]]), OpnameTabel[[#This Row],[Kenmerkantwoord 5]], ""))</f>
        <v>Codebediendelen:  stuks</v>
      </c>
      <c r="BJ83" s="186" t="b">
        <f>ISNUMBER(SEARCH("[",OpnameTabel[[#This Row],[Kenmerkvraag 6]]))</f>
        <v>1</v>
      </c>
      <c r="BK83" s="186" t="str">
        <f>IF(OpnameTabel[[#This Row],[HeeftKenmerkEenheid6]], MID(LEFT(OpnameTabel[[#This Row],[Kenmerkvraag 6]],FIND("]",OpnameTabel[[#This Row],[Kenmerkvraag 6]])-1),FIND("[",OpnameTabel[[#This Row],[Kenmerkvraag 6]])+1,LEN(OpnameTabel[[#This Row],[Kenmerkvraag 6]])), "")</f>
        <v>stuks</v>
      </c>
      <c r="BL83" s="186" t="str">
        <f>IF(OpnameTabel[[#This Row],[HeeftKenmerkEenheid6]], LEFT(OpnameTabel[[#This Row],[Kenmerkvraag 6]], (FIND(" [",OpnameTabel[[#This Row],[Kenmerkvraag 6]],1)-1)), "")</f>
        <v>Overige bediendelen</v>
      </c>
      <c r="BM83" s="186" t="str">
        <f>IF(OpnameTabel[[#This Row],[HeeftKenmerkEenheid6]], (OpnameTabel[[#This Row],[Kenmerkomschrijving6]] &amp; ": " &amp; OpnameTabel[[#This Row],[Kenmerkantwoord 6]] &amp; " " &amp;OpnameTabel[[#This Row],[Kenmerkeenheid6]]), IF(ISTEXT(OpnameTabel[[#This Row],[Kenmerkantwoord 6]]), OpnameTabel[[#This Row],[Kenmerkantwoord 6]], ""))</f>
        <v>Overige bediendelen:  stuks</v>
      </c>
      <c r="BN83" s="186" t="b">
        <f>ISNUMBER(SEARCH("[",OpnameTabel[[#This Row],[Kenmerkvraag 7]]))</f>
        <v>1</v>
      </c>
      <c r="BO83" s="186" t="str">
        <f>IF(OpnameTabel[[#This Row],[HeeftKenmerkEenheid7]], MID(LEFT(OpnameTabel[[#This Row],[Kenmerkvraag 7]],FIND("]",OpnameTabel[[#This Row],[Kenmerkvraag 7]])-1),FIND("[",OpnameTabel[[#This Row],[Kenmerkvraag 7]])+1,LEN(OpnameTabel[[#This Row],[Kenmerkvraag 7]])), "")</f>
        <v>stuks</v>
      </c>
      <c r="BP83" s="186" t="str">
        <f>IF(OpnameTabel[[#This Row],[HeeftKenmerkEenheid7]], LEFT(OpnameTabel[[#This Row],[Kenmerkvraag 7]], (FIND(" [",OpnameTabel[[#This Row],[Kenmerkvraag 7]],1)-1)), "")</f>
        <v>Signaalgevers</v>
      </c>
      <c r="BQ83" s="186" t="str">
        <f>IF(OpnameTabel[[#This Row],[HeeftKenmerkEenheid7]], (OpnameTabel[[#This Row],[Kenmerkomschrijving7]] &amp; ": " &amp; OpnameTabel[[#This Row],[Kenmerkantwoord 7]] &amp; " " &amp;OpnameTabel[[#This Row],[Kenmerkeenheid7]]), IF(ISTEXT(OpnameTabel[[#This Row],[Kenmerkantwoord 7]]), OpnameTabel[[#This Row],[Kenmerkantwoord 7]], ""))</f>
        <v>Signaalgevers:  stuks</v>
      </c>
      <c r="BR83" s="186" t="b">
        <f>ISNUMBER(SEARCH("[",OpnameTabel[[#This Row],[Kenmerkvraag 8]]))</f>
        <v>1</v>
      </c>
      <c r="BS83" s="186" t="str">
        <f>IF(OpnameTabel[[#This Row],[HeeftKenmerkEenheid8]], MID(LEFT(OpnameTabel[[#This Row],[Kenmerkvraag 8]],FIND("]",OpnameTabel[[#This Row],[Kenmerkvraag 8]])-1),FIND("[",OpnameTabel[[#This Row],[Kenmerkvraag 8]])+1,LEN(OpnameTabel[[#This Row],[Kenmerkvraag 8]])), "")</f>
        <v>stuks</v>
      </c>
      <c r="BT83" s="186" t="str">
        <f>IF(OpnameTabel[[#This Row],[HeeftKenmerkEenheid8]], LEFT(OpnameTabel[[#This Row],[Kenmerkvraag 8]], (FIND(" [",OpnameTabel[[#This Row],[Kenmerkvraag 8]],1)-1)), "")</f>
        <v>Detectie-eenheden</v>
      </c>
      <c r="BU83" s="186" t="str">
        <f>IF(OpnameTabel[[#This Row],[HeeftKenmerkEenheid8]], (OpnameTabel[[#This Row],[Kenmerkomschrijving8]] &amp; ": " &amp; OpnameTabel[[#This Row],[Kenmerkantwoord 8]] &amp; " " &amp;OpnameTabel[[#This Row],[Kenmerkeenheid8]]), IF(ISTEXT(OpnameTabel[[#This Row],[Kenmerkantwoord 8]]), OpnameTabel[[#This Row],[Kenmerkantwoord 8]], ""))</f>
        <v>Detectie-eenheden:  stuks</v>
      </c>
      <c r="BV83" s="186" t="b">
        <f>ISNUMBER(SEARCH("[",OpnameTabel[[#This Row],[Kenmerkvraag 9]]))</f>
        <v>0</v>
      </c>
      <c r="BW83" s="186" t="str">
        <f>IF(OpnameTabel[[#This Row],[HeeftKenmerkEenheid9]], MID(LEFT(OpnameTabel[[#This Row],[Kenmerkvraag 9]],FIND("]",OpnameTabel[[#This Row],[Kenmerkvraag 9]])-1),FIND("[",OpnameTabel[[#This Row],[Kenmerkvraag 9]])+1,LEN(OpnameTabel[[#This Row],[Kenmerkvraag 9]])), "")</f>
        <v/>
      </c>
      <c r="BX83" s="186" t="str">
        <f>IF(OpnameTabel[[#This Row],[HeeftKenmerkEenheid9]], LEFT(OpnameTabel[[#This Row],[Kenmerkvraag 9]], (FIND(" [",OpnameTabel[[#This Row],[Kenmerkvraag 9]],1)-1)), "")</f>
        <v/>
      </c>
      <c r="BY83" s="186" t="str">
        <f>IF(OpnameTabel[[#This Row],[HeeftKenmerkEenheid9]], (OpnameTabel[[#This Row],[Kenmerkomschrijving9]] &amp; ": " &amp; OpnameTabel[[#This Row],[Kenmerkantwoord 9]] &amp; " " &amp;OpnameTabel[[#This Row],[Kenmerkeenheid9]]), IF(ISTEXT(OpnameTabel[[#This Row],[Kenmerkantwoord 9]]), OpnameTabel[[#This Row],[Kenmerkantwoord 9]], ""))</f>
        <v/>
      </c>
      <c r="BZ83" s="186" t="b">
        <f>ISNUMBER(SEARCH("[",OpnameTabel[[#This Row],[Kenmerkvraag 10]]))</f>
        <v>0</v>
      </c>
      <c r="CA83" s="186" t="str">
        <f>IF(OpnameTabel[[#This Row],[HeeftKenmerkEenheid10]], MID(LEFT(OpnameTabel[[#This Row],[Kenmerkvraag 10]],FIND("]",OpnameTabel[[#This Row],[Kenmerkvraag 10]])-1),FIND("[",OpnameTabel[[#This Row],[Kenmerkvraag 10]])+1,LEN(OpnameTabel[[#This Row],[Kenmerkvraag 10]])), "")</f>
        <v/>
      </c>
      <c r="CB83" s="186" t="str">
        <f>IF(OpnameTabel[[#This Row],[HeeftKenmerkEenheid10]], LEFT(OpnameTabel[[#This Row],[Kenmerkvraag 10]], (FIND(" [",OpnameTabel[[#This Row],[Kenmerkvraag 10]],1)-1)), "")</f>
        <v/>
      </c>
      <c r="CC8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3" s="186" t="b">
        <f>ISNUMBER(SEARCH("[",OpnameTabel[[#This Row],[Kenmerkvraag 11]]))</f>
        <v>0</v>
      </c>
      <c r="CE83" s="186" t="str">
        <f>IF(OpnameTabel[[#This Row],[HeeftKenmerkEenheid11]], MID(LEFT(OpnameTabel[[#This Row],[Kenmerkvraag 11]],FIND("]",OpnameTabel[[#This Row],[Kenmerkvraag 11]])-1),FIND("[",OpnameTabel[[#This Row],[Kenmerkvraag 11]])+1,LEN(OpnameTabel[[#This Row],[Kenmerkvraag 11]])), "")</f>
        <v/>
      </c>
      <c r="CF83" s="186" t="str">
        <f>IF(OpnameTabel[[#This Row],[HeeftKenmerkEenheid11]], LEFT(OpnameTabel[[#This Row],[Kenmerkvraag 11]], (FIND(" [",OpnameTabel[[#This Row],[Kenmerkvraag 11]],1)-1)), "")</f>
        <v/>
      </c>
      <c r="CG8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3" s="186"/>
      <c r="CI83" s="186"/>
      <c r="CJ83" s="186"/>
      <c r="CK83" s="186"/>
      <c r="CL83" s="186"/>
      <c r="CM83" s="186"/>
      <c r="CN83" s="186"/>
      <c r="CO83" s="186"/>
      <c r="CP83" s="186"/>
      <c r="CQ83" s="186"/>
      <c r="CR83" s="186"/>
      <c r="CS83" s="186"/>
      <c r="CT83" s="186"/>
      <c r="CU83" s="186"/>
    </row>
    <row r="84" spans="1:99" ht="17.399999999999999" customHeight="1" x14ac:dyDescent="0.25">
      <c r="A84" s="197">
        <f>ROW()</f>
        <v>84</v>
      </c>
      <c r="B84" s="185">
        <v>0</v>
      </c>
      <c r="C84" s="218" t="s">
        <v>270</v>
      </c>
      <c r="D84" s="108" t="str">
        <f>VLOOKUP(E84,'3 NL-SfB'!C:F,4,0)</f>
        <v>toegangscontrole installatie</v>
      </c>
      <c r="E84" s="109" t="s">
        <v>444</v>
      </c>
      <c r="F84" s="105" t="s">
        <v>2302</v>
      </c>
      <c r="G84" t="s">
        <v>2302</v>
      </c>
      <c r="H84" s="147">
        <v>1</v>
      </c>
      <c r="I84" s="143"/>
      <c r="J84" s="143"/>
      <c r="K84" s="143"/>
      <c r="L84" s="110" t="s">
        <v>3106</v>
      </c>
      <c r="M84" s="143"/>
      <c r="N84" s="110" t="s">
        <v>3107</v>
      </c>
      <c r="O84" s="159"/>
      <c r="P84" s="110" t="s">
        <v>3126</v>
      </c>
      <c r="Q84" s="160"/>
      <c r="R84" s="98" t="s">
        <v>3127</v>
      </c>
      <c r="S84" s="160"/>
      <c r="T84" s="98" t="s">
        <v>3128</v>
      </c>
      <c r="U84" s="160"/>
      <c r="V84" s="110"/>
      <c r="W84" s="160"/>
      <c r="X84" s="110"/>
      <c r="Y84" s="160"/>
      <c r="Z84" s="160"/>
      <c r="AA84" s="160"/>
      <c r="AB84" s="102"/>
      <c r="AC84" s="231" t="s">
        <v>3841</v>
      </c>
      <c r="AD84" s="156" t="b">
        <f>NOT(ISBLANK(OpnameTabel[[#This Row],[Aantal]]))</f>
        <v>1</v>
      </c>
      <c r="AE84" s="70" t="b">
        <f>AND(OpnameTabel[[#This Row],[IsAssetRegel]],NOT(ISBLANK(OpnameTabel[[#This Row],[Aantal]])))</f>
        <v>1</v>
      </c>
      <c r="AF84" s="70" t="b">
        <f>IF(AND(OpnameTabel[[#This Row],[IsAssetRegel]],OpnameTabel[[#This Row],[IsRegelActief]]), NOT(ISBLANK(OpnameTabel[[#This Row],[Bouwjaar]])), TRUE)</f>
        <v>0</v>
      </c>
      <c r="AG84" s="70" t="b">
        <f>IF(AND(OpnameTabel[[#This Row],[IsAssetRegel]],OpnameTabel[[#This Row],[IsRegelActief]]), NOT(ISBLANK(J84)), TRUE)</f>
        <v>0</v>
      </c>
      <c r="AH84" s="70" t="b">
        <f>IF(AND(OpnameTabel[[#This Row],[IsAssetRegel]],OpnameTabel[[#This Row],[IsRegelActief]]), NOT(ISBLANK(K84)), TRUE)</f>
        <v>0</v>
      </c>
      <c r="AI84" s="70" t="b">
        <f>IF(AND(OpnameTabel[[#This Row],[IsAssetRegel]],OpnameTabel[[#This Row],[IsRegelActief]], NOT(ISBLANK(OpnameTabel[[#This Row],[Kenmerkvraag 4]]))), NOT(ISBLANK(OpnameTabel[[#This Row],[Kenmerkantwoord 4]])), TRUE)</f>
        <v>0</v>
      </c>
      <c r="AJ84" s="70" t="b">
        <f>IF(AND(OpnameTabel[[#This Row],[IsAssetRegel]],OpnameTabel[[#This Row],[IsRegelActief]], NOT(ISBLANK(OpnameTabel[[#This Row],[Kenmerkvraag 5]]))), NOT(ISBLANK(OpnameTabel[[#This Row],[Kenmerkantwoord 5]])), TRUE)</f>
        <v>0</v>
      </c>
      <c r="AK84" s="70" t="b">
        <f>IF(AND(OpnameTabel[[#This Row],[IsAssetRegel]],OpnameTabel[[#This Row],[IsRegelActief]], NOT(ISBLANK(OpnameTabel[[#This Row],[Kenmerkvraag 6]]))), NOT(ISBLANK(OpnameTabel[[#This Row],[Kenmerkantwoord 6]])), TRUE)</f>
        <v>0</v>
      </c>
      <c r="AL84" s="70" t="b">
        <f>IF(AND(OpnameTabel[[#This Row],[IsAssetRegel]],OpnameTabel[[#This Row],[IsRegelActief]], NOT(ISBLANK(OpnameTabel[[#This Row],[Kenmerkvraag 7]]))), NOT(ISBLANK(OpnameTabel[[#This Row],[Kenmerkantwoord 7]])), TRUE)</f>
        <v>0</v>
      </c>
      <c r="AM84" s="70" t="b">
        <f>IF(AND(OpnameTabel[[#This Row],[IsAssetRegel]],OpnameTabel[[#This Row],[IsRegelActief]], NOT(ISBLANK(OpnameTabel[[#This Row],[Kenmerkvraag 8]]))), NOT(ISBLANK(OpnameTabel[[#This Row],[Kenmerkantwoord 8]])), TRUE)</f>
        <v>0</v>
      </c>
      <c r="AN84" s="70" t="b">
        <f>IF(AND(OpnameTabel[[#This Row],[IsAssetRegel]],OpnameTabel[[#This Row],[IsRegelActief]], NOT(ISBLANK(OpnameTabel[[#This Row],[Kenmerkvraag 9]]))), NOT(ISBLANK(OpnameTabel[[#This Row],[Kenmerkantwoord 9]])), TRUE)</f>
        <v>1</v>
      </c>
      <c r="AO84" s="70" t="b">
        <f>IF(AND(OpnameTabel[[#This Row],[IsAssetRegel]],OpnameTabel[[#This Row],[IsRegelActief]], NOT(ISBLANK(OpnameTabel[[#This Row],[Kenmerkvraag 10]]))), NOT(ISBLANK(OpnameTabel[[#This Row],[Kenmerkantwoord 10]])), TRUE)</f>
        <v>1</v>
      </c>
      <c r="AP84" s="70" t="b">
        <f>IF(AND(OpnameTabel[[#This Row],[IsAssetRegel]],OpnameTabel[[#This Row],[IsRegelActief]], NOT(ISBLANK(OpnameTabel[[#This Row],[Kenmerkvraag 11]]))), NOT(ISBLANK(OpnameTabel[[#This Row],[Kenmerkantwoord 11]])), TRUE)</f>
        <v>1</v>
      </c>
      <c r="AQ84" s="70">
        <f>IF(OpnameTabel[[#This Row],[IsIngevuld1]], 0, 1)</f>
        <v>1</v>
      </c>
      <c r="AR84" s="70">
        <f>IF(OpnameTabel[[#This Row],[IsIngevuld2]], 0, 1)</f>
        <v>1</v>
      </c>
      <c r="AS84" s="70">
        <f>IF(OpnameTabel[[#This Row],[IsIngevuld3]], 0, 1)</f>
        <v>1</v>
      </c>
      <c r="AT84" s="70">
        <f>IF(OpnameTabel[[#This Row],[IsIngevuld4]], 0, 1)</f>
        <v>1</v>
      </c>
      <c r="AU84" s="70">
        <f>IF(OpnameTabel[[#This Row],[IsIngevuld5]], 0, 1)</f>
        <v>1</v>
      </c>
      <c r="AV84" s="70">
        <f>IF(OpnameTabel[[#This Row],[IsIngevuld6]], 0, 1)</f>
        <v>1</v>
      </c>
      <c r="AW84" s="70">
        <f>IF(OpnameTabel[[#This Row],[IsIngevuld7]], 0, 1)</f>
        <v>1</v>
      </c>
      <c r="AX84" s="70">
        <f>IF(OpnameTabel[[#This Row],[IsIngevuld8]], 0, 1)</f>
        <v>1</v>
      </c>
      <c r="AY84" s="70">
        <f>IF(OpnameTabel[[#This Row],[IsIngevuld9]], 0, 1)</f>
        <v>0</v>
      </c>
      <c r="AZ84" s="70">
        <f>IF(OpnameTabel[[#This Row],[IsIngevuld10]], 0, 1)</f>
        <v>0</v>
      </c>
      <c r="BA84" s="70">
        <f>IF(OpnameTabel[[#This Row],[IsIngevuld11]], 0, 1)</f>
        <v>0</v>
      </c>
      <c r="BB84" s="70" t="b">
        <f>ISNUMBER(SEARCH("[",OpnameTabel[[#This Row],[Kenmerkvraag 4]]))</f>
        <v>0</v>
      </c>
      <c r="BC84" s="70" t="str">
        <f>IF(OpnameTabel[[#This Row],[HeeftKenmerkEenheid4]], MID(LEFT(OpnameTabel[[#This Row],[Kenmerkvraag 4]],FIND("]",OpnameTabel[[#This Row],[Kenmerkvraag 4]])-1),FIND("[",OpnameTabel[[#This Row],[Kenmerkvraag 4]])+1,LEN(OpnameTabel[[#This Row],[Kenmerkvraag 4]])), "")</f>
        <v/>
      </c>
      <c r="BD84" s="70" t="str">
        <f>IF(OpnameTabel[[#This Row],[HeeftKenmerkEenheid4]], LEFT(OpnameTabel[[#This Row],[Kenmerkvraag 4]], (FIND(" [",OpnameTabel[[#This Row],[Kenmerkvraag 4]],1)-1)), "")</f>
        <v/>
      </c>
      <c r="BE84" s="186" t="str">
        <f>IF(OpnameTabel[[#This Row],[HeeftKenmerkEenheid4]], (OpnameTabel[[#This Row],[Kenmerkomschrijving4]] &amp; ": " &amp; OpnameTabel[[#This Row],[Kenmerkantwoord 4]] &amp; " " &amp;OpnameTabel[[#This Row],[Kenmerkeenheid4]]), IF(ISTEXT(OpnameTabel[[#This Row],[Kenmerkantwoord 4]]), OpnameTabel[[#This Row],[Kenmerkantwoord 4]], ""))</f>
        <v/>
      </c>
      <c r="BF84" s="186" t="b">
        <f>ISNUMBER(SEARCH("[",OpnameTabel[[#This Row],[Kenmerkvraag 5]]))</f>
        <v>0</v>
      </c>
      <c r="BG84" s="186" t="str">
        <f>IF(OpnameTabel[[#This Row],[HeeftKenmerkEenheid5]], MID(LEFT(OpnameTabel[[#This Row],[Kenmerkvraag 5]],FIND("]",OpnameTabel[[#This Row],[Kenmerkvraag 5]])-1),FIND("[",OpnameTabel[[#This Row],[Kenmerkvraag 5]])+1,LEN(OpnameTabel[[#This Row],[Kenmerkvraag 5]])), "")</f>
        <v/>
      </c>
      <c r="BH84" s="186" t="str">
        <f>IF(OpnameTabel[[#This Row],[HeeftKenmerkEenheid5]], LEFT(OpnameTabel[[#This Row],[Kenmerkvraag 5]], (FIND(" [",OpnameTabel[[#This Row],[Kenmerkvraag 5]],1)-1)), "")</f>
        <v/>
      </c>
      <c r="BI84" s="186" t="str">
        <f>IF(OpnameTabel[[#This Row],[HeeftKenmerkEenheid5]], (OpnameTabel[[#This Row],[Kenmerkomschrijving5]] &amp; ": " &amp; OpnameTabel[[#This Row],[Kenmerkantwoord 5]] &amp; " " &amp;OpnameTabel[[#This Row],[Kenmerkeenheid5]]), IF(ISTEXT(OpnameTabel[[#This Row],[Kenmerkantwoord 5]]), OpnameTabel[[#This Row],[Kenmerkantwoord 5]], ""))</f>
        <v/>
      </c>
      <c r="BJ84" s="186" t="b">
        <f>ISNUMBER(SEARCH("[",OpnameTabel[[#This Row],[Kenmerkvraag 6]]))</f>
        <v>0</v>
      </c>
      <c r="BK84" s="186" t="str">
        <f>IF(OpnameTabel[[#This Row],[HeeftKenmerkEenheid6]], MID(LEFT(OpnameTabel[[#This Row],[Kenmerkvraag 6]],FIND("]",OpnameTabel[[#This Row],[Kenmerkvraag 6]])-1),FIND("[",OpnameTabel[[#This Row],[Kenmerkvraag 6]])+1,LEN(OpnameTabel[[#This Row],[Kenmerkvraag 6]])), "")</f>
        <v/>
      </c>
      <c r="BL84" s="186" t="str">
        <f>IF(OpnameTabel[[#This Row],[HeeftKenmerkEenheid6]], LEFT(OpnameTabel[[#This Row],[Kenmerkvraag 6]], (FIND(" [",OpnameTabel[[#This Row],[Kenmerkvraag 6]],1)-1)), "")</f>
        <v/>
      </c>
      <c r="BM84" s="186" t="str">
        <f>IF(OpnameTabel[[#This Row],[HeeftKenmerkEenheid6]], (OpnameTabel[[#This Row],[Kenmerkomschrijving6]] &amp; ": " &amp; OpnameTabel[[#This Row],[Kenmerkantwoord 6]] &amp; " " &amp;OpnameTabel[[#This Row],[Kenmerkeenheid6]]), IF(ISTEXT(OpnameTabel[[#This Row],[Kenmerkantwoord 6]]), OpnameTabel[[#This Row],[Kenmerkantwoord 6]], ""))</f>
        <v/>
      </c>
      <c r="BN84" s="186" t="b">
        <f>ISNUMBER(SEARCH("[",OpnameTabel[[#This Row],[Kenmerkvraag 7]]))</f>
        <v>1</v>
      </c>
      <c r="BO84" s="186" t="str">
        <f>IF(OpnameTabel[[#This Row],[HeeftKenmerkEenheid7]], MID(LEFT(OpnameTabel[[#This Row],[Kenmerkvraag 7]],FIND("]",OpnameTabel[[#This Row],[Kenmerkvraag 7]])-1),FIND("[",OpnameTabel[[#This Row],[Kenmerkvraag 7]])+1,LEN(OpnameTabel[[#This Row],[Kenmerkvraag 7]])), "")</f>
        <v>stuks</v>
      </c>
      <c r="BP84" s="186" t="str">
        <f>IF(OpnameTabel[[#This Row],[HeeftKenmerkEenheid7]], LEFT(OpnameTabel[[#This Row],[Kenmerkvraag 7]], (FIND(" [",OpnameTabel[[#This Row],[Kenmerkvraag 7]],1)-1)), "")</f>
        <v>Deuraansturingen</v>
      </c>
      <c r="BQ84" s="186" t="str">
        <f>IF(OpnameTabel[[#This Row],[HeeftKenmerkEenheid7]], (OpnameTabel[[#This Row],[Kenmerkomschrijving7]] &amp; ": " &amp; OpnameTabel[[#This Row],[Kenmerkantwoord 7]] &amp; " " &amp;OpnameTabel[[#This Row],[Kenmerkeenheid7]]), IF(ISTEXT(OpnameTabel[[#This Row],[Kenmerkantwoord 7]]), OpnameTabel[[#This Row],[Kenmerkantwoord 7]], ""))</f>
        <v>Deuraansturingen:  stuks</v>
      </c>
      <c r="BR84" s="186" t="b">
        <f>ISNUMBER(SEARCH("[",OpnameTabel[[#This Row],[Kenmerkvraag 8]]))</f>
        <v>1</v>
      </c>
      <c r="BS84" s="186" t="str">
        <f>IF(OpnameTabel[[#This Row],[HeeftKenmerkEenheid8]], MID(LEFT(OpnameTabel[[#This Row],[Kenmerkvraag 8]],FIND("]",OpnameTabel[[#This Row],[Kenmerkvraag 8]])-1),FIND("[",OpnameTabel[[#This Row],[Kenmerkvraag 8]])+1,LEN(OpnameTabel[[#This Row],[Kenmerkvraag 8]])), "")</f>
        <v>stuks</v>
      </c>
      <c r="BT84" s="186" t="str">
        <f>IF(OpnameTabel[[#This Row],[HeeftKenmerkEenheid8]], LEFT(OpnameTabel[[#This Row],[Kenmerkvraag 8]], (FIND(" [",OpnameTabel[[#This Row],[Kenmerkvraag 8]],1)-1)), "")</f>
        <v>Kaartlezers</v>
      </c>
      <c r="BU84" s="186" t="str">
        <f>IF(OpnameTabel[[#This Row],[HeeftKenmerkEenheid8]], (OpnameTabel[[#This Row],[Kenmerkomschrijving8]] &amp; ": " &amp; OpnameTabel[[#This Row],[Kenmerkantwoord 8]] &amp; " " &amp;OpnameTabel[[#This Row],[Kenmerkeenheid8]]), IF(ISTEXT(OpnameTabel[[#This Row],[Kenmerkantwoord 8]]), OpnameTabel[[#This Row],[Kenmerkantwoord 8]], ""))</f>
        <v>Kaartlezers:  stuks</v>
      </c>
      <c r="BV84" s="186" t="b">
        <f>ISNUMBER(SEARCH("[",OpnameTabel[[#This Row],[Kenmerkvraag 9]]))</f>
        <v>0</v>
      </c>
      <c r="BW84" s="186" t="str">
        <f>IF(OpnameTabel[[#This Row],[HeeftKenmerkEenheid9]], MID(LEFT(OpnameTabel[[#This Row],[Kenmerkvraag 9]],FIND("]",OpnameTabel[[#This Row],[Kenmerkvraag 9]])-1),FIND("[",OpnameTabel[[#This Row],[Kenmerkvraag 9]])+1,LEN(OpnameTabel[[#This Row],[Kenmerkvraag 9]])), "")</f>
        <v/>
      </c>
      <c r="BX84" s="186" t="str">
        <f>IF(OpnameTabel[[#This Row],[HeeftKenmerkEenheid9]], LEFT(OpnameTabel[[#This Row],[Kenmerkvraag 9]], (FIND(" [",OpnameTabel[[#This Row],[Kenmerkvraag 9]],1)-1)), "")</f>
        <v/>
      </c>
      <c r="BY84" s="186" t="str">
        <f>IF(OpnameTabel[[#This Row],[HeeftKenmerkEenheid9]], (OpnameTabel[[#This Row],[Kenmerkomschrijving9]] &amp; ": " &amp; OpnameTabel[[#This Row],[Kenmerkantwoord 9]] &amp; " " &amp;OpnameTabel[[#This Row],[Kenmerkeenheid9]]), IF(ISTEXT(OpnameTabel[[#This Row],[Kenmerkantwoord 9]]), OpnameTabel[[#This Row],[Kenmerkantwoord 9]], ""))</f>
        <v/>
      </c>
      <c r="BZ84" s="186" t="b">
        <f>ISNUMBER(SEARCH("[",OpnameTabel[[#This Row],[Kenmerkvraag 10]]))</f>
        <v>0</v>
      </c>
      <c r="CA84" s="186" t="str">
        <f>IF(OpnameTabel[[#This Row],[HeeftKenmerkEenheid10]], MID(LEFT(OpnameTabel[[#This Row],[Kenmerkvraag 10]],FIND("]",OpnameTabel[[#This Row],[Kenmerkvraag 10]])-1),FIND("[",OpnameTabel[[#This Row],[Kenmerkvraag 10]])+1,LEN(OpnameTabel[[#This Row],[Kenmerkvraag 10]])), "")</f>
        <v/>
      </c>
      <c r="CB84" s="186" t="str">
        <f>IF(OpnameTabel[[#This Row],[HeeftKenmerkEenheid10]], LEFT(OpnameTabel[[#This Row],[Kenmerkvraag 10]], (FIND(" [",OpnameTabel[[#This Row],[Kenmerkvraag 10]],1)-1)), "")</f>
        <v/>
      </c>
      <c r="CC84"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4" s="186" t="b">
        <f>ISNUMBER(SEARCH("[",OpnameTabel[[#This Row],[Kenmerkvraag 11]]))</f>
        <v>0</v>
      </c>
      <c r="CE84" s="186" t="str">
        <f>IF(OpnameTabel[[#This Row],[HeeftKenmerkEenheid11]], MID(LEFT(OpnameTabel[[#This Row],[Kenmerkvraag 11]],FIND("]",OpnameTabel[[#This Row],[Kenmerkvraag 11]])-1),FIND("[",OpnameTabel[[#This Row],[Kenmerkvraag 11]])+1,LEN(OpnameTabel[[#This Row],[Kenmerkvraag 11]])), "")</f>
        <v/>
      </c>
      <c r="CF84" s="186" t="str">
        <f>IF(OpnameTabel[[#This Row],[HeeftKenmerkEenheid11]], LEFT(OpnameTabel[[#This Row],[Kenmerkvraag 11]], (FIND(" [",OpnameTabel[[#This Row],[Kenmerkvraag 11]],1)-1)), "")</f>
        <v/>
      </c>
      <c r="CG84"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4" s="243"/>
      <c r="CI84" s="243"/>
      <c r="CJ84" s="243"/>
      <c r="CK84" s="243"/>
      <c r="CL84" s="243"/>
      <c r="CM84" s="243"/>
      <c r="CN84" s="243"/>
      <c r="CO84" s="243"/>
      <c r="CP84" s="243"/>
      <c r="CQ84" s="243"/>
      <c r="CR84" s="243"/>
      <c r="CS84" s="243"/>
      <c r="CT84" s="243"/>
      <c r="CU84" s="243"/>
    </row>
    <row r="85" spans="1:99" s="242" customFormat="1" ht="17.399999999999999" customHeight="1" x14ac:dyDescent="0.25">
      <c r="A85" s="197">
        <f>ROW()</f>
        <v>85</v>
      </c>
      <c r="B85" s="185">
        <v>0</v>
      </c>
      <c r="C85" s="218" t="s">
        <v>270</v>
      </c>
      <c r="D85" s="108" t="str">
        <f>VLOOKUP(E85,'3 NL-SfB'!C:F,4,0)</f>
        <v>zon- en lichtwering</v>
      </c>
      <c r="E85" s="103" t="s">
        <v>275</v>
      </c>
      <c r="F85" s="135" t="s">
        <v>3801</v>
      </c>
      <c r="G85" t="s">
        <v>3801</v>
      </c>
      <c r="H85" s="147">
        <v>1</v>
      </c>
      <c r="I85" s="143"/>
      <c r="J85" s="143"/>
      <c r="K85" s="143"/>
      <c r="L85" s="98" t="s">
        <v>3129</v>
      </c>
      <c r="M85" s="163"/>
      <c r="N85" s="110" t="s">
        <v>3130</v>
      </c>
      <c r="O85" s="160"/>
      <c r="P85" s="129" t="s">
        <v>3131</v>
      </c>
      <c r="Q85" s="160"/>
      <c r="R85" s="73"/>
      <c r="S85" s="167"/>
      <c r="T85" s="73"/>
      <c r="U85" s="167"/>
      <c r="V85" s="73"/>
      <c r="W85" s="167"/>
      <c r="X85" s="73"/>
      <c r="Y85" s="167"/>
      <c r="Z85" s="167"/>
      <c r="AA85" s="167"/>
      <c r="AB85" s="71"/>
      <c r="AC85" s="130"/>
      <c r="AD85" s="156" t="b">
        <f>NOT(ISBLANK(OpnameTabel[[#This Row],[Aantal]]))</f>
        <v>1</v>
      </c>
      <c r="AE85" s="70" t="b">
        <f>AND(OpnameTabel[[#This Row],[IsAssetRegel]],NOT(ISBLANK(OpnameTabel[[#This Row],[Aantal]])))</f>
        <v>1</v>
      </c>
      <c r="AF85" s="70" t="b">
        <f>IF(AND(OpnameTabel[[#This Row],[IsAssetRegel]],OpnameTabel[[#This Row],[IsRegelActief]]), NOT(ISBLANK(OpnameTabel[[#This Row],[Bouwjaar]])), TRUE)</f>
        <v>0</v>
      </c>
      <c r="AG85" s="70" t="b">
        <f>IF(AND(OpnameTabel[[#This Row],[IsAssetRegel]],OpnameTabel[[#This Row],[IsRegelActief]]), NOT(ISBLANK(J85)), TRUE)</f>
        <v>0</v>
      </c>
      <c r="AH85" s="70" t="b">
        <f>IF(AND(OpnameTabel[[#This Row],[IsAssetRegel]],OpnameTabel[[#This Row],[IsRegelActief]]), NOT(ISBLANK(K85)), TRUE)</f>
        <v>0</v>
      </c>
      <c r="AI85" s="70" t="b">
        <f>IF(AND(OpnameTabel[[#This Row],[IsAssetRegel]],OpnameTabel[[#This Row],[IsRegelActief]], NOT(ISBLANK(OpnameTabel[[#This Row],[Kenmerkvraag 4]]))), NOT(ISBLANK(OpnameTabel[[#This Row],[Kenmerkantwoord 4]])), TRUE)</f>
        <v>0</v>
      </c>
      <c r="AJ85" s="70" t="b">
        <f>IF(AND(OpnameTabel[[#This Row],[IsAssetRegel]],OpnameTabel[[#This Row],[IsRegelActief]], NOT(ISBLANK(OpnameTabel[[#This Row],[Kenmerkvraag 5]]))), NOT(ISBLANK(OpnameTabel[[#This Row],[Kenmerkantwoord 5]])), TRUE)</f>
        <v>0</v>
      </c>
      <c r="AK85" s="70" t="b">
        <f>IF(AND(OpnameTabel[[#This Row],[IsAssetRegel]],OpnameTabel[[#This Row],[IsRegelActief]], NOT(ISBLANK(OpnameTabel[[#This Row],[Kenmerkvraag 6]]))), NOT(ISBLANK(OpnameTabel[[#This Row],[Kenmerkantwoord 6]])), TRUE)</f>
        <v>0</v>
      </c>
      <c r="AL85" s="70" t="b">
        <f>IF(AND(OpnameTabel[[#This Row],[IsAssetRegel]],OpnameTabel[[#This Row],[IsRegelActief]], NOT(ISBLANK(OpnameTabel[[#This Row],[Kenmerkvraag 7]]))), NOT(ISBLANK(OpnameTabel[[#This Row],[Kenmerkantwoord 7]])), TRUE)</f>
        <v>1</v>
      </c>
      <c r="AM85" s="70" t="b">
        <f>IF(AND(OpnameTabel[[#This Row],[IsAssetRegel]],OpnameTabel[[#This Row],[IsRegelActief]], NOT(ISBLANK(OpnameTabel[[#This Row],[Kenmerkvraag 8]]))), NOT(ISBLANK(OpnameTabel[[#This Row],[Kenmerkantwoord 8]])), TRUE)</f>
        <v>1</v>
      </c>
      <c r="AN85" s="70" t="b">
        <f>IF(AND(OpnameTabel[[#This Row],[IsAssetRegel]],OpnameTabel[[#This Row],[IsRegelActief]], NOT(ISBLANK(OpnameTabel[[#This Row],[Kenmerkvraag 9]]))), NOT(ISBLANK(OpnameTabel[[#This Row],[Kenmerkantwoord 9]])), TRUE)</f>
        <v>1</v>
      </c>
      <c r="AO85" s="70" t="b">
        <f>IF(AND(OpnameTabel[[#This Row],[IsAssetRegel]],OpnameTabel[[#This Row],[IsRegelActief]], NOT(ISBLANK(OpnameTabel[[#This Row],[Kenmerkvraag 10]]))), NOT(ISBLANK(OpnameTabel[[#This Row],[Kenmerkantwoord 10]])), TRUE)</f>
        <v>1</v>
      </c>
      <c r="AP85" s="70" t="b">
        <f>IF(AND(OpnameTabel[[#This Row],[IsAssetRegel]],OpnameTabel[[#This Row],[IsRegelActief]], NOT(ISBLANK(OpnameTabel[[#This Row],[Kenmerkvraag 11]]))), NOT(ISBLANK(OpnameTabel[[#This Row],[Kenmerkantwoord 11]])), TRUE)</f>
        <v>1</v>
      </c>
      <c r="AQ85" s="70">
        <f>IF(OpnameTabel[[#This Row],[IsIngevuld1]], 0, 1)</f>
        <v>1</v>
      </c>
      <c r="AR85" s="70">
        <f>IF(OpnameTabel[[#This Row],[IsIngevuld2]], 0, 1)</f>
        <v>1</v>
      </c>
      <c r="AS85" s="70">
        <f>IF(OpnameTabel[[#This Row],[IsIngevuld3]], 0, 1)</f>
        <v>1</v>
      </c>
      <c r="AT85" s="70">
        <f>IF(OpnameTabel[[#This Row],[IsIngevuld4]], 0, 1)</f>
        <v>1</v>
      </c>
      <c r="AU85" s="70">
        <f>IF(OpnameTabel[[#This Row],[IsIngevuld5]], 0, 1)</f>
        <v>1</v>
      </c>
      <c r="AV85" s="70">
        <f>IF(OpnameTabel[[#This Row],[IsIngevuld6]], 0, 1)</f>
        <v>1</v>
      </c>
      <c r="AW85" s="70">
        <f>IF(OpnameTabel[[#This Row],[IsIngevuld7]], 0, 1)</f>
        <v>0</v>
      </c>
      <c r="AX85" s="70">
        <f>IF(OpnameTabel[[#This Row],[IsIngevuld8]], 0, 1)</f>
        <v>0</v>
      </c>
      <c r="AY85" s="70">
        <f>IF(OpnameTabel[[#This Row],[IsIngevuld9]], 0, 1)</f>
        <v>0</v>
      </c>
      <c r="AZ85" s="70">
        <f>IF(OpnameTabel[[#This Row],[IsIngevuld10]], 0, 1)</f>
        <v>0</v>
      </c>
      <c r="BA85" s="70">
        <f>IF(OpnameTabel[[#This Row],[IsIngevuld11]], 0, 1)</f>
        <v>0</v>
      </c>
      <c r="BB85" s="70" t="b">
        <f>ISNUMBER(SEARCH("[",OpnameTabel[[#This Row],[Kenmerkvraag 4]]))</f>
        <v>1</v>
      </c>
      <c r="BC85" s="70" t="str">
        <f>IF(OpnameTabel[[#This Row],[HeeftKenmerkEenheid4]], MID(LEFT(OpnameTabel[[#This Row],[Kenmerkvraag 4]],FIND("]",OpnameTabel[[#This Row],[Kenmerkvraag 4]])-1),FIND("[",OpnameTabel[[#This Row],[Kenmerkvraag 4]])+1,LEN(OpnameTabel[[#This Row],[Kenmerkvraag 4]])), "")</f>
        <v>stuks</v>
      </c>
      <c r="BD85" s="70" t="str">
        <f>IF(OpnameTabel[[#This Row],[HeeftKenmerkEenheid4]], LEFT(OpnameTabel[[#This Row],[Kenmerkvraag 4]], (FIND(" [",OpnameTabel[[#This Row],[Kenmerkvraag 4]],1)-1)), "")</f>
        <v>Bedieneenheden</v>
      </c>
      <c r="BE85" s="186" t="str">
        <f>IF(OpnameTabel[[#This Row],[HeeftKenmerkEenheid4]], (OpnameTabel[[#This Row],[Kenmerkomschrijving4]] &amp; ": " &amp; OpnameTabel[[#This Row],[Kenmerkantwoord 4]] &amp; " " &amp;OpnameTabel[[#This Row],[Kenmerkeenheid4]]), IF(ISTEXT(OpnameTabel[[#This Row],[Kenmerkantwoord 4]]), OpnameTabel[[#This Row],[Kenmerkantwoord 4]], ""))</f>
        <v>Bedieneenheden:  stuks</v>
      </c>
      <c r="BF85" s="186" t="b">
        <f>ISNUMBER(SEARCH("[",OpnameTabel[[#This Row],[Kenmerkvraag 5]]))</f>
        <v>0</v>
      </c>
      <c r="BG85" s="186" t="str">
        <f>IF(OpnameTabel[[#This Row],[HeeftKenmerkEenheid5]], MID(LEFT(OpnameTabel[[#This Row],[Kenmerkvraag 5]],FIND("]",OpnameTabel[[#This Row],[Kenmerkvraag 5]])-1),FIND("[",OpnameTabel[[#This Row],[Kenmerkvraag 5]])+1,LEN(OpnameTabel[[#This Row],[Kenmerkvraag 5]])), "")</f>
        <v/>
      </c>
      <c r="BH85" s="186" t="str">
        <f>IF(OpnameTabel[[#This Row],[HeeftKenmerkEenheid5]], LEFT(OpnameTabel[[#This Row],[Kenmerkvraag 5]], (FIND(" [",OpnameTabel[[#This Row],[Kenmerkvraag 5]],1)-1)), "")</f>
        <v/>
      </c>
      <c r="BI85" s="186" t="str">
        <f>IF(OpnameTabel[[#This Row],[HeeftKenmerkEenheid5]], (OpnameTabel[[#This Row],[Kenmerkomschrijving5]] &amp; ": " &amp; OpnameTabel[[#This Row],[Kenmerkantwoord 5]] &amp; " " &amp;OpnameTabel[[#This Row],[Kenmerkeenheid5]]), IF(ISTEXT(OpnameTabel[[#This Row],[Kenmerkantwoord 5]]), OpnameTabel[[#This Row],[Kenmerkantwoord 5]], ""))</f>
        <v/>
      </c>
      <c r="BJ85" s="186" t="b">
        <f>ISNUMBER(SEARCH("[",OpnameTabel[[#This Row],[Kenmerkvraag 6]]))</f>
        <v>0</v>
      </c>
      <c r="BK85" s="186" t="str">
        <f>IF(OpnameTabel[[#This Row],[HeeftKenmerkEenheid6]], MID(LEFT(OpnameTabel[[#This Row],[Kenmerkvraag 6]],FIND("]",OpnameTabel[[#This Row],[Kenmerkvraag 6]])-1),FIND("[",OpnameTabel[[#This Row],[Kenmerkvraag 6]])+1,LEN(OpnameTabel[[#This Row],[Kenmerkvraag 6]])), "")</f>
        <v/>
      </c>
      <c r="BL85" s="186" t="str">
        <f>IF(OpnameTabel[[#This Row],[HeeftKenmerkEenheid6]], LEFT(OpnameTabel[[#This Row],[Kenmerkvraag 6]], (FIND(" [",OpnameTabel[[#This Row],[Kenmerkvraag 6]],1)-1)), "")</f>
        <v/>
      </c>
      <c r="BM85" s="186" t="str">
        <f>IF(OpnameTabel[[#This Row],[HeeftKenmerkEenheid6]], (OpnameTabel[[#This Row],[Kenmerkomschrijving6]] &amp; ": " &amp; OpnameTabel[[#This Row],[Kenmerkantwoord 6]] &amp; " " &amp;OpnameTabel[[#This Row],[Kenmerkeenheid6]]), IF(ISTEXT(OpnameTabel[[#This Row],[Kenmerkantwoord 6]]), OpnameTabel[[#This Row],[Kenmerkantwoord 6]], ""))</f>
        <v/>
      </c>
      <c r="BN85" s="186" t="b">
        <f>ISNUMBER(SEARCH("[",OpnameTabel[[#This Row],[Kenmerkvraag 7]]))</f>
        <v>0</v>
      </c>
      <c r="BO85" s="186" t="str">
        <f>IF(OpnameTabel[[#This Row],[HeeftKenmerkEenheid7]], MID(LEFT(OpnameTabel[[#This Row],[Kenmerkvraag 7]],FIND("]",OpnameTabel[[#This Row],[Kenmerkvraag 7]])-1),FIND("[",OpnameTabel[[#This Row],[Kenmerkvraag 7]])+1,LEN(OpnameTabel[[#This Row],[Kenmerkvraag 7]])), "")</f>
        <v/>
      </c>
      <c r="BP85" s="186" t="str">
        <f>IF(OpnameTabel[[#This Row],[HeeftKenmerkEenheid7]], LEFT(OpnameTabel[[#This Row],[Kenmerkvraag 7]], (FIND(" [",OpnameTabel[[#This Row],[Kenmerkvraag 7]],1)-1)), "")</f>
        <v/>
      </c>
      <c r="BQ85" s="186" t="str">
        <f>IF(OpnameTabel[[#This Row],[HeeftKenmerkEenheid7]], (OpnameTabel[[#This Row],[Kenmerkomschrijving7]] &amp; ": " &amp; OpnameTabel[[#This Row],[Kenmerkantwoord 7]] &amp; " " &amp;OpnameTabel[[#This Row],[Kenmerkeenheid7]]), IF(ISTEXT(OpnameTabel[[#This Row],[Kenmerkantwoord 7]]), OpnameTabel[[#This Row],[Kenmerkantwoord 7]], ""))</f>
        <v/>
      </c>
      <c r="BR85" s="186" t="b">
        <f>ISNUMBER(SEARCH("[",OpnameTabel[[#This Row],[Kenmerkvraag 8]]))</f>
        <v>0</v>
      </c>
      <c r="BS85" s="186" t="str">
        <f>IF(OpnameTabel[[#This Row],[HeeftKenmerkEenheid8]], MID(LEFT(OpnameTabel[[#This Row],[Kenmerkvraag 8]],FIND("]",OpnameTabel[[#This Row],[Kenmerkvraag 8]])-1),FIND("[",OpnameTabel[[#This Row],[Kenmerkvraag 8]])+1,LEN(OpnameTabel[[#This Row],[Kenmerkvraag 8]])), "")</f>
        <v/>
      </c>
      <c r="BT85" s="186" t="str">
        <f>IF(OpnameTabel[[#This Row],[HeeftKenmerkEenheid8]], LEFT(OpnameTabel[[#This Row],[Kenmerkvraag 8]], (FIND(" [",OpnameTabel[[#This Row],[Kenmerkvraag 8]],1)-1)), "")</f>
        <v/>
      </c>
      <c r="BU85" s="186" t="str">
        <f>IF(OpnameTabel[[#This Row],[HeeftKenmerkEenheid8]], (OpnameTabel[[#This Row],[Kenmerkomschrijving8]] &amp; ": " &amp; OpnameTabel[[#This Row],[Kenmerkantwoord 8]] &amp; " " &amp;OpnameTabel[[#This Row],[Kenmerkeenheid8]]), IF(ISTEXT(OpnameTabel[[#This Row],[Kenmerkantwoord 8]]), OpnameTabel[[#This Row],[Kenmerkantwoord 8]], ""))</f>
        <v/>
      </c>
      <c r="BV85" s="186" t="b">
        <f>ISNUMBER(SEARCH("[",OpnameTabel[[#This Row],[Kenmerkvraag 9]]))</f>
        <v>0</v>
      </c>
      <c r="BW85" s="186" t="str">
        <f>IF(OpnameTabel[[#This Row],[HeeftKenmerkEenheid9]], MID(LEFT(OpnameTabel[[#This Row],[Kenmerkvraag 9]],FIND("]",OpnameTabel[[#This Row],[Kenmerkvraag 9]])-1),FIND("[",OpnameTabel[[#This Row],[Kenmerkvraag 9]])+1,LEN(OpnameTabel[[#This Row],[Kenmerkvraag 9]])), "")</f>
        <v/>
      </c>
      <c r="BX85" s="186" t="str">
        <f>IF(OpnameTabel[[#This Row],[HeeftKenmerkEenheid9]], LEFT(OpnameTabel[[#This Row],[Kenmerkvraag 9]], (FIND(" [",OpnameTabel[[#This Row],[Kenmerkvraag 9]],1)-1)), "")</f>
        <v/>
      </c>
      <c r="BY85" s="186" t="str">
        <f>IF(OpnameTabel[[#This Row],[HeeftKenmerkEenheid9]], (OpnameTabel[[#This Row],[Kenmerkomschrijving9]] &amp; ": " &amp; OpnameTabel[[#This Row],[Kenmerkantwoord 9]] &amp; " " &amp;OpnameTabel[[#This Row],[Kenmerkeenheid9]]), IF(ISTEXT(OpnameTabel[[#This Row],[Kenmerkantwoord 9]]), OpnameTabel[[#This Row],[Kenmerkantwoord 9]], ""))</f>
        <v/>
      </c>
      <c r="BZ85" s="186" t="b">
        <f>ISNUMBER(SEARCH("[",OpnameTabel[[#This Row],[Kenmerkvraag 10]]))</f>
        <v>0</v>
      </c>
      <c r="CA85" s="186" t="str">
        <f>IF(OpnameTabel[[#This Row],[HeeftKenmerkEenheid10]], MID(LEFT(OpnameTabel[[#This Row],[Kenmerkvraag 10]],FIND("]",OpnameTabel[[#This Row],[Kenmerkvraag 10]])-1),FIND("[",OpnameTabel[[#This Row],[Kenmerkvraag 10]])+1,LEN(OpnameTabel[[#This Row],[Kenmerkvraag 10]])), "")</f>
        <v/>
      </c>
      <c r="CB85" s="186" t="str">
        <f>IF(OpnameTabel[[#This Row],[HeeftKenmerkEenheid10]], LEFT(OpnameTabel[[#This Row],[Kenmerkvraag 10]], (FIND(" [",OpnameTabel[[#This Row],[Kenmerkvraag 10]],1)-1)), "")</f>
        <v/>
      </c>
      <c r="CC8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5" s="186" t="b">
        <f>ISNUMBER(SEARCH("[",OpnameTabel[[#This Row],[Kenmerkvraag 11]]))</f>
        <v>0</v>
      </c>
      <c r="CE85" s="186" t="str">
        <f>IF(OpnameTabel[[#This Row],[HeeftKenmerkEenheid11]], MID(LEFT(OpnameTabel[[#This Row],[Kenmerkvraag 11]],FIND("]",OpnameTabel[[#This Row],[Kenmerkvraag 11]])-1),FIND("[",OpnameTabel[[#This Row],[Kenmerkvraag 11]])+1,LEN(OpnameTabel[[#This Row],[Kenmerkvraag 11]])), "")</f>
        <v/>
      </c>
      <c r="CF85" s="186" t="str">
        <f>IF(OpnameTabel[[#This Row],[HeeftKenmerkEenheid11]], LEFT(OpnameTabel[[#This Row],[Kenmerkvraag 11]], (FIND(" [",OpnameTabel[[#This Row],[Kenmerkvraag 11]],1)-1)), "")</f>
        <v/>
      </c>
      <c r="CG8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5" s="186"/>
      <c r="CI85" s="186"/>
      <c r="CJ85" s="186"/>
      <c r="CK85" s="186"/>
      <c r="CL85" s="186"/>
      <c r="CM85" s="186"/>
      <c r="CN85" s="186"/>
      <c r="CO85" s="186"/>
      <c r="CP85" s="186"/>
      <c r="CQ85" s="186"/>
      <c r="CR85" s="186"/>
      <c r="CS85" s="186"/>
      <c r="CT85" s="186"/>
      <c r="CU85" s="186"/>
    </row>
    <row r="86" spans="1:99" s="242" customFormat="1" ht="17.399999999999999" customHeight="1" x14ac:dyDescent="0.25">
      <c r="A86" s="197">
        <f>ROW()</f>
        <v>86</v>
      </c>
      <c r="B86" s="185">
        <v>0</v>
      </c>
      <c r="C86" s="218" t="s">
        <v>270</v>
      </c>
      <c r="D86" s="104" t="str">
        <f>VLOOKUP(E86,'3 NL-SfB'!C:F,4,0)</f>
        <v>gasdetectie apparatuur</v>
      </c>
      <c r="E86" s="105" t="s">
        <v>446</v>
      </c>
      <c r="F86" s="105" t="s">
        <v>2317</v>
      </c>
      <c r="G86" t="s">
        <v>2317</v>
      </c>
      <c r="H86" s="147">
        <v>1</v>
      </c>
      <c r="I86" s="147"/>
      <c r="J86" s="198" t="s">
        <v>24</v>
      </c>
      <c r="K86" s="198" t="s">
        <v>24</v>
      </c>
      <c r="L86" s="90"/>
      <c r="M86" s="147"/>
      <c r="N86" s="106"/>
      <c r="O86" s="147"/>
      <c r="P86" s="106" t="s">
        <v>211</v>
      </c>
      <c r="Q86" s="147"/>
      <c r="R86" s="106" t="s">
        <v>211</v>
      </c>
      <c r="S86" s="159"/>
      <c r="T86" s="106"/>
      <c r="U86" s="159"/>
      <c r="V86" s="106"/>
      <c r="W86" s="159"/>
      <c r="X86" s="106"/>
      <c r="Y86" s="159"/>
      <c r="Z86" s="159"/>
      <c r="AA86" s="159"/>
      <c r="AB86" s="107"/>
      <c r="AC86" s="231" t="s">
        <v>3842</v>
      </c>
      <c r="AD86" s="156" t="b">
        <f>NOT(ISBLANK(OpnameTabel[[#This Row],[Aantal]]))</f>
        <v>1</v>
      </c>
      <c r="AE86" s="70" t="b">
        <f>AND(OpnameTabel[[#This Row],[IsAssetRegel]],NOT(ISBLANK(OpnameTabel[[#This Row],[Aantal]])))</f>
        <v>1</v>
      </c>
      <c r="AF86" s="70" t="b">
        <f>IF(AND(OpnameTabel[[#This Row],[IsAssetRegel]],OpnameTabel[[#This Row],[IsRegelActief]]), NOT(ISBLANK(OpnameTabel[[#This Row],[Bouwjaar]])), TRUE)</f>
        <v>0</v>
      </c>
      <c r="AG86" s="70" t="b">
        <f>IF(AND(OpnameTabel[[#This Row],[IsAssetRegel]],OpnameTabel[[#This Row],[IsRegelActief]]), NOT(ISBLANK(J86)), TRUE)</f>
        <v>1</v>
      </c>
      <c r="AH86" s="70" t="b">
        <f>IF(AND(OpnameTabel[[#This Row],[IsAssetRegel]],OpnameTabel[[#This Row],[IsRegelActief]]), NOT(ISBLANK(K86)), TRUE)</f>
        <v>1</v>
      </c>
      <c r="AI86" s="70" t="b">
        <f>IF(AND(OpnameTabel[[#This Row],[IsAssetRegel]],OpnameTabel[[#This Row],[IsRegelActief]], NOT(ISBLANK(OpnameTabel[[#This Row],[Kenmerkvraag 4]]))), NOT(ISBLANK(OpnameTabel[[#This Row],[Kenmerkantwoord 4]])), TRUE)</f>
        <v>1</v>
      </c>
      <c r="AJ86" s="70" t="b">
        <f>IF(AND(OpnameTabel[[#This Row],[IsAssetRegel]],OpnameTabel[[#This Row],[IsRegelActief]], NOT(ISBLANK(OpnameTabel[[#This Row],[Kenmerkvraag 5]]))), NOT(ISBLANK(OpnameTabel[[#This Row],[Kenmerkantwoord 5]])), TRUE)</f>
        <v>1</v>
      </c>
      <c r="AK86" s="70" t="b">
        <f>IF(AND(OpnameTabel[[#This Row],[IsAssetRegel]],OpnameTabel[[#This Row],[IsRegelActief]], NOT(ISBLANK(OpnameTabel[[#This Row],[Kenmerkvraag 6]]))), NOT(ISBLANK(OpnameTabel[[#This Row],[Kenmerkantwoord 6]])), TRUE)</f>
        <v>0</v>
      </c>
      <c r="AL86" s="70" t="b">
        <f>IF(AND(OpnameTabel[[#This Row],[IsAssetRegel]],OpnameTabel[[#This Row],[IsRegelActief]], NOT(ISBLANK(OpnameTabel[[#This Row],[Kenmerkvraag 7]]))), NOT(ISBLANK(OpnameTabel[[#This Row],[Kenmerkantwoord 7]])), TRUE)</f>
        <v>0</v>
      </c>
      <c r="AM86" s="70" t="b">
        <f>IF(AND(OpnameTabel[[#This Row],[IsAssetRegel]],OpnameTabel[[#This Row],[IsRegelActief]], NOT(ISBLANK(OpnameTabel[[#This Row],[Kenmerkvraag 8]]))), NOT(ISBLANK(OpnameTabel[[#This Row],[Kenmerkantwoord 8]])), TRUE)</f>
        <v>1</v>
      </c>
      <c r="AN86" s="70" t="b">
        <f>IF(AND(OpnameTabel[[#This Row],[IsAssetRegel]],OpnameTabel[[#This Row],[IsRegelActief]], NOT(ISBLANK(OpnameTabel[[#This Row],[Kenmerkvraag 9]]))), NOT(ISBLANK(OpnameTabel[[#This Row],[Kenmerkantwoord 9]])), TRUE)</f>
        <v>1</v>
      </c>
      <c r="AO86" s="70" t="b">
        <f>IF(AND(OpnameTabel[[#This Row],[IsAssetRegel]],OpnameTabel[[#This Row],[IsRegelActief]], NOT(ISBLANK(OpnameTabel[[#This Row],[Kenmerkvraag 10]]))), NOT(ISBLANK(OpnameTabel[[#This Row],[Kenmerkantwoord 10]])), TRUE)</f>
        <v>1</v>
      </c>
      <c r="AP86" s="70" t="b">
        <f>IF(AND(OpnameTabel[[#This Row],[IsAssetRegel]],OpnameTabel[[#This Row],[IsRegelActief]], NOT(ISBLANK(OpnameTabel[[#This Row],[Kenmerkvraag 11]]))), NOT(ISBLANK(OpnameTabel[[#This Row],[Kenmerkantwoord 11]])), TRUE)</f>
        <v>1</v>
      </c>
      <c r="AQ86" s="70">
        <f>IF(OpnameTabel[[#This Row],[IsIngevuld1]], 0, 1)</f>
        <v>1</v>
      </c>
      <c r="AR86" s="70">
        <f>IF(OpnameTabel[[#This Row],[IsIngevuld2]], 0, 1)</f>
        <v>0</v>
      </c>
      <c r="AS86" s="70">
        <f>IF(OpnameTabel[[#This Row],[IsIngevuld3]], 0, 1)</f>
        <v>0</v>
      </c>
      <c r="AT86" s="70">
        <f>IF(OpnameTabel[[#This Row],[IsIngevuld4]], 0, 1)</f>
        <v>0</v>
      </c>
      <c r="AU86" s="70">
        <f>IF(OpnameTabel[[#This Row],[IsIngevuld5]], 0, 1)</f>
        <v>0</v>
      </c>
      <c r="AV86" s="70">
        <f>IF(OpnameTabel[[#This Row],[IsIngevuld6]], 0, 1)</f>
        <v>1</v>
      </c>
      <c r="AW86" s="70">
        <f>IF(OpnameTabel[[#This Row],[IsIngevuld7]], 0, 1)</f>
        <v>1</v>
      </c>
      <c r="AX86" s="70">
        <f>IF(OpnameTabel[[#This Row],[IsIngevuld8]], 0, 1)</f>
        <v>0</v>
      </c>
      <c r="AY86" s="70">
        <f>IF(OpnameTabel[[#This Row],[IsIngevuld9]], 0, 1)</f>
        <v>0</v>
      </c>
      <c r="AZ86" s="70">
        <f>IF(OpnameTabel[[#This Row],[IsIngevuld10]], 0, 1)</f>
        <v>0</v>
      </c>
      <c r="BA86" s="70">
        <f>IF(OpnameTabel[[#This Row],[IsIngevuld11]], 0, 1)</f>
        <v>0</v>
      </c>
      <c r="BB86" s="70" t="b">
        <f>ISNUMBER(SEARCH("[",OpnameTabel[[#This Row],[Kenmerkvraag 4]]))</f>
        <v>0</v>
      </c>
      <c r="BC86" s="70" t="str">
        <f>IF(OpnameTabel[[#This Row],[HeeftKenmerkEenheid4]], MID(LEFT(OpnameTabel[[#This Row],[Kenmerkvraag 4]],FIND("]",OpnameTabel[[#This Row],[Kenmerkvraag 4]])-1),FIND("[",OpnameTabel[[#This Row],[Kenmerkvraag 4]])+1,LEN(OpnameTabel[[#This Row],[Kenmerkvraag 4]])), "")</f>
        <v/>
      </c>
      <c r="BD86" s="70" t="str">
        <f>IF(OpnameTabel[[#This Row],[HeeftKenmerkEenheid4]], LEFT(OpnameTabel[[#This Row],[Kenmerkvraag 4]], (FIND(" [",OpnameTabel[[#This Row],[Kenmerkvraag 4]],1)-1)), "")</f>
        <v/>
      </c>
      <c r="BE86" s="186" t="str">
        <f>IF(OpnameTabel[[#This Row],[HeeftKenmerkEenheid4]], (OpnameTabel[[#This Row],[Kenmerkomschrijving4]] &amp; ": " &amp; OpnameTabel[[#This Row],[Kenmerkantwoord 4]] &amp; " " &amp;OpnameTabel[[#This Row],[Kenmerkeenheid4]]), IF(ISTEXT(OpnameTabel[[#This Row],[Kenmerkantwoord 4]]), OpnameTabel[[#This Row],[Kenmerkantwoord 4]], ""))</f>
        <v/>
      </c>
      <c r="BF86" s="186" t="b">
        <f>ISNUMBER(SEARCH("[",OpnameTabel[[#This Row],[Kenmerkvraag 5]]))</f>
        <v>0</v>
      </c>
      <c r="BG86" s="186" t="str">
        <f>IF(OpnameTabel[[#This Row],[HeeftKenmerkEenheid5]], MID(LEFT(OpnameTabel[[#This Row],[Kenmerkvraag 5]],FIND("]",OpnameTabel[[#This Row],[Kenmerkvraag 5]])-1),FIND("[",OpnameTabel[[#This Row],[Kenmerkvraag 5]])+1,LEN(OpnameTabel[[#This Row],[Kenmerkvraag 5]])), "")</f>
        <v/>
      </c>
      <c r="BH86" s="186" t="str">
        <f>IF(OpnameTabel[[#This Row],[HeeftKenmerkEenheid5]], LEFT(OpnameTabel[[#This Row],[Kenmerkvraag 5]], (FIND(" [",OpnameTabel[[#This Row],[Kenmerkvraag 5]],1)-1)), "")</f>
        <v/>
      </c>
      <c r="BI86" s="186" t="str">
        <f>IF(OpnameTabel[[#This Row],[HeeftKenmerkEenheid5]], (OpnameTabel[[#This Row],[Kenmerkomschrijving5]] &amp; ": " &amp; OpnameTabel[[#This Row],[Kenmerkantwoord 5]] &amp; " " &amp;OpnameTabel[[#This Row],[Kenmerkeenheid5]]), IF(ISTEXT(OpnameTabel[[#This Row],[Kenmerkantwoord 5]]), OpnameTabel[[#This Row],[Kenmerkantwoord 5]], ""))</f>
        <v/>
      </c>
      <c r="BJ86" s="186" t="b">
        <f>ISNUMBER(SEARCH("[",OpnameTabel[[#This Row],[Kenmerkvraag 6]]))</f>
        <v>0</v>
      </c>
      <c r="BK86" s="186" t="str">
        <f>IF(OpnameTabel[[#This Row],[HeeftKenmerkEenheid6]], MID(LEFT(OpnameTabel[[#This Row],[Kenmerkvraag 6]],FIND("]",OpnameTabel[[#This Row],[Kenmerkvraag 6]])-1),FIND("[",OpnameTabel[[#This Row],[Kenmerkvraag 6]])+1,LEN(OpnameTabel[[#This Row],[Kenmerkvraag 6]])), "")</f>
        <v/>
      </c>
      <c r="BL86" s="186" t="str">
        <f>IF(OpnameTabel[[#This Row],[HeeftKenmerkEenheid6]], LEFT(OpnameTabel[[#This Row],[Kenmerkvraag 6]], (FIND(" [",OpnameTabel[[#This Row],[Kenmerkvraag 6]],1)-1)), "")</f>
        <v/>
      </c>
      <c r="BM86" s="186" t="str">
        <f>IF(OpnameTabel[[#This Row],[HeeftKenmerkEenheid6]], (OpnameTabel[[#This Row],[Kenmerkomschrijving6]] &amp; ": " &amp; OpnameTabel[[#This Row],[Kenmerkantwoord 6]] &amp; " " &amp;OpnameTabel[[#This Row],[Kenmerkeenheid6]]), IF(ISTEXT(OpnameTabel[[#This Row],[Kenmerkantwoord 6]]), OpnameTabel[[#This Row],[Kenmerkantwoord 6]], ""))</f>
        <v/>
      </c>
      <c r="BN86" s="186" t="b">
        <f>ISNUMBER(SEARCH("[",OpnameTabel[[#This Row],[Kenmerkvraag 7]]))</f>
        <v>0</v>
      </c>
      <c r="BO86" s="186" t="str">
        <f>IF(OpnameTabel[[#This Row],[HeeftKenmerkEenheid7]], MID(LEFT(OpnameTabel[[#This Row],[Kenmerkvraag 7]],FIND("]",OpnameTabel[[#This Row],[Kenmerkvraag 7]])-1),FIND("[",OpnameTabel[[#This Row],[Kenmerkvraag 7]])+1,LEN(OpnameTabel[[#This Row],[Kenmerkvraag 7]])), "")</f>
        <v/>
      </c>
      <c r="BP86" s="186" t="str">
        <f>IF(OpnameTabel[[#This Row],[HeeftKenmerkEenheid7]], LEFT(OpnameTabel[[#This Row],[Kenmerkvraag 7]], (FIND(" [",OpnameTabel[[#This Row],[Kenmerkvraag 7]],1)-1)), "")</f>
        <v/>
      </c>
      <c r="BQ86" s="186" t="str">
        <f>IF(OpnameTabel[[#This Row],[HeeftKenmerkEenheid7]], (OpnameTabel[[#This Row],[Kenmerkomschrijving7]] &amp; ": " &amp; OpnameTabel[[#This Row],[Kenmerkantwoord 7]] &amp; " " &amp;OpnameTabel[[#This Row],[Kenmerkeenheid7]]), IF(ISTEXT(OpnameTabel[[#This Row],[Kenmerkantwoord 7]]), OpnameTabel[[#This Row],[Kenmerkantwoord 7]], ""))</f>
        <v/>
      </c>
      <c r="BR86" s="186" t="b">
        <f>ISNUMBER(SEARCH("[",OpnameTabel[[#This Row],[Kenmerkvraag 8]]))</f>
        <v>0</v>
      </c>
      <c r="BS86" s="186" t="str">
        <f>IF(OpnameTabel[[#This Row],[HeeftKenmerkEenheid8]], MID(LEFT(OpnameTabel[[#This Row],[Kenmerkvraag 8]],FIND("]",OpnameTabel[[#This Row],[Kenmerkvraag 8]])-1),FIND("[",OpnameTabel[[#This Row],[Kenmerkvraag 8]])+1,LEN(OpnameTabel[[#This Row],[Kenmerkvraag 8]])), "")</f>
        <v/>
      </c>
      <c r="BT86" s="186" t="str">
        <f>IF(OpnameTabel[[#This Row],[HeeftKenmerkEenheid8]], LEFT(OpnameTabel[[#This Row],[Kenmerkvraag 8]], (FIND(" [",OpnameTabel[[#This Row],[Kenmerkvraag 8]],1)-1)), "")</f>
        <v/>
      </c>
      <c r="BU86" s="186" t="str">
        <f>IF(OpnameTabel[[#This Row],[HeeftKenmerkEenheid8]], (OpnameTabel[[#This Row],[Kenmerkomschrijving8]] &amp; ": " &amp; OpnameTabel[[#This Row],[Kenmerkantwoord 8]] &amp; " " &amp;OpnameTabel[[#This Row],[Kenmerkeenheid8]]), IF(ISTEXT(OpnameTabel[[#This Row],[Kenmerkantwoord 8]]), OpnameTabel[[#This Row],[Kenmerkantwoord 8]], ""))</f>
        <v/>
      </c>
      <c r="BV86" s="186" t="b">
        <f>ISNUMBER(SEARCH("[",OpnameTabel[[#This Row],[Kenmerkvraag 9]]))</f>
        <v>0</v>
      </c>
      <c r="BW86" s="186" t="str">
        <f>IF(OpnameTabel[[#This Row],[HeeftKenmerkEenheid9]], MID(LEFT(OpnameTabel[[#This Row],[Kenmerkvraag 9]],FIND("]",OpnameTabel[[#This Row],[Kenmerkvraag 9]])-1),FIND("[",OpnameTabel[[#This Row],[Kenmerkvraag 9]])+1,LEN(OpnameTabel[[#This Row],[Kenmerkvraag 9]])), "")</f>
        <v/>
      </c>
      <c r="BX86" s="186" t="str">
        <f>IF(OpnameTabel[[#This Row],[HeeftKenmerkEenheid9]], LEFT(OpnameTabel[[#This Row],[Kenmerkvraag 9]], (FIND(" [",OpnameTabel[[#This Row],[Kenmerkvraag 9]],1)-1)), "")</f>
        <v/>
      </c>
      <c r="BY86" s="186" t="str">
        <f>IF(OpnameTabel[[#This Row],[HeeftKenmerkEenheid9]], (OpnameTabel[[#This Row],[Kenmerkomschrijving9]] &amp; ": " &amp; OpnameTabel[[#This Row],[Kenmerkantwoord 9]] &amp; " " &amp;OpnameTabel[[#This Row],[Kenmerkeenheid9]]), IF(ISTEXT(OpnameTabel[[#This Row],[Kenmerkantwoord 9]]), OpnameTabel[[#This Row],[Kenmerkantwoord 9]], ""))</f>
        <v/>
      </c>
      <c r="BZ86" s="186" t="b">
        <f>ISNUMBER(SEARCH("[",OpnameTabel[[#This Row],[Kenmerkvraag 10]]))</f>
        <v>0</v>
      </c>
      <c r="CA86" s="186" t="str">
        <f>IF(OpnameTabel[[#This Row],[HeeftKenmerkEenheid10]], MID(LEFT(OpnameTabel[[#This Row],[Kenmerkvraag 10]],FIND("]",OpnameTabel[[#This Row],[Kenmerkvraag 10]])-1),FIND("[",OpnameTabel[[#This Row],[Kenmerkvraag 10]])+1,LEN(OpnameTabel[[#This Row],[Kenmerkvraag 10]])), "")</f>
        <v/>
      </c>
      <c r="CB86" s="186" t="str">
        <f>IF(OpnameTabel[[#This Row],[HeeftKenmerkEenheid10]], LEFT(OpnameTabel[[#This Row],[Kenmerkvraag 10]], (FIND(" [",OpnameTabel[[#This Row],[Kenmerkvraag 10]],1)-1)), "")</f>
        <v/>
      </c>
      <c r="CC8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6" s="186" t="b">
        <f>ISNUMBER(SEARCH("[",OpnameTabel[[#This Row],[Kenmerkvraag 11]]))</f>
        <v>0</v>
      </c>
      <c r="CE86" s="186" t="str">
        <f>IF(OpnameTabel[[#This Row],[HeeftKenmerkEenheid11]], MID(LEFT(OpnameTabel[[#This Row],[Kenmerkvraag 11]],FIND("]",OpnameTabel[[#This Row],[Kenmerkvraag 11]])-1),FIND("[",OpnameTabel[[#This Row],[Kenmerkvraag 11]])+1,LEN(OpnameTabel[[#This Row],[Kenmerkvraag 11]])), "")</f>
        <v/>
      </c>
      <c r="CF86" s="186" t="str">
        <f>IF(OpnameTabel[[#This Row],[HeeftKenmerkEenheid11]], LEFT(OpnameTabel[[#This Row],[Kenmerkvraag 11]], (FIND(" [",OpnameTabel[[#This Row],[Kenmerkvraag 11]],1)-1)), "")</f>
        <v/>
      </c>
      <c r="CG8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6" s="186"/>
      <c r="CI86" s="186"/>
      <c r="CJ86" s="186"/>
      <c r="CK86" s="186"/>
      <c r="CL86" s="186"/>
      <c r="CM86" s="186"/>
      <c r="CN86" s="186"/>
      <c r="CO86" s="186"/>
      <c r="CP86" s="186"/>
      <c r="CQ86" s="186"/>
      <c r="CR86" s="186"/>
      <c r="CS86" s="186"/>
      <c r="CT86" s="186"/>
      <c r="CU86" s="186"/>
    </row>
    <row r="87" spans="1:99" ht="17.399999999999999" customHeight="1" x14ac:dyDescent="0.25">
      <c r="A87" s="197">
        <f>ROW()</f>
        <v>87</v>
      </c>
      <c r="B87" s="185">
        <v>0</v>
      </c>
      <c r="C87" s="218" t="s">
        <v>270</v>
      </c>
      <c r="D87" s="104" t="str">
        <f>VLOOKUP(E87,'3 NL-SfB'!C:F,4,0)</f>
        <v>waterdetectie apparatuur</v>
      </c>
      <c r="E87" s="124" t="s">
        <v>445</v>
      </c>
      <c r="F87" s="203" t="s">
        <v>3805</v>
      </c>
      <c r="G87"/>
      <c r="H87" s="147">
        <v>1</v>
      </c>
      <c r="I87" s="143"/>
      <c r="J87" s="142" t="s">
        <v>24</v>
      </c>
      <c r="K87" s="142" t="s">
        <v>24</v>
      </c>
      <c r="L87" s="98"/>
      <c r="M87" s="143"/>
      <c r="N87" s="110"/>
      <c r="O87" s="143"/>
      <c r="P87" s="106" t="s">
        <v>211</v>
      </c>
      <c r="Q87" s="143"/>
      <c r="R87" s="106" t="s">
        <v>211</v>
      </c>
      <c r="S87" s="159"/>
      <c r="T87" s="110"/>
      <c r="U87" s="160"/>
      <c r="V87" s="110"/>
      <c r="W87" s="160"/>
      <c r="X87" s="110"/>
      <c r="Y87" s="160"/>
      <c r="Z87" s="160"/>
      <c r="AA87" s="160"/>
      <c r="AB87" s="102"/>
      <c r="AC87" s="102"/>
      <c r="AD87" s="156" t="b">
        <f>NOT(ISBLANK(OpnameTabel[[#This Row],[Aantal]]))</f>
        <v>1</v>
      </c>
      <c r="AE87" s="70" t="b">
        <f>AND(OpnameTabel[[#This Row],[IsAssetRegel]],NOT(ISBLANK(OpnameTabel[[#This Row],[Aantal]])))</f>
        <v>1</v>
      </c>
      <c r="AF87" s="70" t="b">
        <f>IF(AND(OpnameTabel[[#This Row],[IsAssetRegel]],OpnameTabel[[#This Row],[IsRegelActief]]), NOT(ISBLANK(OpnameTabel[[#This Row],[Bouwjaar]])), TRUE)</f>
        <v>0</v>
      </c>
      <c r="AG87" s="70" t="b">
        <f>IF(AND(OpnameTabel[[#This Row],[IsAssetRegel]],OpnameTabel[[#This Row],[IsRegelActief]]), NOT(ISBLANK(J87)), TRUE)</f>
        <v>1</v>
      </c>
      <c r="AH87" s="70" t="b">
        <f>IF(AND(OpnameTabel[[#This Row],[IsAssetRegel]],OpnameTabel[[#This Row],[IsRegelActief]]), NOT(ISBLANK(K87)), TRUE)</f>
        <v>1</v>
      </c>
      <c r="AI87" s="70" t="b">
        <f>IF(AND(OpnameTabel[[#This Row],[IsAssetRegel]],OpnameTabel[[#This Row],[IsRegelActief]], NOT(ISBLANK(OpnameTabel[[#This Row],[Kenmerkvraag 4]]))), NOT(ISBLANK(OpnameTabel[[#This Row],[Kenmerkantwoord 4]])), TRUE)</f>
        <v>1</v>
      </c>
      <c r="AJ87" s="70" t="b">
        <f>IF(AND(OpnameTabel[[#This Row],[IsAssetRegel]],OpnameTabel[[#This Row],[IsRegelActief]], NOT(ISBLANK(OpnameTabel[[#This Row],[Kenmerkvraag 5]]))), NOT(ISBLANK(OpnameTabel[[#This Row],[Kenmerkantwoord 5]])), TRUE)</f>
        <v>1</v>
      </c>
      <c r="AK87" s="70" t="b">
        <f>IF(AND(OpnameTabel[[#This Row],[IsAssetRegel]],OpnameTabel[[#This Row],[IsRegelActief]], NOT(ISBLANK(OpnameTabel[[#This Row],[Kenmerkvraag 6]]))), NOT(ISBLANK(OpnameTabel[[#This Row],[Kenmerkantwoord 6]])), TRUE)</f>
        <v>0</v>
      </c>
      <c r="AL87" s="70" t="b">
        <f>IF(AND(OpnameTabel[[#This Row],[IsAssetRegel]],OpnameTabel[[#This Row],[IsRegelActief]], NOT(ISBLANK(OpnameTabel[[#This Row],[Kenmerkvraag 7]]))), NOT(ISBLANK(OpnameTabel[[#This Row],[Kenmerkantwoord 7]])), TRUE)</f>
        <v>0</v>
      </c>
      <c r="AM87" s="70" t="b">
        <f>IF(AND(OpnameTabel[[#This Row],[IsAssetRegel]],OpnameTabel[[#This Row],[IsRegelActief]], NOT(ISBLANK(OpnameTabel[[#This Row],[Kenmerkvraag 8]]))), NOT(ISBLANK(OpnameTabel[[#This Row],[Kenmerkantwoord 8]])), TRUE)</f>
        <v>1</v>
      </c>
      <c r="AN87" s="70" t="b">
        <f>IF(AND(OpnameTabel[[#This Row],[IsAssetRegel]],OpnameTabel[[#This Row],[IsRegelActief]], NOT(ISBLANK(OpnameTabel[[#This Row],[Kenmerkvraag 9]]))), NOT(ISBLANK(OpnameTabel[[#This Row],[Kenmerkantwoord 9]])), TRUE)</f>
        <v>1</v>
      </c>
      <c r="AO87" s="70" t="b">
        <f>IF(AND(OpnameTabel[[#This Row],[IsAssetRegel]],OpnameTabel[[#This Row],[IsRegelActief]], NOT(ISBLANK(OpnameTabel[[#This Row],[Kenmerkvraag 10]]))), NOT(ISBLANK(OpnameTabel[[#This Row],[Kenmerkantwoord 10]])), TRUE)</f>
        <v>1</v>
      </c>
      <c r="AP87" s="70" t="b">
        <f>IF(AND(OpnameTabel[[#This Row],[IsAssetRegel]],OpnameTabel[[#This Row],[IsRegelActief]], NOT(ISBLANK(OpnameTabel[[#This Row],[Kenmerkvraag 11]]))), NOT(ISBLANK(OpnameTabel[[#This Row],[Kenmerkantwoord 11]])), TRUE)</f>
        <v>1</v>
      </c>
      <c r="AQ87" s="70">
        <f>IF(OpnameTabel[[#This Row],[IsIngevuld1]], 0, 1)</f>
        <v>1</v>
      </c>
      <c r="AR87" s="70">
        <f>IF(OpnameTabel[[#This Row],[IsIngevuld2]], 0, 1)</f>
        <v>0</v>
      </c>
      <c r="AS87" s="70">
        <f>IF(OpnameTabel[[#This Row],[IsIngevuld3]], 0, 1)</f>
        <v>0</v>
      </c>
      <c r="AT87" s="70">
        <f>IF(OpnameTabel[[#This Row],[IsIngevuld4]], 0, 1)</f>
        <v>0</v>
      </c>
      <c r="AU87" s="70">
        <f>IF(OpnameTabel[[#This Row],[IsIngevuld5]], 0, 1)</f>
        <v>0</v>
      </c>
      <c r="AV87" s="70">
        <f>IF(OpnameTabel[[#This Row],[IsIngevuld6]], 0, 1)</f>
        <v>1</v>
      </c>
      <c r="AW87" s="70">
        <f>IF(OpnameTabel[[#This Row],[IsIngevuld7]], 0, 1)</f>
        <v>1</v>
      </c>
      <c r="AX87" s="70">
        <f>IF(OpnameTabel[[#This Row],[IsIngevuld8]], 0, 1)</f>
        <v>0</v>
      </c>
      <c r="AY87" s="70">
        <f>IF(OpnameTabel[[#This Row],[IsIngevuld9]], 0, 1)</f>
        <v>0</v>
      </c>
      <c r="AZ87" s="70">
        <f>IF(OpnameTabel[[#This Row],[IsIngevuld10]], 0, 1)</f>
        <v>0</v>
      </c>
      <c r="BA87" s="70">
        <f>IF(OpnameTabel[[#This Row],[IsIngevuld11]], 0, 1)</f>
        <v>0</v>
      </c>
      <c r="BB87" s="70" t="b">
        <f>ISNUMBER(SEARCH("[",OpnameTabel[[#This Row],[Kenmerkvraag 4]]))</f>
        <v>0</v>
      </c>
      <c r="BC87" s="70" t="str">
        <f>IF(OpnameTabel[[#This Row],[HeeftKenmerkEenheid4]], MID(LEFT(OpnameTabel[[#This Row],[Kenmerkvraag 4]],FIND("]",OpnameTabel[[#This Row],[Kenmerkvraag 4]])-1),FIND("[",OpnameTabel[[#This Row],[Kenmerkvraag 4]])+1,LEN(OpnameTabel[[#This Row],[Kenmerkvraag 4]])), "")</f>
        <v/>
      </c>
      <c r="BD87" s="70" t="str">
        <f>IF(OpnameTabel[[#This Row],[HeeftKenmerkEenheid4]], LEFT(OpnameTabel[[#This Row],[Kenmerkvraag 4]], (FIND(" [",OpnameTabel[[#This Row],[Kenmerkvraag 4]],1)-1)), "")</f>
        <v/>
      </c>
      <c r="BE87" s="186" t="str">
        <f>IF(OpnameTabel[[#This Row],[HeeftKenmerkEenheid4]], (OpnameTabel[[#This Row],[Kenmerkomschrijving4]] &amp; ": " &amp; OpnameTabel[[#This Row],[Kenmerkantwoord 4]] &amp; " " &amp;OpnameTabel[[#This Row],[Kenmerkeenheid4]]), IF(ISTEXT(OpnameTabel[[#This Row],[Kenmerkantwoord 4]]), OpnameTabel[[#This Row],[Kenmerkantwoord 4]], ""))</f>
        <v/>
      </c>
      <c r="BF87" s="186" t="b">
        <f>ISNUMBER(SEARCH("[",OpnameTabel[[#This Row],[Kenmerkvraag 5]]))</f>
        <v>0</v>
      </c>
      <c r="BG87" s="186" t="str">
        <f>IF(OpnameTabel[[#This Row],[HeeftKenmerkEenheid5]], MID(LEFT(OpnameTabel[[#This Row],[Kenmerkvraag 5]],FIND("]",OpnameTabel[[#This Row],[Kenmerkvraag 5]])-1),FIND("[",OpnameTabel[[#This Row],[Kenmerkvraag 5]])+1,LEN(OpnameTabel[[#This Row],[Kenmerkvraag 5]])), "")</f>
        <v/>
      </c>
      <c r="BH87" s="186" t="str">
        <f>IF(OpnameTabel[[#This Row],[HeeftKenmerkEenheid5]], LEFT(OpnameTabel[[#This Row],[Kenmerkvraag 5]], (FIND(" [",OpnameTabel[[#This Row],[Kenmerkvraag 5]],1)-1)), "")</f>
        <v/>
      </c>
      <c r="BI87" s="186" t="str">
        <f>IF(OpnameTabel[[#This Row],[HeeftKenmerkEenheid5]], (OpnameTabel[[#This Row],[Kenmerkomschrijving5]] &amp; ": " &amp; OpnameTabel[[#This Row],[Kenmerkantwoord 5]] &amp; " " &amp;OpnameTabel[[#This Row],[Kenmerkeenheid5]]), IF(ISTEXT(OpnameTabel[[#This Row],[Kenmerkantwoord 5]]), OpnameTabel[[#This Row],[Kenmerkantwoord 5]], ""))</f>
        <v/>
      </c>
      <c r="BJ87" s="186" t="b">
        <f>ISNUMBER(SEARCH("[",OpnameTabel[[#This Row],[Kenmerkvraag 6]]))</f>
        <v>0</v>
      </c>
      <c r="BK87" s="186" t="str">
        <f>IF(OpnameTabel[[#This Row],[HeeftKenmerkEenheid6]], MID(LEFT(OpnameTabel[[#This Row],[Kenmerkvraag 6]],FIND("]",OpnameTabel[[#This Row],[Kenmerkvraag 6]])-1),FIND("[",OpnameTabel[[#This Row],[Kenmerkvraag 6]])+1,LEN(OpnameTabel[[#This Row],[Kenmerkvraag 6]])), "")</f>
        <v/>
      </c>
      <c r="BL87" s="186" t="str">
        <f>IF(OpnameTabel[[#This Row],[HeeftKenmerkEenheid6]], LEFT(OpnameTabel[[#This Row],[Kenmerkvraag 6]], (FIND(" [",OpnameTabel[[#This Row],[Kenmerkvraag 6]],1)-1)), "")</f>
        <v/>
      </c>
      <c r="BM87" s="186" t="str">
        <f>IF(OpnameTabel[[#This Row],[HeeftKenmerkEenheid6]], (OpnameTabel[[#This Row],[Kenmerkomschrijving6]] &amp; ": " &amp; OpnameTabel[[#This Row],[Kenmerkantwoord 6]] &amp; " " &amp;OpnameTabel[[#This Row],[Kenmerkeenheid6]]), IF(ISTEXT(OpnameTabel[[#This Row],[Kenmerkantwoord 6]]), OpnameTabel[[#This Row],[Kenmerkantwoord 6]], ""))</f>
        <v/>
      </c>
      <c r="BN87" s="186" t="b">
        <f>ISNUMBER(SEARCH("[",OpnameTabel[[#This Row],[Kenmerkvraag 7]]))</f>
        <v>0</v>
      </c>
      <c r="BO87" s="186" t="str">
        <f>IF(OpnameTabel[[#This Row],[HeeftKenmerkEenheid7]], MID(LEFT(OpnameTabel[[#This Row],[Kenmerkvraag 7]],FIND("]",OpnameTabel[[#This Row],[Kenmerkvraag 7]])-1),FIND("[",OpnameTabel[[#This Row],[Kenmerkvraag 7]])+1,LEN(OpnameTabel[[#This Row],[Kenmerkvraag 7]])), "")</f>
        <v/>
      </c>
      <c r="BP87" s="186" t="str">
        <f>IF(OpnameTabel[[#This Row],[HeeftKenmerkEenheid7]], LEFT(OpnameTabel[[#This Row],[Kenmerkvraag 7]], (FIND(" [",OpnameTabel[[#This Row],[Kenmerkvraag 7]],1)-1)), "")</f>
        <v/>
      </c>
      <c r="BQ87" s="186" t="str">
        <f>IF(OpnameTabel[[#This Row],[HeeftKenmerkEenheid7]], (OpnameTabel[[#This Row],[Kenmerkomschrijving7]] &amp; ": " &amp; OpnameTabel[[#This Row],[Kenmerkantwoord 7]] &amp; " " &amp;OpnameTabel[[#This Row],[Kenmerkeenheid7]]), IF(ISTEXT(OpnameTabel[[#This Row],[Kenmerkantwoord 7]]), OpnameTabel[[#This Row],[Kenmerkantwoord 7]], ""))</f>
        <v/>
      </c>
      <c r="BR87" s="186" t="b">
        <f>ISNUMBER(SEARCH("[",OpnameTabel[[#This Row],[Kenmerkvraag 8]]))</f>
        <v>0</v>
      </c>
      <c r="BS87" s="186" t="str">
        <f>IF(OpnameTabel[[#This Row],[HeeftKenmerkEenheid8]], MID(LEFT(OpnameTabel[[#This Row],[Kenmerkvraag 8]],FIND("]",OpnameTabel[[#This Row],[Kenmerkvraag 8]])-1),FIND("[",OpnameTabel[[#This Row],[Kenmerkvraag 8]])+1,LEN(OpnameTabel[[#This Row],[Kenmerkvraag 8]])), "")</f>
        <v/>
      </c>
      <c r="BT87" s="186" t="str">
        <f>IF(OpnameTabel[[#This Row],[HeeftKenmerkEenheid8]], LEFT(OpnameTabel[[#This Row],[Kenmerkvraag 8]], (FIND(" [",OpnameTabel[[#This Row],[Kenmerkvraag 8]],1)-1)), "")</f>
        <v/>
      </c>
      <c r="BU87" s="186" t="str">
        <f>IF(OpnameTabel[[#This Row],[HeeftKenmerkEenheid8]], (OpnameTabel[[#This Row],[Kenmerkomschrijving8]] &amp; ": " &amp; OpnameTabel[[#This Row],[Kenmerkantwoord 8]] &amp; " " &amp;OpnameTabel[[#This Row],[Kenmerkeenheid8]]), IF(ISTEXT(OpnameTabel[[#This Row],[Kenmerkantwoord 8]]), OpnameTabel[[#This Row],[Kenmerkantwoord 8]], ""))</f>
        <v/>
      </c>
      <c r="BV87" s="186" t="b">
        <f>ISNUMBER(SEARCH("[",OpnameTabel[[#This Row],[Kenmerkvraag 9]]))</f>
        <v>0</v>
      </c>
      <c r="BW87" s="186" t="str">
        <f>IF(OpnameTabel[[#This Row],[HeeftKenmerkEenheid9]], MID(LEFT(OpnameTabel[[#This Row],[Kenmerkvraag 9]],FIND("]",OpnameTabel[[#This Row],[Kenmerkvraag 9]])-1),FIND("[",OpnameTabel[[#This Row],[Kenmerkvraag 9]])+1,LEN(OpnameTabel[[#This Row],[Kenmerkvraag 9]])), "")</f>
        <v/>
      </c>
      <c r="BX87" s="186" t="str">
        <f>IF(OpnameTabel[[#This Row],[HeeftKenmerkEenheid9]], LEFT(OpnameTabel[[#This Row],[Kenmerkvraag 9]], (FIND(" [",OpnameTabel[[#This Row],[Kenmerkvraag 9]],1)-1)), "")</f>
        <v/>
      </c>
      <c r="BY87" s="186" t="str">
        <f>IF(OpnameTabel[[#This Row],[HeeftKenmerkEenheid9]], (OpnameTabel[[#This Row],[Kenmerkomschrijving9]] &amp; ": " &amp; OpnameTabel[[#This Row],[Kenmerkantwoord 9]] &amp; " " &amp;OpnameTabel[[#This Row],[Kenmerkeenheid9]]), IF(ISTEXT(OpnameTabel[[#This Row],[Kenmerkantwoord 9]]), OpnameTabel[[#This Row],[Kenmerkantwoord 9]], ""))</f>
        <v/>
      </c>
      <c r="BZ87" s="186" t="b">
        <f>ISNUMBER(SEARCH("[",OpnameTabel[[#This Row],[Kenmerkvraag 10]]))</f>
        <v>0</v>
      </c>
      <c r="CA87" s="186" t="str">
        <f>IF(OpnameTabel[[#This Row],[HeeftKenmerkEenheid10]], MID(LEFT(OpnameTabel[[#This Row],[Kenmerkvraag 10]],FIND("]",OpnameTabel[[#This Row],[Kenmerkvraag 10]])-1),FIND("[",OpnameTabel[[#This Row],[Kenmerkvraag 10]])+1,LEN(OpnameTabel[[#This Row],[Kenmerkvraag 10]])), "")</f>
        <v/>
      </c>
      <c r="CB87" s="186" t="str">
        <f>IF(OpnameTabel[[#This Row],[HeeftKenmerkEenheid10]], LEFT(OpnameTabel[[#This Row],[Kenmerkvraag 10]], (FIND(" [",OpnameTabel[[#This Row],[Kenmerkvraag 10]],1)-1)), "")</f>
        <v/>
      </c>
      <c r="CC87"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7" s="186" t="b">
        <f>ISNUMBER(SEARCH("[",OpnameTabel[[#This Row],[Kenmerkvraag 11]]))</f>
        <v>0</v>
      </c>
      <c r="CE87" s="186" t="str">
        <f>IF(OpnameTabel[[#This Row],[HeeftKenmerkEenheid11]], MID(LEFT(OpnameTabel[[#This Row],[Kenmerkvraag 11]],FIND("]",OpnameTabel[[#This Row],[Kenmerkvraag 11]])-1),FIND("[",OpnameTabel[[#This Row],[Kenmerkvraag 11]])+1,LEN(OpnameTabel[[#This Row],[Kenmerkvraag 11]])), "")</f>
        <v/>
      </c>
      <c r="CF87" s="186" t="str">
        <f>IF(OpnameTabel[[#This Row],[HeeftKenmerkEenheid11]], LEFT(OpnameTabel[[#This Row],[Kenmerkvraag 11]], (FIND(" [",OpnameTabel[[#This Row],[Kenmerkvraag 11]],1)-1)), "")</f>
        <v/>
      </c>
      <c r="CG87"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7" s="186"/>
      <c r="CI87" s="186"/>
      <c r="CJ87" s="186"/>
      <c r="CK87" s="186"/>
      <c r="CL87" s="186"/>
      <c r="CM87" s="186"/>
      <c r="CN87" s="186"/>
      <c r="CO87" s="186"/>
      <c r="CP87" s="186"/>
      <c r="CQ87" s="186"/>
      <c r="CR87" s="186"/>
      <c r="CS87" s="186"/>
      <c r="CT87" s="186"/>
      <c r="CU87" s="186"/>
    </row>
    <row r="88" spans="1:99" s="242" customFormat="1" ht="17.399999999999999" customHeight="1" x14ac:dyDescent="0.25">
      <c r="A88" s="197">
        <f>ROW()</f>
        <v>88</v>
      </c>
      <c r="B88" s="185">
        <v>0</v>
      </c>
      <c r="C88" s="218" t="s">
        <v>270</v>
      </c>
      <c r="D88" s="104" t="str">
        <f>VLOOKUP(E88,'3 NL-SfB'!C:F,4,0)</f>
        <v>signalering mindervalidetoiletten</v>
      </c>
      <c r="E88" s="109" t="s">
        <v>447</v>
      </c>
      <c r="F88" s="105" t="s">
        <v>3805</v>
      </c>
      <c r="G88"/>
      <c r="H88" s="147">
        <v>1</v>
      </c>
      <c r="I88" s="143"/>
      <c r="J88" s="142" t="s">
        <v>24</v>
      </c>
      <c r="K88" s="142" t="s">
        <v>24</v>
      </c>
      <c r="L88" s="110"/>
      <c r="M88" s="160"/>
      <c r="N88" s="106"/>
      <c r="O88" s="159"/>
      <c r="P88" s="106"/>
      <c r="Q88" s="159"/>
      <c r="R88" s="115"/>
      <c r="S88" s="171"/>
      <c r="T88" s="110"/>
      <c r="U88" s="171"/>
      <c r="V88" s="115"/>
      <c r="W88" s="171"/>
      <c r="X88" s="115"/>
      <c r="Y88" s="171"/>
      <c r="Z88" s="171"/>
      <c r="AA88" s="171"/>
      <c r="AB88" s="215"/>
      <c r="AC88" s="102"/>
      <c r="AD88" s="156" t="b">
        <f>NOT(ISBLANK(OpnameTabel[[#This Row],[Aantal]]))</f>
        <v>1</v>
      </c>
      <c r="AE88" s="70" t="b">
        <f>AND(OpnameTabel[[#This Row],[IsAssetRegel]],NOT(ISBLANK(OpnameTabel[[#This Row],[Aantal]])))</f>
        <v>1</v>
      </c>
      <c r="AF88" s="70" t="b">
        <f>IF(AND(OpnameTabel[[#This Row],[IsAssetRegel]],OpnameTabel[[#This Row],[IsRegelActief]]), NOT(ISBLANK(OpnameTabel[[#This Row],[Bouwjaar]])), TRUE)</f>
        <v>0</v>
      </c>
      <c r="AG88" s="70" t="b">
        <f>IF(AND(OpnameTabel[[#This Row],[IsAssetRegel]],OpnameTabel[[#This Row],[IsRegelActief]]), NOT(ISBLANK(J88)), TRUE)</f>
        <v>1</v>
      </c>
      <c r="AH88" s="70" t="b">
        <f>IF(AND(OpnameTabel[[#This Row],[IsAssetRegel]],OpnameTabel[[#This Row],[IsRegelActief]]), NOT(ISBLANK(K88)), TRUE)</f>
        <v>1</v>
      </c>
      <c r="AI88" s="70" t="b">
        <f>IF(AND(OpnameTabel[[#This Row],[IsAssetRegel]],OpnameTabel[[#This Row],[IsRegelActief]], NOT(ISBLANK(OpnameTabel[[#This Row],[Kenmerkvraag 4]]))), NOT(ISBLANK(OpnameTabel[[#This Row],[Kenmerkantwoord 4]])), TRUE)</f>
        <v>1</v>
      </c>
      <c r="AJ88" s="70" t="b">
        <f>IF(AND(OpnameTabel[[#This Row],[IsAssetRegel]],OpnameTabel[[#This Row],[IsRegelActief]], NOT(ISBLANK(OpnameTabel[[#This Row],[Kenmerkvraag 5]]))), NOT(ISBLANK(OpnameTabel[[#This Row],[Kenmerkantwoord 5]])), TRUE)</f>
        <v>1</v>
      </c>
      <c r="AK88" s="70" t="b">
        <f>IF(AND(OpnameTabel[[#This Row],[IsAssetRegel]],OpnameTabel[[#This Row],[IsRegelActief]], NOT(ISBLANK(OpnameTabel[[#This Row],[Kenmerkvraag 6]]))), NOT(ISBLANK(OpnameTabel[[#This Row],[Kenmerkantwoord 6]])), TRUE)</f>
        <v>1</v>
      </c>
      <c r="AL88" s="70" t="b">
        <f>IF(AND(OpnameTabel[[#This Row],[IsAssetRegel]],OpnameTabel[[#This Row],[IsRegelActief]], NOT(ISBLANK(OpnameTabel[[#This Row],[Kenmerkvraag 7]]))), NOT(ISBLANK(OpnameTabel[[#This Row],[Kenmerkantwoord 7]])), TRUE)</f>
        <v>1</v>
      </c>
      <c r="AM88" s="70" t="b">
        <f>IF(AND(OpnameTabel[[#This Row],[IsAssetRegel]],OpnameTabel[[#This Row],[IsRegelActief]], NOT(ISBLANK(OpnameTabel[[#This Row],[Kenmerkvraag 8]]))), NOT(ISBLANK(OpnameTabel[[#This Row],[Kenmerkantwoord 8]])), TRUE)</f>
        <v>1</v>
      </c>
      <c r="AN88" s="70" t="b">
        <f>IF(AND(OpnameTabel[[#This Row],[IsAssetRegel]],OpnameTabel[[#This Row],[IsRegelActief]], NOT(ISBLANK(OpnameTabel[[#This Row],[Kenmerkvraag 9]]))), NOT(ISBLANK(OpnameTabel[[#This Row],[Kenmerkantwoord 9]])), TRUE)</f>
        <v>1</v>
      </c>
      <c r="AO88" s="70" t="b">
        <f>IF(AND(OpnameTabel[[#This Row],[IsAssetRegel]],OpnameTabel[[#This Row],[IsRegelActief]], NOT(ISBLANK(OpnameTabel[[#This Row],[Kenmerkvraag 10]]))), NOT(ISBLANK(OpnameTabel[[#This Row],[Kenmerkantwoord 10]])), TRUE)</f>
        <v>1</v>
      </c>
      <c r="AP88" s="70" t="b">
        <f>IF(AND(OpnameTabel[[#This Row],[IsAssetRegel]],OpnameTabel[[#This Row],[IsRegelActief]], NOT(ISBLANK(OpnameTabel[[#This Row],[Kenmerkvraag 11]]))), NOT(ISBLANK(OpnameTabel[[#This Row],[Kenmerkantwoord 11]])), TRUE)</f>
        <v>1</v>
      </c>
      <c r="AQ88" s="70">
        <f>IF(OpnameTabel[[#This Row],[IsIngevuld1]], 0, 1)</f>
        <v>1</v>
      </c>
      <c r="AR88" s="70">
        <f>IF(OpnameTabel[[#This Row],[IsIngevuld2]], 0, 1)</f>
        <v>0</v>
      </c>
      <c r="AS88" s="70">
        <f>IF(OpnameTabel[[#This Row],[IsIngevuld3]], 0, 1)</f>
        <v>0</v>
      </c>
      <c r="AT88" s="70">
        <f>IF(OpnameTabel[[#This Row],[IsIngevuld4]], 0, 1)</f>
        <v>0</v>
      </c>
      <c r="AU88" s="70">
        <f>IF(OpnameTabel[[#This Row],[IsIngevuld5]], 0, 1)</f>
        <v>0</v>
      </c>
      <c r="AV88" s="70">
        <f>IF(OpnameTabel[[#This Row],[IsIngevuld6]], 0, 1)</f>
        <v>0</v>
      </c>
      <c r="AW88" s="70">
        <f>IF(OpnameTabel[[#This Row],[IsIngevuld7]], 0, 1)</f>
        <v>0</v>
      </c>
      <c r="AX88" s="70">
        <f>IF(OpnameTabel[[#This Row],[IsIngevuld8]], 0, 1)</f>
        <v>0</v>
      </c>
      <c r="AY88" s="70">
        <f>IF(OpnameTabel[[#This Row],[IsIngevuld9]], 0, 1)</f>
        <v>0</v>
      </c>
      <c r="AZ88" s="70">
        <f>IF(OpnameTabel[[#This Row],[IsIngevuld10]], 0, 1)</f>
        <v>0</v>
      </c>
      <c r="BA88" s="70">
        <f>IF(OpnameTabel[[#This Row],[IsIngevuld11]], 0, 1)</f>
        <v>0</v>
      </c>
      <c r="BB88" s="70" t="b">
        <f>ISNUMBER(SEARCH("[",OpnameTabel[[#This Row],[Kenmerkvraag 4]]))</f>
        <v>0</v>
      </c>
      <c r="BC88" s="70" t="str">
        <f>IF(OpnameTabel[[#This Row],[HeeftKenmerkEenheid4]], MID(LEFT(OpnameTabel[[#This Row],[Kenmerkvraag 4]],FIND("]",OpnameTabel[[#This Row],[Kenmerkvraag 4]])-1),FIND("[",OpnameTabel[[#This Row],[Kenmerkvraag 4]])+1,LEN(OpnameTabel[[#This Row],[Kenmerkvraag 4]])), "")</f>
        <v/>
      </c>
      <c r="BD88" s="70" t="str">
        <f>IF(OpnameTabel[[#This Row],[HeeftKenmerkEenheid4]], LEFT(OpnameTabel[[#This Row],[Kenmerkvraag 4]], (FIND(" [",OpnameTabel[[#This Row],[Kenmerkvraag 4]],1)-1)), "")</f>
        <v/>
      </c>
      <c r="BE88" s="186" t="str">
        <f>IF(OpnameTabel[[#This Row],[HeeftKenmerkEenheid4]], (OpnameTabel[[#This Row],[Kenmerkomschrijving4]] &amp; ": " &amp; OpnameTabel[[#This Row],[Kenmerkantwoord 4]] &amp; " " &amp;OpnameTabel[[#This Row],[Kenmerkeenheid4]]), IF(ISTEXT(OpnameTabel[[#This Row],[Kenmerkantwoord 4]]), OpnameTabel[[#This Row],[Kenmerkantwoord 4]], ""))</f>
        <v/>
      </c>
      <c r="BF88" s="186" t="b">
        <f>ISNUMBER(SEARCH("[",OpnameTabel[[#This Row],[Kenmerkvraag 5]]))</f>
        <v>0</v>
      </c>
      <c r="BG88" s="186" t="str">
        <f>IF(OpnameTabel[[#This Row],[HeeftKenmerkEenheid5]], MID(LEFT(OpnameTabel[[#This Row],[Kenmerkvraag 5]],FIND("]",OpnameTabel[[#This Row],[Kenmerkvraag 5]])-1),FIND("[",OpnameTabel[[#This Row],[Kenmerkvraag 5]])+1,LEN(OpnameTabel[[#This Row],[Kenmerkvraag 5]])), "")</f>
        <v/>
      </c>
      <c r="BH88" s="186" t="str">
        <f>IF(OpnameTabel[[#This Row],[HeeftKenmerkEenheid5]], LEFT(OpnameTabel[[#This Row],[Kenmerkvraag 5]], (FIND(" [",OpnameTabel[[#This Row],[Kenmerkvraag 5]],1)-1)), "")</f>
        <v/>
      </c>
      <c r="BI88" s="186" t="str">
        <f>IF(OpnameTabel[[#This Row],[HeeftKenmerkEenheid5]], (OpnameTabel[[#This Row],[Kenmerkomschrijving5]] &amp; ": " &amp; OpnameTabel[[#This Row],[Kenmerkantwoord 5]] &amp; " " &amp;OpnameTabel[[#This Row],[Kenmerkeenheid5]]), IF(ISTEXT(OpnameTabel[[#This Row],[Kenmerkantwoord 5]]), OpnameTabel[[#This Row],[Kenmerkantwoord 5]], ""))</f>
        <v/>
      </c>
      <c r="BJ88" s="186" t="b">
        <f>ISNUMBER(SEARCH("[",OpnameTabel[[#This Row],[Kenmerkvraag 6]]))</f>
        <v>0</v>
      </c>
      <c r="BK88" s="186" t="str">
        <f>IF(OpnameTabel[[#This Row],[HeeftKenmerkEenheid6]], MID(LEFT(OpnameTabel[[#This Row],[Kenmerkvraag 6]],FIND("]",OpnameTabel[[#This Row],[Kenmerkvraag 6]])-1),FIND("[",OpnameTabel[[#This Row],[Kenmerkvraag 6]])+1,LEN(OpnameTabel[[#This Row],[Kenmerkvraag 6]])), "")</f>
        <v/>
      </c>
      <c r="BL88" s="186" t="str">
        <f>IF(OpnameTabel[[#This Row],[HeeftKenmerkEenheid6]], LEFT(OpnameTabel[[#This Row],[Kenmerkvraag 6]], (FIND(" [",OpnameTabel[[#This Row],[Kenmerkvraag 6]],1)-1)), "")</f>
        <v/>
      </c>
      <c r="BM88" s="186" t="str">
        <f>IF(OpnameTabel[[#This Row],[HeeftKenmerkEenheid6]], (OpnameTabel[[#This Row],[Kenmerkomschrijving6]] &amp; ": " &amp; OpnameTabel[[#This Row],[Kenmerkantwoord 6]] &amp; " " &amp;OpnameTabel[[#This Row],[Kenmerkeenheid6]]), IF(ISTEXT(OpnameTabel[[#This Row],[Kenmerkantwoord 6]]), OpnameTabel[[#This Row],[Kenmerkantwoord 6]], ""))</f>
        <v/>
      </c>
      <c r="BN88" s="186" t="b">
        <f>ISNUMBER(SEARCH("[",OpnameTabel[[#This Row],[Kenmerkvraag 7]]))</f>
        <v>0</v>
      </c>
      <c r="BO88" s="186" t="str">
        <f>IF(OpnameTabel[[#This Row],[HeeftKenmerkEenheid7]], MID(LEFT(OpnameTabel[[#This Row],[Kenmerkvraag 7]],FIND("]",OpnameTabel[[#This Row],[Kenmerkvraag 7]])-1),FIND("[",OpnameTabel[[#This Row],[Kenmerkvraag 7]])+1,LEN(OpnameTabel[[#This Row],[Kenmerkvraag 7]])), "")</f>
        <v/>
      </c>
      <c r="BP88" s="186" t="str">
        <f>IF(OpnameTabel[[#This Row],[HeeftKenmerkEenheid7]], LEFT(OpnameTabel[[#This Row],[Kenmerkvraag 7]], (FIND(" [",OpnameTabel[[#This Row],[Kenmerkvraag 7]],1)-1)), "")</f>
        <v/>
      </c>
      <c r="BQ88" s="186" t="str">
        <f>IF(OpnameTabel[[#This Row],[HeeftKenmerkEenheid7]], (OpnameTabel[[#This Row],[Kenmerkomschrijving7]] &amp; ": " &amp; OpnameTabel[[#This Row],[Kenmerkantwoord 7]] &amp; " " &amp;OpnameTabel[[#This Row],[Kenmerkeenheid7]]), IF(ISTEXT(OpnameTabel[[#This Row],[Kenmerkantwoord 7]]), OpnameTabel[[#This Row],[Kenmerkantwoord 7]], ""))</f>
        <v/>
      </c>
      <c r="BR88" s="186" t="b">
        <f>ISNUMBER(SEARCH("[",OpnameTabel[[#This Row],[Kenmerkvraag 8]]))</f>
        <v>0</v>
      </c>
      <c r="BS88" s="186" t="str">
        <f>IF(OpnameTabel[[#This Row],[HeeftKenmerkEenheid8]], MID(LEFT(OpnameTabel[[#This Row],[Kenmerkvraag 8]],FIND("]",OpnameTabel[[#This Row],[Kenmerkvraag 8]])-1),FIND("[",OpnameTabel[[#This Row],[Kenmerkvraag 8]])+1,LEN(OpnameTabel[[#This Row],[Kenmerkvraag 8]])), "")</f>
        <v/>
      </c>
      <c r="BT88" s="186" t="str">
        <f>IF(OpnameTabel[[#This Row],[HeeftKenmerkEenheid8]], LEFT(OpnameTabel[[#This Row],[Kenmerkvraag 8]], (FIND(" [",OpnameTabel[[#This Row],[Kenmerkvraag 8]],1)-1)), "")</f>
        <v/>
      </c>
      <c r="BU88" s="186" t="str">
        <f>IF(OpnameTabel[[#This Row],[HeeftKenmerkEenheid8]], (OpnameTabel[[#This Row],[Kenmerkomschrijving8]] &amp; ": " &amp; OpnameTabel[[#This Row],[Kenmerkantwoord 8]] &amp; " " &amp;OpnameTabel[[#This Row],[Kenmerkeenheid8]]), IF(ISTEXT(OpnameTabel[[#This Row],[Kenmerkantwoord 8]]), OpnameTabel[[#This Row],[Kenmerkantwoord 8]], ""))</f>
        <v/>
      </c>
      <c r="BV88" s="186" t="b">
        <f>ISNUMBER(SEARCH("[",OpnameTabel[[#This Row],[Kenmerkvraag 9]]))</f>
        <v>0</v>
      </c>
      <c r="BW88" s="186" t="str">
        <f>IF(OpnameTabel[[#This Row],[HeeftKenmerkEenheid9]], MID(LEFT(OpnameTabel[[#This Row],[Kenmerkvraag 9]],FIND("]",OpnameTabel[[#This Row],[Kenmerkvraag 9]])-1),FIND("[",OpnameTabel[[#This Row],[Kenmerkvraag 9]])+1,LEN(OpnameTabel[[#This Row],[Kenmerkvraag 9]])), "")</f>
        <v/>
      </c>
      <c r="BX88" s="186" t="str">
        <f>IF(OpnameTabel[[#This Row],[HeeftKenmerkEenheid9]], LEFT(OpnameTabel[[#This Row],[Kenmerkvraag 9]], (FIND(" [",OpnameTabel[[#This Row],[Kenmerkvraag 9]],1)-1)), "")</f>
        <v/>
      </c>
      <c r="BY88" s="186" t="str">
        <f>IF(OpnameTabel[[#This Row],[HeeftKenmerkEenheid9]], (OpnameTabel[[#This Row],[Kenmerkomschrijving9]] &amp; ": " &amp; OpnameTabel[[#This Row],[Kenmerkantwoord 9]] &amp; " " &amp;OpnameTabel[[#This Row],[Kenmerkeenheid9]]), IF(ISTEXT(OpnameTabel[[#This Row],[Kenmerkantwoord 9]]), OpnameTabel[[#This Row],[Kenmerkantwoord 9]], ""))</f>
        <v/>
      </c>
      <c r="BZ88" s="186" t="b">
        <f>ISNUMBER(SEARCH("[",OpnameTabel[[#This Row],[Kenmerkvraag 10]]))</f>
        <v>0</v>
      </c>
      <c r="CA88" s="186" t="str">
        <f>IF(OpnameTabel[[#This Row],[HeeftKenmerkEenheid10]], MID(LEFT(OpnameTabel[[#This Row],[Kenmerkvraag 10]],FIND("]",OpnameTabel[[#This Row],[Kenmerkvraag 10]])-1),FIND("[",OpnameTabel[[#This Row],[Kenmerkvraag 10]])+1,LEN(OpnameTabel[[#This Row],[Kenmerkvraag 10]])), "")</f>
        <v/>
      </c>
      <c r="CB88" s="186" t="str">
        <f>IF(OpnameTabel[[#This Row],[HeeftKenmerkEenheid10]], LEFT(OpnameTabel[[#This Row],[Kenmerkvraag 10]], (FIND(" [",OpnameTabel[[#This Row],[Kenmerkvraag 10]],1)-1)), "")</f>
        <v/>
      </c>
      <c r="CC88"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8" s="186" t="b">
        <f>ISNUMBER(SEARCH("[",OpnameTabel[[#This Row],[Kenmerkvraag 11]]))</f>
        <v>0</v>
      </c>
      <c r="CE88" s="186" t="str">
        <f>IF(OpnameTabel[[#This Row],[HeeftKenmerkEenheid11]], MID(LEFT(OpnameTabel[[#This Row],[Kenmerkvraag 11]],FIND("]",OpnameTabel[[#This Row],[Kenmerkvraag 11]])-1),FIND("[",OpnameTabel[[#This Row],[Kenmerkvraag 11]])+1,LEN(OpnameTabel[[#This Row],[Kenmerkvraag 11]])), "")</f>
        <v/>
      </c>
      <c r="CF88" s="186" t="str">
        <f>IF(OpnameTabel[[#This Row],[HeeftKenmerkEenheid11]], LEFT(OpnameTabel[[#This Row],[Kenmerkvraag 11]], (FIND(" [",OpnameTabel[[#This Row],[Kenmerkvraag 11]],1)-1)), "")</f>
        <v/>
      </c>
      <c r="CG88"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8" s="243"/>
      <c r="CI88" s="243"/>
      <c r="CJ88" s="243"/>
      <c r="CK88" s="243"/>
      <c r="CL88" s="243"/>
      <c r="CM88" s="243"/>
      <c r="CN88" s="243"/>
      <c r="CO88" s="243"/>
      <c r="CP88" s="243"/>
      <c r="CQ88" s="243"/>
      <c r="CR88" s="243"/>
      <c r="CS88" s="243"/>
      <c r="CT88" s="243"/>
      <c r="CU88" s="243"/>
    </row>
    <row r="89" spans="1:99" s="242" customFormat="1" ht="17.399999999999999" customHeight="1" x14ac:dyDescent="0.25">
      <c r="A89" s="197">
        <f>ROW()</f>
        <v>89</v>
      </c>
      <c r="B89" s="185">
        <v>0</v>
      </c>
      <c r="C89" s="218" t="s">
        <v>271</v>
      </c>
      <c r="D89" s="134" t="str">
        <f>VLOOKUP(E89,'3 NL-SfB'!C:F,4,0)</f>
        <v>lift</v>
      </c>
      <c r="E89" s="95" t="s">
        <v>2343</v>
      </c>
      <c r="F89" s="86" t="s">
        <v>2343</v>
      </c>
      <c r="G89" t="s">
        <v>2343</v>
      </c>
      <c r="H89" s="147">
        <v>1</v>
      </c>
      <c r="I89" s="199"/>
      <c r="J89" s="199"/>
      <c r="K89" s="199"/>
      <c r="L89" s="98" t="s">
        <v>3886</v>
      </c>
      <c r="M89" s="143"/>
      <c r="N89" s="90" t="s">
        <v>3028</v>
      </c>
      <c r="O89" s="147"/>
      <c r="P89" s="90" t="s">
        <v>3132</v>
      </c>
      <c r="Q89" s="147"/>
      <c r="R89" s="98" t="s">
        <v>3133</v>
      </c>
      <c r="S89" s="143"/>
      <c r="T89" s="101" t="s">
        <v>3134</v>
      </c>
      <c r="U89" s="167"/>
      <c r="V89" s="73"/>
      <c r="W89" s="167"/>
      <c r="X89" s="73"/>
      <c r="Y89" s="167"/>
      <c r="Z89" s="167"/>
      <c r="AA89" s="167"/>
      <c r="AB89" s="71"/>
      <c r="AC89" s="228" t="s">
        <v>3843</v>
      </c>
      <c r="AD89" s="156" t="b">
        <f>NOT(ISBLANK(OpnameTabel[[#This Row],[Aantal]]))</f>
        <v>1</v>
      </c>
      <c r="AE89" s="70" t="b">
        <f>AND(OpnameTabel[[#This Row],[IsAssetRegel]],NOT(ISBLANK(OpnameTabel[[#This Row],[Aantal]])))</f>
        <v>1</v>
      </c>
      <c r="AF89" s="70" t="b">
        <f>IF(AND(OpnameTabel[[#This Row],[IsAssetRegel]],OpnameTabel[[#This Row],[IsRegelActief]]), NOT(ISBLANK(OpnameTabel[[#This Row],[Bouwjaar]])), TRUE)</f>
        <v>0</v>
      </c>
      <c r="AG89" s="70" t="b">
        <f>IF(AND(OpnameTabel[[#This Row],[IsAssetRegel]],OpnameTabel[[#This Row],[IsRegelActief]]), NOT(ISBLANK(J89)), TRUE)</f>
        <v>0</v>
      </c>
      <c r="AH89" s="70" t="b">
        <f>IF(AND(OpnameTabel[[#This Row],[IsAssetRegel]],OpnameTabel[[#This Row],[IsRegelActief]]), NOT(ISBLANK(K89)), TRUE)</f>
        <v>0</v>
      </c>
      <c r="AI89" s="70" t="b">
        <f>IF(AND(OpnameTabel[[#This Row],[IsAssetRegel]],OpnameTabel[[#This Row],[IsRegelActief]], NOT(ISBLANK(OpnameTabel[[#This Row],[Kenmerkvraag 4]]))), NOT(ISBLANK(OpnameTabel[[#This Row],[Kenmerkantwoord 4]])), TRUE)</f>
        <v>0</v>
      </c>
      <c r="AJ89" s="70" t="b">
        <f>IF(AND(OpnameTabel[[#This Row],[IsAssetRegel]],OpnameTabel[[#This Row],[IsRegelActief]], NOT(ISBLANK(OpnameTabel[[#This Row],[Kenmerkvraag 5]]))), NOT(ISBLANK(OpnameTabel[[#This Row],[Kenmerkantwoord 5]])), TRUE)</f>
        <v>0</v>
      </c>
      <c r="AK89" s="70" t="b">
        <f>IF(AND(OpnameTabel[[#This Row],[IsAssetRegel]],OpnameTabel[[#This Row],[IsRegelActief]], NOT(ISBLANK(OpnameTabel[[#This Row],[Kenmerkvraag 6]]))), NOT(ISBLANK(OpnameTabel[[#This Row],[Kenmerkantwoord 6]])), TRUE)</f>
        <v>0</v>
      </c>
      <c r="AL89" s="70" t="b">
        <f>IF(AND(OpnameTabel[[#This Row],[IsAssetRegel]],OpnameTabel[[#This Row],[IsRegelActief]], NOT(ISBLANK(OpnameTabel[[#This Row],[Kenmerkvraag 7]]))), NOT(ISBLANK(OpnameTabel[[#This Row],[Kenmerkantwoord 7]])), TRUE)</f>
        <v>0</v>
      </c>
      <c r="AM89" s="70" t="b">
        <f>IF(AND(OpnameTabel[[#This Row],[IsAssetRegel]],OpnameTabel[[#This Row],[IsRegelActief]], NOT(ISBLANK(OpnameTabel[[#This Row],[Kenmerkvraag 8]]))), NOT(ISBLANK(OpnameTabel[[#This Row],[Kenmerkantwoord 8]])), TRUE)</f>
        <v>0</v>
      </c>
      <c r="AN89" s="70" t="b">
        <f>IF(AND(OpnameTabel[[#This Row],[IsAssetRegel]],OpnameTabel[[#This Row],[IsRegelActief]], NOT(ISBLANK(OpnameTabel[[#This Row],[Kenmerkvraag 9]]))), NOT(ISBLANK(OpnameTabel[[#This Row],[Kenmerkantwoord 9]])), TRUE)</f>
        <v>1</v>
      </c>
      <c r="AO89" s="70" t="b">
        <f>IF(AND(OpnameTabel[[#This Row],[IsAssetRegel]],OpnameTabel[[#This Row],[IsRegelActief]], NOT(ISBLANK(OpnameTabel[[#This Row],[Kenmerkvraag 10]]))), NOT(ISBLANK(OpnameTabel[[#This Row],[Kenmerkantwoord 10]])), TRUE)</f>
        <v>1</v>
      </c>
      <c r="AP89" s="70" t="b">
        <f>IF(AND(OpnameTabel[[#This Row],[IsAssetRegel]],OpnameTabel[[#This Row],[IsRegelActief]], NOT(ISBLANK(OpnameTabel[[#This Row],[Kenmerkvraag 11]]))), NOT(ISBLANK(OpnameTabel[[#This Row],[Kenmerkantwoord 11]])), TRUE)</f>
        <v>1</v>
      </c>
      <c r="AQ89" s="70">
        <f>IF(OpnameTabel[[#This Row],[IsIngevuld1]], 0, 1)</f>
        <v>1</v>
      </c>
      <c r="AR89" s="70">
        <f>IF(OpnameTabel[[#This Row],[IsIngevuld2]], 0, 1)</f>
        <v>1</v>
      </c>
      <c r="AS89" s="70">
        <f>IF(OpnameTabel[[#This Row],[IsIngevuld3]], 0, 1)</f>
        <v>1</v>
      </c>
      <c r="AT89" s="70">
        <f>IF(OpnameTabel[[#This Row],[IsIngevuld4]], 0, 1)</f>
        <v>1</v>
      </c>
      <c r="AU89" s="70">
        <f>IF(OpnameTabel[[#This Row],[IsIngevuld5]], 0, 1)</f>
        <v>1</v>
      </c>
      <c r="AV89" s="70">
        <f>IF(OpnameTabel[[#This Row],[IsIngevuld6]], 0, 1)</f>
        <v>1</v>
      </c>
      <c r="AW89" s="70">
        <f>IF(OpnameTabel[[#This Row],[IsIngevuld7]], 0, 1)</f>
        <v>1</v>
      </c>
      <c r="AX89" s="70">
        <f>IF(OpnameTabel[[#This Row],[IsIngevuld8]], 0, 1)</f>
        <v>1</v>
      </c>
      <c r="AY89" s="70">
        <f>IF(OpnameTabel[[#This Row],[IsIngevuld9]], 0, 1)</f>
        <v>0</v>
      </c>
      <c r="AZ89" s="70">
        <f>IF(OpnameTabel[[#This Row],[IsIngevuld10]], 0, 1)</f>
        <v>0</v>
      </c>
      <c r="BA89" s="70">
        <f>IF(OpnameTabel[[#This Row],[IsIngevuld11]], 0, 1)</f>
        <v>0</v>
      </c>
      <c r="BB89" s="70" t="b">
        <f>ISNUMBER(SEARCH("[",OpnameTabel[[#This Row],[Kenmerkvraag 4]]))</f>
        <v>0</v>
      </c>
      <c r="BC89" s="70" t="str">
        <f>IF(OpnameTabel[[#This Row],[HeeftKenmerkEenheid4]], MID(LEFT(OpnameTabel[[#This Row],[Kenmerkvraag 4]],FIND("]",OpnameTabel[[#This Row],[Kenmerkvraag 4]])-1),FIND("[",OpnameTabel[[#This Row],[Kenmerkvraag 4]])+1,LEN(OpnameTabel[[#This Row],[Kenmerkvraag 4]])), "")</f>
        <v/>
      </c>
      <c r="BD89" s="70" t="str">
        <f>IF(OpnameTabel[[#This Row],[HeeftKenmerkEenheid4]], LEFT(OpnameTabel[[#This Row],[Kenmerkvraag 4]], (FIND(" [",OpnameTabel[[#This Row],[Kenmerkvraag 4]],1)-1)), "")</f>
        <v/>
      </c>
      <c r="BE89" s="186" t="str">
        <f>IF(OpnameTabel[[#This Row],[HeeftKenmerkEenheid4]], (OpnameTabel[[#This Row],[Kenmerkomschrijving4]] &amp; ": " &amp; OpnameTabel[[#This Row],[Kenmerkantwoord 4]] &amp; " " &amp;OpnameTabel[[#This Row],[Kenmerkeenheid4]]), IF(ISTEXT(OpnameTabel[[#This Row],[Kenmerkantwoord 4]]), OpnameTabel[[#This Row],[Kenmerkantwoord 4]], ""))</f>
        <v/>
      </c>
      <c r="BF89" s="186" t="b">
        <f>ISNUMBER(SEARCH("[",OpnameTabel[[#This Row],[Kenmerkvraag 5]]))</f>
        <v>0</v>
      </c>
      <c r="BG89" s="186" t="str">
        <f>IF(OpnameTabel[[#This Row],[HeeftKenmerkEenheid5]], MID(LEFT(OpnameTabel[[#This Row],[Kenmerkvraag 5]],FIND("]",OpnameTabel[[#This Row],[Kenmerkvraag 5]])-1),FIND("[",OpnameTabel[[#This Row],[Kenmerkvraag 5]])+1,LEN(OpnameTabel[[#This Row],[Kenmerkvraag 5]])), "")</f>
        <v/>
      </c>
      <c r="BH89" s="186" t="str">
        <f>IF(OpnameTabel[[#This Row],[HeeftKenmerkEenheid5]], LEFT(OpnameTabel[[#This Row],[Kenmerkvraag 5]], (FIND(" [",OpnameTabel[[#This Row],[Kenmerkvraag 5]],1)-1)), "")</f>
        <v/>
      </c>
      <c r="BI89" s="186" t="str">
        <f>IF(OpnameTabel[[#This Row],[HeeftKenmerkEenheid5]], (OpnameTabel[[#This Row],[Kenmerkomschrijving5]] &amp; ": " &amp; OpnameTabel[[#This Row],[Kenmerkantwoord 5]] &amp; " " &amp;OpnameTabel[[#This Row],[Kenmerkeenheid5]]), IF(ISTEXT(OpnameTabel[[#This Row],[Kenmerkantwoord 5]]), OpnameTabel[[#This Row],[Kenmerkantwoord 5]], ""))</f>
        <v/>
      </c>
      <c r="BJ89" s="186" t="b">
        <f>ISNUMBER(SEARCH("[",OpnameTabel[[#This Row],[Kenmerkvraag 6]]))</f>
        <v>1</v>
      </c>
      <c r="BK89" s="186" t="str">
        <f>IF(OpnameTabel[[#This Row],[HeeftKenmerkEenheid6]], MID(LEFT(OpnameTabel[[#This Row],[Kenmerkvraag 6]],FIND("]",OpnameTabel[[#This Row],[Kenmerkvraag 6]])-1),FIND("[",OpnameTabel[[#This Row],[Kenmerkvraag 6]])+1,LEN(OpnameTabel[[#This Row],[Kenmerkvraag 6]])), "")</f>
        <v>stuks</v>
      </c>
      <c r="BL89" s="186" t="str">
        <f>IF(OpnameTabel[[#This Row],[HeeftKenmerkEenheid6]], LEFT(OpnameTabel[[#This Row],[Kenmerkvraag 6]], (FIND(" [",OpnameTabel[[#This Row],[Kenmerkvraag 6]],1)-1)), "")</f>
        <v>Stopplaatsen</v>
      </c>
      <c r="BM89" s="186" t="str">
        <f>IF(OpnameTabel[[#This Row],[HeeftKenmerkEenheid6]], (OpnameTabel[[#This Row],[Kenmerkomschrijving6]] &amp; ": " &amp; OpnameTabel[[#This Row],[Kenmerkantwoord 6]] &amp; " " &amp;OpnameTabel[[#This Row],[Kenmerkeenheid6]]), IF(ISTEXT(OpnameTabel[[#This Row],[Kenmerkantwoord 6]]), OpnameTabel[[#This Row],[Kenmerkantwoord 6]], ""))</f>
        <v>Stopplaatsen:  stuks</v>
      </c>
      <c r="BN89" s="186" t="b">
        <f>ISNUMBER(SEARCH("[",OpnameTabel[[#This Row],[Kenmerkvraag 7]]))</f>
        <v>1</v>
      </c>
      <c r="BO89" s="186" t="str">
        <f>IF(OpnameTabel[[#This Row],[HeeftKenmerkEenheid7]], MID(LEFT(OpnameTabel[[#This Row],[Kenmerkvraag 7]],FIND("]",OpnameTabel[[#This Row],[Kenmerkvraag 7]])-1),FIND("[",OpnameTabel[[#This Row],[Kenmerkvraag 7]])+1,LEN(OpnameTabel[[#This Row],[Kenmerkvraag 7]])), "")</f>
        <v>kg</v>
      </c>
      <c r="BP89" s="186" t="str">
        <f>IF(OpnameTabel[[#This Row],[HeeftKenmerkEenheid7]], LEFT(OpnameTabel[[#This Row],[Kenmerkvraag 7]], (FIND(" [",OpnameTabel[[#This Row],[Kenmerkvraag 7]],1)-1)), "")</f>
        <v>Laadvermogen</v>
      </c>
      <c r="BQ89" s="186" t="str">
        <f>IF(OpnameTabel[[#This Row],[HeeftKenmerkEenheid7]], (OpnameTabel[[#This Row],[Kenmerkomschrijving7]] &amp; ": " &amp; OpnameTabel[[#This Row],[Kenmerkantwoord 7]] &amp; " " &amp;OpnameTabel[[#This Row],[Kenmerkeenheid7]]), IF(ISTEXT(OpnameTabel[[#This Row],[Kenmerkantwoord 7]]), OpnameTabel[[#This Row],[Kenmerkantwoord 7]], ""))</f>
        <v>Laadvermogen:  kg</v>
      </c>
      <c r="BR89" s="186" t="b">
        <f>ISNUMBER(SEARCH("[",OpnameTabel[[#This Row],[Kenmerkvraag 8]]))</f>
        <v>1</v>
      </c>
      <c r="BS89" s="186" t="str">
        <f>IF(OpnameTabel[[#This Row],[HeeftKenmerkEenheid8]], MID(LEFT(OpnameTabel[[#This Row],[Kenmerkvraag 8]],FIND("]",OpnameTabel[[#This Row],[Kenmerkvraag 8]])-1),FIND("[",OpnameTabel[[#This Row],[Kenmerkvraag 8]])+1,LEN(OpnameTabel[[#This Row],[Kenmerkvraag 8]])), "")</f>
        <v>stuks</v>
      </c>
      <c r="BT89" s="186" t="str">
        <f>IF(OpnameTabel[[#This Row],[HeeftKenmerkEenheid8]], LEFT(OpnameTabel[[#This Row],[Kenmerkvraag 8]], (FIND(" [",OpnameTabel[[#This Row],[Kenmerkvraag 8]],1)-1)), "")</f>
        <v>Aantal deuren</v>
      </c>
      <c r="BU89" s="186" t="str">
        <f>IF(OpnameTabel[[#This Row],[HeeftKenmerkEenheid8]], (OpnameTabel[[#This Row],[Kenmerkomschrijving8]] &amp; ": " &amp; OpnameTabel[[#This Row],[Kenmerkantwoord 8]] &amp; " " &amp;OpnameTabel[[#This Row],[Kenmerkeenheid8]]), IF(ISTEXT(OpnameTabel[[#This Row],[Kenmerkantwoord 8]]), OpnameTabel[[#This Row],[Kenmerkantwoord 8]], ""))</f>
        <v>Aantal deuren:  stuks</v>
      </c>
      <c r="BV89" s="186" t="b">
        <f>ISNUMBER(SEARCH("[",OpnameTabel[[#This Row],[Kenmerkvraag 9]]))</f>
        <v>0</v>
      </c>
      <c r="BW89" s="186" t="str">
        <f>IF(OpnameTabel[[#This Row],[HeeftKenmerkEenheid9]], MID(LEFT(OpnameTabel[[#This Row],[Kenmerkvraag 9]],FIND("]",OpnameTabel[[#This Row],[Kenmerkvraag 9]])-1),FIND("[",OpnameTabel[[#This Row],[Kenmerkvraag 9]])+1,LEN(OpnameTabel[[#This Row],[Kenmerkvraag 9]])), "")</f>
        <v/>
      </c>
      <c r="BX89" s="186" t="str">
        <f>IF(OpnameTabel[[#This Row],[HeeftKenmerkEenheid9]], LEFT(OpnameTabel[[#This Row],[Kenmerkvraag 9]], (FIND(" [",OpnameTabel[[#This Row],[Kenmerkvraag 9]],1)-1)), "")</f>
        <v/>
      </c>
      <c r="BY89" s="186" t="str">
        <f>IF(OpnameTabel[[#This Row],[HeeftKenmerkEenheid9]], (OpnameTabel[[#This Row],[Kenmerkomschrijving9]] &amp; ": " &amp; OpnameTabel[[#This Row],[Kenmerkantwoord 9]] &amp; " " &amp;OpnameTabel[[#This Row],[Kenmerkeenheid9]]), IF(ISTEXT(OpnameTabel[[#This Row],[Kenmerkantwoord 9]]), OpnameTabel[[#This Row],[Kenmerkantwoord 9]], ""))</f>
        <v/>
      </c>
      <c r="BZ89" s="186" t="b">
        <f>ISNUMBER(SEARCH("[",OpnameTabel[[#This Row],[Kenmerkvraag 10]]))</f>
        <v>0</v>
      </c>
      <c r="CA89" s="186" t="str">
        <f>IF(OpnameTabel[[#This Row],[HeeftKenmerkEenheid10]], MID(LEFT(OpnameTabel[[#This Row],[Kenmerkvraag 10]],FIND("]",OpnameTabel[[#This Row],[Kenmerkvraag 10]])-1),FIND("[",OpnameTabel[[#This Row],[Kenmerkvraag 10]])+1,LEN(OpnameTabel[[#This Row],[Kenmerkvraag 10]])), "")</f>
        <v/>
      </c>
      <c r="CB89" s="186" t="str">
        <f>IF(OpnameTabel[[#This Row],[HeeftKenmerkEenheid10]], LEFT(OpnameTabel[[#This Row],[Kenmerkvraag 10]], (FIND(" [",OpnameTabel[[#This Row],[Kenmerkvraag 10]],1)-1)), "")</f>
        <v/>
      </c>
      <c r="CC89"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89" s="186" t="b">
        <f>ISNUMBER(SEARCH("[",OpnameTabel[[#This Row],[Kenmerkvraag 11]]))</f>
        <v>0</v>
      </c>
      <c r="CE89" s="186" t="str">
        <f>IF(OpnameTabel[[#This Row],[HeeftKenmerkEenheid11]], MID(LEFT(OpnameTabel[[#This Row],[Kenmerkvraag 11]],FIND("]",OpnameTabel[[#This Row],[Kenmerkvraag 11]])-1),FIND("[",OpnameTabel[[#This Row],[Kenmerkvraag 11]])+1,LEN(OpnameTabel[[#This Row],[Kenmerkvraag 11]])), "")</f>
        <v/>
      </c>
      <c r="CF89" s="186" t="str">
        <f>IF(OpnameTabel[[#This Row],[HeeftKenmerkEenheid11]], LEFT(OpnameTabel[[#This Row],[Kenmerkvraag 11]], (FIND(" [",OpnameTabel[[#This Row],[Kenmerkvraag 11]],1)-1)), "")</f>
        <v/>
      </c>
      <c r="CG89"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89" s="186"/>
      <c r="CI89" s="186"/>
      <c r="CJ89" s="186"/>
      <c r="CK89" s="186"/>
      <c r="CL89" s="186"/>
      <c r="CM89" s="186"/>
      <c r="CN89" s="186"/>
      <c r="CO89" s="186"/>
      <c r="CP89" s="186"/>
      <c r="CQ89" s="186"/>
      <c r="CR89" s="186"/>
      <c r="CS89" s="186"/>
      <c r="CT89" s="186"/>
      <c r="CU89" s="186"/>
    </row>
    <row r="90" spans="1:99" ht="17.399999999999999" customHeight="1" x14ac:dyDescent="0.25">
      <c r="A90" s="197">
        <f>ROW()</f>
        <v>90</v>
      </c>
      <c r="B90" s="185">
        <v>0</v>
      </c>
      <c r="C90" s="218" t="s">
        <v>271</v>
      </c>
      <c r="D90" s="134" t="str">
        <f>VLOOKUP(E90,'3 NL-SfB'!C:F,4,0)</f>
        <v>heftableau</v>
      </c>
      <c r="E90" s="95" t="s">
        <v>455</v>
      </c>
      <c r="F90" s="86" t="s">
        <v>3802</v>
      </c>
      <c r="G90"/>
      <c r="H90" s="147">
        <v>1</v>
      </c>
      <c r="I90" s="199"/>
      <c r="J90" s="199"/>
      <c r="K90" s="199"/>
      <c r="L90" s="98" t="s">
        <v>3887</v>
      </c>
      <c r="M90" s="143"/>
      <c r="N90" s="98" t="s">
        <v>3028</v>
      </c>
      <c r="O90" s="143"/>
      <c r="P90" s="90" t="s">
        <v>3132</v>
      </c>
      <c r="Q90" s="143"/>
      <c r="R90" s="90" t="s">
        <v>3133</v>
      </c>
      <c r="S90" s="164"/>
      <c r="T90" s="73"/>
      <c r="U90" s="167"/>
      <c r="V90" s="73"/>
      <c r="W90" s="167"/>
      <c r="X90" s="73"/>
      <c r="Y90" s="167"/>
      <c r="Z90" s="167"/>
      <c r="AA90" s="167"/>
      <c r="AB90" s="71"/>
      <c r="AC90" s="228" t="s">
        <v>3844</v>
      </c>
      <c r="AD90" s="156" t="b">
        <f>NOT(ISBLANK(OpnameTabel[[#This Row],[Aantal]]))</f>
        <v>1</v>
      </c>
      <c r="AE90" s="70" t="b">
        <f>AND(OpnameTabel[[#This Row],[IsAssetRegel]],NOT(ISBLANK(OpnameTabel[[#This Row],[Aantal]])))</f>
        <v>1</v>
      </c>
      <c r="AF90" s="70" t="b">
        <f>IF(AND(OpnameTabel[[#This Row],[IsAssetRegel]],OpnameTabel[[#This Row],[IsRegelActief]]), NOT(ISBLANK(OpnameTabel[[#This Row],[Bouwjaar]])), TRUE)</f>
        <v>0</v>
      </c>
      <c r="AG90" s="70" t="b">
        <f>IF(AND(OpnameTabel[[#This Row],[IsAssetRegel]],OpnameTabel[[#This Row],[IsRegelActief]]), NOT(ISBLANK(J90)), TRUE)</f>
        <v>0</v>
      </c>
      <c r="AH90" s="70" t="b">
        <f>IF(AND(OpnameTabel[[#This Row],[IsAssetRegel]],OpnameTabel[[#This Row],[IsRegelActief]]), NOT(ISBLANK(K90)), TRUE)</f>
        <v>0</v>
      </c>
      <c r="AI90" s="70" t="b">
        <f>IF(AND(OpnameTabel[[#This Row],[IsAssetRegel]],OpnameTabel[[#This Row],[IsRegelActief]], NOT(ISBLANK(OpnameTabel[[#This Row],[Kenmerkvraag 4]]))), NOT(ISBLANK(OpnameTabel[[#This Row],[Kenmerkantwoord 4]])), TRUE)</f>
        <v>0</v>
      </c>
      <c r="AJ90" s="70" t="b">
        <f>IF(AND(OpnameTabel[[#This Row],[IsAssetRegel]],OpnameTabel[[#This Row],[IsRegelActief]], NOT(ISBLANK(OpnameTabel[[#This Row],[Kenmerkvraag 5]]))), NOT(ISBLANK(OpnameTabel[[#This Row],[Kenmerkantwoord 5]])), TRUE)</f>
        <v>0</v>
      </c>
      <c r="AK90" s="70" t="b">
        <f>IF(AND(OpnameTabel[[#This Row],[IsAssetRegel]],OpnameTabel[[#This Row],[IsRegelActief]], NOT(ISBLANK(OpnameTabel[[#This Row],[Kenmerkvraag 6]]))), NOT(ISBLANK(OpnameTabel[[#This Row],[Kenmerkantwoord 6]])), TRUE)</f>
        <v>0</v>
      </c>
      <c r="AL90" s="70" t="b">
        <f>IF(AND(OpnameTabel[[#This Row],[IsAssetRegel]],OpnameTabel[[#This Row],[IsRegelActief]], NOT(ISBLANK(OpnameTabel[[#This Row],[Kenmerkvraag 7]]))), NOT(ISBLANK(OpnameTabel[[#This Row],[Kenmerkantwoord 7]])), TRUE)</f>
        <v>0</v>
      </c>
      <c r="AM90" s="70" t="b">
        <f>IF(AND(OpnameTabel[[#This Row],[IsAssetRegel]],OpnameTabel[[#This Row],[IsRegelActief]], NOT(ISBLANK(OpnameTabel[[#This Row],[Kenmerkvraag 8]]))), NOT(ISBLANK(OpnameTabel[[#This Row],[Kenmerkantwoord 8]])), TRUE)</f>
        <v>1</v>
      </c>
      <c r="AN90" s="70" t="b">
        <f>IF(AND(OpnameTabel[[#This Row],[IsAssetRegel]],OpnameTabel[[#This Row],[IsRegelActief]], NOT(ISBLANK(OpnameTabel[[#This Row],[Kenmerkvraag 9]]))), NOT(ISBLANK(OpnameTabel[[#This Row],[Kenmerkantwoord 9]])), TRUE)</f>
        <v>1</v>
      </c>
      <c r="AO90" s="70" t="b">
        <f>IF(AND(OpnameTabel[[#This Row],[IsAssetRegel]],OpnameTabel[[#This Row],[IsRegelActief]], NOT(ISBLANK(OpnameTabel[[#This Row],[Kenmerkvraag 10]]))), NOT(ISBLANK(OpnameTabel[[#This Row],[Kenmerkantwoord 10]])), TRUE)</f>
        <v>1</v>
      </c>
      <c r="AP90" s="70" t="b">
        <f>IF(AND(OpnameTabel[[#This Row],[IsAssetRegel]],OpnameTabel[[#This Row],[IsRegelActief]], NOT(ISBLANK(OpnameTabel[[#This Row],[Kenmerkvraag 11]]))), NOT(ISBLANK(OpnameTabel[[#This Row],[Kenmerkantwoord 11]])), TRUE)</f>
        <v>1</v>
      </c>
      <c r="AQ90" s="70">
        <f>IF(OpnameTabel[[#This Row],[IsIngevuld1]], 0, 1)</f>
        <v>1</v>
      </c>
      <c r="AR90" s="70">
        <f>IF(OpnameTabel[[#This Row],[IsIngevuld2]], 0, 1)</f>
        <v>1</v>
      </c>
      <c r="AS90" s="70">
        <f>IF(OpnameTabel[[#This Row],[IsIngevuld3]], 0, 1)</f>
        <v>1</v>
      </c>
      <c r="AT90" s="70">
        <f>IF(OpnameTabel[[#This Row],[IsIngevuld4]], 0, 1)</f>
        <v>1</v>
      </c>
      <c r="AU90" s="70">
        <f>IF(OpnameTabel[[#This Row],[IsIngevuld5]], 0, 1)</f>
        <v>1</v>
      </c>
      <c r="AV90" s="70">
        <f>IF(OpnameTabel[[#This Row],[IsIngevuld6]], 0, 1)</f>
        <v>1</v>
      </c>
      <c r="AW90" s="70">
        <f>IF(OpnameTabel[[#This Row],[IsIngevuld7]], 0, 1)</f>
        <v>1</v>
      </c>
      <c r="AX90" s="70">
        <f>IF(OpnameTabel[[#This Row],[IsIngevuld8]], 0, 1)</f>
        <v>0</v>
      </c>
      <c r="AY90" s="70">
        <f>IF(OpnameTabel[[#This Row],[IsIngevuld9]], 0, 1)</f>
        <v>0</v>
      </c>
      <c r="AZ90" s="70">
        <f>IF(OpnameTabel[[#This Row],[IsIngevuld10]], 0, 1)</f>
        <v>0</v>
      </c>
      <c r="BA90" s="70">
        <f>IF(OpnameTabel[[#This Row],[IsIngevuld11]], 0, 1)</f>
        <v>0</v>
      </c>
      <c r="BB90" s="70" t="b">
        <f>ISNUMBER(SEARCH("[",OpnameTabel[[#This Row],[Kenmerkvraag 4]]))</f>
        <v>0</v>
      </c>
      <c r="BC90" s="70" t="str">
        <f>IF(OpnameTabel[[#This Row],[HeeftKenmerkEenheid4]], MID(LEFT(OpnameTabel[[#This Row],[Kenmerkvraag 4]],FIND("]",OpnameTabel[[#This Row],[Kenmerkvraag 4]])-1),FIND("[",OpnameTabel[[#This Row],[Kenmerkvraag 4]])+1,LEN(OpnameTabel[[#This Row],[Kenmerkvraag 4]])), "")</f>
        <v/>
      </c>
      <c r="BD90" s="70" t="str">
        <f>IF(OpnameTabel[[#This Row],[HeeftKenmerkEenheid4]], LEFT(OpnameTabel[[#This Row],[Kenmerkvraag 4]], (FIND(" [",OpnameTabel[[#This Row],[Kenmerkvraag 4]],1)-1)), "")</f>
        <v/>
      </c>
      <c r="BE90" s="186" t="str">
        <f>IF(OpnameTabel[[#This Row],[HeeftKenmerkEenheid4]], (OpnameTabel[[#This Row],[Kenmerkomschrijving4]] &amp; ": " &amp; OpnameTabel[[#This Row],[Kenmerkantwoord 4]] &amp; " " &amp;OpnameTabel[[#This Row],[Kenmerkeenheid4]]), IF(ISTEXT(OpnameTabel[[#This Row],[Kenmerkantwoord 4]]), OpnameTabel[[#This Row],[Kenmerkantwoord 4]], ""))</f>
        <v/>
      </c>
      <c r="BF90" s="186" t="b">
        <f>ISNUMBER(SEARCH("[",OpnameTabel[[#This Row],[Kenmerkvraag 5]]))</f>
        <v>0</v>
      </c>
      <c r="BG90" s="186" t="str">
        <f>IF(OpnameTabel[[#This Row],[HeeftKenmerkEenheid5]], MID(LEFT(OpnameTabel[[#This Row],[Kenmerkvraag 5]],FIND("]",OpnameTabel[[#This Row],[Kenmerkvraag 5]])-1),FIND("[",OpnameTabel[[#This Row],[Kenmerkvraag 5]])+1,LEN(OpnameTabel[[#This Row],[Kenmerkvraag 5]])), "")</f>
        <v/>
      </c>
      <c r="BH90" s="186" t="str">
        <f>IF(OpnameTabel[[#This Row],[HeeftKenmerkEenheid5]], LEFT(OpnameTabel[[#This Row],[Kenmerkvraag 5]], (FIND(" [",OpnameTabel[[#This Row],[Kenmerkvraag 5]],1)-1)), "")</f>
        <v/>
      </c>
      <c r="BI90" s="186" t="str">
        <f>IF(OpnameTabel[[#This Row],[HeeftKenmerkEenheid5]], (OpnameTabel[[#This Row],[Kenmerkomschrijving5]] &amp; ": " &amp; OpnameTabel[[#This Row],[Kenmerkantwoord 5]] &amp; " " &amp;OpnameTabel[[#This Row],[Kenmerkeenheid5]]), IF(ISTEXT(OpnameTabel[[#This Row],[Kenmerkantwoord 5]]), OpnameTabel[[#This Row],[Kenmerkantwoord 5]], ""))</f>
        <v/>
      </c>
      <c r="BJ90" s="186" t="b">
        <f>ISNUMBER(SEARCH("[",OpnameTabel[[#This Row],[Kenmerkvraag 6]]))</f>
        <v>1</v>
      </c>
      <c r="BK90" s="186" t="str">
        <f>IF(OpnameTabel[[#This Row],[HeeftKenmerkEenheid6]], MID(LEFT(OpnameTabel[[#This Row],[Kenmerkvraag 6]],FIND("]",OpnameTabel[[#This Row],[Kenmerkvraag 6]])-1),FIND("[",OpnameTabel[[#This Row],[Kenmerkvraag 6]])+1,LEN(OpnameTabel[[#This Row],[Kenmerkvraag 6]])), "")</f>
        <v>stuks</v>
      </c>
      <c r="BL90" s="186" t="str">
        <f>IF(OpnameTabel[[#This Row],[HeeftKenmerkEenheid6]], LEFT(OpnameTabel[[#This Row],[Kenmerkvraag 6]], (FIND(" [",OpnameTabel[[#This Row],[Kenmerkvraag 6]],1)-1)), "")</f>
        <v>Stopplaatsen</v>
      </c>
      <c r="BM90" s="186" t="str">
        <f>IF(OpnameTabel[[#This Row],[HeeftKenmerkEenheid6]], (OpnameTabel[[#This Row],[Kenmerkomschrijving6]] &amp; ": " &amp; OpnameTabel[[#This Row],[Kenmerkantwoord 6]] &amp; " " &amp;OpnameTabel[[#This Row],[Kenmerkeenheid6]]), IF(ISTEXT(OpnameTabel[[#This Row],[Kenmerkantwoord 6]]), OpnameTabel[[#This Row],[Kenmerkantwoord 6]], ""))</f>
        <v>Stopplaatsen:  stuks</v>
      </c>
      <c r="BN90" s="186" t="b">
        <f>ISNUMBER(SEARCH("[",OpnameTabel[[#This Row],[Kenmerkvraag 7]]))</f>
        <v>1</v>
      </c>
      <c r="BO90" s="186" t="str">
        <f>IF(OpnameTabel[[#This Row],[HeeftKenmerkEenheid7]], MID(LEFT(OpnameTabel[[#This Row],[Kenmerkvraag 7]],FIND("]",OpnameTabel[[#This Row],[Kenmerkvraag 7]])-1),FIND("[",OpnameTabel[[#This Row],[Kenmerkvraag 7]])+1,LEN(OpnameTabel[[#This Row],[Kenmerkvraag 7]])), "")</f>
        <v>kg</v>
      </c>
      <c r="BP90" s="186" t="str">
        <f>IF(OpnameTabel[[#This Row],[HeeftKenmerkEenheid7]], LEFT(OpnameTabel[[#This Row],[Kenmerkvraag 7]], (FIND(" [",OpnameTabel[[#This Row],[Kenmerkvraag 7]],1)-1)), "")</f>
        <v>Laadvermogen</v>
      </c>
      <c r="BQ90" s="186" t="str">
        <f>IF(OpnameTabel[[#This Row],[HeeftKenmerkEenheid7]], (OpnameTabel[[#This Row],[Kenmerkomschrijving7]] &amp; ": " &amp; OpnameTabel[[#This Row],[Kenmerkantwoord 7]] &amp; " " &amp;OpnameTabel[[#This Row],[Kenmerkeenheid7]]), IF(ISTEXT(OpnameTabel[[#This Row],[Kenmerkantwoord 7]]), OpnameTabel[[#This Row],[Kenmerkantwoord 7]], ""))</f>
        <v>Laadvermogen:  kg</v>
      </c>
      <c r="BR90" s="186" t="b">
        <f>ISNUMBER(SEARCH("[",OpnameTabel[[#This Row],[Kenmerkvraag 8]]))</f>
        <v>0</v>
      </c>
      <c r="BS90" s="186" t="str">
        <f>IF(OpnameTabel[[#This Row],[HeeftKenmerkEenheid8]], MID(LEFT(OpnameTabel[[#This Row],[Kenmerkvraag 8]],FIND("]",OpnameTabel[[#This Row],[Kenmerkvraag 8]])-1),FIND("[",OpnameTabel[[#This Row],[Kenmerkvraag 8]])+1,LEN(OpnameTabel[[#This Row],[Kenmerkvraag 8]])), "")</f>
        <v/>
      </c>
      <c r="BT90" s="186" t="str">
        <f>IF(OpnameTabel[[#This Row],[HeeftKenmerkEenheid8]], LEFT(OpnameTabel[[#This Row],[Kenmerkvraag 8]], (FIND(" [",OpnameTabel[[#This Row],[Kenmerkvraag 8]],1)-1)), "")</f>
        <v/>
      </c>
      <c r="BU90" s="186" t="str">
        <f>IF(OpnameTabel[[#This Row],[HeeftKenmerkEenheid8]], (OpnameTabel[[#This Row],[Kenmerkomschrijving8]] &amp; ": " &amp; OpnameTabel[[#This Row],[Kenmerkantwoord 8]] &amp; " " &amp;OpnameTabel[[#This Row],[Kenmerkeenheid8]]), IF(ISTEXT(OpnameTabel[[#This Row],[Kenmerkantwoord 8]]), OpnameTabel[[#This Row],[Kenmerkantwoord 8]], ""))</f>
        <v/>
      </c>
      <c r="BV90" s="186" t="b">
        <f>ISNUMBER(SEARCH("[",OpnameTabel[[#This Row],[Kenmerkvraag 9]]))</f>
        <v>0</v>
      </c>
      <c r="BW90" s="186" t="str">
        <f>IF(OpnameTabel[[#This Row],[HeeftKenmerkEenheid9]], MID(LEFT(OpnameTabel[[#This Row],[Kenmerkvraag 9]],FIND("]",OpnameTabel[[#This Row],[Kenmerkvraag 9]])-1),FIND("[",OpnameTabel[[#This Row],[Kenmerkvraag 9]])+1,LEN(OpnameTabel[[#This Row],[Kenmerkvraag 9]])), "")</f>
        <v/>
      </c>
      <c r="BX90" s="186" t="str">
        <f>IF(OpnameTabel[[#This Row],[HeeftKenmerkEenheid9]], LEFT(OpnameTabel[[#This Row],[Kenmerkvraag 9]], (FIND(" [",OpnameTabel[[#This Row],[Kenmerkvraag 9]],1)-1)), "")</f>
        <v/>
      </c>
      <c r="BY90" s="186" t="str">
        <f>IF(OpnameTabel[[#This Row],[HeeftKenmerkEenheid9]], (OpnameTabel[[#This Row],[Kenmerkomschrijving9]] &amp; ": " &amp; OpnameTabel[[#This Row],[Kenmerkantwoord 9]] &amp; " " &amp;OpnameTabel[[#This Row],[Kenmerkeenheid9]]), IF(ISTEXT(OpnameTabel[[#This Row],[Kenmerkantwoord 9]]), OpnameTabel[[#This Row],[Kenmerkantwoord 9]], ""))</f>
        <v/>
      </c>
      <c r="BZ90" s="186" t="b">
        <f>ISNUMBER(SEARCH("[",OpnameTabel[[#This Row],[Kenmerkvraag 10]]))</f>
        <v>0</v>
      </c>
      <c r="CA90" s="186" t="str">
        <f>IF(OpnameTabel[[#This Row],[HeeftKenmerkEenheid10]], MID(LEFT(OpnameTabel[[#This Row],[Kenmerkvraag 10]],FIND("]",OpnameTabel[[#This Row],[Kenmerkvraag 10]])-1),FIND("[",OpnameTabel[[#This Row],[Kenmerkvraag 10]])+1,LEN(OpnameTabel[[#This Row],[Kenmerkvraag 10]])), "")</f>
        <v/>
      </c>
      <c r="CB90" s="186" t="str">
        <f>IF(OpnameTabel[[#This Row],[HeeftKenmerkEenheid10]], LEFT(OpnameTabel[[#This Row],[Kenmerkvraag 10]], (FIND(" [",OpnameTabel[[#This Row],[Kenmerkvraag 10]],1)-1)), "")</f>
        <v/>
      </c>
      <c r="CC90"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0" s="186" t="b">
        <f>ISNUMBER(SEARCH("[",OpnameTabel[[#This Row],[Kenmerkvraag 11]]))</f>
        <v>0</v>
      </c>
      <c r="CE90" s="186" t="str">
        <f>IF(OpnameTabel[[#This Row],[HeeftKenmerkEenheid11]], MID(LEFT(OpnameTabel[[#This Row],[Kenmerkvraag 11]],FIND("]",OpnameTabel[[#This Row],[Kenmerkvraag 11]])-1),FIND("[",OpnameTabel[[#This Row],[Kenmerkvraag 11]])+1,LEN(OpnameTabel[[#This Row],[Kenmerkvraag 11]])), "")</f>
        <v/>
      </c>
      <c r="CF90" s="186" t="str">
        <f>IF(OpnameTabel[[#This Row],[HeeftKenmerkEenheid11]], LEFT(OpnameTabel[[#This Row],[Kenmerkvraag 11]], (FIND(" [",OpnameTabel[[#This Row],[Kenmerkvraag 11]],1)-1)), "")</f>
        <v/>
      </c>
      <c r="CG90"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0" s="186"/>
      <c r="CI90" s="186"/>
      <c r="CJ90" s="186"/>
      <c r="CK90" s="186"/>
      <c r="CL90" s="186"/>
      <c r="CM90" s="186"/>
      <c r="CN90" s="186"/>
      <c r="CO90" s="186"/>
      <c r="CP90" s="186"/>
      <c r="CQ90" s="186"/>
      <c r="CR90" s="186"/>
      <c r="CS90" s="186"/>
      <c r="CT90" s="186"/>
      <c r="CU90" s="186"/>
    </row>
    <row r="91" spans="1:99" s="242" customFormat="1" ht="17.399999999999999" customHeight="1" x14ac:dyDescent="0.25">
      <c r="A91" s="197">
        <f>ROW()</f>
        <v>91</v>
      </c>
      <c r="B91" s="185">
        <v>0</v>
      </c>
      <c r="C91" s="218" t="s">
        <v>274</v>
      </c>
      <c r="D91" s="275" t="s">
        <v>250</v>
      </c>
      <c r="E91" s="213" t="s">
        <v>462</v>
      </c>
      <c r="F91" s="224" t="s">
        <v>3849</v>
      </c>
      <c r="G91" t="s">
        <v>2627</v>
      </c>
      <c r="H91" s="147">
        <v>1</v>
      </c>
      <c r="I91" s="143"/>
      <c r="J91" s="143"/>
      <c r="K91" s="143"/>
      <c r="L91" s="101"/>
      <c r="M91" s="158"/>
      <c r="N91" s="88"/>
      <c r="O91" s="164"/>
      <c r="P91" s="88"/>
      <c r="Q91" s="164"/>
      <c r="R91" s="101"/>
      <c r="S91" s="158"/>
      <c r="T91" s="101"/>
      <c r="U91" s="167"/>
      <c r="V91" s="73"/>
      <c r="W91" s="167"/>
      <c r="X91" s="73"/>
      <c r="Y91" s="167"/>
      <c r="Z91" s="167"/>
      <c r="AA91" s="167"/>
      <c r="AB91" s="71"/>
      <c r="AC91" s="228" t="s">
        <v>3850</v>
      </c>
      <c r="AD91" s="156" t="b">
        <f>NOT(ISBLANK(OpnameTabel[[#This Row],[Aantal]]))</f>
        <v>1</v>
      </c>
      <c r="AE91" s="70" t="b">
        <f>AND(OpnameTabel[[#This Row],[IsAssetRegel]],NOT(ISBLANK(OpnameTabel[[#This Row],[Aantal]])))</f>
        <v>1</v>
      </c>
      <c r="AF91" s="70" t="b">
        <f>IF(AND(OpnameTabel[[#This Row],[IsAssetRegel]],OpnameTabel[[#This Row],[IsRegelActief]]), NOT(ISBLANK(OpnameTabel[[#This Row],[Bouwjaar]])), TRUE)</f>
        <v>0</v>
      </c>
      <c r="AG91" s="70" t="b">
        <f>IF(AND(OpnameTabel[[#This Row],[IsAssetRegel]],OpnameTabel[[#This Row],[IsRegelActief]]), NOT(ISBLANK(J91)), TRUE)</f>
        <v>0</v>
      </c>
      <c r="AH91" s="70" t="b">
        <f>IF(AND(OpnameTabel[[#This Row],[IsAssetRegel]],OpnameTabel[[#This Row],[IsRegelActief]]), NOT(ISBLANK(K91)), TRUE)</f>
        <v>0</v>
      </c>
      <c r="AI91" s="70" t="b">
        <f>IF(AND(OpnameTabel[[#This Row],[IsAssetRegel]],OpnameTabel[[#This Row],[IsRegelActief]], NOT(ISBLANK(OpnameTabel[[#This Row],[Kenmerkvraag 4]]))), NOT(ISBLANK(OpnameTabel[[#This Row],[Kenmerkantwoord 4]])), TRUE)</f>
        <v>1</v>
      </c>
      <c r="AJ91" s="70" t="b">
        <f>IF(AND(OpnameTabel[[#This Row],[IsAssetRegel]],OpnameTabel[[#This Row],[IsRegelActief]], NOT(ISBLANK(OpnameTabel[[#This Row],[Kenmerkvraag 5]]))), NOT(ISBLANK(OpnameTabel[[#This Row],[Kenmerkantwoord 5]])), TRUE)</f>
        <v>1</v>
      </c>
      <c r="AK91" s="70" t="b">
        <f>IF(AND(OpnameTabel[[#This Row],[IsAssetRegel]],OpnameTabel[[#This Row],[IsRegelActief]], NOT(ISBLANK(OpnameTabel[[#This Row],[Kenmerkvraag 6]]))), NOT(ISBLANK(OpnameTabel[[#This Row],[Kenmerkantwoord 6]])), TRUE)</f>
        <v>1</v>
      </c>
      <c r="AL91" s="70" t="b">
        <f>IF(AND(OpnameTabel[[#This Row],[IsAssetRegel]],OpnameTabel[[#This Row],[IsRegelActief]], NOT(ISBLANK(OpnameTabel[[#This Row],[Kenmerkvraag 7]]))), NOT(ISBLANK(OpnameTabel[[#This Row],[Kenmerkantwoord 7]])), TRUE)</f>
        <v>1</v>
      </c>
      <c r="AM91" s="70" t="b">
        <f>IF(AND(OpnameTabel[[#This Row],[IsAssetRegel]],OpnameTabel[[#This Row],[IsRegelActief]], NOT(ISBLANK(OpnameTabel[[#This Row],[Kenmerkvraag 8]]))), NOT(ISBLANK(OpnameTabel[[#This Row],[Kenmerkantwoord 8]])), TRUE)</f>
        <v>1</v>
      </c>
      <c r="AN91" s="70" t="b">
        <f>IF(AND(OpnameTabel[[#This Row],[IsAssetRegel]],OpnameTabel[[#This Row],[IsRegelActief]], NOT(ISBLANK(OpnameTabel[[#This Row],[Kenmerkvraag 9]]))), NOT(ISBLANK(OpnameTabel[[#This Row],[Kenmerkantwoord 9]])), TRUE)</f>
        <v>1</v>
      </c>
      <c r="AO91" s="70" t="b">
        <f>IF(AND(OpnameTabel[[#This Row],[IsAssetRegel]],OpnameTabel[[#This Row],[IsRegelActief]], NOT(ISBLANK(OpnameTabel[[#This Row],[Kenmerkvraag 10]]))), NOT(ISBLANK(OpnameTabel[[#This Row],[Kenmerkantwoord 10]])), TRUE)</f>
        <v>1</v>
      </c>
      <c r="AP91" s="70" t="b">
        <f>IF(AND(OpnameTabel[[#This Row],[IsAssetRegel]],OpnameTabel[[#This Row],[IsRegelActief]], NOT(ISBLANK(OpnameTabel[[#This Row],[Kenmerkvraag 11]]))), NOT(ISBLANK(OpnameTabel[[#This Row],[Kenmerkantwoord 11]])), TRUE)</f>
        <v>1</v>
      </c>
      <c r="AQ91" s="70">
        <f>IF(OpnameTabel[[#This Row],[IsIngevuld1]], 0, 1)</f>
        <v>1</v>
      </c>
      <c r="AR91" s="70">
        <f>IF(OpnameTabel[[#This Row],[IsIngevuld2]], 0, 1)</f>
        <v>1</v>
      </c>
      <c r="AS91" s="70">
        <f>IF(OpnameTabel[[#This Row],[IsIngevuld3]], 0, 1)</f>
        <v>1</v>
      </c>
      <c r="AT91" s="70">
        <f>IF(OpnameTabel[[#This Row],[IsIngevuld4]], 0, 1)</f>
        <v>0</v>
      </c>
      <c r="AU91" s="70">
        <f>IF(OpnameTabel[[#This Row],[IsIngevuld5]], 0, 1)</f>
        <v>0</v>
      </c>
      <c r="AV91" s="70">
        <f>IF(OpnameTabel[[#This Row],[IsIngevuld6]], 0, 1)</f>
        <v>0</v>
      </c>
      <c r="AW91" s="70">
        <f>IF(OpnameTabel[[#This Row],[IsIngevuld7]], 0, 1)</f>
        <v>0</v>
      </c>
      <c r="AX91" s="70">
        <f>IF(OpnameTabel[[#This Row],[IsIngevuld8]], 0, 1)</f>
        <v>0</v>
      </c>
      <c r="AY91" s="70">
        <f>IF(OpnameTabel[[#This Row],[IsIngevuld9]], 0, 1)</f>
        <v>0</v>
      </c>
      <c r="AZ91" s="70">
        <f>IF(OpnameTabel[[#This Row],[IsIngevuld10]], 0, 1)</f>
        <v>0</v>
      </c>
      <c r="BA91" s="70">
        <f>IF(OpnameTabel[[#This Row],[IsIngevuld11]], 0, 1)</f>
        <v>0</v>
      </c>
      <c r="BB91" s="70" t="b">
        <f>ISNUMBER(SEARCH("[",OpnameTabel[[#This Row],[Kenmerkvraag 4]]))</f>
        <v>0</v>
      </c>
      <c r="BC91" s="70" t="str">
        <f>IF(OpnameTabel[[#This Row],[HeeftKenmerkEenheid4]], MID(LEFT(OpnameTabel[[#This Row],[Kenmerkvraag 4]],FIND("]",OpnameTabel[[#This Row],[Kenmerkvraag 4]])-1),FIND("[",OpnameTabel[[#This Row],[Kenmerkvraag 4]])+1,LEN(OpnameTabel[[#This Row],[Kenmerkvraag 4]])), "")</f>
        <v/>
      </c>
      <c r="BD91" s="70" t="str">
        <f>IF(OpnameTabel[[#This Row],[HeeftKenmerkEenheid4]], LEFT(OpnameTabel[[#This Row],[Kenmerkvraag 4]], (FIND(" [",OpnameTabel[[#This Row],[Kenmerkvraag 4]],1)-1)), "")</f>
        <v/>
      </c>
      <c r="BE91" s="186" t="str">
        <f>IF(OpnameTabel[[#This Row],[HeeftKenmerkEenheid4]], (OpnameTabel[[#This Row],[Kenmerkomschrijving4]] &amp; ": " &amp; OpnameTabel[[#This Row],[Kenmerkantwoord 4]] &amp; " " &amp;OpnameTabel[[#This Row],[Kenmerkeenheid4]]), IF(ISTEXT(OpnameTabel[[#This Row],[Kenmerkantwoord 4]]), OpnameTabel[[#This Row],[Kenmerkantwoord 4]], ""))</f>
        <v/>
      </c>
      <c r="BF91" s="186" t="b">
        <f>ISNUMBER(SEARCH("[",OpnameTabel[[#This Row],[Kenmerkvraag 5]]))</f>
        <v>0</v>
      </c>
      <c r="BG91" s="186" t="str">
        <f>IF(OpnameTabel[[#This Row],[HeeftKenmerkEenheid5]], MID(LEFT(OpnameTabel[[#This Row],[Kenmerkvraag 5]],FIND("]",OpnameTabel[[#This Row],[Kenmerkvraag 5]])-1),FIND("[",OpnameTabel[[#This Row],[Kenmerkvraag 5]])+1,LEN(OpnameTabel[[#This Row],[Kenmerkvraag 5]])), "")</f>
        <v/>
      </c>
      <c r="BH91" s="186" t="str">
        <f>IF(OpnameTabel[[#This Row],[HeeftKenmerkEenheid5]], LEFT(OpnameTabel[[#This Row],[Kenmerkvraag 5]], (FIND(" [",OpnameTabel[[#This Row],[Kenmerkvraag 5]],1)-1)), "")</f>
        <v/>
      </c>
      <c r="BI91" s="186" t="str">
        <f>IF(OpnameTabel[[#This Row],[HeeftKenmerkEenheid5]], (OpnameTabel[[#This Row],[Kenmerkomschrijving5]] &amp; ": " &amp; OpnameTabel[[#This Row],[Kenmerkantwoord 5]] &amp; " " &amp;OpnameTabel[[#This Row],[Kenmerkeenheid5]]), IF(ISTEXT(OpnameTabel[[#This Row],[Kenmerkantwoord 5]]), OpnameTabel[[#This Row],[Kenmerkantwoord 5]], ""))</f>
        <v/>
      </c>
      <c r="BJ91" s="186" t="b">
        <f>ISNUMBER(SEARCH("[",OpnameTabel[[#This Row],[Kenmerkvraag 6]]))</f>
        <v>0</v>
      </c>
      <c r="BK91" s="186" t="str">
        <f>IF(OpnameTabel[[#This Row],[HeeftKenmerkEenheid6]], MID(LEFT(OpnameTabel[[#This Row],[Kenmerkvraag 6]],FIND("]",OpnameTabel[[#This Row],[Kenmerkvraag 6]])-1),FIND("[",OpnameTabel[[#This Row],[Kenmerkvraag 6]])+1,LEN(OpnameTabel[[#This Row],[Kenmerkvraag 6]])), "")</f>
        <v/>
      </c>
      <c r="BL91" s="186" t="str">
        <f>IF(OpnameTabel[[#This Row],[HeeftKenmerkEenheid6]], LEFT(OpnameTabel[[#This Row],[Kenmerkvraag 6]], (FIND(" [",OpnameTabel[[#This Row],[Kenmerkvraag 6]],1)-1)), "")</f>
        <v/>
      </c>
      <c r="BM91" s="186" t="str">
        <f>IF(OpnameTabel[[#This Row],[HeeftKenmerkEenheid6]], (OpnameTabel[[#This Row],[Kenmerkomschrijving6]] &amp; ": " &amp; OpnameTabel[[#This Row],[Kenmerkantwoord 6]] &amp; " " &amp;OpnameTabel[[#This Row],[Kenmerkeenheid6]]), IF(ISTEXT(OpnameTabel[[#This Row],[Kenmerkantwoord 6]]), OpnameTabel[[#This Row],[Kenmerkantwoord 6]], ""))</f>
        <v/>
      </c>
      <c r="BN91" s="186" t="b">
        <f>ISNUMBER(SEARCH("[",OpnameTabel[[#This Row],[Kenmerkvraag 7]]))</f>
        <v>0</v>
      </c>
      <c r="BO91" s="186" t="str">
        <f>IF(OpnameTabel[[#This Row],[HeeftKenmerkEenheid7]], MID(LEFT(OpnameTabel[[#This Row],[Kenmerkvraag 7]],FIND("]",OpnameTabel[[#This Row],[Kenmerkvraag 7]])-1),FIND("[",OpnameTabel[[#This Row],[Kenmerkvraag 7]])+1,LEN(OpnameTabel[[#This Row],[Kenmerkvraag 7]])), "")</f>
        <v/>
      </c>
      <c r="BP91" s="186" t="str">
        <f>IF(OpnameTabel[[#This Row],[HeeftKenmerkEenheid7]], LEFT(OpnameTabel[[#This Row],[Kenmerkvraag 7]], (FIND(" [",OpnameTabel[[#This Row],[Kenmerkvraag 7]],1)-1)), "")</f>
        <v/>
      </c>
      <c r="BQ91" s="186" t="str">
        <f>IF(OpnameTabel[[#This Row],[HeeftKenmerkEenheid7]], (OpnameTabel[[#This Row],[Kenmerkomschrijving7]] &amp; ": " &amp; OpnameTabel[[#This Row],[Kenmerkantwoord 7]] &amp; " " &amp;OpnameTabel[[#This Row],[Kenmerkeenheid7]]), IF(ISTEXT(OpnameTabel[[#This Row],[Kenmerkantwoord 7]]), OpnameTabel[[#This Row],[Kenmerkantwoord 7]], ""))</f>
        <v/>
      </c>
      <c r="BR91" s="186" t="b">
        <f>ISNUMBER(SEARCH("[",OpnameTabel[[#This Row],[Kenmerkvraag 8]]))</f>
        <v>0</v>
      </c>
      <c r="BS91" s="186" t="str">
        <f>IF(OpnameTabel[[#This Row],[HeeftKenmerkEenheid8]], MID(LEFT(OpnameTabel[[#This Row],[Kenmerkvraag 8]],FIND("]",OpnameTabel[[#This Row],[Kenmerkvraag 8]])-1),FIND("[",OpnameTabel[[#This Row],[Kenmerkvraag 8]])+1,LEN(OpnameTabel[[#This Row],[Kenmerkvraag 8]])), "")</f>
        <v/>
      </c>
      <c r="BT91" s="186" t="str">
        <f>IF(OpnameTabel[[#This Row],[HeeftKenmerkEenheid8]], LEFT(OpnameTabel[[#This Row],[Kenmerkvraag 8]], (FIND(" [",OpnameTabel[[#This Row],[Kenmerkvraag 8]],1)-1)), "")</f>
        <v/>
      </c>
      <c r="BU91" s="186" t="str">
        <f>IF(OpnameTabel[[#This Row],[HeeftKenmerkEenheid8]], (OpnameTabel[[#This Row],[Kenmerkomschrijving8]] &amp; ": " &amp; OpnameTabel[[#This Row],[Kenmerkantwoord 8]] &amp; " " &amp;OpnameTabel[[#This Row],[Kenmerkeenheid8]]), IF(ISTEXT(OpnameTabel[[#This Row],[Kenmerkantwoord 8]]), OpnameTabel[[#This Row],[Kenmerkantwoord 8]], ""))</f>
        <v/>
      </c>
      <c r="BV91" s="186" t="b">
        <f>ISNUMBER(SEARCH("[",OpnameTabel[[#This Row],[Kenmerkvraag 9]]))</f>
        <v>0</v>
      </c>
      <c r="BW91" s="186" t="str">
        <f>IF(OpnameTabel[[#This Row],[HeeftKenmerkEenheid9]], MID(LEFT(OpnameTabel[[#This Row],[Kenmerkvraag 9]],FIND("]",OpnameTabel[[#This Row],[Kenmerkvraag 9]])-1),FIND("[",OpnameTabel[[#This Row],[Kenmerkvraag 9]])+1,LEN(OpnameTabel[[#This Row],[Kenmerkvraag 9]])), "")</f>
        <v/>
      </c>
      <c r="BX91" s="186" t="str">
        <f>IF(OpnameTabel[[#This Row],[HeeftKenmerkEenheid9]], LEFT(OpnameTabel[[#This Row],[Kenmerkvraag 9]], (FIND(" [",OpnameTabel[[#This Row],[Kenmerkvraag 9]],1)-1)), "")</f>
        <v/>
      </c>
      <c r="BY91" s="186" t="str">
        <f>IF(OpnameTabel[[#This Row],[HeeftKenmerkEenheid9]], (OpnameTabel[[#This Row],[Kenmerkomschrijving9]] &amp; ": " &amp; OpnameTabel[[#This Row],[Kenmerkantwoord 9]] &amp; " " &amp;OpnameTabel[[#This Row],[Kenmerkeenheid9]]), IF(ISTEXT(OpnameTabel[[#This Row],[Kenmerkantwoord 9]]), OpnameTabel[[#This Row],[Kenmerkantwoord 9]], ""))</f>
        <v/>
      </c>
      <c r="BZ91" s="186" t="b">
        <f>ISNUMBER(SEARCH("[",OpnameTabel[[#This Row],[Kenmerkvraag 10]]))</f>
        <v>0</v>
      </c>
      <c r="CA91" s="186" t="str">
        <f>IF(OpnameTabel[[#This Row],[HeeftKenmerkEenheid10]], MID(LEFT(OpnameTabel[[#This Row],[Kenmerkvraag 10]],FIND("]",OpnameTabel[[#This Row],[Kenmerkvraag 10]])-1),FIND("[",OpnameTabel[[#This Row],[Kenmerkvraag 10]])+1,LEN(OpnameTabel[[#This Row],[Kenmerkvraag 10]])), "")</f>
        <v/>
      </c>
      <c r="CB91" s="186" t="str">
        <f>IF(OpnameTabel[[#This Row],[HeeftKenmerkEenheid10]], LEFT(OpnameTabel[[#This Row],[Kenmerkvraag 10]], (FIND(" [",OpnameTabel[[#This Row],[Kenmerkvraag 10]],1)-1)), "")</f>
        <v/>
      </c>
      <c r="CC91"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1" s="186" t="b">
        <f>ISNUMBER(SEARCH("[",OpnameTabel[[#This Row],[Kenmerkvraag 11]]))</f>
        <v>0</v>
      </c>
      <c r="CE91" s="186" t="str">
        <f>IF(OpnameTabel[[#This Row],[HeeftKenmerkEenheid11]], MID(LEFT(OpnameTabel[[#This Row],[Kenmerkvraag 11]],FIND("]",OpnameTabel[[#This Row],[Kenmerkvraag 11]])-1),FIND("[",OpnameTabel[[#This Row],[Kenmerkvraag 11]])+1,LEN(OpnameTabel[[#This Row],[Kenmerkvraag 11]])), "")</f>
        <v/>
      </c>
      <c r="CF91" s="186" t="str">
        <f>IF(OpnameTabel[[#This Row],[HeeftKenmerkEenheid11]], LEFT(OpnameTabel[[#This Row],[Kenmerkvraag 11]], (FIND(" [",OpnameTabel[[#This Row],[Kenmerkvraag 11]],1)-1)), "")</f>
        <v/>
      </c>
      <c r="CG91"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1" s="186"/>
      <c r="CI91" s="186"/>
      <c r="CJ91" s="186"/>
      <c r="CK91" s="186"/>
      <c r="CL91" s="186"/>
      <c r="CM91" s="186"/>
      <c r="CN91" s="186"/>
      <c r="CO91" s="186"/>
      <c r="CP91" s="186"/>
      <c r="CQ91" s="186"/>
      <c r="CR91" s="186"/>
      <c r="CS91" s="186"/>
      <c r="CT91" s="186"/>
      <c r="CU91" s="186"/>
    </row>
    <row r="92" spans="1:99" ht="17.399999999999999" customHeight="1" x14ac:dyDescent="0.25">
      <c r="A92" s="197">
        <f>ROW()</f>
        <v>92</v>
      </c>
      <c r="B92" s="185">
        <v>0</v>
      </c>
      <c r="C92" s="218" t="s">
        <v>274</v>
      </c>
      <c r="D92" s="149" t="s">
        <v>251</v>
      </c>
      <c r="E92" s="213" t="s">
        <v>463</v>
      </c>
      <c r="F92" s="224" t="s">
        <v>2627</v>
      </c>
      <c r="G92" t="s">
        <v>2627</v>
      </c>
      <c r="H92" s="147">
        <v>1</v>
      </c>
      <c r="I92" s="143"/>
      <c r="J92" s="143"/>
      <c r="K92" s="143"/>
      <c r="L92" s="88"/>
      <c r="M92" s="164"/>
      <c r="N92" s="101"/>
      <c r="O92" s="158"/>
      <c r="P92" s="101"/>
      <c r="Q92" s="158"/>
      <c r="R92" s="101"/>
      <c r="S92" s="158"/>
      <c r="T92" s="101"/>
      <c r="U92" s="167"/>
      <c r="V92" s="73"/>
      <c r="W92" s="167"/>
      <c r="X92" s="73"/>
      <c r="Y92" s="167"/>
      <c r="Z92" s="167"/>
      <c r="AA92" s="167"/>
      <c r="AB92" s="71"/>
      <c r="AC92" s="228" t="s">
        <v>3845</v>
      </c>
      <c r="AD92" s="156" t="b">
        <f>NOT(ISBLANK(OpnameTabel[[#This Row],[Aantal]]))</f>
        <v>1</v>
      </c>
      <c r="AE92" s="70" t="b">
        <f>AND(OpnameTabel[[#This Row],[IsAssetRegel]],NOT(ISBLANK(OpnameTabel[[#This Row],[Aantal]])))</f>
        <v>1</v>
      </c>
      <c r="AF92" s="70" t="b">
        <f>IF(AND(OpnameTabel[[#This Row],[IsAssetRegel]],OpnameTabel[[#This Row],[IsRegelActief]]), NOT(ISBLANK(OpnameTabel[[#This Row],[Bouwjaar]])), TRUE)</f>
        <v>0</v>
      </c>
      <c r="AG92" s="70" t="b">
        <f>IF(AND(OpnameTabel[[#This Row],[IsAssetRegel]],OpnameTabel[[#This Row],[IsRegelActief]]), NOT(ISBLANK(J92)), TRUE)</f>
        <v>0</v>
      </c>
      <c r="AH92" s="70" t="b">
        <f>IF(AND(OpnameTabel[[#This Row],[IsAssetRegel]],OpnameTabel[[#This Row],[IsRegelActief]]), NOT(ISBLANK(K92)), TRUE)</f>
        <v>0</v>
      </c>
      <c r="AI92" s="70" t="b">
        <f>IF(AND(OpnameTabel[[#This Row],[IsAssetRegel]],OpnameTabel[[#This Row],[IsRegelActief]], NOT(ISBLANK(OpnameTabel[[#This Row],[Kenmerkvraag 4]]))), NOT(ISBLANK(OpnameTabel[[#This Row],[Kenmerkantwoord 4]])), TRUE)</f>
        <v>1</v>
      </c>
      <c r="AJ92" s="70" t="b">
        <f>IF(AND(OpnameTabel[[#This Row],[IsAssetRegel]],OpnameTabel[[#This Row],[IsRegelActief]], NOT(ISBLANK(OpnameTabel[[#This Row],[Kenmerkvraag 5]]))), NOT(ISBLANK(OpnameTabel[[#This Row],[Kenmerkantwoord 5]])), TRUE)</f>
        <v>1</v>
      </c>
      <c r="AK92" s="70" t="b">
        <f>IF(AND(OpnameTabel[[#This Row],[IsAssetRegel]],OpnameTabel[[#This Row],[IsRegelActief]], NOT(ISBLANK(OpnameTabel[[#This Row],[Kenmerkvraag 6]]))), NOT(ISBLANK(OpnameTabel[[#This Row],[Kenmerkantwoord 6]])), TRUE)</f>
        <v>1</v>
      </c>
      <c r="AL92" s="70" t="b">
        <f>IF(AND(OpnameTabel[[#This Row],[IsAssetRegel]],OpnameTabel[[#This Row],[IsRegelActief]], NOT(ISBLANK(OpnameTabel[[#This Row],[Kenmerkvraag 7]]))), NOT(ISBLANK(OpnameTabel[[#This Row],[Kenmerkantwoord 7]])), TRUE)</f>
        <v>1</v>
      </c>
      <c r="AM92" s="70" t="b">
        <f>IF(AND(OpnameTabel[[#This Row],[IsAssetRegel]],OpnameTabel[[#This Row],[IsRegelActief]], NOT(ISBLANK(OpnameTabel[[#This Row],[Kenmerkvraag 8]]))), NOT(ISBLANK(OpnameTabel[[#This Row],[Kenmerkantwoord 8]])), TRUE)</f>
        <v>1</v>
      </c>
      <c r="AN92" s="70" t="b">
        <f>IF(AND(OpnameTabel[[#This Row],[IsAssetRegel]],OpnameTabel[[#This Row],[IsRegelActief]], NOT(ISBLANK(OpnameTabel[[#This Row],[Kenmerkvraag 9]]))), NOT(ISBLANK(OpnameTabel[[#This Row],[Kenmerkantwoord 9]])), TRUE)</f>
        <v>1</v>
      </c>
      <c r="AO92" s="70" t="b">
        <f>IF(AND(OpnameTabel[[#This Row],[IsAssetRegel]],OpnameTabel[[#This Row],[IsRegelActief]], NOT(ISBLANK(OpnameTabel[[#This Row],[Kenmerkvraag 10]]))), NOT(ISBLANK(OpnameTabel[[#This Row],[Kenmerkantwoord 10]])), TRUE)</f>
        <v>1</v>
      </c>
      <c r="AP92" s="70" t="b">
        <f>IF(AND(OpnameTabel[[#This Row],[IsAssetRegel]],OpnameTabel[[#This Row],[IsRegelActief]], NOT(ISBLANK(OpnameTabel[[#This Row],[Kenmerkvraag 11]]))), NOT(ISBLANK(OpnameTabel[[#This Row],[Kenmerkantwoord 11]])), TRUE)</f>
        <v>1</v>
      </c>
      <c r="AQ92" s="70">
        <f>IF(OpnameTabel[[#This Row],[IsIngevuld1]], 0, 1)</f>
        <v>1</v>
      </c>
      <c r="AR92" s="70">
        <f>IF(OpnameTabel[[#This Row],[IsIngevuld2]], 0, 1)</f>
        <v>1</v>
      </c>
      <c r="AS92" s="70">
        <f>IF(OpnameTabel[[#This Row],[IsIngevuld3]], 0, 1)</f>
        <v>1</v>
      </c>
      <c r="AT92" s="70">
        <f>IF(OpnameTabel[[#This Row],[IsIngevuld4]], 0, 1)</f>
        <v>0</v>
      </c>
      <c r="AU92" s="70">
        <f>IF(OpnameTabel[[#This Row],[IsIngevuld5]], 0, 1)</f>
        <v>0</v>
      </c>
      <c r="AV92" s="70">
        <f>IF(OpnameTabel[[#This Row],[IsIngevuld6]], 0, 1)</f>
        <v>0</v>
      </c>
      <c r="AW92" s="70">
        <f>IF(OpnameTabel[[#This Row],[IsIngevuld7]], 0, 1)</f>
        <v>0</v>
      </c>
      <c r="AX92" s="70">
        <f>IF(OpnameTabel[[#This Row],[IsIngevuld8]], 0, 1)</f>
        <v>0</v>
      </c>
      <c r="AY92" s="70">
        <f>IF(OpnameTabel[[#This Row],[IsIngevuld9]], 0, 1)</f>
        <v>0</v>
      </c>
      <c r="AZ92" s="70">
        <f>IF(OpnameTabel[[#This Row],[IsIngevuld10]], 0, 1)</f>
        <v>0</v>
      </c>
      <c r="BA92" s="70">
        <f>IF(OpnameTabel[[#This Row],[IsIngevuld11]], 0, 1)</f>
        <v>0</v>
      </c>
      <c r="BB92" s="70" t="b">
        <f>ISNUMBER(SEARCH("[",OpnameTabel[[#This Row],[Kenmerkvraag 4]]))</f>
        <v>0</v>
      </c>
      <c r="BC92" s="70" t="str">
        <f>IF(OpnameTabel[[#This Row],[HeeftKenmerkEenheid4]], MID(LEFT(OpnameTabel[[#This Row],[Kenmerkvraag 4]],FIND("]",OpnameTabel[[#This Row],[Kenmerkvraag 4]])-1),FIND("[",OpnameTabel[[#This Row],[Kenmerkvraag 4]])+1,LEN(OpnameTabel[[#This Row],[Kenmerkvraag 4]])), "")</f>
        <v/>
      </c>
      <c r="BD92" s="70" t="str">
        <f>IF(OpnameTabel[[#This Row],[HeeftKenmerkEenheid4]], LEFT(OpnameTabel[[#This Row],[Kenmerkvraag 4]], (FIND(" [",OpnameTabel[[#This Row],[Kenmerkvraag 4]],1)-1)), "")</f>
        <v/>
      </c>
      <c r="BE92" s="186" t="str">
        <f>IF(OpnameTabel[[#This Row],[HeeftKenmerkEenheid4]], (OpnameTabel[[#This Row],[Kenmerkomschrijving4]] &amp; ": " &amp; OpnameTabel[[#This Row],[Kenmerkantwoord 4]] &amp; " " &amp;OpnameTabel[[#This Row],[Kenmerkeenheid4]]), IF(ISTEXT(OpnameTabel[[#This Row],[Kenmerkantwoord 4]]), OpnameTabel[[#This Row],[Kenmerkantwoord 4]], ""))</f>
        <v/>
      </c>
      <c r="BF92" s="186" t="b">
        <f>ISNUMBER(SEARCH("[",OpnameTabel[[#This Row],[Kenmerkvraag 5]]))</f>
        <v>0</v>
      </c>
      <c r="BG92" s="186" t="str">
        <f>IF(OpnameTabel[[#This Row],[HeeftKenmerkEenheid5]], MID(LEFT(OpnameTabel[[#This Row],[Kenmerkvraag 5]],FIND("]",OpnameTabel[[#This Row],[Kenmerkvraag 5]])-1),FIND("[",OpnameTabel[[#This Row],[Kenmerkvraag 5]])+1,LEN(OpnameTabel[[#This Row],[Kenmerkvraag 5]])), "")</f>
        <v/>
      </c>
      <c r="BH92" s="186" t="str">
        <f>IF(OpnameTabel[[#This Row],[HeeftKenmerkEenheid5]], LEFT(OpnameTabel[[#This Row],[Kenmerkvraag 5]], (FIND(" [",OpnameTabel[[#This Row],[Kenmerkvraag 5]],1)-1)), "")</f>
        <v/>
      </c>
      <c r="BI92" s="186" t="str">
        <f>IF(OpnameTabel[[#This Row],[HeeftKenmerkEenheid5]], (OpnameTabel[[#This Row],[Kenmerkomschrijving5]] &amp; ": " &amp; OpnameTabel[[#This Row],[Kenmerkantwoord 5]] &amp; " " &amp;OpnameTabel[[#This Row],[Kenmerkeenheid5]]), IF(ISTEXT(OpnameTabel[[#This Row],[Kenmerkantwoord 5]]), OpnameTabel[[#This Row],[Kenmerkantwoord 5]], ""))</f>
        <v/>
      </c>
      <c r="BJ92" s="186" t="b">
        <f>ISNUMBER(SEARCH("[",OpnameTabel[[#This Row],[Kenmerkvraag 6]]))</f>
        <v>0</v>
      </c>
      <c r="BK92" s="186" t="str">
        <f>IF(OpnameTabel[[#This Row],[HeeftKenmerkEenheid6]], MID(LEFT(OpnameTabel[[#This Row],[Kenmerkvraag 6]],FIND("]",OpnameTabel[[#This Row],[Kenmerkvraag 6]])-1),FIND("[",OpnameTabel[[#This Row],[Kenmerkvraag 6]])+1,LEN(OpnameTabel[[#This Row],[Kenmerkvraag 6]])), "")</f>
        <v/>
      </c>
      <c r="BL92" s="186" t="str">
        <f>IF(OpnameTabel[[#This Row],[HeeftKenmerkEenheid6]], LEFT(OpnameTabel[[#This Row],[Kenmerkvraag 6]], (FIND(" [",OpnameTabel[[#This Row],[Kenmerkvraag 6]],1)-1)), "")</f>
        <v/>
      </c>
      <c r="BM92" s="186" t="str">
        <f>IF(OpnameTabel[[#This Row],[HeeftKenmerkEenheid6]], (OpnameTabel[[#This Row],[Kenmerkomschrijving6]] &amp; ": " &amp; OpnameTabel[[#This Row],[Kenmerkantwoord 6]] &amp; " " &amp;OpnameTabel[[#This Row],[Kenmerkeenheid6]]), IF(ISTEXT(OpnameTabel[[#This Row],[Kenmerkantwoord 6]]), OpnameTabel[[#This Row],[Kenmerkantwoord 6]], ""))</f>
        <v/>
      </c>
      <c r="BN92" s="186" t="b">
        <f>ISNUMBER(SEARCH("[",OpnameTabel[[#This Row],[Kenmerkvraag 7]]))</f>
        <v>0</v>
      </c>
      <c r="BO92" s="186" t="str">
        <f>IF(OpnameTabel[[#This Row],[HeeftKenmerkEenheid7]], MID(LEFT(OpnameTabel[[#This Row],[Kenmerkvraag 7]],FIND("]",OpnameTabel[[#This Row],[Kenmerkvraag 7]])-1),FIND("[",OpnameTabel[[#This Row],[Kenmerkvraag 7]])+1,LEN(OpnameTabel[[#This Row],[Kenmerkvraag 7]])), "")</f>
        <v/>
      </c>
      <c r="BP92" s="186" t="str">
        <f>IF(OpnameTabel[[#This Row],[HeeftKenmerkEenheid7]], LEFT(OpnameTabel[[#This Row],[Kenmerkvraag 7]], (FIND(" [",OpnameTabel[[#This Row],[Kenmerkvraag 7]],1)-1)), "")</f>
        <v/>
      </c>
      <c r="BQ92" s="186" t="str">
        <f>IF(OpnameTabel[[#This Row],[HeeftKenmerkEenheid7]], (OpnameTabel[[#This Row],[Kenmerkomschrijving7]] &amp; ": " &amp; OpnameTabel[[#This Row],[Kenmerkantwoord 7]] &amp; " " &amp;OpnameTabel[[#This Row],[Kenmerkeenheid7]]), IF(ISTEXT(OpnameTabel[[#This Row],[Kenmerkantwoord 7]]), OpnameTabel[[#This Row],[Kenmerkantwoord 7]], ""))</f>
        <v/>
      </c>
      <c r="BR92" s="186" t="b">
        <f>ISNUMBER(SEARCH("[",OpnameTabel[[#This Row],[Kenmerkvraag 8]]))</f>
        <v>0</v>
      </c>
      <c r="BS92" s="186" t="str">
        <f>IF(OpnameTabel[[#This Row],[HeeftKenmerkEenheid8]], MID(LEFT(OpnameTabel[[#This Row],[Kenmerkvraag 8]],FIND("]",OpnameTabel[[#This Row],[Kenmerkvraag 8]])-1),FIND("[",OpnameTabel[[#This Row],[Kenmerkvraag 8]])+1,LEN(OpnameTabel[[#This Row],[Kenmerkvraag 8]])), "")</f>
        <v/>
      </c>
      <c r="BT92" s="186" t="str">
        <f>IF(OpnameTabel[[#This Row],[HeeftKenmerkEenheid8]], LEFT(OpnameTabel[[#This Row],[Kenmerkvraag 8]], (FIND(" [",OpnameTabel[[#This Row],[Kenmerkvraag 8]],1)-1)), "")</f>
        <v/>
      </c>
      <c r="BU92" s="186" t="str">
        <f>IF(OpnameTabel[[#This Row],[HeeftKenmerkEenheid8]], (OpnameTabel[[#This Row],[Kenmerkomschrijving8]] &amp; ": " &amp; OpnameTabel[[#This Row],[Kenmerkantwoord 8]] &amp; " " &amp;OpnameTabel[[#This Row],[Kenmerkeenheid8]]), IF(ISTEXT(OpnameTabel[[#This Row],[Kenmerkantwoord 8]]), OpnameTabel[[#This Row],[Kenmerkantwoord 8]], ""))</f>
        <v/>
      </c>
      <c r="BV92" s="186" t="b">
        <f>ISNUMBER(SEARCH("[",OpnameTabel[[#This Row],[Kenmerkvraag 9]]))</f>
        <v>0</v>
      </c>
      <c r="BW92" s="186" t="str">
        <f>IF(OpnameTabel[[#This Row],[HeeftKenmerkEenheid9]], MID(LEFT(OpnameTabel[[#This Row],[Kenmerkvraag 9]],FIND("]",OpnameTabel[[#This Row],[Kenmerkvraag 9]])-1),FIND("[",OpnameTabel[[#This Row],[Kenmerkvraag 9]])+1,LEN(OpnameTabel[[#This Row],[Kenmerkvraag 9]])), "")</f>
        <v/>
      </c>
      <c r="BX92" s="186" t="str">
        <f>IF(OpnameTabel[[#This Row],[HeeftKenmerkEenheid9]], LEFT(OpnameTabel[[#This Row],[Kenmerkvraag 9]], (FIND(" [",OpnameTabel[[#This Row],[Kenmerkvraag 9]],1)-1)), "")</f>
        <v/>
      </c>
      <c r="BY92" s="186" t="str">
        <f>IF(OpnameTabel[[#This Row],[HeeftKenmerkEenheid9]], (OpnameTabel[[#This Row],[Kenmerkomschrijving9]] &amp; ": " &amp; OpnameTabel[[#This Row],[Kenmerkantwoord 9]] &amp; " " &amp;OpnameTabel[[#This Row],[Kenmerkeenheid9]]), IF(ISTEXT(OpnameTabel[[#This Row],[Kenmerkantwoord 9]]), OpnameTabel[[#This Row],[Kenmerkantwoord 9]], ""))</f>
        <v/>
      </c>
      <c r="BZ92" s="186" t="b">
        <f>ISNUMBER(SEARCH("[",OpnameTabel[[#This Row],[Kenmerkvraag 10]]))</f>
        <v>0</v>
      </c>
      <c r="CA92" s="186" t="str">
        <f>IF(OpnameTabel[[#This Row],[HeeftKenmerkEenheid10]], MID(LEFT(OpnameTabel[[#This Row],[Kenmerkvraag 10]],FIND("]",OpnameTabel[[#This Row],[Kenmerkvraag 10]])-1),FIND("[",OpnameTabel[[#This Row],[Kenmerkvraag 10]])+1,LEN(OpnameTabel[[#This Row],[Kenmerkvraag 10]])), "")</f>
        <v/>
      </c>
      <c r="CB92" s="186" t="str">
        <f>IF(OpnameTabel[[#This Row],[HeeftKenmerkEenheid10]], LEFT(OpnameTabel[[#This Row],[Kenmerkvraag 10]], (FIND(" [",OpnameTabel[[#This Row],[Kenmerkvraag 10]],1)-1)), "")</f>
        <v/>
      </c>
      <c r="CC92"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2" s="186" t="b">
        <f>ISNUMBER(SEARCH("[",OpnameTabel[[#This Row],[Kenmerkvraag 11]]))</f>
        <v>0</v>
      </c>
      <c r="CE92" s="186" t="str">
        <f>IF(OpnameTabel[[#This Row],[HeeftKenmerkEenheid11]], MID(LEFT(OpnameTabel[[#This Row],[Kenmerkvraag 11]],FIND("]",OpnameTabel[[#This Row],[Kenmerkvraag 11]])-1),FIND("[",OpnameTabel[[#This Row],[Kenmerkvraag 11]])+1,LEN(OpnameTabel[[#This Row],[Kenmerkvraag 11]])), "")</f>
        <v/>
      </c>
      <c r="CF92" s="186" t="str">
        <f>IF(OpnameTabel[[#This Row],[HeeftKenmerkEenheid11]], LEFT(OpnameTabel[[#This Row],[Kenmerkvraag 11]], (FIND(" [",OpnameTabel[[#This Row],[Kenmerkvraag 11]],1)-1)), "")</f>
        <v/>
      </c>
      <c r="CG92"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2" s="186"/>
      <c r="CI92" s="186"/>
      <c r="CJ92" s="186"/>
      <c r="CK92" s="186"/>
      <c r="CL92" s="186"/>
      <c r="CM92" s="186"/>
      <c r="CN92" s="186"/>
      <c r="CO92" s="186"/>
      <c r="CP92" s="186"/>
      <c r="CQ92" s="186"/>
      <c r="CR92" s="186"/>
      <c r="CS92" s="186"/>
      <c r="CT92" s="186"/>
      <c r="CU92" s="186"/>
    </row>
    <row r="93" spans="1:99" ht="17.399999999999999" customHeight="1" x14ac:dyDescent="0.25">
      <c r="A93" s="197">
        <f>ROW()</f>
        <v>93</v>
      </c>
      <c r="B93" s="185">
        <v>0</v>
      </c>
      <c r="C93" s="218" t="s">
        <v>36</v>
      </c>
      <c r="D93" s="94" t="str">
        <f>VLOOKUP(E93,'3 NL-SfB'!C:F,4,0)</f>
        <v>toegangshek</v>
      </c>
      <c r="E93" s="96" t="s">
        <v>468</v>
      </c>
      <c r="F93" s="87" t="s">
        <v>2837</v>
      </c>
      <c r="G93" t="s">
        <v>2837</v>
      </c>
      <c r="H93" s="147">
        <v>1</v>
      </c>
      <c r="I93" s="143"/>
      <c r="J93" s="143"/>
      <c r="K93" s="143"/>
      <c r="L93" s="90" t="s">
        <v>3075</v>
      </c>
      <c r="M93" s="159"/>
      <c r="N93" s="98" t="s">
        <v>3046</v>
      </c>
      <c r="O93" s="143"/>
      <c r="P93" s="98" t="s">
        <v>3045</v>
      </c>
      <c r="Q93" s="143"/>
      <c r="R93" s="98" t="s">
        <v>3048</v>
      </c>
      <c r="S93" s="157"/>
      <c r="T93" s="111"/>
      <c r="U93" s="165"/>
      <c r="V93" s="73"/>
      <c r="W93" s="167"/>
      <c r="X93" s="73"/>
      <c r="Y93" s="167"/>
      <c r="Z93" s="167"/>
      <c r="AA93" s="167"/>
      <c r="AB93" s="71"/>
      <c r="AC93" s="230" t="s">
        <v>3846</v>
      </c>
      <c r="AD93" s="156" t="b">
        <f>NOT(ISBLANK(OpnameTabel[[#This Row],[Aantal]]))</f>
        <v>1</v>
      </c>
      <c r="AE93" s="70" t="b">
        <f>AND(OpnameTabel[[#This Row],[IsAssetRegel]],NOT(ISBLANK(OpnameTabel[[#This Row],[Aantal]])))</f>
        <v>1</v>
      </c>
      <c r="AF93" s="70" t="b">
        <f>IF(AND(OpnameTabel[[#This Row],[IsAssetRegel]],OpnameTabel[[#This Row],[IsRegelActief]]), NOT(ISBLANK(OpnameTabel[[#This Row],[Bouwjaar]])), TRUE)</f>
        <v>0</v>
      </c>
      <c r="AG93" s="70" t="b">
        <f>IF(AND(OpnameTabel[[#This Row],[IsAssetRegel]],OpnameTabel[[#This Row],[IsRegelActief]]), NOT(ISBLANK(J93)), TRUE)</f>
        <v>0</v>
      </c>
      <c r="AH93" s="70" t="b">
        <f>IF(AND(OpnameTabel[[#This Row],[IsAssetRegel]],OpnameTabel[[#This Row],[IsRegelActief]]), NOT(ISBLANK(K93)), TRUE)</f>
        <v>0</v>
      </c>
      <c r="AI93" s="70" t="b">
        <f>IF(AND(OpnameTabel[[#This Row],[IsAssetRegel]],OpnameTabel[[#This Row],[IsRegelActief]], NOT(ISBLANK(OpnameTabel[[#This Row],[Kenmerkvraag 4]]))), NOT(ISBLANK(OpnameTabel[[#This Row],[Kenmerkantwoord 4]])), TRUE)</f>
        <v>0</v>
      </c>
      <c r="AJ93" s="70" t="b">
        <f>IF(AND(OpnameTabel[[#This Row],[IsAssetRegel]],OpnameTabel[[#This Row],[IsRegelActief]], NOT(ISBLANK(OpnameTabel[[#This Row],[Kenmerkvraag 5]]))), NOT(ISBLANK(OpnameTabel[[#This Row],[Kenmerkantwoord 5]])), TRUE)</f>
        <v>0</v>
      </c>
      <c r="AK93" s="70" t="b">
        <f>IF(AND(OpnameTabel[[#This Row],[IsAssetRegel]],OpnameTabel[[#This Row],[IsRegelActief]], NOT(ISBLANK(OpnameTabel[[#This Row],[Kenmerkvraag 6]]))), NOT(ISBLANK(OpnameTabel[[#This Row],[Kenmerkantwoord 6]])), TRUE)</f>
        <v>0</v>
      </c>
      <c r="AL93" s="70" t="b">
        <f>IF(AND(OpnameTabel[[#This Row],[IsAssetRegel]],OpnameTabel[[#This Row],[IsRegelActief]], NOT(ISBLANK(OpnameTabel[[#This Row],[Kenmerkvraag 7]]))), NOT(ISBLANK(OpnameTabel[[#This Row],[Kenmerkantwoord 7]])), TRUE)</f>
        <v>0</v>
      </c>
      <c r="AM93" s="70" t="b">
        <f>IF(AND(OpnameTabel[[#This Row],[IsAssetRegel]],OpnameTabel[[#This Row],[IsRegelActief]], NOT(ISBLANK(OpnameTabel[[#This Row],[Kenmerkvraag 8]]))), NOT(ISBLANK(OpnameTabel[[#This Row],[Kenmerkantwoord 8]])), TRUE)</f>
        <v>1</v>
      </c>
      <c r="AN93" s="70" t="b">
        <f>IF(AND(OpnameTabel[[#This Row],[IsAssetRegel]],OpnameTabel[[#This Row],[IsRegelActief]], NOT(ISBLANK(OpnameTabel[[#This Row],[Kenmerkvraag 9]]))), NOT(ISBLANK(OpnameTabel[[#This Row],[Kenmerkantwoord 9]])), TRUE)</f>
        <v>1</v>
      </c>
      <c r="AO93" s="70" t="b">
        <f>IF(AND(OpnameTabel[[#This Row],[IsAssetRegel]],OpnameTabel[[#This Row],[IsRegelActief]], NOT(ISBLANK(OpnameTabel[[#This Row],[Kenmerkvraag 10]]))), NOT(ISBLANK(OpnameTabel[[#This Row],[Kenmerkantwoord 10]])), TRUE)</f>
        <v>1</v>
      </c>
      <c r="AP93" s="70" t="b">
        <f>IF(AND(OpnameTabel[[#This Row],[IsAssetRegel]],OpnameTabel[[#This Row],[IsRegelActief]], NOT(ISBLANK(OpnameTabel[[#This Row],[Kenmerkvraag 11]]))), NOT(ISBLANK(OpnameTabel[[#This Row],[Kenmerkantwoord 11]])), TRUE)</f>
        <v>1</v>
      </c>
      <c r="AQ93" s="70">
        <f>IF(OpnameTabel[[#This Row],[IsIngevuld1]], 0, 1)</f>
        <v>1</v>
      </c>
      <c r="AR93" s="70">
        <f>IF(OpnameTabel[[#This Row],[IsIngevuld2]], 0, 1)</f>
        <v>1</v>
      </c>
      <c r="AS93" s="70">
        <f>IF(OpnameTabel[[#This Row],[IsIngevuld3]], 0, 1)</f>
        <v>1</v>
      </c>
      <c r="AT93" s="70">
        <f>IF(OpnameTabel[[#This Row],[IsIngevuld4]], 0, 1)</f>
        <v>1</v>
      </c>
      <c r="AU93" s="70">
        <f>IF(OpnameTabel[[#This Row],[IsIngevuld5]], 0, 1)</f>
        <v>1</v>
      </c>
      <c r="AV93" s="70">
        <f>IF(OpnameTabel[[#This Row],[IsIngevuld6]], 0, 1)</f>
        <v>1</v>
      </c>
      <c r="AW93" s="70">
        <f>IF(OpnameTabel[[#This Row],[IsIngevuld7]], 0, 1)</f>
        <v>1</v>
      </c>
      <c r="AX93" s="70">
        <f>IF(OpnameTabel[[#This Row],[IsIngevuld8]], 0, 1)</f>
        <v>0</v>
      </c>
      <c r="AY93" s="70">
        <f>IF(OpnameTabel[[#This Row],[IsIngevuld9]], 0, 1)</f>
        <v>0</v>
      </c>
      <c r="AZ93" s="70">
        <f>IF(OpnameTabel[[#This Row],[IsIngevuld10]], 0, 1)</f>
        <v>0</v>
      </c>
      <c r="BA93" s="70">
        <f>IF(OpnameTabel[[#This Row],[IsIngevuld11]], 0, 1)</f>
        <v>0</v>
      </c>
      <c r="BB93" s="70" t="b">
        <f>ISNUMBER(SEARCH("[",OpnameTabel[[#This Row],[Kenmerkvraag 4]]))</f>
        <v>0</v>
      </c>
      <c r="BC93" s="70" t="str">
        <f>IF(OpnameTabel[[#This Row],[HeeftKenmerkEenheid4]], MID(LEFT(OpnameTabel[[#This Row],[Kenmerkvraag 4]],FIND("]",OpnameTabel[[#This Row],[Kenmerkvraag 4]])-1),FIND("[",OpnameTabel[[#This Row],[Kenmerkvraag 4]])+1,LEN(OpnameTabel[[#This Row],[Kenmerkvraag 4]])), "")</f>
        <v/>
      </c>
      <c r="BD93" s="70" t="str">
        <f>IF(OpnameTabel[[#This Row],[HeeftKenmerkEenheid4]], LEFT(OpnameTabel[[#This Row],[Kenmerkvraag 4]], (FIND(" [",OpnameTabel[[#This Row],[Kenmerkvraag 4]],1)-1)), "")</f>
        <v/>
      </c>
      <c r="BE93" s="186" t="str">
        <f>IF(OpnameTabel[[#This Row],[HeeftKenmerkEenheid4]], (OpnameTabel[[#This Row],[Kenmerkomschrijving4]] &amp; ": " &amp; OpnameTabel[[#This Row],[Kenmerkantwoord 4]] &amp; " " &amp;OpnameTabel[[#This Row],[Kenmerkeenheid4]]), IF(ISTEXT(OpnameTabel[[#This Row],[Kenmerkantwoord 4]]), OpnameTabel[[#This Row],[Kenmerkantwoord 4]], ""))</f>
        <v/>
      </c>
      <c r="BF93" s="186" t="b">
        <f>ISNUMBER(SEARCH("[",OpnameTabel[[#This Row],[Kenmerkvraag 5]]))</f>
        <v>1</v>
      </c>
      <c r="BG93" s="186" t="str">
        <f>IF(OpnameTabel[[#This Row],[HeeftKenmerkEenheid5]], MID(LEFT(OpnameTabel[[#This Row],[Kenmerkvraag 5]],FIND("]",OpnameTabel[[#This Row],[Kenmerkvraag 5]])-1),FIND("[",OpnameTabel[[#This Row],[Kenmerkvraag 5]])+1,LEN(OpnameTabel[[#This Row],[Kenmerkvraag 5]])), "")</f>
        <v>m</v>
      </c>
      <c r="BH93" s="186" t="str">
        <f>IF(OpnameTabel[[#This Row],[HeeftKenmerkEenheid5]], LEFT(OpnameTabel[[#This Row],[Kenmerkvraag 5]], (FIND(" [",OpnameTabel[[#This Row],[Kenmerkvraag 5]],1)-1)), "")</f>
        <v>Breedte</v>
      </c>
      <c r="BI93" s="186" t="str">
        <f>IF(OpnameTabel[[#This Row],[HeeftKenmerkEenheid5]], (OpnameTabel[[#This Row],[Kenmerkomschrijving5]] &amp; ": " &amp; OpnameTabel[[#This Row],[Kenmerkantwoord 5]] &amp; " " &amp;OpnameTabel[[#This Row],[Kenmerkeenheid5]]), IF(ISTEXT(OpnameTabel[[#This Row],[Kenmerkantwoord 5]]), OpnameTabel[[#This Row],[Kenmerkantwoord 5]], ""))</f>
        <v>Breedte:  m</v>
      </c>
      <c r="BJ93" s="186" t="b">
        <f>ISNUMBER(SEARCH("[",OpnameTabel[[#This Row],[Kenmerkvraag 6]]))</f>
        <v>1</v>
      </c>
      <c r="BK93" s="186" t="str">
        <f>IF(OpnameTabel[[#This Row],[HeeftKenmerkEenheid6]], MID(LEFT(OpnameTabel[[#This Row],[Kenmerkvraag 6]],FIND("]",OpnameTabel[[#This Row],[Kenmerkvraag 6]])-1),FIND("[",OpnameTabel[[#This Row],[Kenmerkvraag 6]])+1,LEN(OpnameTabel[[#This Row],[Kenmerkvraag 6]])), "")</f>
        <v>m</v>
      </c>
      <c r="BL93" s="186" t="str">
        <f>IF(OpnameTabel[[#This Row],[HeeftKenmerkEenheid6]], LEFT(OpnameTabel[[#This Row],[Kenmerkvraag 6]], (FIND(" [",OpnameTabel[[#This Row],[Kenmerkvraag 6]],1)-1)), "")</f>
        <v>Hoogte</v>
      </c>
      <c r="BM93" s="186" t="str">
        <f>IF(OpnameTabel[[#This Row],[HeeftKenmerkEenheid6]], (OpnameTabel[[#This Row],[Kenmerkomschrijving6]] &amp; ": " &amp; OpnameTabel[[#This Row],[Kenmerkantwoord 6]] &amp; " " &amp;OpnameTabel[[#This Row],[Kenmerkeenheid6]]), IF(ISTEXT(OpnameTabel[[#This Row],[Kenmerkantwoord 6]]), OpnameTabel[[#This Row],[Kenmerkantwoord 6]], ""))</f>
        <v>Hoogte:  m</v>
      </c>
      <c r="BN93" s="186" t="b">
        <f>ISNUMBER(SEARCH("[",OpnameTabel[[#This Row],[Kenmerkvraag 7]]))</f>
        <v>1</v>
      </c>
      <c r="BO93" s="186" t="str">
        <f>IF(OpnameTabel[[#This Row],[HeeftKenmerkEenheid7]], MID(LEFT(OpnameTabel[[#This Row],[Kenmerkvraag 7]],FIND("]",OpnameTabel[[#This Row],[Kenmerkvraag 7]])-1),FIND("[",OpnameTabel[[#This Row],[Kenmerkvraag 7]])+1,LEN(OpnameTabel[[#This Row],[Kenmerkvraag 7]])), "")</f>
        <v>stuks</v>
      </c>
      <c r="BP93" s="186" t="str">
        <f>IF(OpnameTabel[[#This Row],[HeeftKenmerkEenheid7]], LEFT(OpnameTabel[[#This Row],[Kenmerkvraag 7]], (FIND(" [",OpnameTabel[[#This Row],[Kenmerkvraag 7]],1)-1)), "")</f>
        <v>Afstandsbedieningen</v>
      </c>
      <c r="BQ93" s="186" t="str">
        <f>IF(OpnameTabel[[#This Row],[HeeftKenmerkEenheid7]], (OpnameTabel[[#This Row],[Kenmerkomschrijving7]] &amp; ": " &amp; OpnameTabel[[#This Row],[Kenmerkantwoord 7]] &amp; " " &amp;OpnameTabel[[#This Row],[Kenmerkeenheid7]]), IF(ISTEXT(OpnameTabel[[#This Row],[Kenmerkantwoord 7]]), OpnameTabel[[#This Row],[Kenmerkantwoord 7]], ""))</f>
        <v>Afstandsbedieningen:  stuks</v>
      </c>
      <c r="BR93" s="186" t="b">
        <f>ISNUMBER(SEARCH("[",OpnameTabel[[#This Row],[Kenmerkvraag 8]]))</f>
        <v>0</v>
      </c>
      <c r="BS93" s="186" t="str">
        <f>IF(OpnameTabel[[#This Row],[HeeftKenmerkEenheid8]], MID(LEFT(OpnameTabel[[#This Row],[Kenmerkvraag 8]],FIND("]",OpnameTabel[[#This Row],[Kenmerkvraag 8]])-1),FIND("[",OpnameTabel[[#This Row],[Kenmerkvraag 8]])+1,LEN(OpnameTabel[[#This Row],[Kenmerkvraag 8]])), "")</f>
        <v/>
      </c>
      <c r="BT93" s="186" t="str">
        <f>IF(OpnameTabel[[#This Row],[HeeftKenmerkEenheid8]], LEFT(OpnameTabel[[#This Row],[Kenmerkvraag 8]], (FIND(" [",OpnameTabel[[#This Row],[Kenmerkvraag 8]],1)-1)), "")</f>
        <v/>
      </c>
      <c r="BU93" s="186" t="str">
        <f>IF(OpnameTabel[[#This Row],[HeeftKenmerkEenheid8]], (OpnameTabel[[#This Row],[Kenmerkomschrijving8]] &amp; ": " &amp; OpnameTabel[[#This Row],[Kenmerkantwoord 8]] &amp; " " &amp;OpnameTabel[[#This Row],[Kenmerkeenheid8]]), IF(ISTEXT(OpnameTabel[[#This Row],[Kenmerkantwoord 8]]), OpnameTabel[[#This Row],[Kenmerkantwoord 8]], ""))</f>
        <v/>
      </c>
      <c r="BV93" s="186" t="b">
        <f>ISNUMBER(SEARCH("[",OpnameTabel[[#This Row],[Kenmerkvraag 9]]))</f>
        <v>0</v>
      </c>
      <c r="BW93" s="186" t="str">
        <f>IF(OpnameTabel[[#This Row],[HeeftKenmerkEenheid9]], MID(LEFT(OpnameTabel[[#This Row],[Kenmerkvraag 9]],FIND("]",OpnameTabel[[#This Row],[Kenmerkvraag 9]])-1),FIND("[",OpnameTabel[[#This Row],[Kenmerkvraag 9]])+1,LEN(OpnameTabel[[#This Row],[Kenmerkvraag 9]])), "")</f>
        <v/>
      </c>
      <c r="BX93" s="186" t="str">
        <f>IF(OpnameTabel[[#This Row],[HeeftKenmerkEenheid9]], LEFT(OpnameTabel[[#This Row],[Kenmerkvraag 9]], (FIND(" [",OpnameTabel[[#This Row],[Kenmerkvraag 9]],1)-1)), "")</f>
        <v/>
      </c>
      <c r="BY93" s="186" t="str">
        <f>IF(OpnameTabel[[#This Row],[HeeftKenmerkEenheid9]], (OpnameTabel[[#This Row],[Kenmerkomschrijving9]] &amp; ": " &amp; OpnameTabel[[#This Row],[Kenmerkantwoord 9]] &amp; " " &amp;OpnameTabel[[#This Row],[Kenmerkeenheid9]]), IF(ISTEXT(OpnameTabel[[#This Row],[Kenmerkantwoord 9]]), OpnameTabel[[#This Row],[Kenmerkantwoord 9]], ""))</f>
        <v/>
      </c>
      <c r="BZ93" s="186" t="b">
        <f>ISNUMBER(SEARCH("[",OpnameTabel[[#This Row],[Kenmerkvraag 10]]))</f>
        <v>0</v>
      </c>
      <c r="CA93" s="186" t="str">
        <f>IF(OpnameTabel[[#This Row],[HeeftKenmerkEenheid10]], MID(LEFT(OpnameTabel[[#This Row],[Kenmerkvraag 10]],FIND("]",OpnameTabel[[#This Row],[Kenmerkvraag 10]])-1),FIND("[",OpnameTabel[[#This Row],[Kenmerkvraag 10]])+1,LEN(OpnameTabel[[#This Row],[Kenmerkvraag 10]])), "")</f>
        <v/>
      </c>
      <c r="CB93" s="186" t="str">
        <f>IF(OpnameTabel[[#This Row],[HeeftKenmerkEenheid10]], LEFT(OpnameTabel[[#This Row],[Kenmerkvraag 10]], (FIND(" [",OpnameTabel[[#This Row],[Kenmerkvraag 10]],1)-1)), "")</f>
        <v/>
      </c>
      <c r="CC93"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3" s="186" t="b">
        <f>ISNUMBER(SEARCH("[",OpnameTabel[[#This Row],[Kenmerkvraag 11]]))</f>
        <v>0</v>
      </c>
      <c r="CE93" s="186" t="str">
        <f>IF(OpnameTabel[[#This Row],[HeeftKenmerkEenheid11]], MID(LEFT(OpnameTabel[[#This Row],[Kenmerkvraag 11]],FIND("]",OpnameTabel[[#This Row],[Kenmerkvraag 11]])-1),FIND("[",OpnameTabel[[#This Row],[Kenmerkvraag 11]])+1,LEN(OpnameTabel[[#This Row],[Kenmerkvraag 11]])), "")</f>
        <v/>
      </c>
      <c r="CF93" s="186" t="str">
        <f>IF(OpnameTabel[[#This Row],[HeeftKenmerkEenheid11]], LEFT(OpnameTabel[[#This Row],[Kenmerkvraag 11]], (FIND(" [",OpnameTabel[[#This Row],[Kenmerkvraag 11]],1)-1)), "")</f>
        <v/>
      </c>
      <c r="CG93"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3" s="186"/>
      <c r="CI93" s="186"/>
      <c r="CJ93" s="186"/>
      <c r="CK93" s="186"/>
      <c r="CL93" s="186"/>
      <c r="CM93" s="186"/>
      <c r="CN93" s="186"/>
      <c r="CO93" s="186"/>
      <c r="CP93" s="186"/>
      <c r="CQ93" s="186"/>
      <c r="CR93" s="186"/>
      <c r="CS93" s="186"/>
      <c r="CT93" s="186"/>
      <c r="CU93" s="186"/>
    </row>
    <row r="94" spans="1:99" ht="17.399999999999999" customHeight="1" x14ac:dyDescent="0.25">
      <c r="A94" s="197">
        <f>ROW()</f>
        <v>94</v>
      </c>
      <c r="B94" s="185">
        <v>0</v>
      </c>
      <c r="C94" s="218" t="s">
        <v>36</v>
      </c>
      <c r="D94" s="85" t="str">
        <f>VLOOKUP(E94,'3 NL-SfB'!C:F,4,0)</f>
        <v>slagboom</v>
      </c>
      <c r="E94" s="87" t="s">
        <v>469</v>
      </c>
      <c r="F94" s="87" t="s">
        <v>2837</v>
      </c>
      <c r="G94"/>
      <c r="H94" s="147">
        <v>1</v>
      </c>
      <c r="I94" s="147"/>
      <c r="J94" s="147"/>
      <c r="K94" s="147"/>
      <c r="L94" s="90" t="s">
        <v>3075</v>
      </c>
      <c r="M94" s="160"/>
      <c r="N94" s="90" t="s">
        <v>3109</v>
      </c>
      <c r="O94" s="147"/>
      <c r="P94" s="90" t="s">
        <v>3110</v>
      </c>
      <c r="Q94" s="159"/>
      <c r="R94" s="90" t="s">
        <v>3046</v>
      </c>
      <c r="S94" s="147"/>
      <c r="T94" s="90"/>
      <c r="U94" s="200"/>
      <c r="V94" s="93"/>
      <c r="W94" s="166"/>
      <c r="X94" s="93"/>
      <c r="Y94" s="166"/>
      <c r="Z94" s="166"/>
      <c r="AA94" s="166"/>
      <c r="AB94" s="139"/>
      <c r="AC94" s="235" t="s">
        <v>3846</v>
      </c>
      <c r="AD94" s="156" t="b">
        <f>NOT(ISBLANK(OpnameTabel[[#This Row],[Aantal]]))</f>
        <v>1</v>
      </c>
      <c r="AE94" s="70" t="b">
        <f>AND(OpnameTabel[[#This Row],[IsAssetRegel]],NOT(ISBLANK(OpnameTabel[[#This Row],[Aantal]])))</f>
        <v>1</v>
      </c>
      <c r="AF94" s="70" t="b">
        <f>IF(AND(OpnameTabel[[#This Row],[IsAssetRegel]],OpnameTabel[[#This Row],[IsRegelActief]]), NOT(ISBLANK(OpnameTabel[[#This Row],[Bouwjaar]])), TRUE)</f>
        <v>0</v>
      </c>
      <c r="AG94" s="70" t="b">
        <f>IF(AND(OpnameTabel[[#This Row],[IsAssetRegel]],OpnameTabel[[#This Row],[IsRegelActief]]), NOT(ISBLANK(J94)), TRUE)</f>
        <v>0</v>
      </c>
      <c r="AH94" s="70" t="b">
        <f>IF(AND(OpnameTabel[[#This Row],[IsAssetRegel]],OpnameTabel[[#This Row],[IsRegelActief]]), NOT(ISBLANK(K94)), TRUE)</f>
        <v>0</v>
      </c>
      <c r="AI94" s="70" t="b">
        <f>IF(AND(OpnameTabel[[#This Row],[IsAssetRegel]],OpnameTabel[[#This Row],[IsRegelActief]], NOT(ISBLANK(OpnameTabel[[#This Row],[Kenmerkvraag 4]]))), NOT(ISBLANK(OpnameTabel[[#This Row],[Kenmerkantwoord 4]])), TRUE)</f>
        <v>0</v>
      </c>
      <c r="AJ94" s="70" t="b">
        <f>IF(AND(OpnameTabel[[#This Row],[IsAssetRegel]],OpnameTabel[[#This Row],[IsRegelActief]], NOT(ISBLANK(OpnameTabel[[#This Row],[Kenmerkvraag 5]]))), NOT(ISBLANK(OpnameTabel[[#This Row],[Kenmerkantwoord 5]])), TRUE)</f>
        <v>0</v>
      </c>
      <c r="AK94" s="70" t="b">
        <f>IF(AND(OpnameTabel[[#This Row],[IsAssetRegel]],OpnameTabel[[#This Row],[IsRegelActief]], NOT(ISBLANK(OpnameTabel[[#This Row],[Kenmerkvraag 6]]))), NOT(ISBLANK(OpnameTabel[[#This Row],[Kenmerkantwoord 6]])), TRUE)</f>
        <v>0</v>
      </c>
      <c r="AL94" s="70" t="b">
        <f>IF(AND(OpnameTabel[[#This Row],[IsAssetRegel]],OpnameTabel[[#This Row],[IsRegelActief]], NOT(ISBLANK(OpnameTabel[[#This Row],[Kenmerkvraag 7]]))), NOT(ISBLANK(OpnameTabel[[#This Row],[Kenmerkantwoord 7]])), TRUE)</f>
        <v>0</v>
      </c>
      <c r="AM94" s="70" t="b">
        <f>IF(AND(OpnameTabel[[#This Row],[IsAssetRegel]],OpnameTabel[[#This Row],[IsRegelActief]], NOT(ISBLANK(OpnameTabel[[#This Row],[Kenmerkvraag 8]]))), NOT(ISBLANK(OpnameTabel[[#This Row],[Kenmerkantwoord 8]])), TRUE)</f>
        <v>1</v>
      </c>
      <c r="AN94" s="70" t="b">
        <f>IF(AND(OpnameTabel[[#This Row],[IsAssetRegel]],OpnameTabel[[#This Row],[IsRegelActief]], NOT(ISBLANK(OpnameTabel[[#This Row],[Kenmerkvraag 9]]))), NOT(ISBLANK(OpnameTabel[[#This Row],[Kenmerkantwoord 9]])), TRUE)</f>
        <v>1</v>
      </c>
      <c r="AO94" s="70" t="b">
        <f>IF(AND(OpnameTabel[[#This Row],[IsAssetRegel]],OpnameTabel[[#This Row],[IsRegelActief]], NOT(ISBLANK(OpnameTabel[[#This Row],[Kenmerkvraag 10]]))), NOT(ISBLANK(OpnameTabel[[#This Row],[Kenmerkantwoord 10]])), TRUE)</f>
        <v>1</v>
      </c>
      <c r="AP94" s="70" t="b">
        <f>IF(AND(OpnameTabel[[#This Row],[IsAssetRegel]],OpnameTabel[[#This Row],[IsRegelActief]], NOT(ISBLANK(OpnameTabel[[#This Row],[Kenmerkvraag 11]]))), NOT(ISBLANK(OpnameTabel[[#This Row],[Kenmerkantwoord 11]])), TRUE)</f>
        <v>1</v>
      </c>
      <c r="AQ94" s="70">
        <f>IF(OpnameTabel[[#This Row],[IsIngevuld1]], 0, 1)</f>
        <v>1</v>
      </c>
      <c r="AR94" s="70">
        <f>IF(OpnameTabel[[#This Row],[IsIngevuld2]], 0, 1)</f>
        <v>1</v>
      </c>
      <c r="AS94" s="70">
        <f>IF(OpnameTabel[[#This Row],[IsIngevuld3]], 0, 1)</f>
        <v>1</v>
      </c>
      <c r="AT94" s="70">
        <f>IF(OpnameTabel[[#This Row],[IsIngevuld4]], 0, 1)</f>
        <v>1</v>
      </c>
      <c r="AU94" s="70">
        <f>IF(OpnameTabel[[#This Row],[IsIngevuld5]], 0, 1)</f>
        <v>1</v>
      </c>
      <c r="AV94" s="70">
        <f>IF(OpnameTabel[[#This Row],[IsIngevuld6]], 0, 1)</f>
        <v>1</v>
      </c>
      <c r="AW94" s="70">
        <f>IF(OpnameTabel[[#This Row],[IsIngevuld7]], 0, 1)</f>
        <v>1</v>
      </c>
      <c r="AX94" s="70">
        <f>IF(OpnameTabel[[#This Row],[IsIngevuld8]], 0, 1)</f>
        <v>0</v>
      </c>
      <c r="AY94" s="70">
        <f>IF(OpnameTabel[[#This Row],[IsIngevuld9]], 0, 1)</f>
        <v>0</v>
      </c>
      <c r="AZ94" s="70">
        <f>IF(OpnameTabel[[#This Row],[IsIngevuld10]], 0, 1)</f>
        <v>0</v>
      </c>
      <c r="BA94" s="70">
        <f>IF(OpnameTabel[[#This Row],[IsIngevuld11]], 0, 1)</f>
        <v>0</v>
      </c>
      <c r="BB94" s="70" t="b">
        <f>ISNUMBER(SEARCH("[",OpnameTabel[[#This Row],[Kenmerkvraag 4]]))</f>
        <v>0</v>
      </c>
      <c r="BC94" s="70" t="str">
        <f>IF(OpnameTabel[[#This Row],[HeeftKenmerkEenheid4]], MID(LEFT(OpnameTabel[[#This Row],[Kenmerkvraag 4]],FIND("]",OpnameTabel[[#This Row],[Kenmerkvraag 4]])-1),FIND("[",OpnameTabel[[#This Row],[Kenmerkvraag 4]])+1,LEN(OpnameTabel[[#This Row],[Kenmerkvraag 4]])), "")</f>
        <v/>
      </c>
      <c r="BD94" s="70" t="str">
        <f>IF(OpnameTabel[[#This Row],[HeeftKenmerkEenheid4]], LEFT(OpnameTabel[[#This Row],[Kenmerkvraag 4]], (FIND(" [",OpnameTabel[[#This Row],[Kenmerkvraag 4]],1)-1)), "")</f>
        <v/>
      </c>
      <c r="BE94" s="186" t="str">
        <f>IF(OpnameTabel[[#This Row],[HeeftKenmerkEenheid4]], (OpnameTabel[[#This Row],[Kenmerkomschrijving4]] &amp; ": " &amp; OpnameTabel[[#This Row],[Kenmerkantwoord 4]] &amp; " " &amp;OpnameTabel[[#This Row],[Kenmerkeenheid4]]), IF(ISTEXT(OpnameTabel[[#This Row],[Kenmerkantwoord 4]]), OpnameTabel[[#This Row],[Kenmerkantwoord 4]], ""))</f>
        <v/>
      </c>
      <c r="BF94" s="187" t="b">
        <f>ISNUMBER(SEARCH("[",OpnameTabel[[#This Row],[Kenmerkvraag 5]]))</f>
        <v>0</v>
      </c>
      <c r="BG94" s="187" t="str">
        <f>IF(OpnameTabel[[#This Row],[HeeftKenmerkEenheid5]], MID(LEFT(OpnameTabel[[#This Row],[Kenmerkvraag 5]],FIND("]",OpnameTabel[[#This Row],[Kenmerkvraag 5]])-1),FIND("[",OpnameTabel[[#This Row],[Kenmerkvraag 5]])+1,LEN(OpnameTabel[[#This Row],[Kenmerkvraag 5]])), "")</f>
        <v/>
      </c>
      <c r="BH94" s="187" t="str">
        <f>IF(OpnameTabel[[#This Row],[HeeftKenmerkEenheid5]], LEFT(OpnameTabel[[#This Row],[Kenmerkvraag 5]], (FIND(" [",OpnameTabel[[#This Row],[Kenmerkvraag 5]],1)-1)), "")</f>
        <v/>
      </c>
      <c r="BI94" s="187" t="str">
        <f>IF(OpnameTabel[[#This Row],[HeeftKenmerkEenheid5]], (OpnameTabel[[#This Row],[Kenmerkomschrijving5]] &amp; ": " &amp; OpnameTabel[[#This Row],[Kenmerkantwoord 5]] &amp; " " &amp;OpnameTabel[[#This Row],[Kenmerkeenheid5]]), IF(ISTEXT(OpnameTabel[[#This Row],[Kenmerkantwoord 5]]), OpnameTabel[[#This Row],[Kenmerkantwoord 5]], ""))</f>
        <v/>
      </c>
      <c r="BJ94" s="187" t="b">
        <f>ISNUMBER(SEARCH("[",OpnameTabel[[#This Row],[Kenmerkvraag 6]]))</f>
        <v>0</v>
      </c>
      <c r="BK94" s="187" t="str">
        <f>IF(OpnameTabel[[#This Row],[HeeftKenmerkEenheid6]], MID(LEFT(OpnameTabel[[#This Row],[Kenmerkvraag 6]],FIND("]",OpnameTabel[[#This Row],[Kenmerkvraag 6]])-1),FIND("[",OpnameTabel[[#This Row],[Kenmerkvraag 6]])+1,LEN(OpnameTabel[[#This Row],[Kenmerkvraag 6]])), "")</f>
        <v/>
      </c>
      <c r="BL94" s="187" t="str">
        <f>IF(OpnameTabel[[#This Row],[HeeftKenmerkEenheid6]], LEFT(OpnameTabel[[#This Row],[Kenmerkvraag 6]], (FIND(" [",OpnameTabel[[#This Row],[Kenmerkvraag 6]],1)-1)), "")</f>
        <v/>
      </c>
      <c r="BM94" s="187" t="str">
        <f>IF(OpnameTabel[[#This Row],[HeeftKenmerkEenheid6]], (OpnameTabel[[#This Row],[Kenmerkomschrijving6]] &amp; ": " &amp; OpnameTabel[[#This Row],[Kenmerkantwoord 6]] &amp; " " &amp;OpnameTabel[[#This Row],[Kenmerkeenheid6]]), IF(ISTEXT(OpnameTabel[[#This Row],[Kenmerkantwoord 6]]), OpnameTabel[[#This Row],[Kenmerkantwoord 6]], ""))</f>
        <v/>
      </c>
      <c r="BN94" s="187" t="b">
        <f>ISNUMBER(SEARCH("[",OpnameTabel[[#This Row],[Kenmerkvraag 7]]))</f>
        <v>1</v>
      </c>
      <c r="BO94" s="187" t="str">
        <f>IF(OpnameTabel[[#This Row],[HeeftKenmerkEenheid7]], MID(LEFT(OpnameTabel[[#This Row],[Kenmerkvraag 7]],FIND("]",OpnameTabel[[#This Row],[Kenmerkvraag 7]])-1),FIND("[",OpnameTabel[[#This Row],[Kenmerkvraag 7]])+1,LEN(OpnameTabel[[#This Row],[Kenmerkvraag 7]])), "")</f>
        <v>m</v>
      </c>
      <c r="BP94" s="187" t="str">
        <f>IF(OpnameTabel[[#This Row],[HeeftKenmerkEenheid7]], LEFT(OpnameTabel[[#This Row],[Kenmerkvraag 7]], (FIND(" [",OpnameTabel[[#This Row],[Kenmerkvraag 7]],1)-1)), "")</f>
        <v>Breedte</v>
      </c>
      <c r="BQ94" s="187" t="str">
        <f>IF(OpnameTabel[[#This Row],[HeeftKenmerkEenheid7]], (OpnameTabel[[#This Row],[Kenmerkomschrijving7]] &amp; ": " &amp; OpnameTabel[[#This Row],[Kenmerkantwoord 7]] &amp; " " &amp;OpnameTabel[[#This Row],[Kenmerkeenheid7]]), IF(ISTEXT(OpnameTabel[[#This Row],[Kenmerkantwoord 7]]), OpnameTabel[[#This Row],[Kenmerkantwoord 7]], ""))</f>
        <v>Breedte:  m</v>
      </c>
      <c r="BR94" s="187" t="b">
        <f>ISNUMBER(SEARCH("[",OpnameTabel[[#This Row],[Kenmerkvraag 8]]))</f>
        <v>0</v>
      </c>
      <c r="BS94" s="187" t="str">
        <f>IF(OpnameTabel[[#This Row],[HeeftKenmerkEenheid8]], MID(LEFT(OpnameTabel[[#This Row],[Kenmerkvraag 8]],FIND("]",OpnameTabel[[#This Row],[Kenmerkvraag 8]])-1),FIND("[",OpnameTabel[[#This Row],[Kenmerkvraag 8]])+1,LEN(OpnameTabel[[#This Row],[Kenmerkvraag 8]])), "")</f>
        <v/>
      </c>
      <c r="BT94" s="187" t="str">
        <f>IF(OpnameTabel[[#This Row],[HeeftKenmerkEenheid8]], LEFT(OpnameTabel[[#This Row],[Kenmerkvraag 8]], (FIND(" [",OpnameTabel[[#This Row],[Kenmerkvraag 8]],1)-1)), "")</f>
        <v/>
      </c>
      <c r="BU94" s="187" t="str">
        <f>IF(OpnameTabel[[#This Row],[HeeftKenmerkEenheid8]], (OpnameTabel[[#This Row],[Kenmerkomschrijving8]] &amp; ": " &amp; OpnameTabel[[#This Row],[Kenmerkantwoord 8]] &amp; " " &amp;OpnameTabel[[#This Row],[Kenmerkeenheid8]]), IF(ISTEXT(OpnameTabel[[#This Row],[Kenmerkantwoord 8]]), OpnameTabel[[#This Row],[Kenmerkantwoord 8]], ""))</f>
        <v/>
      </c>
      <c r="BV94" s="187" t="b">
        <f>ISNUMBER(SEARCH("[",OpnameTabel[[#This Row],[Kenmerkvraag 9]]))</f>
        <v>0</v>
      </c>
      <c r="BW94" s="187" t="str">
        <f>IF(OpnameTabel[[#This Row],[HeeftKenmerkEenheid9]], MID(LEFT(OpnameTabel[[#This Row],[Kenmerkvraag 9]],FIND("]",OpnameTabel[[#This Row],[Kenmerkvraag 9]])-1),FIND("[",OpnameTabel[[#This Row],[Kenmerkvraag 9]])+1,LEN(OpnameTabel[[#This Row],[Kenmerkvraag 9]])), "")</f>
        <v/>
      </c>
      <c r="BX94" s="187" t="str">
        <f>IF(OpnameTabel[[#This Row],[HeeftKenmerkEenheid9]], LEFT(OpnameTabel[[#This Row],[Kenmerkvraag 9]], (FIND(" [",OpnameTabel[[#This Row],[Kenmerkvraag 9]],1)-1)), "")</f>
        <v/>
      </c>
      <c r="BY94" s="187" t="str">
        <f>IF(OpnameTabel[[#This Row],[HeeftKenmerkEenheid9]], (OpnameTabel[[#This Row],[Kenmerkomschrijving9]] &amp; ": " &amp; OpnameTabel[[#This Row],[Kenmerkantwoord 9]] &amp; " " &amp;OpnameTabel[[#This Row],[Kenmerkeenheid9]]), IF(ISTEXT(OpnameTabel[[#This Row],[Kenmerkantwoord 9]]), OpnameTabel[[#This Row],[Kenmerkantwoord 9]], ""))</f>
        <v/>
      </c>
      <c r="BZ94" s="187" t="b">
        <f>ISNUMBER(SEARCH("[",OpnameTabel[[#This Row],[Kenmerkvraag 10]]))</f>
        <v>0</v>
      </c>
      <c r="CA94" s="187" t="str">
        <f>IF(OpnameTabel[[#This Row],[HeeftKenmerkEenheid10]], MID(LEFT(OpnameTabel[[#This Row],[Kenmerkvraag 10]],FIND("]",OpnameTabel[[#This Row],[Kenmerkvraag 10]])-1),FIND("[",OpnameTabel[[#This Row],[Kenmerkvraag 10]])+1,LEN(OpnameTabel[[#This Row],[Kenmerkvraag 10]])), "")</f>
        <v/>
      </c>
      <c r="CB94" s="187" t="str">
        <f>IF(OpnameTabel[[#This Row],[HeeftKenmerkEenheid10]], LEFT(OpnameTabel[[#This Row],[Kenmerkvraag 10]], (FIND(" [",OpnameTabel[[#This Row],[Kenmerkvraag 10]],1)-1)), "")</f>
        <v/>
      </c>
      <c r="CC94" s="187"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4" s="187" t="b">
        <f>ISNUMBER(SEARCH("[",OpnameTabel[[#This Row],[Kenmerkvraag 11]]))</f>
        <v>0</v>
      </c>
      <c r="CE94" s="187" t="str">
        <f>IF(OpnameTabel[[#This Row],[HeeftKenmerkEenheid11]], MID(LEFT(OpnameTabel[[#This Row],[Kenmerkvraag 11]],FIND("]",OpnameTabel[[#This Row],[Kenmerkvraag 11]])-1),FIND("[",OpnameTabel[[#This Row],[Kenmerkvraag 11]])+1,LEN(OpnameTabel[[#This Row],[Kenmerkvraag 11]])), "")</f>
        <v/>
      </c>
      <c r="CF94" s="187" t="str">
        <f>IF(OpnameTabel[[#This Row],[HeeftKenmerkEenheid11]], LEFT(OpnameTabel[[#This Row],[Kenmerkvraag 11]], (FIND(" [",OpnameTabel[[#This Row],[Kenmerkvraag 11]],1)-1)), "")</f>
        <v/>
      </c>
      <c r="CG94" s="187"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4" s="186"/>
      <c r="CI94" s="186"/>
      <c r="CJ94" s="186"/>
      <c r="CK94" s="186"/>
      <c r="CL94" s="186"/>
      <c r="CM94" s="186"/>
      <c r="CN94" s="186"/>
      <c r="CO94" s="186"/>
      <c r="CP94" s="186"/>
      <c r="CQ94" s="186"/>
      <c r="CR94" s="186"/>
      <c r="CS94" s="186"/>
      <c r="CT94" s="186"/>
      <c r="CU94" s="186"/>
    </row>
    <row r="95" spans="1:99" ht="17.399999999999999" customHeight="1" x14ac:dyDescent="0.25">
      <c r="A95" s="197">
        <f>ROW()</f>
        <v>95</v>
      </c>
      <c r="B95" s="185">
        <v>0</v>
      </c>
      <c r="C95" s="218" t="s">
        <v>36</v>
      </c>
      <c r="D95" s="108" t="s">
        <v>466</v>
      </c>
      <c r="E95" s="211" t="s">
        <v>464</v>
      </c>
      <c r="F95" s="214" t="s">
        <v>3803</v>
      </c>
      <c r="G95" t="s">
        <v>3803</v>
      </c>
      <c r="H95" s="147">
        <v>1</v>
      </c>
      <c r="I95" s="143"/>
      <c r="J95" s="143"/>
      <c r="K95" s="143"/>
      <c r="L95" s="98" t="s">
        <v>3075</v>
      </c>
      <c r="M95" s="143"/>
      <c r="N95" s="98" t="s">
        <v>3108</v>
      </c>
      <c r="O95" s="143"/>
      <c r="P95" s="148" t="s">
        <v>3171</v>
      </c>
      <c r="Q95" s="143"/>
      <c r="R95" s="114" t="s">
        <v>3173</v>
      </c>
      <c r="S95" s="143"/>
      <c r="T95" s="111"/>
      <c r="U95" s="143"/>
      <c r="V95" s="110"/>
      <c r="W95" s="160"/>
      <c r="X95" s="110"/>
      <c r="Y95" s="160"/>
      <c r="Z95" s="160"/>
      <c r="AA95" s="160"/>
      <c r="AB95" s="102"/>
      <c r="AC95" s="236" t="s">
        <v>3847</v>
      </c>
      <c r="AD95" s="156" t="b">
        <f>NOT(ISBLANK(OpnameTabel[[#This Row],[Aantal]]))</f>
        <v>1</v>
      </c>
      <c r="AE95" s="70" t="b">
        <f>AND(OpnameTabel[[#This Row],[IsAssetRegel]],NOT(ISBLANK(OpnameTabel[[#This Row],[Aantal]])))</f>
        <v>1</v>
      </c>
      <c r="AF95" s="70" t="b">
        <f>IF(AND(OpnameTabel[[#This Row],[IsAssetRegel]],OpnameTabel[[#This Row],[IsRegelActief]]), NOT(ISBLANK(OpnameTabel[[#This Row],[Bouwjaar]])), TRUE)</f>
        <v>0</v>
      </c>
      <c r="AG95" s="70" t="b">
        <f>IF(AND(OpnameTabel[[#This Row],[IsAssetRegel]],OpnameTabel[[#This Row],[IsRegelActief]]), NOT(ISBLANK(J95)), TRUE)</f>
        <v>0</v>
      </c>
      <c r="AH95" s="70" t="b">
        <f>IF(AND(OpnameTabel[[#This Row],[IsAssetRegel]],OpnameTabel[[#This Row],[IsRegelActief]]), NOT(ISBLANK(K95)), TRUE)</f>
        <v>0</v>
      </c>
      <c r="AI95" s="70" t="b">
        <f>IF(AND(OpnameTabel[[#This Row],[IsAssetRegel]],OpnameTabel[[#This Row],[IsRegelActief]], NOT(ISBLANK(OpnameTabel[[#This Row],[Kenmerkvraag 4]]))), NOT(ISBLANK(OpnameTabel[[#This Row],[Kenmerkantwoord 4]])), TRUE)</f>
        <v>0</v>
      </c>
      <c r="AJ95" s="70" t="b">
        <f>IF(AND(OpnameTabel[[#This Row],[IsAssetRegel]],OpnameTabel[[#This Row],[IsRegelActief]], NOT(ISBLANK(OpnameTabel[[#This Row],[Kenmerkvraag 5]]))), NOT(ISBLANK(OpnameTabel[[#This Row],[Kenmerkantwoord 5]])), TRUE)</f>
        <v>0</v>
      </c>
      <c r="AK95" s="70" t="b">
        <f>IF(AND(OpnameTabel[[#This Row],[IsAssetRegel]],OpnameTabel[[#This Row],[IsRegelActief]], NOT(ISBLANK(OpnameTabel[[#This Row],[Kenmerkvraag 6]]))), NOT(ISBLANK(OpnameTabel[[#This Row],[Kenmerkantwoord 6]])), TRUE)</f>
        <v>0</v>
      </c>
      <c r="AL95" s="70" t="b">
        <f>IF(AND(OpnameTabel[[#This Row],[IsAssetRegel]],OpnameTabel[[#This Row],[IsRegelActief]], NOT(ISBLANK(OpnameTabel[[#This Row],[Kenmerkvraag 7]]))), NOT(ISBLANK(OpnameTabel[[#This Row],[Kenmerkantwoord 7]])), TRUE)</f>
        <v>0</v>
      </c>
      <c r="AM95" s="70" t="b">
        <f>IF(AND(OpnameTabel[[#This Row],[IsAssetRegel]],OpnameTabel[[#This Row],[IsRegelActief]], NOT(ISBLANK(OpnameTabel[[#This Row],[Kenmerkvraag 8]]))), NOT(ISBLANK(OpnameTabel[[#This Row],[Kenmerkantwoord 8]])), TRUE)</f>
        <v>1</v>
      </c>
      <c r="AN95" s="70" t="b">
        <f>IF(AND(OpnameTabel[[#This Row],[IsAssetRegel]],OpnameTabel[[#This Row],[IsRegelActief]], NOT(ISBLANK(OpnameTabel[[#This Row],[Kenmerkvraag 9]]))), NOT(ISBLANK(OpnameTabel[[#This Row],[Kenmerkantwoord 9]])), TRUE)</f>
        <v>1</v>
      </c>
      <c r="AO95" s="70" t="b">
        <f>IF(AND(OpnameTabel[[#This Row],[IsAssetRegel]],OpnameTabel[[#This Row],[IsRegelActief]], NOT(ISBLANK(OpnameTabel[[#This Row],[Kenmerkvraag 10]]))), NOT(ISBLANK(OpnameTabel[[#This Row],[Kenmerkantwoord 10]])), TRUE)</f>
        <v>1</v>
      </c>
      <c r="AP95" s="70" t="b">
        <f>IF(AND(OpnameTabel[[#This Row],[IsAssetRegel]],OpnameTabel[[#This Row],[IsRegelActief]], NOT(ISBLANK(OpnameTabel[[#This Row],[Kenmerkvraag 11]]))), NOT(ISBLANK(OpnameTabel[[#This Row],[Kenmerkantwoord 11]])), TRUE)</f>
        <v>1</v>
      </c>
      <c r="AQ95" s="70">
        <f>IF(OpnameTabel[[#This Row],[IsIngevuld1]], 0, 1)</f>
        <v>1</v>
      </c>
      <c r="AR95" s="70">
        <f>IF(OpnameTabel[[#This Row],[IsIngevuld2]], 0, 1)</f>
        <v>1</v>
      </c>
      <c r="AS95" s="70">
        <f>IF(OpnameTabel[[#This Row],[IsIngevuld3]], 0, 1)</f>
        <v>1</v>
      </c>
      <c r="AT95" s="70">
        <f>IF(OpnameTabel[[#This Row],[IsIngevuld4]], 0, 1)</f>
        <v>1</v>
      </c>
      <c r="AU95" s="70">
        <f>IF(OpnameTabel[[#This Row],[IsIngevuld5]], 0, 1)</f>
        <v>1</v>
      </c>
      <c r="AV95" s="70">
        <f>IF(OpnameTabel[[#This Row],[IsIngevuld6]], 0, 1)</f>
        <v>1</v>
      </c>
      <c r="AW95" s="70">
        <f>IF(OpnameTabel[[#This Row],[IsIngevuld7]], 0, 1)</f>
        <v>1</v>
      </c>
      <c r="AX95" s="70">
        <f>IF(OpnameTabel[[#This Row],[IsIngevuld8]], 0, 1)</f>
        <v>0</v>
      </c>
      <c r="AY95" s="70">
        <f>IF(OpnameTabel[[#This Row],[IsIngevuld9]], 0, 1)</f>
        <v>0</v>
      </c>
      <c r="AZ95" s="70">
        <f>IF(OpnameTabel[[#This Row],[IsIngevuld10]], 0, 1)</f>
        <v>0</v>
      </c>
      <c r="BA95" s="70">
        <f>IF(OpnameTabel[[#This Row],[IsIngevuld11]], 0, 1)</f>
        <v>0</v>
      </c>
      <c r="BB95" s="70" t="b">
        <f>ISNUMBER(SEARCH("[",OpnameTabel[[#This Row],[Kenmerkvraag 4]]))</f>
        <v>0</v>
      </c>
      <c r="BC95" s="70" t="str">
        <f>IF(OpnameTabel[[#This Row],[HeeftKenmerkEenheid4]], MID(LEFT(OpnameTabel[[#This Row],[Kenmerkvraag 4]],FIND("]",OpnameTabel[[#This Row],[Kenmerkvraag 4]])-1),FIND("[",OpnameTabel[[#This Row],[Kenmerkvraag 4]])+1,LEN(OpnameTabel[[#This Row],[Kenmerkvraag 4]])), "")</f>
        <v/>
      </c>
      <c r="BD95" s="70" t="str">
        <f>IF(OpnameTabel[[#This Row],[HeeftKenmerkEenheid4]], LEFT(OpnameTabel[[#This Row],[Kenmerkvraag 4]], (FIND(" [",OpnameTabel[[#This Row],[Kenmerkvraag 4]],1)-1)), "")</f>
        <v/>
      </c>
      <c r="BE95" s="186" t="str">
        <f>IF(OpnameTabel[[#This Row],[HeeftKenmerkEenheid4]], (OpnameTabel[[#This Row],[Kenmerkomschrijving4]] &amp; ": " &amp; OpnameTabel[[#This Row],[Kenmerkantwoord 4]] &amp; " " &amp;OpnameTabel[[#This Row],[Kenmerkeenheid4]]), IF(ISTEXT(OpnameTabel[[#This Row],[Kenmerkantwoord 4]]), OpnameTabel[[#This Row],[Kenmerkantwoord 4]], ""))</f>
        <v/>
      </c>
      <c r="BF95" s="186" t="b">
        <f>ISNUMBER(SEARCH("[",OpnameTabel[[#This Row],[Kenmerkvraag 5]]))</f>
        <v>0</v>
      </c>
      <c r="BG95" s="186" t="str">
        <f>IF(OpnameTabel[[#This Row],[HeeftKenmerkEenheid5]], MID(LEFT(OpnameTabel[[#This Row],[Kenmerkvraag 5]],FIND("]",OpnameTabel[[#This Row],[Kenmerkvraag 5]])-1),FIND("[",OpnameTabel[[#This Row],[Kenmerkvraag 5]])+1,LEN(OpnameTabel[[#This Row],[Kenmerkvraag 5]])), "")</f>
        <v/>
      </c>
      <c r="BH95" s="186" t="str">
        <f>IF(OpnameTabel[[#This Row],[HeeftKenmerkEenheid5]], LEFT(OpnameTabel[[#This Row],[Kenmerkvraag 5]], (FIND(" [",OpnameTabel[[#This Row],[Kenmerkvraag 5]],1)-1)), "")</f>
        <v/>
      </c>
      <c r="BI95" s="186" t="str">
        <f>IF(OpnameTabel[[#This Row],[HeeftKenmerkEenheid5]], (OpnameTabel[[#This Row],[Kenmerkomschrijving5]] &amp; ": " &amp; OpnameTabel[[#This Row],[Kenmerkantwoord 5]] &amp; " " &amp;OpnameTabel[[#This Row],[Kenmerkeenheid5]]), IF(ISTEXT(OpnameTabel[[#This Row],[Kenmerkantwoord 5]]), OpnameTabel[[#This Row],[Kenmerkantwoord 5]], ""))</f>
        <v/>
      </c>
      <c r="BJ95" s="186" t="b">
        <f>ISNUMBER(SEARCH("[",OpnameTabel[[#This Row],[Kenmerkvraag 6]]))</f>
        <v>1</v>
      </c>
      <c r="BK95" s="186" t="str">
        <f>IF(OpnameTabel[[#This Row],[HeeftKenmerkEenheid6]], MID(LEFT(OpnameTabel[[#This Row],[Kenmerkvraag 6]],FIND("]",OpnameTabel[[#This Row],[Kenmerkvraag 6]])-1),FIND("[",OpnameTabel[[#This Row],[Kenmerkvraag 6]])+1,LEN(OpnameTabel[[#This Row],[Kenmerkvraag 6]])), "")</f>
        <v>W</v>
      </c>
      <c r="BL95" s="186" t="str">
        <f>IF(OpnameTabel[[#This Row],[HeeftKenmerkEenheid6]], LEFT(OpnameTabel[[#This Row],[Kenmerkvraag 6]], (FIND(" [",OpnameTabel[[#This Row],[Kenmerkvraag 6]],1)-1)), "")</f>
        <v>Vermogen per eenheid</v>
      </c>
      <c r="BM95" s="186" t="str">
        <f>IF(OpnameTabel[[#This Row],[HeeftKenmerkEenheid6]], (OpnameTabel[[#This Row],[Kenmerkomschrijving6]] &amp; ": " &amp; OpnameTabel[[#This Row],[Kenmerkantwoord 6]] &amp; " " &amp;OpnameTabel[[#This Row],[Kenmerkeenheid6]]), IF(ISTEXT(OpnameTabel[[#This Row],[Kenmerkantwoord 6]]), OpnameTabel[[#This Row],[Kenmerkantwoord 6]], ""))</f>
        <v>Vermogen per eenheid:  W</v>
      </c>
      <c r="BN95" s="186" t="b">
        <f>ISNUMBER(SEARCH("[",OpnameTabel[[#This Row],[Kenmerkvraag 7]]))</f>
        <v>1</v>
      </c>
      <c r="BO95" s="186" t="str">
        <f>IF(OpnameTabel[[#This Row],[HeeftKenmerkEenheid7]], MID(LEFT(OpnameTabel[[#This Row],[Kenmerkvraag 7]],FIND("]",OpnameTabel[[#This Row],[Kenmerkvraag 7]])-1),FIND("[",OpnameTabel[[#This Row],[Kenmerkvraag 7]])+1,LEN(OpnameTabel[[#This Row],[Kenmerkvraag 7]])), "")</f>
        <v>stuks</v>
      </c>
      <c r="BP95" s="186" t="str">
        <f>IF(OpnameTabel[[#This Row],[HeeftKenmerkEenheid7]], LEFT(OpnameTabel[[#This Row],[Kenmerkvraag 7]], (FIND(" [",OpnameTabel[[#This Row],[Kenmerkvraag 7]],1)-1)), "")</f>
        <v>Armaturen op mast</v>
      </c>
      <c r="BQ95" s="186" t="str">
        <f>IF(OpnameTabel[[#This Row],[HeeftKenmerkEenheid7]], (OpnameTabel[[#This Row],[Kenmerkomschrijving7]] &amp; ": " &amp; OpnameTabel[[#This Row],[Kenmerkantwoord 7]] &amp; " " &amp;OpnameTabel[[#This Row],[Kenmerkeenheid7]]), IF(ISTEXT(OpnameTabel[[#This Row],[Kenmerkantwoord 7]]), OpnameTabel[[#This Row],[Kenmerkantwoord 7]], ""))</f>
        <v>Armaturen op mast:  stuks</v>
      </c>
      <c r="BR95" s="186" t="b">
        <f>ISNUMBER(SEARCH("[",OpnameTabel[[#This Row],[Kenmerkvraag 8]]))</f>
        <v>0</v>
      </c>
      <c r="BS95" s="186" t="str">
        <f>IF(OpnameTabel[[#This Row],[HeeftKenmerkEenheid8]], MID(LEFT(OpnameTabel[[#This Row],[Kenmerkvraag 8]],FIND("]",OpnameTabel[[#This Row],[Kenmerkvraag 8]])-1),FIND("[",OpnameTabel[[#This Row],[Kenmerkvraag 8]])+1,LEN(OpnameTabel[[#This Row],[Kenmerkvraag 8]])), "")</f>
        <v/>
      </c>
      <c r="BT95" s="186" t="str">
        <f>IF(OpnameTabel[[#This Row],[HeeftKenmerkEenheid8]], LEFT(OpnameTabel[[#This Row],[Kenmerkvraag 8]], (FIND(" [",OpnameTabel[[#This Row],[Kenmerkvraag 8]],1)-1)), "")</f>
        <v/>
      </c>
      <c r="BU95" s="186" t="str">
        <f>IF(OpnameTabel[[#This Row],[HeeftKenmerkEenheid8]], (OpnameTabel[[#This Row],[Kenmerkomschrijving8]] &amp; ": " &amp; OpnameTabel[[#This Row],[Kenmerkantwoord 8]] &amp; " " &amp;OpnameTabel[[#This Row],[Kenmerkeenheid8]]), IF(ISTEXT(OpnameTabel[[#This Row],[Kenmerkantwoord 8]]), OpnameTabel[[#This Row],[Kenmerkantwoord 8]], ""))</f>
        <v/>
      </c>
      <c r="BV95" s="186" t="b">
        <f>ISNUMBER(SEARCH("[",OpnameTabel[[#This Row],[Kenmerkvraag 9]]))</f>
        <v>0</v>
      </c>
      <c r="BW95" s="186" t="str">
        <f>IF(OpnameTabel[[#This Row],[HeeftKenmerkEenheid9]], MID(LEFT(OpnameTabel[[#This Row],[Kenmerkvraag 9]],FIND("]",OpnameTabel[[#This Row],[Kenmerkvraag 9]])-1),FIND("[",OpnameTabel[[#This Row],[Kenmerkvraag 9]])+1,LEN(OpnameTabel[[#This Row],[Kenmerkvraag 9]])), "")</f>
        <v/>
      </c>
      <c r="BX95" s="186" t="str">
        <f>IF(OpnameTabel[[#This Row],[HeeftKenmerkEenheid9]], LEFT(OpnameTabel[[#This Row],[Kenmerkvraag 9]], (FIND(" [",OpnameTabel[[#This Row],[Kenmerkvraag 9]],1)-1)), "")</f>
        <v/>
      </c>
      <c r="BY95" s="186" t="str">
        <f>IF(OpnameTabel[[#This Row],[HeeftKenmerkEenheid9]], (OpnameTabel[[#This Row],[Kenmerkomschrijving9]] &amp; ": " &amp; OpnameTabel[[#This Row],[Kenmerkantwoord 9]] &amp; " " &amp;OpnameTabel[[#This Row],[Kenmerkeenheid9]]), IF(ISTEXT(OpnameTabel[[#This Row],[Kenmerkantwoord 9]]), OpnameTabel[[#This Row],[Kenmerkantwoord 9]], ""))</f>
        <v/>
      </c>
      <c r="BZ95" s="186" t="b">
        <f>ISNUMBER(SEARCH("[",OpnameTabel[[#This Row],[Kenmerkvraag 10]]))</f>
        <v>0</v>
      </c>
      <c r="CA95" s="186" t="str">
        <f>IF(OpnameTabel[[#This Row],[HeeftKenmerkEenheid10]], MID(LEFT(OpnameTabel[[#This Row],[Kenmerkvraag 10]],FIND("]",OpnameTabel[[#This Row],[Kenmerkvraag 10]])-1),FIND("[",OpnameTabel[[#This Row],[Kenmerkvraag 10]])+1,LEN(OpnameTabel[[#This Row],[Kenmerkvraag 10]])), "")</f>
        <v/>
      </c>
      <c r="CB95" s="186" t="str">
        <f>IF(OpnameTabel[[#This Row],[HeeftKenmerkEenheid10]], LEFT(OpnameTabel[[#This Row],[Kenmerkvraag 10]], (FIND(" [",OpnameTabel[[#This Row],[Kenmerkvraag 10]],1)-1)), "")</f>
        <v/>
      </c>
      <c r="CC95"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5" s="186" t="b">
        <f>ISNUMBER(SEARCH("[",OpnameTabel[[#This Row],[Kenmerkvraag 11]]))</f>
        <v>0</v>
      </c>
      <c r="CE95" s="186" t="str">
        <f>IF(OpnameTabel[[#This Row],[HeeftKenmerkEenheid11]], MID(LEFT(OpnameTabel[[#This Row],[Kenmerkvraag 11]],FIND("]",OpnameTabel[[#This Row],[Kenmerkvraag 11]])-1),FIND("[",OpnameTabel[[#This Row],[Kenmerkvraag 11]])+1,LEN(OpnameTabel[[#This Row],[Kenmerkvraag 11]])), "")</f>
        <v/>
      </c>
      <c r="CF95" s="186" t="str">
        <f>IF(OpnameTabel[[#This Row],[HeeftKenmerkEenheid11]], LEFT(OpnameTabel[[#This Row],[Kenmerkvraag 11]], (FIND(" [",OpnameTabel[[#This Row],[Kenmerkvraag 11]],1)-1)), "")</f>
        <v/>
      </c>
      <c r="CG95"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5" s="243"/>
      <c r="CI95" s="243"/>
      <c r="CJ95" s="243"/>
      <c r="CK95" s="243"/>
      <c r="CL95" s="243"/>
      <c r="CM95" s="243"/>
      <c r="CN95" s="243"/>
      <c r="CO95" s="243"/>
      <c r="CP95" s="243"/>
      <c r="CQ95" s="243"/>
      <c r="CR95" s="243"/>
      <c r="CS95" s="243"/>
      <c r="CT95" s="243"/>
      <c r="CU95" s="243"/>
    </row>
    <row r="96" spans="1:99" s="242" customFormat="1" ht="17.399999999999999" customHeight="1" x14ac:dyDescent="0.25">
      <c r="A96" s="197">
        <f>ROW()</f>
        <v>96</v>
      </c>
      <c r="B96" s="185">
        <v>0</v>
      </c>
      <c r="C96" s="218" t="s">
        <v>36</v>
      </c>
      <c r="D96" s="108" t="s">
        <v>467</v>
      </c>
      <c r="E96" s="211" t="s">
        <v>465</v>
      </c>
      <c r="F96" s="214" t="s">
        <v>3803</v>
      </c>
      <c r="G96" t="s">
        <v>3803</v>
      </c>
      <c r="H96" s="147">
        <v>1</v>
      </c>
      <c r="I96" s="143"/>
      <c r="J96" s="143"/>
      <c r="K96" s="143"/>
      <c r="L96" s="98" t="s">
        <v>3108</v>
      </c>
      <c r="M96" s="143"/>
      <c r="N96" s="98" t="s">
        <v>3172</v>
      </c>
      <c r="O96" s="143"/>
      <c r="P96" s="148" t="s">
        <v>3171</v>
      </c>
      <c r="Q96" s="143"/>
      <c r="R96" s="114"/>
      <c r="S96" s="143"/>
      <c r="T96" s="111"/>
      <c r="U96" s="143"/>
      <c r="V96" s="110"/>
      <c r="W96" s="160"/>
      <c r="X96" s="110"/>
      <c r="Y96" s="160"/>
      <c r="Z96" s="160"/>
      <c r="AA96" s="160"/>
      <c r="AB96" s="102"/>
      <c r="AC96" s="226" t="s">
        <v>3847</v>
      </c>
      <c r="AD96" s="156" t="b">
        <f>NOT(ISBLANK(OpnameTabel[[#This Row],[Aantal]]))</f>
        <v>1</v>
      </c>
      <c r="AE96" s="70" t="b">
        <f>AND(OpnameTabel[[#This Row],[IsAssetRegel]],NOT(ISBLANK(OpnameTabel[[#This Row],[Aantal]])))</f>
        <v>1</v>
      </c>
      <c r="AF96" s="70" t="b">
        <f>IF(AND(OpnameTabel[[#This Row],[IsAssetRegel]],OpnameTabel[[#This Row],[IsRegelActief]]), NOT(ISBLANK(OpnameTabel[[#This Row],[Bouwjaar]])), TRUE)</f>
        <v>0</v>
      </c>
      <c r="AG96" s="70" t="b">
        <f>IF(AND(OpnameTabel[[#This Row],[IsAssetRegel]],OpnameTabel[[#This Row],[IsRegelActief]]), NOT(ISBLANK(J96)), TRUE)</f>
        <v>0</v>
      </c>
      <c r="AH96" s="70" t="b">
        <f>IF(AND(OpnameTabel[[#This Row],[IsAssetRegel]],OpnameTabel[[#This Row],[IsRegelActief]]), NOT(ISBLANK(K96)), TRUE)</f>
        <v>0</v>
      </c>
      <c r="AI96" s="70" t="b">
        <f>IF(AND(OpnameTabel[[#This Row],[IsAssetRegel]],OpnameTabel[[#This Row],[IsRegelActief]], NOT(ISBLANK(OpnameTabel[[#This Row],[Kenmerkvraag 4]]))), NOT(ISBLANK(OpnameTabel[[#This Row],[Kenmerkantwoord 4]])), TRUE)</f>
        <v>0</v>
      </c>
      <c r="AJ96" s="70" t="b">
        <f>IF(AND(OpnameTabel[[#This Row],[IsAssetRegel]],OpnameTabel[[#This Row],[IsRegelActief]], NOT(ISBLANK(OpnameTabel[[#This Row],[Kenmerkvraag 5]]))), NOT(ISBLANK(OpnameTabel[[#This Row],[Kenmerkantwoord 5]])), TRUE)</f>
        <v>0</v>
      </c>
      <c r="AK96" s="70" t="b">
        <f>IF(AND(OpnameTabel[[#This Row],[IsAssetRegel]],OpnameTabel[[#This Row],[IsRegelActief]], NOT(ISBLANK(OpnameTabel[[#This Row],[Kenmerkvraag 6]]))), NOT(ISBLANK(OpnameTabel[[#This Row],[Kenmerkantwoord 6]])), TRUE)</f>
        <v>0</v>
      </c>
      <c r="AL96" s="70" t="b">
        <f>IF(AND(OpnameTabel[[#This Row],[IsAssetRegel]],OpnameTabel[[#This Row],[IsRegelActief]], NOT(ISBLANK(OpnameTabel[[#This Row],[Kenmerkvraag 7]]))), NOT(ISBLANK(OpnameTabel[[#This Row],[Kenmerkantwoord 7]])), TRUE)</f>
        <v>1</v>
      </c>
      <c r="AM96" s="70" t="b">
        <f>IF(AND(OpnameTabel[[#This Row],[IsAssetRegel]],OpnameTabel[[#This Row],[IsRegelActief]], NOT(ISBLANK(OpnameTabel[[#This Row],[Kenmerkvraag 8]]))), NOT(ISBLANK(OpnameTabel[[#This Row],[Kenmerkantwoord 8]])), TRUE)</f>
        <v>1</v>
      </c>
      <c r="AN96" s="70" t="b">
        <f>IF(AND(OpnameTabel[[#This Row],[IsAssetRegel]],OpnameTabel[[#This Row],[IsRegelActief]], NOT(ISBLANK(OpnameTabel[[#This Row],[Kenmerkvraag 9]]))), NOT(ISBLANK(OpnameTabel[[#This Row],[Kenmerkantwoord 9]])), TRUE)</f>
        <v>1</v>
      </c>
      <c r="AO96" s="70" t="b">
        <f>IF(AND(OpnameTabel[[#This Row],[IsAssetRegel]],OpnameTabel[[#This Row],[IsRegelActief]], NOT(ISBLANK(OpnameTabel[[#This Row],[Kenmerkvraag 10]]))), NOT(ISBLANK(OpnameTabel[[#This Row],[Kenmerkantwoord 10]])), TRUE)</f>
        <v>1</v>
      </c>
      <c r="AP96" s="70" t="b">
        <f>IF(AND(OpnameTabel[[#This Row],[IsAssetRegel]],OpnameTabel[[#This Row],[IsRegelActief]], NOT(ISBLANK(OpnameTabel[[#This Row],[Kenmerkvraag 11]]))), NOT(ISBLANK(OpnameTabel[[#This Row],[Kenmerkantwoord 11]])), TRUE)</f>
        <v>1</v>
      </c>
      <c r="AQ96" s="70">
        <f>IF(OpnameTabel[[#This Row],[IsIngevuld1]], 0, 1)</f>
        <v>1</v>
      </c>
      <c r="AR96" s="70">
        <f>IF(OpnameTabel[[#This Row],[IsIngevuld2]], 0, 1)</f>
        <v>1</v>
      </c>
      <c r="AS96" s="70">
        <f>IF(OpnameTabel[[#This Row],[IsIngevuld3]], 0, 1)</f>
        <v>1</v>
      </c>
      <c r="AT96" s="70">
        <f>IF(OpnameTabel[[#This Row],[IsIngevuld4]], 0, 1)</f>
        <v>1</v>
      </c>
      <c r="AU96" s="70">
        <f>IF(OpnameTabel[[#This Row],[IsIngevuld5]], 0, 1)</f>
        <v>1</v>
      </c>
      <c r="AV96" s="70">
        <f>IF(OpnameTabel[[#This Row],[IsIngevuld6]], 0, 1)</f>
        <v>1</v>
      </c>
      <c r="AW96" s="70">
        <f>IF(OpnameTabel[[#This Row],[IsIngevuld7]], 0, 1)</f>
        <v>0</v>
      </c>
      <c r="AX96" s="70">
        <f>IF(OpnameTabel[[#This Row],[IsIngevuld8]], 0, 1)</f>
        <v>0</v>
      </c>
      <c r="AY96" s="70">
        <f>IF(OpnameTabel[[#This Row],[IsIngevuld9]], 0, 1)</f>
        <v>0</v>
      </c>
      <c r="AZ96" s="70">
        <f>IF(OpnameTabel[[#This Row],[IsIngevuld10]], 0, 1)</f>
        <v>0</v>
      </c>
      <c r="BA96" s="70">
        <f>IF(OpnameTabel[[#This Row],[IsIngevuld11]], 0, 1)</f>
        <v>0</v>
      </c>
      <c r="BB96" s="70" t="b">
        <f>ISNUMBER(SEARCH("[",OpnameTabel[[#This Row],[Kenmerkvraag 4]]))</f>
        <v>0</v>
      </c>
      <c r="BC96" s="70" t="str">
        <f>IF(OpnameTabel[[#This Row],[HeeftKenmerkEenheid4]], MID(LEFT(OpnameTabel[[#This Row],[Kenmerkvraag 4]],FIND("]",OpnameTabel[[#This Row],[Kenmerkvraag 4]])-1),FIND("[",OpnameTabel[[#This Row],[Kenmerkvraag 4]])+1,LEN(OpnameTabel[[#This Row],[Kenmerkvraag 4]])), "")</f>
        <v/>
      </c>
      <c r="BD96" s="70" t="str">
        <f>IF(OpnameTabel[[#This Row],[HeeftKenmerkEenheid4]], LEFT(OpnameTabel[[#This Row],[Kenmerkvraag 4]], (FIND(" [",OpnameTabel[[#This Row],[Kenmerkvraag 4]],1)-1)), "")</f>
        <v/>
      </c>
      <c r="BE96" s="186" t="str">
        <f>IF(OpnameTabel[[#This Row],[HeeftKenmerkEenheid4]], (OpnameTabel[[#This Row],[Kenmerkomschrijving4]] &amp; ": " &amp; OpnameTabel[[#This Row],[Kenmerkantwoord 4]] &amp; " " &amp;OpnameTabel[[#This Row],[Kenmerkeenheid4]]), IF(ISTEXT(OpnameTabel[[#This Row],[Kenmerkantwoord 4]]), OpnameTabel[[#This Row],[Kenmerkantwoord 4]], ""))</f>
        <v/>
      </c>
      <c r="BF96" s="186" t="b">
        <f>ISNUMBER(SEARCH("[",OpnameTabel[[#This Row],[Kenmerkvraag 5]]))</f>
        <v>1</v>
      </c>
      <c r="BG96" s="186" t="str">
        <f>IF(OpnameTabel[[#This Row],[HeeftKenmerkEenheid5]], MID(LEFT(OpnameTabel[[#This Row],[Kenmerkvraag 5]],FIND("]",OpnameTabel[[#This Row],[Kenmerkvraag 5]])-1),FIND("[",OpnameTabel[[#This Row],[Kenmerkvraag 5]])+1,LEN(OpnameTabel[[#This Row],[Kenmerkvraag 5]])), "")</f>
        <v>stuks</v>
      </c>
      <c r="BH96" s="186" t="str">
        <f>IF(OpnameTabel[[#This Row],[HeeftKenmerkEenheid5]], LEFT(OpnameTabel[[#This Row],[Kenmerkvraag 5]], (FIND(" [",OpnameTabel[[#This Row],[Kenmerkvraag 5]],1)-1)), "")</f>
        <v>Armaturen</v>
      </c>
      <c r="BI96" s="186" t="str">
        <f>IF(OpnameTabel[[#This Row],[HeeftKenmerkEenheid5]], (OpnameTabel[[#This Row],[Kenmerkomschrijving5]] &amp; ": " &amp; OpnameTabel[[#This Row],[Kenmerkantwoord 5]] &amp; " " &amp;OpnameTabel[[#This Row],[Kenmerkeenheid5]]), IF(ISTEXT(OpnameTabel[[#This Row],[Kenmerkantwoord 5]]), OpnameTabel[[#This Row],[Kenmerkantwoord 5]], ""))</f>
        <v>Armaturen:  stuks</v>
      </c>
      <c r="BJ96" s="186" t="b">
        <f>ISNUMBER(SEARCH("[",OpnameTabel[[#This Row],[Kenmerkvraag 6]]))</f>
        <v>1</v>
      </c>
      <c r="BK96" s="186" t="str">
        <f>IF(OpnameTabel[[#This Row],[HeeftKenmerkEenheid6]], MID(LEFT(OpnameTabel[[#This Row],[Kenmerkvraag 6]],FIND("]",OpnameTabel[[#This Row],[Kenmerkvraag 6]])-1),FIND("[",OpnameTabel[[#This Row],[Kenmerkvraag 6]])+1,LEN(OpnameTabel[[#This Row],[Kenmerkvraag 6]])), "")</f>
        <v>W</v>
      </c>
      <c r="BL96" s="186" t="str">
        <f>IF(OpnameTabel[[#This Row],[HeeftKenmerkEenheid6]], LEFT(OpnameTabel[[#This Row],[Kenmerkvraag 6]], (FIND(" [",OpnameTabel[[#This Row],[Kenmerkvraag 6]],1)-1)), "")</f>
        <v>Vermogen per eenheid</v>
      </c>
      <c r="BM96" s="186" t="str">
        <f>IF(OpnameTabel[[#This Row],[HeeftKenmerkEenheid6]], (OpnameTabel[[#This Row],[Kenmerkomschrijving6]] &amp; ": " &amp; OpnameTabel[[#This Row],[Kenmerkantwoord 6]] &amp; " " &amp;OpnameTabel[[#This Row],[Kenmerkeenheid6]]), IF(ISTEXT(OpnameTabel[[#This Row],[Kenmerkantwoord 6]]), OpnameTabel[[#This Row],[Kenmerkantwoord 6]], ""))</f>
        <v>Vermogen per eenheid:  W</v>
      </c>
      <c r="BN96" s="186" t="b">
        <f>ISNUMBER(SEARCH("[",OpnameTabel[[#This Row],[Kenmerkvraag 7]]))</f>
        <v>0</v>
      </c>
      <c r="BO96" s="186" t="str">
        <f>IF(OpnameTabel[[#This Row],[HeeftKenmerkEenheid7]], MID(LEFT(OpnameTabel[[#This Row],[Kenmerkvraag 7]],FIND("]",OpnameTabel[[#This Row],[Kenmerkvraag 7]])-1),FIND("[",OpnameTabel[[#This Row],[Kenmerkvraag 7]])+1,LEN(OpnameTabel[[#This Row],[Kenmerkvraag 7]])), "")</f>
        <v/>
      </c>
      <c r="BP96" s="186" t="str">
        <f>IF(OpnameTabel[[#This Row],[HeeftKenmerkEenheid7]], LEFT(OpnameTabel[[#This Row],[Kenmerkvraag 7]], (FIND(" [",OpnameTabel[[#This Row],[Kenmerkvraag 7]],1)-1)), "")</f>
        <v/>
      </c>
      <c r="BQ96" s="186" t="str">
        <f>IF(OpnameTabel[[#This Row],[HeeftKenmerkEenheid7]], (OpnameTabel[[#This Row],[Kenmerkomschrijving7]] &amp; ": " &amp; OpnameTabel[[#This Row],[Kenmerkantwoord 7]] &amp; " " &amp;OpnameTabel[[#This Row],[Kenmerkeenheid7]]), IF(ISTEXT(OpnameTabel[[#This Row],[Kenmerkantwoord 7]]), OpnameTabel[[#This Row],[Kenmerkantwoord 7]], ""))</f>
        <v/>
      </c>
      <c r="BR96" s="186" t="b">
        <f>ISNUMBER(SEARCH("[",OpnameTabel[[#This Row],[Kenmerkvraag 8]]))</f>
        <v>0</v>
      </c>
      <c r="BS96" s="186" t="str">
        <f>IF(OpnameTabel[[#This Row],[HeeftKenmerkEenheid8]], MID(LEFT(OpnameTabel[[#This Row],[Kenmerkvraag 8]],FIND("]",OpnameTabel[[#This Row],[Kenmerkvraag 8]])-1),FIND("[",OpnameTabel[[#This Row],[Kenmerkvraag 8]])+1,LEN(OpnameTabel[[#This Row],[Kenmerkvraag 8]])), "")</f>
        <v/>
      </c>
      <c r="BT96" s="186" t="str">
        <f>IF(OpnameTabel[[#This Row],[HeeftKenmerkEenheid8]], LEFT(OpnameTabel[[#This Row],[Kenmerkvraag 8]], (FIND(" [",OpnameTabel[[#This Row],[Kenmerkvraag 8]],1)-1)), "")</f>
        <v/>
      </c>
      <c r="BU96" s="186" t="str">
        <f>IF(OpnameTabel[[#This Row],[HeeftKenmerkEenheid8]], (OpnameTabel[[#This Row],[Kenmerkomschrijving8]] &amp; ": " &amp; OpnameTabel[[#This Row],[Kenmerkantwoord 8]] &amp; " " &amp;OpnameTabel[[#This Row],[Kenmerkeenheid8]]), IF(ISTEXT(OpnameTabel[[#This Row],[Kenmerkantwoord 8]]), OpnameTabel[[#This Row],[Kenmerkantwoord 8]], ""))</f>
        <v/>
      </c>
      <c r="BV96" s="186" t="b">
        <f>ISNUMBER(SEARCH("[",OpnameTabel[[#This Row],[Kenmerkvraag 9]]))</f>
        <v>0</v>
      </c>
      <c r="BW96" s="186" t="str">
        <f>IF(OpnameTabel[[#This Row],[HeeftKenmerkEenheid9]], MID(LEFT(OpnameTabel[[#This Row],[Kenmerkvraag 9]],FIND("]",OpnameTabel[[#This Row],[Kenmerkvraag 9]])-1),FIND("[",OpnameTabel[[#This Row],[Kenmerkvraag 9]])+1,LEN(OpnameTabel[[#This Row],[Kenmerkvraag 9]])), "")</f>
        <v/>
      </c>
      <c r="BX96" s="186" t="str">
        <f>IF(OpnameTabel[[#This Row],[HeeftKenmerkEenheid9]], LEFT(OpnameTabel[[#This Row],[Kenmerkvraag 9]], (FIND(" [",OpnameTabel[[#This Row],[Kenmerkvraag 9]],1)-1)), "")</f>
        <v/>
      </c>
      <c r="BY96" s="186" t="str">
        <f>IF(OpnameTabel[[#This Row],[HeeftKenmerkEenheid9]], (OpnameTabel[[#This Row],[Kenmerkomschrijving9]] &amp; ": " &amp; OpnameTabel[[#This Row],[Kenmerkantwoord 9]] &amp; " " &amp;OpnameTabel[[#This Row],[Kenmerkeenheid9]]), IF(ISTEXT(OpnameTabel[[#This Row],[Kenmerkantwoord 9]]), OpnameTabel[[#This Row],[Kenmerkantwoord 9]], ""))</f>
        <v/>
      </c>
      <c r="BZ96" s="186" t="b">
        <f>ISNUMBER(SEARCH("[",OpnameTabel[[#This Row],[Kenmerkvraag 10]]))</f>
        <v>0</v>
      </c>
      <c r="CA96" s="186" t="str">
        <f>IF(OpnameTabel[[#This Row],[HeeftKenmerkEenheid10]], MID(LEFT(OpnameTabel[[#This Row],[Kenmerkvraag 10]],FIND("]",OpnameTabel[[#This Row],[Kenmerkvraag 10]])-1),FIND("[",OpnameTabel[[#This Row],[Kenmerkvraag 10]])+1,LEN(OpnameTabel[[#This Row],[Kenmerkvraag 10]])), "")</f>
        <v/>
      </c>
      <c r="CB96" s="186" t="str">
        <f>IF(OpnameTabel[[#This Row],[HeeftKenmerkEenheid10]], LEFT(OpnameTabel[[#This Row],[Kenmerkvraag 10]], (FIND(" [",OpnameTabel[[#This Row],[Kenmerkvraag 10]],1)-1)), "")</f>
        <v/>
      </c>
      <c r="CC96" s="186"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6" s="186" t="b">
        <f>ISNUMBER(SEARCH("[",OpnameTabel[[#This Row],[Kenmerkvraag 11]]))</f>
        <v>0</v>
      </c>
      <c r="CE96" s="186" t="str">
        <f>IF(OpnameTabel[[#This Row],[HeeftKenmerkEenheid11]], MID(LEFT(OpnameTabel[[#This Row],[Kenmerkvraag 11]],FIND("]",OpnameTabel[[#This Row],[Kenmerkvraag 11]])-1),FIND("[",OpnameTabel[[#This Row],[Kenmerkvraag 11]])+1,LEN(OpnameTabel[[#This Row],[Kenmerkvraag 11]])), "")</f>
        <v/>
      </c>
      <c r="CF96" s="186" t="str">
        <f>IF(OpnameTabel[[#This Row],[HeeftKenmerkEenheid11]], LEFT(OpnameTabel[[#This Row],[Kenmerkvraag 11]], (FIND(" [",OpnameTabel[[#This Row],[Kenmerkvraag 11]],1)-1)), "")</f>
        <v/>
      </c>
      <c r="CG96" s="186"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6" s="186"/>
      <c r="CI96" s="186"/>
      <c r="CJ96" s="186"/>
      <c r="CK96" s="186"/>
      <c r="CL96" s="186"/>
      <c r="CM96" s="186"/>
      <c r="CN96" s="186"/>
      <c r="CO96" s="186"/>
      <c r="CP96" s="186"/>
      <c r="CQ96" s="186"/>
      <c r="CR96" s="186"/>
      <c r="CS96" s="186"/>
      <c r="CT96" s="186"/>
      <c r="CU96" s="186"/>
    </row>
    <row r="97" spans="1:99" s="242" customFormat="1" ht="17.399999999999999" customHeight="1" x14ac:dyDescent="0.25">
      <c r="A97" s="237">
        <f>ROW()</f>
        <v>97</v>
      </c>
      <c r="B97" s="238">
        <v>0</v>
      </c>
      <c r="C97" s="261" t="s">
        <v>259</v>
      </c>
      <c r="D97" s="262" t="s">
        <v>3041</v>
      </c>
      <c r="E97" s="263"/>
      <c r="F97" s="263"/>
      <c r="G97"/>
      <c r="H97" s="239">
        <v>1</v>
      </c>
      <c r="I97" s="264"/>
      <c r="J97" s="264"/>
      <c r="K97" s="264"/>
      <c r="L97" s="265" t="s">
        <v>3051</v>
      </c>
      <c r="M97" s="264"/>
      <c r="N97" s="265" t="s">
        <v>3135</v>
      </c>
      <c r="O97" s="264"/>
      <c r="P97" s="266" t="s">
        <v>3136</v>
      </c>
      <c r="Q97" s="264"/>
      <c r="R97" s="267"/>
      <c r="S97" s="264" t="s">
        <v>3042</v>
      </c>
      <c r="T97" s="265"/>
      <c r="U97" s="268"/>
      <c r="V97" s="269"/>
      <c r="W97" s="270"/>
      <c r="X97" s="269"/>
      <c r="Y97" s="271"/>
      <c r="Z97" s="272"/>
      <c r="AA97" s="272"/>
      <c r="AB97" s="273" t="s">
        <v>3848</v>
      </c>
      <c r="AC97" s="274" t="s">
        <v>3704</v>
      </c>
      <c r="AD97" s="241" t="b">
        <f>NOT(ISBLANK(OpnameTabel[[#This Row],[Aantal]]))</f>
        <v>1</v>
      </c>
      <c r="AE97" s="242" t="b">
        <f>AND(OpnameTabel[[#This Row],[IsAssetRegel]],NOT(ISBLANK(OpnameTabel[[#This Row],[Aantal]])))</f>
        <v>1</v>
      </c>
      <c r="AF97" s="242" t="b">
        <f>IF(AND(OpnameTabel[[#This Row],[IsAssetRegel]],OpnameTabel[[#This Row],[IsRegelActief]]), NOT(ISBLANK(OpnameTabel[[#This Row],[Bouwjaar]])), TRUE)</f>
        <v>0</v>
      </c>
      <c r="AG97" s="242" t="b">
        <f>IF(AND(OpnameTabel[[#This Row],[IsAssetRegel]],OpnameTabel[[#This Row],[IsRegelActief]]), NOT(ISBLANK(J97)), TRUE)</f>
        <v>0</v>
      </c>
      <c r="AH97" s="242" t="b">
        <f>IF(AND(OpnameTabel[[#This Row],[IsAssetRegel]],OpnameTabel[[#This Row],[IsRegelActief]]), NOT(ISBLANK(K97)), TRUE)</f>
        <v>0</v>
      </c>
      <c r="AI97" s="242" t="b">
        <f>IF(AND(OpnameTabel[[#This Row],[IsAssetRegel]],OpnameTabel[[#This Row],[IsRegelActief]], NOT(ISBLANK(OpnameTabel[[#This Row],[Kenmerkvraag 4]]))), NOT(ISBLANK(OpnameTabel[[#This Row],[Kenmerkantwoord 4]])), TRUE)</f>
        <v>0</v>
      </c>
      <c r="AJ97" s="242" t="b">
        <f>IF(AND(OpnameTabel[[#This Row],[IsAssetRegel]],OpnameTabel[[#This Row],[IsRegelActief]], NOT(ISBLANK(OpnameTabel[[#This Row],[Kenmerkvraag 5]]))), NOT(ISBLANK(OpnameTabel[[#This Row],[Kenmerkantwoord 5]])), TRUE)</f>
        <v>0</v>
      </c>
      <c r="AK97" s="242" t="b">
        <f>IF(AND(OpnameTabel[[#This Row],[IsAssetRegel]],OpnameTabel[[#This Row],[IsRegelActief]], NOT(ISBLANK(OpnameTabel[[#This Row],[Kenmerkvraag 6]]))), NOT(ISBLANK(OpnameTabel[[#This Row],[Kenmerkantwoord 6]])), TRUE)</f>
        <v>0</v>
      </c>
      <c r="AL97" s="242" t="b">
        <f>IF(AND(OpnameTabel[[#This Row],[IsAssetRegel]],OpnameTabel[[#This Row],[IsRegelActief]], NOT(ISBLANK(OpnameTabel[[#This Row],[Kenmerkvraag 7]]))), NOT(ISBLANK(OpnameTabel[[#This Row],[Kenmerkantwoord 7]])), TRUE)</f>
        <v>1</v>
      </c>
      <c r="AM97" s="242" t="b">
        <f>IF(AND(OpnameTabel[[#This Row],[IsAssetRegel]],OpnameTabel[[#This Row],[IsRegelActief]], NOT(ISBLANK(OpnameTabel[[#This Row],[Kenmerkvraag 8]]))), NOT(ISBLANK(OpnameTabel[[#This Row],[Kenmerkantwoord 8]])), TRUE)</f>
        <v>1</v>
      </c>
      <c r="AN97" s="242" t="b">
        <f>IF(AND(OpnameTabel[[#This Row],[IsAssetRegel]],OpnameTabel[[#This Row],[IsRegelActief]], NOT(ISBLANK(OpnameTabel[[#This Row],[Kenmerkvraag 9]]))), NOT(ISBLANK(OpnameTabel[[#This Row],[Kenmerkantwoord 9]])), TRUE)</f>
        <v>1</v>
      </c>
      <c r="AO97" s="242" t="b">
        <f>IF(AND(OpnameTabel[[#This Row],[IsAssetRegel]],OpnameTabel[[#This Row],[IsRegelActief]], NOT(ISBLANK(OpnameTabel[[#This Row],[Kenmerkvraag 10]]))), NOT(ISBLANK(OpnameTabel[[#This Row],[Kenmerkantwoord 10]])), TRUE)</f>
        <v>1</v>
      </c>
      <c r="AP97" s="242" t="b">
        <f>IF(AND(OpnameTabel[[#This Row],[IsAssetRegel]],OpnameTabel[[#This Row],[IsRegelActief]], NOT(ISBLANK(OpnameTabel[[#This Row],[Kenmerkvraag 11]]))), NOT(ISBLANK(OpnameTabel[[#This Row],[Kenmerkantwoord 11]])), TRUE)</f>
        <v>1</v>
      </c>
      <c r="AQ97" s="242">
        <f>IF(OpnameTabel[[#This Row],[IsIngevuld1]], 0, 1)</f>
        <v>1</v>
      </c>
      <c r="AR97" s="242">
        <f>IF(OpnameTabel[[#This Row],[IsIngevuld2]], 0, 1)</f>
        <v>1</v>
      </c>
      <c r="AS97" s="242">
        <f>IF(OpnameTabel[[#This Row],[IsIngevuld3]], 0, 1)</f>
        <v>1</v>
      </c>
      <c r="AT97" s="242">
        <f>IF(OpnameTabel[[#This Row],[IsIngevuld4]], 0, 1)</f>
        <v>1</v>
      </c>
      <c r="AU97" s="242">
        <f>IF(OpnameTabel[[#This Row],[IsIngevuld5]], 0, 1)</f>
        <v>1</v>
      </c>
      <c r="AV97" s="242">
        <f>IF(OpnameTabel[[#This Row],[IsIngevuld6]], 0, 1)</f>
        <v>1</v>
      </c>
      <c r="AW97" s="242">
        <f>IF(OpnameTabel[[#This Row],[IsIngevuld7]], 0, 1)</f>
        <v>0</v>
      </c>
      <c r="AX97" s="242">
        <f>IF(OpnameTabel[[#This Row],[IsIngevuld8]], 0, 1)</f>
        <v>0</v>
      </c>
      <c r="AY97" s="242">
        <f>IF(OpnameTabel[[#This Row],[IsIngevuld9]], 0, 1)</f>
        <v>0</v>
      </c>
      <c r="AZ97" s="242">
        <f>IF(OpnameTabel[[#This Row],[IsIngevuld10]], 0, 1)</f>
        <v>0</v>
      </c>
      <c r="BA97" s="242">
        <f>IF(OpnameTabel[[#This Row],[IsIngevuld11]], 0, 1)</f>
        <v>0</v>
      </c>
      <c r="BB97" s="242" t="b">
        <f>ISNUMBER(SEARCH("[",OpnameTabel[[#This Row],[Kenmerkvraag 4]]))</f>
        <v>1</v>
      </c>
      <c r="BC97" s="242" t="str">
        <f>IF(OpnameTabel[[#This Row],[HeeftKenmerkEenheid4]], MID(LEFT(OpnameTabel[[#This Row],[Kenmerkvraag 4]],FIND("]",OpnameTabel[[#This Row],[Kenmerkvraag 4]])-1),FIND("[",OpnameTabel[[#This Row],[Kenmerkvraag 4]])+1,LEN(OpnameTabel[[#This Row],[Kenmerkvraag 4]])), "")</f>
        <v>m3/h</v>
      </c>
      <c r="BD97" s="242" t="str">
        <f>IF(OpnameTabel[[#This Row],[HeeftKenmerkEenheid4]], LEFT(OpnameTabel[[#This Row],[Kenmerkvraag 4]], (FIND(" [",OpnameTabel[[#This Row],[Kenmerkvraag 4]],1)-1)), "")</f>
        <v>Max. debiet</v>
      </c>
      <c r="BE97" s="243" t="str">
        <f>IF(OpnameTabel[[#This Row],[HeeftKenmerkEenheid4]], (OpnameTabel[[#This Row],[Kenmerkomschrijving4]] &amp; ": " &amp; OpnameTabel[[#This Row],[Kenmerkantwoord 4]] &amp; " " &amp;OpnameTabel[[#This Row],[Kenmerkeenheid4]]), IF(ISTEXT(OpnameTabel[[#This Row],[Kenmerkantwoord 4]]), OpnameTabel[[#This Row],[Kenmerkantwoord 4]], ""))</f>
        <v>Max. debiet:  m3/h</v>
      </c>
      <c r="BF97" s="243" t="b">
        <f>ISNUMBER(SEARCH("[",OpnameTabel[[#This Row],[Kenmerkvraag 5]]))</f>
        <v>1</v>
      </c>
      <c r="BG97" s="243" t="str">
        <f>IF(OpnameTabel[[#This Row],[HeeftKenmerkEenheid5]], MID(LEFT(OpnameTabel[[#This Row],[Kenmerkvraag 5]],FIND("]",OpnameTabel[[#This Row],[Kenmerkvraag 5]])-1),FIND("[",OpnameTabel[[#This Row],[Kenmerkvraag 5]])+1,LEN(OpnameTabel[[#This Row],[Kenmerkvraag 5]])), "")</f>
        <v>m</v>
      </c>
      <c r="BH97" s="243" t="str">
        <f>IF(OpnameTabel[[#This Row],[HeeftKenmerkEenheid5]], LEFT(OpnameTabel[[#This Row],[Kenmerkvraag 5]], (FIND(" [",OpnameTabel[[#This Row],[Kenmerkvraag 5]],1)-1)), "")</f>
        <v>Diepte</v>
      </c>
      <c r="BI97" s="243" t="str">
        <f>IF(OpnameTabel[[#This Row],[HeeftKenmerkEenheid5]], (OpnameTabel[[#This Row],[Kenmerkomschrijving5]] &amp; ": " &amp; OpnameTabel[[#This Row],[Kenmerkantwoord 5]] &amp; " " &amp;OpnameTabel[[#This Row],[Kenmerkeenheid5]]), IF(ISTEXT(OpnameTabel[[#This Row],[Kenmerkantwoord 5]]), OpnameTabel[[#This Row],[Kenmerkantwoord 5]], ""))</f>
        <v>Diepte:  m</v>
      </c>
      <c r="BJ97" s="243" t="b">
        <f>ISNUMBER(SEARCH("[",OpnameTabel[[#This Row],[Kenmerkvraag 6]]))</f>
        <v>1</v>
      </c>
      <c r="BK97" s="243" t="str">
        <f>IF(OpnameTabel[[#This Row],[HeeftKenmerkEenheid6]], MID(LEFT(OpnameTabel[[#This Row],[Kenmerkvraag 6]],FIND("]",OpnameTabel[[#This Row],[Kenmerkvraag 6]])-1),FIND("[",OpnameTabel[[#This Row],[Kenmerkvraag 6]])+1,LEN(OpnameTabel[[#This Row],[Kenmerkvraag 6]])), "")</f>
        <v>stuks</v>
      </c>
      <c r="BL97" s="243" t="str">
        <f>IF(OpnameTabel[[#This Row],[HeeftKenmerkEenheid6]], LEFT(OpnameTabel[[#This Row],[Kenmerkvraag 6]], (FIND(" [",OpnameTabel[[#This Row],[Kenmerkvraag 6]],1)-1)), "")</f>
        <v>Boringen</v>
      </c>
      <c r="BM97" s="243" t="str">
        <f>IF(OpnameTabel[[#This Row],[HeeftKenmerkEenheid6]], (OpnameTabel[[#This Row],[Kenmerkomschrijving6]] &amp; ": " &amp; OpnameTabel[[#This Row],[Kenmerkantwoord 6]] &amp; " " &amp;OpnameTabel[[#This Row],[Kenmerkeenheid6]]), IF(ISTEXT(OpnameTabel[[#This Row],[Kenmerkantwoord 6]]), OpnameTabel[[#This Row],[Kenmerkantwoord 6]], ""))</f>
        <v>Boringen:  stuks</v>
      </c>
      <c r="BN97" s="243" t="b">
        <f>ISNUMBER(SEARCH("[",OpnameTabel[[#This Row],[Kenmerkvraag 7]]))</f>
        <v>0</v>
      </c>
      <c r="BO97" s="243" t="str">
        <f>IF(OpnameTabel[[#This Row],[HeeftKenmerkEenheid7]], MID(LEFT(OpnameTabel[[#This Row],[Kenmerkvraag 7]],FIND("]",OpnameTabel[[#This Row],[Kenmerkvraag 7]])-1),FIND("[",OpnameTabel[[#This Row],[Kenmerkvraag 7]])+1,LEN(OpnameTabel[[#This Row],[Kenmerkvraag 7]])), "")</f>
        <v/>
      </c>
      <c r="BP97" s="243" t="str">
        <f>IF(OpnameTabel[[#This Row],[HeeftKenmerkEenheid7]], LEFT(OpnameTabel[[#This Row],[Kenmerkvraag 7]], (FIND(" [",OpnameTabel[[#This Row],[Kenmerkvraag 7]],1)-1)), "")</f>
        <v/>
      </c>
      <c r="BQ97" s="243" t="str">
        <f>IF(OpnameTabel[[#This Row],[HeeftKenmerkEenheid7]], (OpnameTabel[[#This Row],[Kenmerkomschrijving7]] &amp; ": " &amp; OpnameTabel[[#This Row],[Kenmerkantwoord 7]] &amp; " " &amp;OpnameTabel[[#This Row],[Kenmerkeenheid7]]), IF(ISTEXT(OpnameTabel[[#This Row],[Kenmerkantwoord 7]]), OpnameTabel[[#This Row],[Kenmerkantwoord 7]], ""))</f>
        <v>Aantal boringen</v>
      </c>
      <c r="BR97" s="243" t="b">
        <f>ISNUMBER(SEARCH("[",OpnameTabel[[#This Row],[Kenmerkvraag 8]]))</f>
        <v>0</v>
      </c>
      <c r="BS97" s="243" t="str">
        <f>IF(OpnameTabel[[#This Row],[HeeftKenmerkEenheid8]], MID(LEFT(OpnameTabel[[#This Row],[Kenmerkvraag 8]],FIND("]",OpnameTabel[[#This Row],[Kenmerkvraag 8]])-1),FIND("[",OpnameTabel[[#This Row],[Kenmerkvraag 8]])+1,LEN(OpnameTabel[[#This Row],[Kenmerkvraag 8]])), "")</f>
        <v/>
      </c>
      <c r="BT97" s="243" t="str">
        <f>IF(OpnameTabel[[#This Row],[HeeftKenmerkEenheid8]], LEFT(OpnameTabel[[#This Row],[Kenmerkvraag 8]], (FIND(" [",OpnameTabel[[#This Row],[Kenmerkvraag 8]],1)-1)), "")</f>
        <v/>
      </c>
      <c r="BU97" s="243" t="str">
        <f>IF(OpnameTabel[[#This Row],[HeeftKenmerkEenheid8]], (OpnameTabel[[#This Row],[Kenmerkomschrijving8]] &amp; ": " &amp; OpnameTabel[[#This Row],[Kenmerkantwoord 8]] &amp; " " &amp;OpnameTabel[[#This Row],[Kenmerkeenheid8]]), IF(ISTEXT(OpnameTabel[[#This Row],[Kenmerkantwoord 8]]), OpnameTabel[[#This Row],[Kenmerkantwoord 8]], ""))</f>
        <v/>
      </c>
      <c r="BV97" s="243" t="b">
        <f>ISNUMBER(SEARCH("[",OpnameTabel[[#This Row],[Kenmerkvraag 9]]))</f>
        <v>0</v>
      </c>
      <c r="BW97" s="243" t="str">
        <f>IF(OpnameTabel[[#This Row],[HeeftKenmerkEenheid9]], MID(LEFT(OpnameTabel[[#This Row],[Kenmerkvraag 9]],FIND("]",OpnameTabel[[#This Row],[Kenmerkvraag 9]])-1),FIND("[",OpnameTabel[[#This Row],[Kenmerkvraag 9]])+1,LEN(OpnameTabel[[#This Row],[Kenmerkvraag 9]])), "")</f>
        <v/>
      </c>
      <c r="BX97" s="243" t="str">
        <f>IF(OpnameTabel[[#This Row],[HeeftKenmerkEenheid9]], LEFT(OpnameTabel[[#This Row],[Kenmerkvraag 9]], (FIND(" [",OpnameTabel[[#This Row],[Kenmerkvraag 9]],1)-1)), "")</f>
        <v/>
      </c>
      <c r="BY97" s="243" t="str">
        <f>IF(OpnameTabel[[#This Row],[HeeftKenmerkEenheid9]], (OpnameTabel[[#This Row],[Kenmerkomschrijving9]] &amp; ": " &amp; OpnameTabel[[#This Row],[Kenmerkantwoord 9]] &amp; " " &amp;OpnameTabel[[#This Row],[Kenmerkeenheid9]]), IF(ISTEXT(OpnameTabel[[#This Row],[Kenmerkantwoord 9]]), OpnameTabel[[#This Row],[Kenmerkantwoord 9]], ""))</f>
        <v/>
      </c>
      <c r="BZ97" s="243" t="b">
        <f>ISNUMBER(SEARCH("[",OpnameTabel[[#This Row],[Kenmerkvraag 10]]))</f>
        <v>0</v>
      </c>
      <c r="CA97" s="243" t="str">
        <f>IF(OpnameTabel[[#This Row],[HeeftKenmerkEenheid10]], MID(LEFT(OpnameTabel[[#This Row],[Kenmerkvraag 10]],FIND("]",OpnameTabel[[#This Row],[Kenmerkvraag 10]])-1),FIND("[",OpnameTabel[[#This Row],[Kenmerkvraag 10]])+1,LEN(OpnameTabel[[#This Row],[Kenmerkvraag 10]])), "")</f>
        <v/>
      </c>
      <c r="CB97" s="243" t="str">
        <f>IF(OpnameTabel[[#This Row],[HeeftKenmerkEenheid10]], LEFT(OpnameTabel[[#This Row],[Kenmerkvraag 10]], (FIND(" [",OpnameTabel[[#This Row],[Kenmerkvraag 10]],1)-1)), "")</f>
        <v/>
      </c>
      <c r="CC97" s="243" t="str">
        <f>IF(OpnameTabel[[#This Row],[HeeftKenmerkEenheid10]], (OpnameTabel[[#This Row],[Kenmerkomschrijving10]] &amp; ": " &amp; OpnameTabel[[#This Row],[Kenmerkantwoord 10]] &amp; " " &amp;OpnameTabel[[#This Row],[Kenmerkeenheid10]]), IF(ISTEXT(OpnameTabel[[#This Row],[Kenmerkantwoord 10]]), OpnameTabel[[#This Row],[Kenmerkantwoord 10]], ""))</f>
        <v/>
      </c>
      <c r="CD97" s="243" t="b">
        <f>ISNUMBER(SEARCH("[",OpnameTabel[[#This Row],[Kenmerkvraag 11]]))</f>
        <v>0</v>
      </c>
      <c r="CE97" s="243" t="str">
        <f>IF(OpnameTabel[[#This Row],[HeeftKenmerkEenheid11]], MID(LEFT(OpnameTabel[[#This Row],[Kenmerkvraag 11]],FIND("]",OpnameTabel[[#This Row],[Kenmerkvraag 11]])-1),FIND("[",OpnameTabel[[#This Row],[Kenmerkvraag 11]])+1,LEN(OpnameTabel[[#This Row],[Kenmerkvraag 11]])), "")</f>
        <v/>
      </c>
      <c r="CF97" s="243" t="str">
        <f>IF(OpnameTabel[[#This Row],[HeeftKenmerkEenheid11]], LEFT(OpnameTabel[[#This Row],[Kenmerkvraag 11]], (FIND(" [",OpnameTabel[[#This Row],[Kenmerkvraag 11]],1)-1)), "")</f>
        <v/>
      </c>
      <c r="CG97" s="243" t="str">
        <f>IF(OpnameTabel[[#This Row],[HeeftKenmerkEenheid11]], (OpnameTabel[[#This Row],[Kenmerkomschrijving11]] &amp; ": " &amp; OpnameTabel[[#This Row],[Kenmerkantwoord 11]] &amp; " " &amp;OpnameTabel[[#This Row],[Kenmerkeenheid11]]), IF(ISTEXT(OpnameTabel[[#This Row],[Kenmerkantwoord 11]]), OpnameTabel[[#This Row],[Kenmerkantwoord 11]], ""))</f>
        <v/>
      </c>
      <c r="CH97" s="186"/>
      <c r="CI97" s="186"/>
      <c r="CJ97" s="186"/>
      <c r="CK97" s="186"/>
      <c r="CL97" s="186"/>
      <c r="CM97" s="186"/>
      <c r="CN97" s="186"/>
      <c r="CO97" s="186"/>
      <c r="CP97" s="186"/>
      <c r="CQ97" s="186"/>
      <c r="CR97" s="186"/>
      <c r="CS97" s="186"/>
      <c r="CT97" s="186"/>
      <c r="CU97" s="186"/>
    </row>
  </sheetData>
  <dataConsolidate/>
  <phoneticPr fontId="19" type="noConversion"/>
  <conditionalFormatting sqref="E2">
    <cfRule type="cellIs" dxfId="149" priority="23" operator="between">
      <formula>1</formula>
      <formula>9999</formula>
    </cfRule>
  </conditionalFormatting>
  <conditionalFormatting sqref="H92:AB93 H97:AC97 H96:L96 N96 R96:AC96 P96 H35:K35 P35:AC35 N69 P69 R69:V69 X69:AC69 H84:K84 N84:AC84 H85:AC86 H87:K87 N87:AC87 H88:AC89 H91:AC91 H90:K90 N90:AC90 H36:AC36 H38:AC38 H71:AC71 N70:AC70 N72 R72:AC72 P72 H72:L76 N73:AC76 H77:AC78 H81:L81 H80:AC80 H79:L79 N79:AC79 N81 H83:AC83 H82:N82 R81:AC82 P81:P82 H33:AC34 H31:R32 T31:AC32 H5:AC15 H16:K16 N16:AC16 H30:AC30 H26:AC28 X29:AC29 H29:K29 N29:U29 H25:S25 V25:AC25 X24:AC24 H22:AC23 H20:P21 R20:AC21 H24:U24 U67:AC67 H39:K39 H61:L61 N61:AC61 H60:AC60 H59:L59 N59:AC59 H64:AC65 N66:AC66 N67:S67 H62:N62 H63:K63 N63 P62:AC63 N68:AC68 H41:AC42 H43:L43 H40:L40 N39:AC40 N43:P43 R43:AC43 H44:AC45 H46:N49 P46:P49 R46:AC46 T49:AC49 R48:AC48 T47:AC47 R49 R47 H51:AC52 H53:L53 N53:AC53 H50:L50 N50:AC50 H54:AC58 H95:AC95 H94:L94 N94:AC94 H17:AC19 H66:L70 H37:L37 N37:AC37">
    <cfRule type="expression" priority="22">
      <formula>NOT($AE5)</formula>
    </cfRule>
  </conditionalFormatting>
  <conditionalFormatting sqref="M97 O97 Q97 M85:M86 M88:M89 M36 M38 M71 O71 Q71 M78 O73:O78 Q73:Q78 M82:M83 M80 M91:M93 M5:M15 S5:S15 M30:M34 W25:W28 O18:O22 Y24 O24:O34 M60 M65 M62 Q60:Q67 M41:M42 Q22:Q39 Q41:Q42 Q44:Q45 S48 M44:M49 M51:M52 O50:O61 Q50:Q58 M54:M58 O64:O67 M95 O83:O95 Q83:Q95 W70:W97 S50:S97 Q5:Q19 O5:O16 Y5:Z23 W5:W23 U5:U24 S17:S30 M17:M28 O36:O45 S33:S46 W30:W67 U26:U97 Y25:Z97">
    <cfRule type="expression" priority="20">
      <formula>AND($AE5, ISBLANK(M5), NOT(ISBLANK(L5)))</formula>
    </cfRule>
  </conditionalFormatting>
  <conditionalFormatting sqref="I5:K97">
    <cfRule type="expression" priority="19">
      <formula>AND($AD5, ISBLANK(I5))</formula>
    </cfRule>
  </conditionalFormatting>
  <conditionalFormatting sqref="F5:F97">
    <cfRule type="containsText" dxfId="148" priority="16" operator="containsText" text="~?">
      <formula>NOT(ISERROR(SEARCH("~?",F5)))</formula>
    </cfRule>
    <cfRule type="containsText" dxfId="147" priority="17" operator="containsText" text="n.b.">
      <formula>NOT(ISERROR(SEARCH("n.b.",F5)))</formula>
    </cfRule>
  </conditionalFormatting>
  <conditionalFormatting sqref="AC93 S32">
    <cfRule type="expression" priority="25">
      <formula>NOT($AE31)</formula>
    </cfRule>
  </conditionalFormatting>
  <conditionalFormatting sqref="AB5:AB97">
    <cfRule type="expression" priority="37">
      <formula>AND($AE5, ISBLANK(AB5), NOT(ISBLANK(Y5)))</formula>
    </cfRule>
  </conditionalFormatting>
  <conditionalFormatting sqref="AA5:AA23 AA25:AA97">
    <cfRule type="expression" priority="49">
      <formula>AND($AE5, ISBLANK(AA5), NOT(ISBLANK(Y5)))</formula>
    </cfRule>
  </conditionalFormatting>
  <conditionalFormatting sqref="M70 O70 Q70 M74 M79 O79:O80 Q79:Q80 M59 M61 O46:O47 Q46:Q47 S47">
    <cfRule type="expression" priority="51">
      <formula>NOT($AE48)</formula>
    </cfRule>
  </conditionalFormatting>
  <conditionalFormatting sqref="Q70 O70 M70 M74 M79 Q79:Q80 O79:O80 M59 S47 Q46:Q47 O46:O47">
    <cfRule type="expression" priority="53">
      <formula>AND($AE48, ISBLANK(M46), NOT(ISBLANK(L48)))</formula>
    </cfRule>
  </conditionalFormatting>
  <conditionalFormatting sqref="Q59 M64 O63 M40 Q40 M50 S63">
    <cfRule type="expression" priority="55">
      <formula>NOT($AE43)</formula>
    </cfRule>
  </conditionalFormatting>
  <conditionalFormatting sqref="Q40 M40 M50 M64 S63">
    <cfRule type="expression" priority="57">
      <formula>AND($AE43, ISBLANK(M40), NOT(ISBLANK(L43)))</formula>
    </cfRule>
  </conditionalFormatting>
  <conditionalFormatting sqref="Q59 O63">
    <cfRule type="expression" priority="61">
      <formula>AND($AE62, ISBLANK(O59), NOT(ISBLANK(L62)))</formula>
    </cfRule>
  </conditionalFormatting>
  <conditionalFormatting sqref="M61">
    <cfRule type="expression" priority="69">
      <formula>AND($AE63, ISBLANK(M61), NOT(ISBLANK(N63)))</formula>
    </cfRule>
  </conditionalFormatting>
  <conditionalFormatting sqref="O17">
    <cfRule type="expression" priority="71">
      <formula>NOT($AE23)</formula>
    </cfRule>
  </conditionalFormatting>
  <conditionalFormatting sqref="O17">
    <cfRule type="expression" priority="73">
      <formula>AND($AE23, ISBLANK(O17), NOT(ISBLANK(L23)))</formula>
    </cfRule>
  </conditionalFormatting>
  <conditionalFormatting sqref="M94">
    <cfRule type="expression" priority="85">
      <formula>NOT($AE96)</formula>
    </cfRule>
  </conditionalFormatting>
  <conditionalFormatting sqref="M72:M73 O68 Q68 W68 M68">
    <cfRule type="expression" priority="89">
      <formula>NOT($AE69)</formula>
    </cfRule>
  </conditionalFormatting>
  <conditionalFormatting sqref="M72:M73 Q68 O68 M68 W68">
    <cfRule type="expression" priority="91">
      <formula>AND($AE69, ISBLANK(M68), NOT(ISBLANK(L69)))</formula>
    </cfRule>
  </conditionalFormatting>
  <conditionalFormatting sqref="M77">
    <cfRule type="expression" priority="93">
      <formula>NOT($AE75)</formula>
    </cfRule>
  </conditionalFormatting>
  <conditionalFormatting sqref="M77">
    <cfRule type="expression" priority="95">
      <formula>AND($AE75, ISBLANK(M77), NOT(ISBLANK(L75)))</formula>
    </cfRule>
  </conditionalFormatting>
  <conditionalFormatting sqref="M94">
    <cfRule type="expression" priority="99">
      <formula>AND($AE96, ISBLANK(M94), NOT(ISBLANK(L96)))</formula>
    </cfRule>
  </conditionalFormatting>
  <conditionalFormatting sqref="S32">
    <cfRule type="expression" priority="106">
      <formula>AND($AE31, ISBLANK(S32), NOT(ISBLANK(R31)))</formula>
    </cfRule>
  </conditionalFormatting>
  <conditionalFormatting sqref="M67">
    <cfRule type="expression" priority="167">
      <formula>NOT(#REF!)</formula>
    </cfRule>
  </conditionalFormatting>
  <conditionalFormatting sqref="M67">
    <cfRule type="expression" priority="168">
      <formula>AND(#REF!, ISBLANK(M67), NOT(ISBLANK(#REF!)))</formula>
    </cfRule>
  </conditionalFormatting>
  <conditionalFormatting sqref="Q33">
    <cfRule type="expression" priority="171">
      <formula>NOT($AE17)</formula>
    </cfRule>
  </conditionalFormatting>
  <conditionalFormatting sqref="Q33">
    <cfRule type="expression" priority="172">
      <formula>AND($AE17, ISBLANK(Q33), NOT(ISBLANK(P17)))</formula>
    </cfRule>
  </conditionalFormatting>
  <conditionalFormatting sqref="S16">
    <cfRule type="expression" priority="195">
      <formula>NOT($AE20)</formula>
    </cfRule>
  </conditionalFormatting>
  <conditionalFormatting sqref="S16">
    <cfRule type="expression" priority="196">
      <formula>AND($AE20, ISBLANK(S16), NOT(ISBLANK(P20)))</formula>
    </cfRule>
  </conditionalFormatting>
  <conditionalFormatting sqref="M37">
    <cfRule type="expression" priority="219">
      <formula>NOT(#REF!)</formula>
    </cfRule>
  </conditionalFormatting>
  <conditionalFormatting sqref="M37">
    <cfRule type="expression" priority="220">
      <formula>AND(#REF!, ISBLANK(M37), NOT(ISBLANK(#REF!)))</formula>
    </cfRule>
  </conditionalFormatting>
  <conditionalFormatting sqref="G21:G25">
    <cfRule type="containsText" dxfId="146" priority="3" operator="containsText" text="~?">
      <formula>NOT(ISERROR(SEARCH("~?",G21)))</formula>
    </cfRule>
    <cfRule type="containsText" dxfId="145" priority="4" operator="containsText" text="n.b.">
      <formula>NOT(ISERROR(SEARCH("n.b.",G21)))</formula>
    </cfRule>
  </conditionalFormatting>
  <conditionalFormatting sqref="G61:G62">
    <cfRule type="containsText" dxfId="144" priority="1" operator="containsText" text="~?">
      <formula>NOT(ISERROR(SEARCH("~?",G61)))</formula>
    </cfRule>
    <cfRule type="containsText" dxfId="143" priority="2" operator="containsText" text="n.b.">
      <formula>NOT(ISERROR(SEARCH("n.b.",G61)))</formula>
    </cfRule>
  </conditionalFormatting>
  <dataValidations count="1">
    <dataValidation allowBlank="1" showInputMessage="1" showErrorMessage="1" prompt="Zie STEK logboek" sqref="J22:K24" xr:uid="{3DB1F340-E956-4DED-8C40-4DDFCF5F6274}"/>
  </dataValidations>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45" id="{00000000-000E-0000-0300-000051000000}">
            <xm:f>NOT('C:\Users\ElwinvanderWal\Desktop\[sinterklaas.xlsx]Blad1'!#REF!)</xm:f>
            <x14:dxf/>
          </x14:cfRule>
          <xm:sqref>AA24</xm:sqref>
        </x14:conditionalFormatting>
        <x14:conditionalFormatting xmlns:xm="http://schemas.microsoft.com/office/excel/2006/main">
          <x14:cfRule type="expression" priority="146" id="{00000000-000E-0000-0300-000053000000}">
            <xm:f>AND('C:\Users\ElwinvanderWal\Desktop\[sinterklaas.xlsx]Blad1'!#REF!, ISBLANK(AA24), NOT(ISBLANK('C:\Users\ElwinvanderWal\Desktop\[sinterklaas.xlsx]Blad1'!#REF!)))</xm:f>
            <x14:dxf/>
          </x14:cfRule>
          <xm:sqref>AA24</xm:sqref>
        </x14:conditionalFormatting>
        <x14:conditionalFormatting xmlns:xm="http://schemas.microsoft.com/office/excel/2006/main">
          <x14:cfRule type="expression" priority="147" id="{00000000-000E-0000-0300-00004E000000}">
            <xm:f>NOT('C:\Users\ElwinvanderWal\Desktop\[sinterklaas.xlsx]Blad1'!#REF!)</xm:f>
            <x14:dxf/>
          </x14:cfRule>
          <xm:sqref>O23</xm:sqref>
        </x14:conditionalFormatting>
        <x14:conditionalFormatting xmlns:xm="http://schemas.microsoft.com/office/excel/2006/main">
          <x14:cfRule type="expression" priority="148" id="{00000000-000E-0000-0300-00004F000000}">
            <xm:f>AND('C:\Users\ElwinvanderWal\Desktop\[sinterklaas.xlsx]Blad1'!#REF!, ISBLANK(O23), NOT(ISBLANK('C:\Users\ElwinvanderWal\Desktop\[sinterklaas.xlsx]Blad1'!#REF!)))</xm:f>
            <x14:dxf/>
          </x14:cfRule>
          <xm:sqref>O23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548D889-5357-4016-A196-46EBAFE8EE0C}">
          <x14:formula1>
            <xm:f>'Dropdown-keuzes'!$C$15:$E$15</xm:f>
          </x14:formula1>
          <xm:sqref>AB25</xm:sqref>
        </x14:dataValidation>
        <x14:dataValidation type="list" allowBlank="1" showInputMessage="1" showErrorMessage="1" xr:uid="{E386BF29-A648-4832-B51D-A5F78DF9DB9F}">
          <x14:formula1>
            <xm:f>'Dropdown-keuzes'!$C$15:$G$15</xm:f>
          </x14:formula1>
          <xm:sqref>AB26</xm:sqref>
        </x14:dataValidation>
        <x14:dataValidation type="list" allowBlank="1" showInputMessage="1" showErrorMessage="1" xr:uid="{E0EF6777-456F-45B0-8AA0-D5976BA53993}">
          <x14:formula1>
            <xm:f>Dropdown!$A$2:$A$4</xm:f>
          </x14:formula1>
          <xm:sqref>M27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60A3-57BD-4E08-ADEE-D05A539C9E55}">
  <sheetPr codeName="Blad10"/>
  <dimension ref="A1:A4"/>
  <sheetViews>
    <sheetView workbookViewId="0">
      <selection activeCell="D6" sqref="D6"/>
    </sheetView>
  </sheetViews>
  <sheetFormatPr defaultRowHeight="13.8" x14ac:dyDescent="0.25"/>
  <sheetData>
    <row r="1" spans="1:1" x14ac:dyDescent="0.25">
      <c r="A1" t="s">
        <v>3049</v>
      </c>
    </row>
    <row r="2" spans="1:1" x14ac:dyDescent="0.25">
      <c r="A2" t="s">
        <v>3920</v>
      </c>
    </row>
    <row r="3" spans="1:1" x14ac:dyDescent="0.25">
      <c r="A3" t="s">
        <v>3921</v>
      </c>
    </row>
    <row r="4" spans="1:1" x14ac:dyDescent="0.25">
      <c r="A4" t="s">
        <v>3922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21F3-EFBB-416C-836A-65FB8C48CFF6}">
  <sheetPr codeName="Blad7"/>
  <dimension ref="A1:AR78"/>
  <sheetViews>
    <sheetView topLeftCell="A55" workbookViewId="0">
      <selection activeCell="B78" sqref="B78:D78"/>
    </sheetView>
  </sheetViews>
  <sheetFormatPr defaultColWidth="9" defaultRowHeight="13.8" x14ac:dyDescent="0.25"/>
  <cols>
    <col min="1" max="1" width="9" style="63"/>
    <col min="2" max="2" width="24.09765625" style="63" bestFit="1" customWidth="1"/>
    <col min="3" max="3" width="32" style="63" bestFit="1" customWidth="1"/>
    <col min="4" max="4" width="36.59765625" style="63" bestFit="1" customWidth="1"/>
    <col min="5" max="5" width="28.69921875" style="63" bestFit="1" customWidth="1"/>
    <col min="6" max="6" width="16" style="63" bestFit="1" customWidth="1"/>
    <col min="7" max="7" width="17.3984375" style="63" bestFit="1" customWidth="1"/>
    <col min="8" max="11" width="9.69921875" style="63" bestFit="1" customWidth="1"/>
    <col min="12" max="13" width="10.69921875" style="63" bestFit="1" customWidth="1"/>
    <col min="14" max="15" width="10.69921875" style="63" customWidth="1"/>
    <col min="16" max="24" width="10.69921875" style="63" bestFit="1" customWidth="1"/>
    <col min="25" max="44" width="10" style="63" customWidth="1"/>
    <col min="45" max="16384" width="9" style="63"/>
  </cols>
  <sheetData>
    <row r="1" spans="1:44" x14ac:dyDescent="0.25">
      <c r="A1" s="63" t="s">
        <v>476</v>
      </c>
      <c r="B1" s="63" t="s">
        <v>3968</v>
      </c>
      <c r="C1" s="63" t="s">
        <v>3926</v>
      </c>
      <c r="D1" s="63" t="s">
        <v>3927</v>
      </c>
      <c r="E1" s="63" t="s">
        <v>3928</v>
      </c>
      <c r="F1" s="63" t="s">
        <v>3929</v>
      </c>
      <c r="G1" s="63" t="s">
        <v>3930</v>
      </c>
      <c r="H1" s="63" t="s">
        <v>3931</v>
      </c>
      <c r="I1" s="63" t="s">
        <v>3932</v>
      </c>
      <c r="J1" s="63" t="s">
        <v>3933</v>
      </c>
      <c r="K1" s="63" t="s">
        <v>3934</v>
      </c>
      <c r="L1" s="63" t="s">
        <v>3935</v>
      </c>
      <c r="M1" s="63" t="s">
        <v>3936</v>
      </c>
      <c r="N1" s="63" t="s">
        <v>3937</v>
      </c>
      <c r="O1" s="63" t="s">
        <v>3938</v>
      </c>
      <c r="P1" s="63" t="s">
        <v>3939</v>
      </c>
      <c r="Q1" s="63" t="s">
        <v>3940</v>
      </c>
      <c r="R1" s="63" t="s">
        <v>3941</v>
      </c>
      <c r="S1" s="63" t="s">
        <v>3942</v>
      </c>
      <c r="T1" s="63" t="s">
        <v>3943</v>
      </c>
      <c r="U1" s="63" t="s">
        <v>3944</v>
      </c>
      <c r="V1" s="63" t="s">
        <v>3945</v>
      </c>
      <c r="W1" s="63" t="s">
        <v>3946</v>
      </c>
      <c r="X1" s="63" t="s">
        <v>3947</v>
      </c>
      <c r="Y1" s="63" t="s">
        <v>3948</v>
      </c>
      <c r="Z1" s="63" t="s">
        <v>3949</v>
      </c>
      <c r="AA1" s="63" t="s">
        <v>3950</v>
      </c>
      <c r="AB1" s="63" t="s">
        <v>3951</v>
      </c>
      <c r="AC1" s="63" t="s">
        <v>3952</v>
      </c>
      <c r="AD1" s="63" t="s">
        <v>3953</v>
      </c>
      <c r="AE1" s="63" t="s">
        <v>3954</v>
      </c>
      <c r="AF1" s="63" t="s">
        <v>3955</v>
      </c>
      <c r="AG1" s="63" t="s">
        <v>3956</v>
      </c>
      <c r="AH1" s="63" t="s">
        <v>3957</v>
      </c>
      <c r="AI1" s="63" t="s">
        <v>3958</v>
      </c>
      <c r="AJ1" s="63" t="s">
        <v>3959</v>
      </c>
      <c r="AK1" s="63" t="s">
        <v>3960</v>
      </c>
      <c r="AL1" s="63" t="s">
        <v>3961</v>
      </c>
      <c r="AM1" s="63" t="s">
        <v>3962</v>
      </c>
      <c r="AN1" s="63" t="s">
        <v>3963</v>
      </c>
      <c r="AO1" s="63" t="s">
        <v>3964</v>
      </c>
      <c r="AP1" s="63" t="s">
        <v>3965</v>
      </c>
      <c r="AQ1" s="63" t="s">
        <v>3966</v>
      </c>
      <c r="AR1" s="63" t="s">
        <v>3967</v>
      </c>
    </row>
    <row r="2" spans="1:44" s="281" customFormat="1" x14ac:dyDescent="0.25">
      <c r="C2" s="282" t="s">
        <v>501</v>
      </c>
      <c r="D2" s="282" t="s">
        <v>502</v>
      </c>
      <c r="E2" s="282"/>
      <c r="F2" s="282"/>
      <c r="G2" s="282"/>
      <c r="H2" s="282"/>
      <c r="I2" s="282"/>
      <c r="J2" s="282"/>
      <c r="K2" s="282"/>
      <c r="L2" s="282"/>
      <c r="M2" s="282"/>
    </row>
    <row r="3" spans="1:44" x14ac:dyDescent="0.25">
      <c r="B3" s="63" t="s">
        <v>3969</v>
      </c>
      <c r="C3" s="18" t="s">
        <v>491</v>
      </c>
      <c r="D3" s="18" t="s">
        <v>492</v>
      </c>
      <c r="E3" s="18" t="s">
        <v>3026</v>
      </c>
      <c r="F3" s="18" t="s">
        <v>3027</v>
      </c>
      <c r="G3" s="18"/>
      <c r="H3" s="18"/>
      <c r="I3" s="18"/>
      <c r="J3" s="18"/>
      <c r="K3" s="18"/>
      <c r="L3" s="18"/>
      <c r="M3" s="18"/>
    </row>
    <row r="4" spans="1:44" x14ac:dyDescent="0.25">
      <c r="B4" s="63" t="s">
        <v>3970</v>
      </c>
      <c r="C4" s="18" t="s">
        <v>489</v>
      </c>
      <c r="D4" s="18" t="s">
        <v>490</v>
      </c>
      <c r="E4" s="63" t="s">
        <v>3851</v>
      </c>
      <c r="I4" s="18"/>
      <c r="J4" s="18"/>
      <c r="K4" s="18"/>
      <c r="L4" s="18"/>
      <c r="M4" s="18"/>
    </row>
    <row r="5" spans="1:44" x14ac:dyDescent="0.25">
      <c r="B5" s="63" t="s">
        <v>3971</v>
      </c>
      <c r="C5" s="18" t="s">
        <v>493</v>
      </c>
      <c r="D5" s="18" t="s">
        <v>494</v>
      </c>
      <c r="E5" s="18" t="s">
        <v>495</v>
      </c>
      <c r="F5" s="18"/>
      <c r="G5" s="18"/>
      <c r="H5" s="18"/>
      <c r="I5" s="18"/>
      <c r="J5" s="18"/>
      <c r="K5" s="18"/>
      <c r="L5" s="18"/>
      <c r="M5" s="18"/>
    </row>
    <row r="6" spans="1:44" x14ac:dyDescent="0.25">
      <c r="B6" s="63" t="s">
        <v>4023</v>
      </c>
      <c r="C6" s="18" t="s">
        <v>3029</v>
      </c>
      <c r="D6" s="18" t="s">
        <v>3030</v>
      </c>
      <c r="E6" s="18" t="s">
        <v>3031</v>
      </c>
      <c r="F6" s="18" t="s">
        <v>3032</v>
      </c>
      <c r="G6" s="18" t="s">
        <v>3033</v>
      </c>
      <c r="H6" s="18" t="s">
        <v>3034</v>
      </c>
      <c r="I6" s="18" t="s">
        <v>3035</v>
      </c>
      <c r="J6" s="18"/>
      <c r="K6" s="18"/>
      <c r="L6" s="18"/>
      <c r="M6" s="18"/>
    </row>
    <row r="7" spans="1:44" x14ac:dyDescent="0.25">
      <c r="B7" s="63" t="s">
        <v>3978</v>
      </c>
      <c r="C7" s="18" t="s">
        <v>497</v>
      </c>
      <c r="D7" s="18" t="s">
        <v>498</v>
      </c>
      <c r="E7" s="18"/>
      <c r="F7" s="18"/>
      <c r="G7" s="18"/>
      <c r="H7" s="18"/>
      <c r="I7" s="18"/>
      <c r="J7" s="18"/>
      <c r="K7" s="18"/>
      <c r="L7" s="18"/>
      <c r="M7" s="18"/>
    </row>
    <row r="8" spans="1:44" x14ac:dyDescent="0.25">
      <c r="B8" s="63" t="s">
        <v>3972</v>
      </c>
      <c r="C8" s="64" t="s">
        <v>3853</v>
      </c>
      <c r="D8" s="64" t="s">
        <v>3854</v>
      </c>
      <c r="E8" s="64" t="s">
        <v>3855</v>
      </c>
      <c r="F8" s="64"/>
      <c r="G8" s="64"/>
      <c r="H8" s="64"/>
      <c r="I8" s="64"/>
      <c r="J8" s="64"/>
      <c r="K8" s="64"/>
      <c r="L8" s="64"/>
      <c r="M8" s="64"/>
    </row>
    <row r="9" spans="1:44" x14ac:dyDescent="0.25">
      <c r="C9" s="18" t="s">
        <v>499</v>
      </c>
      <c r="D9" s="18" t="s">
        <v>500</v>
      </c>
      <c r="E9" s="18"/>
      <c r="F9" s="18"/>
      <c r="G9" s="18"/>
      <c r="H9" s="18"/>
      <c r="I9" s="18"/>
      <c r="J9" s="18"/>
      <c r="K9" s="18"/>
      <c r="L9" s="18"/>
      <c r="M9" s="18"/>
    </row>
    <row r="10" spans="1:44" x14ac:dyDescent="0.25">
      <c r="B10" s="63" t="s">
        <v>3979</v>
      </c>
      <c r="C10" s="18" t="s">
        <v>3859</v>
      </c>
      <c r="D10" s="18" t="s">
        <v>3860</v>
      </c>
      <c r="E10" s="18" t="s">
        <v>3861</v>
      </c>
      <c r="F10" s="18"/>
      <c r="G10" s="18"/>
      <c r="H10" s="18"/>
      <c r="I10" s="18"/>
      <c r="J10" s="18"/>
      <c r="K10" s="18"/>
      <c r="L10" s="18"/>
      <c r="M10" s="18"/>
    </row>
    <row r="11" spans="1:44" x14ac:dyDescent="0.25">
      <c r="C11" s="18" t="s">
        <v>501</v>
      </c>
      <c r="D11" s="18" t="s">
        <v>502</v>
      </c>
      <c r="E11" s="18"/>
      <c r="F11" s="18"/>
      <c r="G11" s="18"/>
      <c r="H11" s="18"/>
      <c r="I11" s="18"/>
      <c r="J11" s="18"/>
      <c r="K11" s="18"/>
      <c r="L11" s="18"/>
      <c r="M11" s="18"/>
    </row>
    <row r="12" spans="1:44" x14ac:dyDescent="0.25">
      <c r="B12" s="63" t="s">
        <v>3980</v>
      </c>
      <c r="C12" s="18" t="s">
        <v>3871</v>
      </c>
      <c r="D12" s="18" t="s">
        <v>3872</v>
      </c>
      <c r="E12" s="18" t="s">
        <v>3873</v>
      </c>
      <c r="F12" s="18"/>
      <c r="G12" s="18"/>
      <c r="H12" s="18"/>
      <c r="I12" s="18"/>
      <c r="J12" s="18"/>
      <c r="K12" s="18"/>
      <c r="L12" s="18"/>
      <c r="M12" s="18"/>
    </row>
    <row r="13" spans="1:44" x14ac:dyDescent="0.25">
      <c r="B13" s="63" t="s">
        <v>3080</v>
      </c>
      <c r="C13" s="18" t="s">
        <v>503</v>
      </c>
      <c r="D13" s="18" t="s">
        <v>504</v>
      </c>
      <c r="E13" s="18"/>
      <c r="F13" s="18"/>
      <c r="G13" s="18"/>
      <c r="H13" s="18"/>
      <c r="I13" s="18"/>
      <c r="J13" s="18"/>
      <c r="K13" s="18"/>
      <c r="L13" s="18"/>
      <c r="M13" s="18"/>
    </row>
    <row r="14" spans="1:44" x14ac:dyDescent="0.25">
      <c r="B14" s="63" t="s">
        <v>3981</v>
      </c>
      <c r="C14" s="17" t="s">
        <v>2927</v>
      </c>
      <c r="D14" s="18" t="s">
        <v>304</v>
      </c>
      <c r="E14" s="63" t="s">
        <v>3862</v>
      </c>
      <c r="F14" s="18" t="s">
        <v>305</v>
      </c>
      <c r="G14" s="250" t="s">
        <v>3863</v>
      </c>
      <c r="H14" s="250" t="s">
        <v>3864</v>
      </c>
      <c r="I14" s="18" t="s">
        <v>306</v>
      </c>
      <c r="J14" s="146" t="s">
        <v>3865</v>
      </c>
      <c r="K14" s="146" t="s">
        <v>3866</v>
      </c>
      <c r="L14" s="18" t="s">
        <v>307</v>
      </c>
      <c r="M14" s="18" t="s">
        <v>308</v>
      </c>
      <c r="N14" s="18" t="s">
        <v>309</v>
      </c>
      <c r="O14" s="18" t="s">
        <v>310</v>
      </c>
      <c r="P14" s="18" t="s">
        <v>311</v>
      </c>
      <c r="Q14" s="146" t="s">
        <v>3867</v>
      </c>
      <c r="R14" s="146" t="s">
        <v>3868</v>
      </c>
      <c r="S14" s="146" t="s">
        <v>3869</v>
      </c>
      <c r="T14" s="18" t="s">
        <v>312</v>
      </c>
      <c r="U14" s="18" t="s">
        <v>313</v>
      </c>
      <c r="V14" s="146" t="s">
        <v>1334</v>
      </c>
    </row>
    <row r="15" spans="1:44" x14ac:dyDescent="0.25">
      <c r="B15" s="63" t="s">
        <v>3982</v>
      </c>
      <c r="C15" s="18" t="s">
        <v>505</v>
      </c>
      <c r="D15" s="18" t="s">
        <v>506</v>
      </c>
      <c r="E15" s="18" t="s">
        <v>507</v>
      </c>
      <c r="F15" s="18" t="s">
        <v>2928</v>
      </c>
      <c r="G15" s="18" t="s">
        <v>3072</v>
      </c>
      <c r="H15" s="18"/>
      <c r="I15" s="18"/>
      <c r="J15" s="18"/>
      <c r="K15" s="18"/>
      <c r="L15" s="18"/>
      <c r="M15" s="18"/>
    </row>
    <row r="16" spans="1:44" x14ac:dyDescent="0.25">
      <c r="C16" s="18" t="s">
        <v>3073</v>
      </c>
      <c r="D16" s="18" t="s">
        <v>3074</v>
      </c>
      <c r="E16" s="18"/>
      <c r="F16" s="18"/>
      <c r="G16" s="18"/>
      <c r="H16" s="18"/>
      <c r="I16" s="18"/>
      <c r="J16" s="18"/>
      <c r="K16" s="18"/>
      <c r="L16" s="18"/>
      <c r="M16" s="18"/>
    </row>
    <row r="17" spans="2:13" x14ac:dyDescent="0.25">
      <c r="B17" s="63" t="s">
        <v>4023</v>
      </c>
      <c r="C17" s="18" t="s">
        <v>32</v>
      </c>
      <c r="D17" s="18" t="s">
        <v>496</v>
      </c>
      <c r="E17" s="18" t="s">
        <v>57</v>
      </c>
      <c r="F17" s="18"/>
      <c r="G17" s="18"/>
      <c r="H17" s="18"/>
      <c r="I17" s="18"/>
      <c r="J17" s="18"/>
      <c r="K17" s="18"/>
      <c r="L17" s="18"/>
      <c r="M17" s="18"/>
    </row>
    <row r="18" spans="2:13" x14ac:dyDescent="0.25">
      <c r="B18" s="63" t="s">
        <v>3983</v>
      </c>
      <c r="C18" s="18" t="s">
        <v>508</v>
      </c>
      <c r="D18" s="18" t="s">
        <v>509</v>
      </c>
      <c r="E18" s="18"/>
      <c r="F18" s="18"/>
      <c r="G18" s="18"/>
      <c r="H18" s="18"/>
      <c r="I18" s="18"/>
      <c r="J18" s="18"/>
      <c r="K18" s="18"/>
      <c r="L18" s="18"/>
      <c r="M18" s="18"/>
    </row>
    <row r="19" spans="2:13" x14ac:dyDescent="0.25">
      <c r="B19" s="63" t="s">
        <v>3977</v>
      </c>
      <c r="C19" s="18" t="s">
        <v>510</v>
      </c>
      <c r="D19" s="18" t="s">
        <v>511</v>
      </c>
      <c r="E19" s="18"/>
      <c r="F19" s="18"/>
      <c r="G19" s="18"/>
      <c r="H19" s="18"/>
      <c r="I19" s="18"/>
      <c r="J19" s="18"/>
      <c r="K19" s="18"/>
      <c r="L19" s="18"/>
      <c r="M19" s="18"/>
    </row>
    <row r="20" spans="2:13" x14ac:dyDescent="0.25">
      <c r="B20" s="63" t="s">
        <v>3984</v>
      </c>
      <c r="C20" s="18" t="s">
        <v>3874</v>
      </c>
      <c r="D20" s="18" t="s">
        <v>3875</v>
      </c>
      <c r="E20" s="18" t="s">
        <v>3876</v>
      </c>
      <c r="F20" s="18" t="s">
        <v>3877</v>
      </c>
      <c r="G20" s="18"/>
      <c r="H20" s="18"/>
      <c r="I20" s="18"/>
      <c r="J20" s="18"/>
      <c r="K20" s="18"/>
      <c r="L20" s="18"/>
      <c r="M20" s="18"/>
    </row>
    <row r="21" spans="2:13" x14ac:dyDescent="0.25">
      <c r="B21" s="63" t="s">
        <v>3372</v>
      </c>
      <c r="C21" s="18" t="s">
        <v>3878</v>
      </c>
      <c r="D21" s="18" t="s">
        <v>3879</v>
      </c>
      <c r="E21" s="18"/>
      <c r="F21" s="18"/>
      <c r="G21" s="18"/>
      <c r="H21" s="18"/>
      <c r="I21" s="18"/>
      <c r="J21" s="18"/>
      <c r="K21" s="18"/>
      <c r="L21" s="18"/>
      <c r="M21" s="18"/>
    </row>
    <row r="22" spans="2:13" x14ac:dyDescent="0.25">
      <c r="B22" s="63" t="s">
        <v>4024</v>
      </c>
      <c r="C22" s="18" t="s">
        <v>3398</v>
      </c>
      <c r="D22" s="18" t="s">
        <v>3882</v>
      </c>
      <c r="E22" s="18"/>
      <c r="F22" s="18"/>
      <c r="G22" s="18"/>
      <c r="H22" s="18"/>
      <c r="I22" s="18"/>
      <c r="J22" s="18"/>
      <c r="K22" s="18"/>
      <c r="L22" s="18"/>
      <c r="M22" s="18"/>
    </row>
    <row r="23" spans="2:13" x14ac:dyDescent="0.25">
      <c r="B23" s="63" t="s">
        <v>3973</v>
      </c>
      <c r="C23" s="18" t="s">
        <v>512</v>
      </c>
      <c r="D23" s="18" t="s">
        <v>513</v>
      </c>
      <c r="E23" s="18"/>
      <c r="F23" s="18"/>
      <c r="G23" s="18"/>
      <c r="H23" s="18"/>
      <c r="I23" s="18"/>
      <c r="J23" s="18"/>
      <c r="K23" s="18"/>
      <c r="L23" s="18"/>
      <c r="M23" s="18"/>
    </row>
    <row r="24" spans="2:13" x14ac:dyDescent="0.25">
      <c r="B24" s="63" t="s">
        <v>3985</v>
      </c>
      <c r="C24" s="18" t="s">
        <v>514</v>
      </c>
      <c r="D24" s="18" t="s">
        <v>515</v>
      </c>
      <c r="E24" s="18"/>
      <c r="F24" s="18"/>
      <c r="G24" s="18"/>
      <c r="H24" s="18"/>
      <c r="I24" s="18"/>
      <c r="J24" s="18"/>
      <c r="K24" s="18"/>
      <c r="L24" s="18"/>
      <c r="M24" s="18"/>
    </row>
    <row r="25" spans="2:13" x14ac:dyDescent="0.25">
      <c r="B25" s="63" t="s">
        <v>516</v>
      </c>
      <c r="C25" s="18" t="s">
        <v>516</v>
      </c>
      <c r="D25" s="18" t="s">
        <v>517</v>
      </c>
      <c r="E25" s="18"/>
      <c r="F25" s="18"/>
      <c r="G25" s="18"/>
      <c r="H25" s="18"/>
      <c r="I25" s="18"/>
      <c r="J25" s="18"/>
      <c r="K25" s="18"/>
      <c r="L25" s="18"/>
      <c r="M25" s="18"/>
    </row>
    <row r="26" spans="2:13" x14ac:dyDescent="0.25">
      <c r="B26" s="63" t="s">
        <v>3986</v>
      </c>
      <c r="C26" s="18" t="s">
        <v>518</v>
      </c>
      <c r="D26" s="18" t="s">
        <v>519</v>
      </c>
      <c r="E26" s="18"/>
      <c r="F26" s="18"/>
      <c r="G26" s="18"/>
      <c r="H26" s="18"/>
      <c r="I26" s="18"/>
      <c r="J26" s="18"/>
      <c r="K26" s="18"/>
      <c r="L26" s="18"/>
      <c r="M26" s="18"/>
    </row>
    <row r="27" spans="2:13" x14ac:dyDescent="0.25">
      <c r="B27" s="63" t="s">
        <v>3987</v>
      </c>
      <c r="C27" s="18" t="s">
        <v>520</v>
      </c>
      <c r="D27" s="18" t="s">
        <v>521</v>
      </c>
      <c r="E27" s="18"/>
      <c r="F27" s="18"/>
      <c r="G27" s="18"/>
      <c r="H27" s="18"/>
      <c r="I27" s="18"/>
      <c r="J27" s="18"/>
      <c r="K27" s="18"/>
      <c r="L27" s="18"/>
      <c r="M27" s="18"/>
    </row>
    <row r="28" spans="2:13" x14ac:dyDescent="0.25">
      <c r="B28" s="63" t="s">
        <v>4025</v>
      </c>
      <c r="C28" s="18" t="s">
        <v>522</v>
      </c>
      <c r="D28" s="18" t="s">
        <v>523</v>
      </c>
      <c r="E28" s="18" t="s">
        <v>3174</v>
      </c>
      <c r="F28" s="18"/>
      <c r="G28" s="18"/>
      <c r="H28" s="18"/>
      <c r="I28" s="18"/>
      <c r="J28" s="18"/>
      <c r="K28" s="18"/>
      <c r="L28" s="18"/>
      <c r="M28" s="18"/>
    </row>
    <row r="29" spans="2:13" x14ac:dyDescent="0.25">
      <c r="B29" s="63" t="s">
        <v>3988</v>
      </c>
      <c r="C29" s="18" t="s">
        <v>524</v>
      </c>
      <c r="D29" s="18" t="s">
        <v>525</v>
      </c>
      <c r="E29" s="18" t="s">
        <v>526</v>
      </c>
      <c r="F29" s="18"/>
      <c r="G29" s="18"/>
      <c r="H29" s="18"/>
      <c r="I29" s="18"/>
      <c r="J29" s="18"/>
      <c r="K29" s="18"/>
      <c r="L29" s="18"/>
      <c r="M29" s="18"/>
    </row>
    <row r="30" spans="2:13" x14ac:dyDescent="0.25">
      <c r="B30" s="63" t="s">
        <v>3974</v>
      </c>
      <c r="C30" s="18" t="s">
        <v>527</v>
      </c>
      <c r="D30" s="18" t="s">
        <v>528</v>
      </c>
      <c r="E30" s="18"/>
      <c r="F30" s="18"/>
      <c r="G30" s="18"/>
      <c r="H30" s="18"/>
      <c r="I30" s="18"/>
      <c r="J30" s="18"/>
      <c r="K30" s="18"/>
      <c r="L30" s="18"/>
      <c r="M30" s="18"/>
    </row>
    <row r="31" spans="2:13" x14ac:dyDescent="0.25">
      <c r="B31" s="63" t="s">
        <v>3989</v>
      </c>
      <c r="C31" s="18" t="s">
        <v>529</v>
      </c>
      <c r="D31" s="18" t="s">
        <v>530</v>
      </c>
      <c r="E31" s="18"/>
      <c r="F31" s="18"/>
      <c r="G31" s="18"/>
      <c r="H31" s="18"/>
      <c r="I31" s="18"/>
      <c r="J31" s="18"/>
      <c r="K31" s="18"/>
      <c r="L31" s="18"/>
      <c r="M31" s="18"/>
    </row>
    <row r="32" spans="2:13" x14ac:dyDescent="0.25">
      <c r="B32" s="63" t="s">
        <v>3990</v>
      </c>
      <c r="C32" s="18" t="s">
        <v>531</v>
      </c>
      <c r="D32" s="18" t="s">
        <v>532</v>
      </c>
      <c r="E32" s="18"/>
      <c r="F32" s="18"/>
      <c r="G32" s="18"/>
      <c r="H32" s="18"/>
      <c r="I32" s="18"/>
      <c r="J32" s="18"/>
      <c r="K32" s="18"/>
      <c r="L32" s="18"/>
      <c r="M32" s="18"/>
    </row>
    <row r="33" spans="2:13" x14ac:dyDescent="0.25">
      <c r="B33" s="63" t="s">
        <v>3991</v>
      </c>
      <c r="C33" s="18" t="s">
        <v>3149</v>
      </c>
      <c r="D33" s="18" t="s">
        <v>3146</v>
      </c>
      <c r="E33" s="18" t="s">
        <v>3147</v>
      </c>
      <c r="F33" s="18" t="s">
        <v>3148</v>
      </c>
      <c r="G33" s="18"/>
      <c r="H33" s="18"/>
      <c r="I33" s="18"/>
      <c r="J33" s="18"/>
      <c r="K33" s="18"/>
      <c r="L33" s="18"/>
      <c r="M33" s="18"/>
    </row>
    <row r="34" spans="2:13" x14ac:dyDescent="0.25">
      <c r="B34" s="63" t="s">
        <v>3975</v>
      </c>
      <c r="C34" s="18" t="s">
        <v>533</v>
      </c>
      <c r="D34" s="18" t="s">
        <v>534</v>
      </c>
      <c r="E34" s="18" t="s">
        <v>535</v>
      </c>
      <c r="F34" s="18"/>
      <c r="G34" s="18"/>
      <c r="H34" s="18"/>
      <c r="I34" s="18"/>
      <c r="J34" s="18"/>
      <c r="K34" s="18"/>
      <c r="L34" s="18"/>
      <c r="M34" s="18"/>
    </row>
    <row r="35" spans="2:13" x14ac:dyDescent="0.25">
      <c r="B35" s="63" t="s">
        <v>3992</v>
      </c>
      <c r="C35" s="18" t="s">
        <v>536</v>
      </c>
      <c r="D35" s="18" t="s">
        <v>537</v>
      </c>
      <c r="E35" s="18"/>
      <c r="F35" s="18"/>
      <c r="G35" s="18"/>
      <c r="H35" s="18"/>
      <c r="I35" s="18"/>
      <c r="J35" s="18"/>
      <c r="K35" s="18"/>
      <c r="L35" s="18"/>
      <c r="M35" s="18"/>
    </row>
    <row r="36" spans="2:13" x14ac:dyDescent="0.25">
      <c r="B36" s="63" t="s">
        <v>3993</v>
      </c>
      <c r="C36" s="18" t="s">
        <v>538</v>
      </c>
      <c r="D36" s="18" t="s">
        <v>539</v>
      </c>
      <c r="E36" s="18"/>
      <c r="F36" s="18"/>
      <c r="G36" s="18"/>
      <c r="H36" s="18"/>
      <c r="I36" s="18"/>
      <c r="J36" s="18"/>
      <c r="K36" s="18"/>
      <c r="L36" s="18"/>
      <c r="M36" s="18"/>
    </row>
    <row r="37" spans="2:13" x14ac:dyDescent="0.25">
      <c r="B37" s="63" t="s">
        <v>3994</v>
      </c>
      <c r="C37" s="18" t="s">
        <v>540</v>
      </c>
      <c r="D37" s="18" t="s">
        <v>541</v>
      </c>
      <c r="E37" s="18" t="s">
        <v>542</v>
      </c>
      <c r="F37" s="18"/>
      <c r="G37" s="18"/>
      <c r="H37" s="18"/>
      <c r="I37" s="18"/>
      <c r="J37" s="18"/>
      <c r="K37" s="18"/>
      <c r="L37" s="18"/>
      <c r="M37" s="18"/>
    </row>
    <row r="38" spans="2:13" x14ac:dyDescent="0.25">
      <c r="B38" s="63" t="s">
        <v>3995</v>
      </c>
      <c r="C38" s="18" t="s">
        <v>543</v>
      </c>
      <c r="D38" s="18" t="s">
        <v>544</v>
      </c>
      <c r="E38" s="18" t="s">
        <v>545</v>
      </c>
      <c r="F38" s="18"/>
      <c r="G38" s="18"/>
      <c r="H38" s="18"/>
      <c r="I38" s="18"/>
      <c r="J38" s="18"/>
      <c r="K38" s="18"/>
      <c r="L38" s="18"/>
      <c r="M38" s="18"/>
    </row>
    <row r="39" spans="2:13" x14ac:dyDescent="0.25">
      <c r="B39" s="63" t="s">
        <v>3976</v>
      </c>
      <c r="C39" s="18" t="s">
        <v>546</v>
      </c>
      <c r="D39" s="18" t="s">
        <v>547</v>
      </c>
      <c r="E39" s="18"/>
      <c r="F39" s="18"/>
      <c r="G39" s="18"/>
      <c r="H39" s="18"/>
      <c r="I39" s="18"/>
      <c r="J39" s="18"/>
      <c r="K39" s="18"/>
      <c r="L39" s="18"/>
      <c r="M39" s="18"/>
    </row>
    <row r="40" spans="2:13" x14ac:dyDescent="0.25">
      <c r="B40" s="63" t="s">
        <v>3996</v>
      </c>
      <c r="C40" s="18" t="s">
        <v>548</v>
      </c>
      <c r="D40" s="18" t="s">
        <v>549</v>
      </c>
      <c r="E40" s="18"/>
      <c r="F40" s="18"/>
      <c r="G40" s="18"/>
      <c r="H40" s="18"/>
      <c r="I40" s="18"/>
      <c r="J40" s="18"/>
      <c r="K40" s="18"/>
      <c r="L40" s="18"/>
      <c r="M40" s="18"/>
    </row>
    <row r="41" spans="2:13" x14ac:dyDescent="0.25">
      <c r="B41" s="63" t="s">
        <v>3997</v>
      </c>
      <c r="C41" s="18" t="s">
        <v>550</v>
      </c>
      <c r="D41" s="18" t="s">
        <v>551</v>
      </c>
      <c r="E41" s="18"/>
      <c r="F41" s="18"/>
      <c r="G41" s="18"/>
      <c r="H41" s="18"/>
      <c r="I41" s="18"/>
      <c r="J41" s="18"/>
      <c r="K41" s="18"/>
      <c r="L41" s="18"/>
      <c r="M41" s="18"/>
    </row>
    <row r="42" spans="2:13" x14ac:dyDescent="0.25">
      <c r="B42" s="63" t="s">
        <v>3998</v>
      </c>
      <c r="C42" s="18" t="s">
        <v>2936</v>
      </c>
      <c r="D42" s="18" t="s">
        <v>552</v>
      </c>
      <c r="E42" s="18" t="s">
        <v>553</v>
      </c>
      <c r="F42" s="18"/>
      <c r="G42" s="18"/>
      <c r="H42" s="18"/>
      <c r="I42" s="18"/>
      <c r="J42" s="18"/>
      <c r="K42" s="18"/>
      <c r="L42" s="18"/>
      <c r="M42" s="18"/>
    </row>
    <row r="43" spans="2:13" x14ac:dyDescent="0.25">
      <c r="B43" s="63" t="s">
        <v>3999</v>
      </c>
      <c r="C43" s="18" t="s">
        <v>3492</v>
      </c>
      <c r="D43" s="18" t="s">
        <v>3493</v>
      </c>
      <c r="E43" s="18"/>
      <c r="F43" s="18"/>
      <c r="G43" s="18"/>
      <c r="H43" s="18"/>
      <c r="I43" s="18"/>
      <c r="J43" s="18"/>
      <c r="K43" s="18"/>
      <c r="L43" s="18"/>
      <c r="M43" s="18"/>
    </row>
    <row r="44" spans="2:13" x14ac:dyDescent="0.25">
      <c r="B44" s="63" t="s">
        <v>4000</v>
      </c>
      <c r="C44" s="18" t="s">
        <v>555</v>
      </c>
      <c r="D44" s="18" t="s">
        <v>556</v>
      </c>
      <c r="E44" s="18" t="s">
        <v>557</v>
      </c>
      <c r="F44" s="18"/>
      <c r="G44" s="18"/>
      <c r="H44" s="18"/>
      <c r="I44" s="18"/>
      <c r="J44" s="18"/>
      <c r="K44" s="18"/>
      <c r="L44" s="18"/>
      <c r="M44" s="18"/>
    </row>
    <row r="45" spans="2:13" x14ac:dyDescent="0.25">
      <c r="B45" s="63" t="s">
        <v>4001</v>
      </c>
      <c r="C45" s="18" t="s">
        <v>559</v>
      </c>
      <c r="D45" s="18" t="s">
        <v>558</v>
      </c>
      <c r="E45" s="18" t="s">
        <v>106</v>
      </c>
      <c r="F45" s="18" t="s">
        <v>601</v>
      </c>
      <c r="G45" s="18" t="s">
        <v>603</v>
      </c>
      <c r="H45" s="18"/>
      <c r="J45" s="18"/>
      <c r="K45" s="18"/>
      <c r="L45" s="18"/>
      <c r="M45" s="18"/>
    </row>
    <row r="46" spans="2:13" x14ac:dyDescent="0.25">
      <c r="B46" s="63" t="s">
        <v>3996</v>
      </c>
      <c r="C46" s="18" t="s">
        <v>3773</v>
      </c>
      <c r="D46" s="18" t="s">
        <v>3774</v>
      </c>
      <c r="E46" s="18"/>
      <c r="F46" s="18"/>
      <c r="G46" s="18"/>
      <c r="H46" s="18"/>
      <c r="I46" s="18"/>
      <c r="J46" s="18"/>
      <c r="K46" s="18"/>
      <c r="L46" s="18"/>
      <c r="M46" s="18"/>
    </row>
    <row r="47" spans="2:13" x14ac:dyDescent="0.25">
      <c r="B47" s="63" t="s">
        <v>4002</v>
      </c>
      <c r="C47" s="18" t="s">
        <v>560</v>
      </c>
      <c r="D47" s="18" t="s">
        <v>561</v>
      </c>
      <c r="E47" s="18"/>
      <c r="F47" s="18"/>
      <c r="G47" s="18"/>
      <c r="H47" s="18"/>
      <c r="I47" s="18"/>
      <c r="J47" s="18"/>
      <c r="K47" s="18"/>
      <c r="L47" s="18"/>
      <c r="M47" s="18"/>
    </row>
    <row r="48" spans="2:13" x14ac:dyDescent="0.25">
      <c r="B48" s="63" t="s">
        <v>4003</v>
      </c>
      <c r="C48" s="18" t="s">
        <v>562</v>
      </c>
      <c r="D48" s="18" t="s">
        <v>563</v>
      </c>
      <c r="E48" s="18"/>
      <c r="F48" s="18"/>
      <c r="G48" s="18"/>
      <c r="H48" s="18"/>
      <c r="I48" s="18"/>
      <c r="J48" s="18"/>
      <c r="K48" s="18"/>
      <c r="L48" s="18"/>
      <c r="M48" s="18"/>
    </row>
    <row r="49" spans="2:13" x14ac:dyDescent="0.25">
      <c r="B49" s="63" t="s">
        <v>4004</v>
      </c>
      <c r="C49" s="18" t="s">
        <v>566</v>
      </c>
      <c r="D49" s="18" t="s">
        <v>567</v>
      </c>
      <c r="E49" s="18"/>
      <c r="F49" s="18"/>
      <c r="G49" s="18"/>
      <c r="H49" s="18"/>
      <c r="I49" s="18"/>
      <c r="J49" s="18"/>
      <c r="K49" s="18"/>
      <c r="L49" s="18"/>
      <c r="M49" s="18"/>
    </row>
    <row r="50" spans="2:13" x14ac:dyDescent="0.25">
      <c r="B50" s="63" t="s">
        <v>4005</v>
      </c>
      <c r="C50" s="18" t="s">
        <v>564</v>
      </c>
      <c r="D50" s="18" t="s">
        <v>565</v>
      </c>
      <c r="E50" s="18"/>
      <c r="F50" s="18"/>
      <c r="G50" s="18"/>
      <c r="H50" s="18"/>
      <c r="I50" s="18"/>
      <c r="J50" s="18"/>
      <c r="K50" s="18"/>
      <c r="L50" s="18"/>
      <c r="M50" s="18"/>
    </row>
    <row r="51" spans="2:13" x14ac:dyDescent="0.25">
      <c r="B51" s="63" t="s">
        <v>4006</v>
      </c>
      <c r="C51" s="18" t="s">
        <v>568</v>
      </c>
      <c r="D51" s="18" t="s">
        <v>569</v>
      </c>
      <c r="E51" s="18"/>
      <c r="F51" s="18"/>
      <c r="G51" s="18"/>
      <c r="H51" s="18"/>
      <c r="I51" s="18"/>
      <c r="J51" s="18"/>
      <c r="K51" s="18"/>
      <c r="L51" s="18"/>
      <c r="M51" s="18"/>
    </row>
    <row r="52" spans="2:13" x14ac:dyDescent="0.25">
      <c r="B52" s="63" t="s">
        <v>4007</v>
      </c>
      <c r="C52" s="18" t="s">
        <v>570</v>
      </c>
      <c r="D52" s="18" t="s">
        <v>571</v>
      </c>
      <c r="E52" s="18"/>
      <c r="F52" s="18"/>
      <c r="G52" s="18"/>
      <c r="H52" s="18"/>
      <c r="I52" s="18"/>
      <c r="J52" s="18"/>
      <c r="K52" s="18"/>
      <c r="L52" s="18"/>
      <c r="M52" s="18"/>
    </row>
    <row r="53" spans="2:13" x14ac:dyDescent="0.25">
      <c r="B53" s="63" t="s">
        <v>572</v>
      </c>
      <c r="C53" s="18" t="s">
        <v>572</v>
      </c>
      <c r="D53" s="18" t="s">
        <v>573</v>
      </c>
      <c r="E53" s="18"/>
      <c r="F53" s="18"/>
      <c r="G53" s="18"/>
      <c r="H53" s="18"/>
      <c r="I53" s="18"/>
      <c r="J53" s="18"/>
      <c r="K53" s="18"/>
      <c r="L53" s="18"/>
      <c r="M53" s="18"/>
    </row>
    <row r="54" spans="2:13" x14ac:dyDescent="0.25">
      <c r="B54" s="63" t="s">
        <v>4008</v>
      </c>
      <c r="C54" s="18" t="s">
        <v>574</v>
      </c>
      <c r="D54" s="18" t="s">
        <v>575</v>
      </c>
      <c r="E54" s="18"/>
      <c r="F54" s="18"/>
      <c r="G54" s="18"/>
      <c r="H54" s="18"/>
      <c r="I54" s="18"/>
      <c r="J54" s="18"/>
      <c r="K54" s="18"/>
      <c r="L54" s="18"/>
      <c r="M54" s="18"/>
    </row>
    <row r="55" spans="2:13" x14ac:dyDescent="0.25">
      <c r="B55" s="63" t="s">
        <v>4009</v>
      </c>
      <c r="C55" s="18" t="s">
        <v>577</v>
      </c>
      <c r="D55" s="18" t="s">
        <v>576</v>
      </c>
      <c r="E55" s="18"/>
      <c r="F55" s="18"/>
      <c r="G55" s="18"/>
      <c r="H55" s="18"/>
      <c r="I55" s="18"/>
      <c r="J55" s="18"/>
      <c r="K55" s="18"/>
      <c r="L55" s="18"/>
      <c r="M55" s="18"/>
    </row>
    <row r="56" spans="2:13" x14ac:dyDescent="0.25">
      <c r="B56" s="63" t="s">
        <v>4010</v>
      </c>
      <c r="C56" s="18" t="s">
        <v>578</v>
      </c>
      <c r="D56" s="18" t="s">
        <v>579</v>
      </c>
      <c r="E56" s="18"/>
      <c r="F56" s="18"/>
      <c r="G56" s="18"/>
      <c r="H56" s="18"/>
      <c r="I56" s="18"/>
      <c r="J56" s="18"/>
      <c r="K56" s="18"/>
      <c r="L56" s="18"/>
      <c r="M56" s="18"/>
    </row>
    <row r="57" spans="2:13" x14ac:dyDescent="0.25">
      <c r="B57" s="63" t="s">
        <v>580</v>
      </c>
      <c r="C57" s="18" t="s">
        <v>580</v>
      </c>
      <c r="D57" s="18" t="s">
        <v>581</v>
      </c>
      <c r="E57" s="18"/>
      <c r="F57" s="18"/>
      <c r="G57" s="18"/>
      <c r="H57" s="18"/>
      <c r="I57" s="18"/>
      <c r="J57" s="18"/>
      <c r="K57" s="18"/>
      <c r="L57" s="18"/>
      <c r="M57" s="18"/>
    </row>
    <row r="58" spans="2:13" x14ac:dyDescent="0.25">
      <c r="B58" s="63" t="s">
        <v>4011</v>
      </c>
      <c r="C58" s="18" t="s">
        <v>3113</v>
      </c>
      <c r="D58" s="18" t="s">
        <v>3114</v>
      </c>
      <c r="E58" s="18"/>
      <c r="F58" s="18"/>
      <c r="G58" s="18"/>
      <c r="H58" s="18"/>
      <c r="I58" s="18"/>
      <c r="J58" s="18"/>
      <c r="K58" s="18"/>
      <c r="L58" s="18"/>
      <c r="M58" s="18"/>
    </row>
    <row r="59" spans="2:13" x14ac:dyDescent="0.25">
      <c r="B59" s="63" t="s">
        <v>4005</v>
      </c>
      <c r="C59" s="18" t="s">
        <v>582</v>
      </c>
      <c r="D59" s="18" t="s">
        <v>583</v>
      </c>
      <c r="E59" s="18"/>
      <c r="F59" s="18"/>
      <c r="G59" s="18"/>
      <c r="H59" s="18"/>
      <c r="I59" s="18"/>
      <c r="J59" s="18"/>
      <c r="K59" s="18"/>
      <c r="L59" s="18"/>
      <c r="M59" s="18"/>
    </row>
    <row r="60" spans="2:13" x14ac:dyDescent="0.25">
      <c r="B60" s="63" t="s">
        <v>580</v>
      </c>
      <c r="C60" s="18" t="s">
        <v>584</v>
      </c>
      <c r="D60" s="18" t="s">
        <v>585</v>
      </c>
      <c r="E60" s="18"/>
      <c r="F60" s="18"/>
      <c r="G60" s="18"/>
      <c r="H60" s="18"/>
      <c r="I60" s="18"/>
      <c r="J60" s="18"/>
      <c r="K60" s="18"/>
      <c r="L60" s="18"/>
      <c r="M60" s="18"/>
    </row>
    <row r="61" spans="2:13" x14ac:dyDescent="0.25">
      <c r="B61" s="63" t="s">
        <v>4012</v>
      </c>
      <c r="C61" s="18" t="s">
        <v>586</v>
      </c>
      <c r="D61" s="18" t="s">
        <v>587</v>
      </c>
      <c r="E61" s="18"/>
      <c r="F61" s="18"/>
      <c r="G61" s="18"/>
      <c r="H61" s="18"/>
      <c r="I61" s="18"/>
      <c r="J61" s="18"/>
      <c r="K61" s="18"/>
      <c r="L61" s="18"/>
      <c r="M61" s="18"/>
    </row>
    <row r="62" spans="2:13" x14ac:dyDescent="0.25">
      <c r="B62" s="63" t="s">
        <v>4013</v>
      </c>
      <c r="C62" s="18" t="s">
        <v>588</v>
      </c>
      <c r="D62" s="18" t="s">
        <v>589</v>
      </c>
      <c r="E62" s="18"/>
      <c r="F62" s="18"/>
      <c r="G62" s="18"/>
      <c r="H62" s="18"/>
      <c r="I62" s="18"/>
      <c r="J62" s="18"/>
      <c r="K62" s="18"/>
      <c r="L62" s="18"/>
      <c r="M62" s="18"/>
    </row>
    <row r="63" spans="2:13" x14ac:dyDescent="0.25">
      <c r="B63" s="63" t="s">
        <v>4014</v>
      </c>
      <c r="C63" s="18" t="s">
        <v>590</v>
      </c>
      <c r="D63" s="18" t="s">
        <v>591</v>
      </c>
      <c r="E63" s="18"/>
      <c r="F63" s="18"/>
      <c r="G63" s="18"/>
      <c r="H63" s="18"/>
      <c r="I63" s="18"/>
      <c r="J63" s="18"/>
      <c r="K63" s="18"/>
      <c r="L63" s="18"/>
      <c r="M63" s="18"/>
    </row>
    <row r="64" spans="2:13" x14ac:dyDescent="0.25">
      <c r="B64" s="63" t="s">
        <v>580</v>
      </c>
      <c r="C64" s="18" t="s">
        <v>592</v>
      </c>
      <c r="D64" s="18" t="s">
        <v>593</v>
      </c>
      <c r="E64" s="18"/>
      <c r="F64" s="18"/>
      <c r="G64" s="18"/>
      <c r="H64" s="18"/>
      <c r="I64" s="18"/>
      <c r="J64" s="18"/>
      <c r="K64" s="18"/>
      <c r="L64" s="18"/>
      <c r="M64" s="18"/>
    </row>
    <row r="65" spans="2:13" x14ac:dyDescent="0.25">
      <c r="B65" s="63" t="s">
        <v>4015</v>
      </c>
      <c r="C65" s="18" t="s">
        <v>3579</v>
      </c>
      <c r="D65" s="18" t="s">
        <v>3578</v>
      </c>
      <c r="E65" s="18" t="s">
        <v>3580</v>
      </c>
      <c r="F65" s="18"/>
      <c r="G65" s="18"/>
      <c r="H65" s="18"/>
      <c r="I65" s="18"/>
      <c r="J65" s="18"/>
      <c r="K65" s="18"/>
      <c r="L65" s="18"/>
      <c r="M65" s="18"/>
    </row>
    <row r="66" spans="2:13" x14ac:dyDescent="0.25">
      <c r="B66" s="63" t="s">
        <v>4016</v>
      </c>
      <c r="C66" s="18" t="s">
        <v>490</v>
      </c>
      <c r="D66" s="18" t="s">
        <v>594</v>
      </c>
      <c r="E66" s="18"/>
      <c r="F66" s="18"/>
      <c r="G66" s="18"/>
      <c r="H66" s="18"/>
      <c r="I66" s="18"/>
      <c r="J66" s="18"/>
      <c r="K66" s="18"/>
      <c r="L66" s="18"/>
      <c r="M66" s="18"/>
    </row>
    <row r="67" spans="2:13" x14ac:dyDescent="0.25">
      <c r="B67" s="63" t="s">
        <v>4017</v>
      </c>
      <c r="C67" s="18" t="s">
        <v>595</v>
      </c>
      <c r="D67" s="18" t="s">
        <v>596</v>
      </c>
      <c r="E67" s="18"/>
      <c r="F67" s="18"/>
      <c r="G67" s="18"/>
      <c r="H67" s="18"/>
      <c r="I67" s="18"/>
      <c r="J67" s="18"/>
      <c r="K67" s="18"/>
      <c r="L67" s="18"/>
      <c r="M67" s="18"/>
    </row>
    <row r="68" spans="2:13" x14ac:dyDescent="0.25">
      <c r="B68" s="63" t="s">
        <v>4018</v>
      </c>
      <c r="C68" s="18" t="s">
        <v>3888</v>
      </c>
      <c r="D68" s="18" t="s">
        <v>3889</v>
      </c>
      <c r="E68" s="18"/>
      <c r="F68" s="18"/>
      <c r="G68" s="18"/>
      <c r="H68" s="18"/>
      <c r="I68" s="18"/>
      <c r="J68" s="18"/>
      <c r="K68" s="18"/>
      <c r="L68" s="18"/>
      <c r="M68" s="18"/>
    </row>
    <row r="69" spans="2:13" x14ac:dyDescent="0.25">
      <c r="B69" s="63" t="s">
        <v>4019</v>
      </c>
      <c r="C69" s="18" t="s">
        <v>597</v>
      </c>
      <c r="D69" s="18" t="s">
        <v>598</v>
      </c>
      <c r="E69" s="18" t="s">
        <v>599</v>
      </c>
      <c r="F69" s="18" t="s">
        <v>600</v>
      </c>
      <c r="G69" s="18"/>
      <c r="H69" s="18"/>
      <c r="I69" s="18"/>
      <c r="J69" s="18"/>
      <c r="K69" s="18"/>
      <c r="L69" s="18"/>
      <c r="M69" s="18"/>
    </row>
    <row r="70" spans="2:13" x14ac:dyDescent="0.25">
      <c r="B70" s="63" t="s">
        <v>4001</v>
      </c>
      <c r="C70" s="18" t="s">
        <v>601</v>
      </c>
      <c r="D70" s="18" t="s">
        <v>602</v>
      </c>
      <c r="E70" s="18" t="s">
        <v>603</v>
      </c>
      <c r="F70" s="18"/>
      <c r="G70" s="18"/>
      <c r="H70" s="18"/>
      <c r="I70" s="18"/>
      <c r="J70" s="18"/>
      <c r="K70" s="18"/>
      <c r="L70" s="18"/>
      <c r="M70" s="18"/>
    </row>
    <row r="71" spans="2:13" x14ac:dyDescent="0.25">
      <c r="B71" s="63" t="s">
        <v>4020</v>
      </c>
      <c r="C71" s="18" t="s">
        <v>604</v>
      </c>
      <c r="D71" s="18" t="s">
        <v>605</v>
      </c>
      <c r="E71" s="18" t="s">
        <v>606</v>
      </c>
      <c r="F71" s="18"/>
      <c r="G71" s="18"/>
      <c r="H71" s="18"/>
      <c r="I71" s="18"/>
      <c r="J71" s="18"/>
      <c r="K71" s="18"/>
      <c r="L71" s="18"/>
      <c r="M71" s="18"/>
    </row>
    <row r="72" spans="2:13" x14ac:dyDescent="0.25">
      <c r="B72" s="63" t="s">
        <v>3970</v>
      </c>
      <c r="C72" s="18" t="s">
        <v>607</v>
      </c>
      <c r="D72" s="18" t="s">
        <v>608</v>
      </c>
      <c r="E72" s="18"/>
      <c r="F72" s="18"/>
      <c r="G72" s="18"/>
      <c r="H72" s="18"/>
      <c r="I72" s="18"/>
      <c r="J72" s="18"/>
      <c r="K72" s="18"/>
      <c r="L72" s="18"/>
      <c r="M72" s="18"/>
    </row>
    <row r="73" spans="2:13" x14ac:dyDescent="0.25">
      <c r="B73" s="63" t="s">
        <v>3971</v>
      </c>
      <c r="C73" s="18" t="s">
        <v>493</v>
      </c>
      <c r="D73" s="18" t="s">
        <v>494</v>
      </c>
      <c r="E73" s="18" t="s">
        <v>609</v>
      </c>
      <c r="F73" s="18"/>
      <c r="G73" s="18"/>
      <c r="H73" s="18"/>
      <c r="I73" s="18"/>
      <c r="J73" s="18"/>
      <c r="K73" s="18"/>
      <c r="L73" s="18"/>
      <c r="M73" s="18"/>
    </row>
    <row r="74" spans="2:13" x14ac:dyDescent="0.25">
      <c r="B74" s="63" t="s">
        <v>4021</v>
      </c>
      <c r="C74" s="18" t="s">
        <v>610</v>
      </c>
      <c r="D74" s="18" t="s">
        <v>612</v>
      </c>
      <c r="E74" s="18" t="s">
        <v>613</v>
      </c>
      <c r="F74" s="18" t="s">
        <v>611</v>
      </c>
      <c r="G74" s="18"/>
      <c r="H74" s="18"/>
      <c r="I74" s="18"/>
      <c r="J74" s="18"/>
      <c r="K74" s="18"/>
      <c r="L74" s="18"/>
      <c r="M74" s="18"/>
    </row>
    <row r="75" spans="2:13" x14ac:dyDescent="0.25">
      <c r="B75" s="63" t="s">
        <v>3532</v>
      </c>
      <c r="C75" s="18" t="s">
        <v>614</v>
      </c>
      <c r="D75" s="18" t="s">
        <v>615</v>
      </c>
      <c r="E75" s="18"/>
      <c r="F75" s="18"/>
      <c r="G75" s="18"/>
      <c r="H75" s="18"/>
      <c r="I75" s="18"/>
      <c r="J75" s="18"/>
      <c r="K75" s="18"/>
      <c r="L75" s="18"/>
      <c r="M75" s="18"/>
    </row>
    <row r="76" spans="2:13" x14ac:dyDescent="0.25">
      <c r="B76" s="63" t="s">
        <v>4022</v>
      </c>
      <c r="C76" s="146" t="s">
        <v>1519</v>
      </c>
      <c r="D76" s="146" t="s">
        <v>3165</v>
      </c>
      <c r="E76" s="146" t="s">
        <v>3166</v>
      </c>
    </row>
    <row r="77" spans="2:13" x14ac:dyDescent="0.25">
      <c r="B77" s="63" t="s">
        <v>3493</v>
      </c>
      <c r="C77" s="146" t="s">
        <v>554</v>
      </c>
      <c r="D77" s="146" t="s">
        <v>3891</v>
      </c>
    </row>
    <row r="78" spans="2:13" x14ac:dyDescent="0.25">
      <c r="B78" t="s">
        <v>4118</v>
      </c>
      <c r="C78" s="285" t="s">
        <v>4119</v>
      </c>
      <c r="D78" t="s">
        <v>4120</v>
      </c>
    </row>
  </sheetData>
  <phoneticPr fontId="19"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5E10-8A53-406A-9EF8-ED4BDF343AB5}">
  <sheetPr codeName="Blad8">
    <pageSetUpPr fitToPage="1"/>
  </sheetPr>
  <dimension ref="B1:X159"/>
  <sheetViews>
    <sheetView zoomScale="40" zoomScaleNormal="40" zoomScaleSheetLayoutView="40" workbookViewId="0">
      <selection activeCell="K7" sqref="K7"/>
    </sheetView>
  </sheetViews>
  <sheetFormatPr defaultColWidth="8.69921875" defaultRowHeight="70.05" customHeight="1" x14ac:dyDescent="0.25"/>
  <cols>
    <col min="1" max="1" width="4.3984375" style="315" customWidth="1"/>
    <col min="2" max="2" width="35" style="318" customWidth="1"/>
    <col min="3" max="5" width="12.69921875" style="315" customWidth="1"/>
    <col min="6" max="7" width="25.69921875" style="315" customWidth="1"/>
    <col min="8" max="8" width="22.69921875" style="317" customWidth="1"/>
    <col min="9" max="9" width="22.69921875" style="316" customWidth="1"/>
    <col min="10" max="10" width="22.69921875" style="317" customWidth="1"/>
    <col min="11" max="11" width="22.69921875" style="316" customWidth="1"/>
    <col min="12" max="12" width="22.69921875" style="317" customWidth="1"/>
    <col min="13" max="13" width="22.69921875" style="316" customWidth="1"/>
    <col min="14" max="14" width="22.69921875" style="317" customWidth="1"/>
    <col min="15" max="15" width="22.69921875" style="316" customWidth="1"/>
    <col min="16" max="16" width="22.69921875" style="317" customWidth="1"/>
    <col min="17" max="17" width="22.69921875" style="316" customWidth="1"/>
    <col min="18" max="18" width="22.69921875" style="317" customWidth="1"/>
    <col min="19" max="19" width="22.69921875" style="316" customWidth="1"/>
    <col min="20" max="20" width="22.69921875" style="317" customWidth="1"/>
    <col min="21" max="23" width="22.69921875" style="316" customWidth="1"/>
    <col min="24" max="24" width="66.3984375" style="379" bestFit="1" customWidth="1"/>
    <col min="25" max="25" width="21.09765625" style="315" customWidth="1"/>
    <col min="26" max="26" width="10.19921875" style="315" bestFit="1" customWidth="1"/>
    <col min="27" max="27" width="6.09765625" style="315" bestFit="1" customWidth="1"/>
    <col min="28" max="28" width="17.3984375" style="315" bestFit="1" customWidth="1"/>
    <col min="29" max="29" width="18.3984375" style="315" bestFit="1" customWidth="1"/>
    <col min="30" max="30" width="18.8984375" style="315" bestFit="1" customWidth="1"/>
    <col min="31" max="31" width="13" style="315" bestFit="1" customWidth="1"/>
    <col min="32" max="16384" width="8.69921875" style="315"/>
  </cols>
  <sheetData>
    <row r="1" spans="2:24" ht="70.05" customHeight="1" x14ac:dyDescent="0.25">
      <c r="B1" s="286" t="s">
        <v>4033</v>
      </c>
    </row>
    <row r="2" spans="2:24" ht="70.05" customHeight="1" x14ac:dyDescent="0.25">
      <c r="B2" s="283"/>
    </row>
    <row r="3" spans="2:24" ht="70.05" customHeight="1" x14ac:dyDescent="0.25">
      <c r="B3" s="377" t="s">
        <v>139</v>
      </c>
      <c r="C3" s="411" t="s">
        <v>4034</v>
      </c>
      <c r="D3" s="411"/>
      <c r="E3" s="411"/>
      <c r="F3" s="411"/>
      <c r="G3" s="411"/>
      <c r="H3" s="411"/>
      <c r="J3" s="380"/>
      <c r="O3" s="380"/>
    </row>
    <row r="4" spans="2:24" ht="70.05" customHeight="1" x14ac:dyDescent="0.25">
      <c r="B4" s="377" t="s">
        <v>0</v>
      </c>
      <c r="C4" s="411" t="s">
        <v>4034</v>
      </c>
      <c r="D4" s="411"/>
      <c r="E4" s="411"/>
      <c r="F4" s="411"/>
      <c r="G4" s="411"/>
      <c r="H4" s="411"/>
      <c r="J4" s="381"/>
      <c r="O4" s="381"/>
    </row>
    <row r="5" spans="2:24" ht="70.05" customHeight="1" x14ac:dyDescent="0.25">
      <c r="B5" s="377" t="s">
        <v>1</v>
      </c>
      <c r="C5" s="411" t="s">
        <v>4034</v>
      </c>
      <c r="D5" s="411"/>
      <c r="E5" s="411"/>
      <c r="F5" s="411"/>
      <c r="G5" s="411"/>
      <c r="H5" s="411"/>
      <c r="J5" s="381"/>
      <c r="O5" s="381"/>
    </row>
    <row r="6" spans="2:24" ht="70.05" customHeight="1" x14ac:dyDescent="0.25">
      <c r="B6" s="377" t="s">
        <v>3182</v>
      </c>
      <c r="C6" s="411" t="s">
        <v>4117</v>
      </c>
      <c r="D6" s="411"/>
      <c r="E6" s="411"/>
      <c r="F6" s="411"/>
      <c r="G6" s="411"/>
      <c r="H6" s="411"/>
      <c r="J6" s="382"/>
      <c r="O6" s="381"/>
    </row>
    <row r="7" spans="2:24" ht="70.05" customHeight="1" x14ac:dyDescent="0.25">
      <c r="B7" s="319"/>
      <c r="C7" s="320"/>
      <c r="D7" s="320"/>
      <c r="E7" s="320"/>
      <c r="F7" s="320"/>
      <c r="G7" s="320"/>
      <c r="H7" s="383"/>
      <c r="J7" s="382"/>
      <c r="O7" s="381"/>
    </row>
    <row r="8" spans="2:24" ht="70.05" customHeight="1" x14ac:dyDescent="0.25">
      <c r="B8" s="319"/>
      <c r="C8" s="378" t="s">
        <v>3177</v>
      </c>
      <c r="D8" s="412" t="s">
        <v>3178</v>
      </c>
      <c r="E8" s="412"/>
      <c r="F8" s="320"/>
      <c r="G8" s="320"/>
      <c r="O8" s="381"/>
    </row>
    <row r="9" spans="2:24" ht="70.05" customHeight="1" x14ac:dyDescent="0.25">
      <c r="B9" s="377" t="s">
        <v>144</v>
      </c>
      <c r="C9" s="321" t="s">
        <v>3185</v>
      </c>
      <c r="D9" s="408" t="s">
        <v>4105</v>
      </c>
      <c r="E9" s="408"/>
      <c r="F9" s="320"/>
      <c r="G9" s="320"/>
      <c r="O9" s="381"/>
    </row>
    <row r="10" spans="2:24" ht="70.05" customHeight="1" x14ac:dyDescent="0.25">
      <c r="B10" s="377" t="s">
        <v>146</v>
      </c>
      <c r="C10" s="321" t="s">
        <v>3185</v>
      </c>
      <c r="D10" s="408" t="s">
        <v>4105</v>
      </c>
      <c r="E10" s="408"/>
      <c r="F10" s="320"/>
      <c r="G10" s="320"/>
      <c r="O10" s="381"/>
    </row>
    <row r="11" spans="2:24" ht="70.05" customHeight="1" x14ac:dyDescent="0.25">
      <c r="B11" s="377" t="s">
        <v>147</v>
      </c>
      <c r="C11" s="321" t="s">
        <v>3185</v>
      </c>
      <c r="D11" s="408" t="s">
        <v>4105</v>
      </c>
      <c r="E11" s="408"/>
      <c r="F11" s="320"/>
      <c r="G11" s="320"/>
    </row>
    <row r="13" spans="2:24" ht="70.05" customHeight="1" x14ac:dyDescent="0.25">
      <c r="B13" s="315"/>
    </row>
    <row r="14" spans="2:24" ht="70.05" customHeight="1" x14ac:dyDescent="0.25">
      <c r="B14" s="315"/>
    </row>
    <row r="15" spans="2:24" ht="70.05" customHeight="1" x14ac:dyDescent="0.3">
      <c r="B15" s="406" t="s">
        <v>258</v>
      </c>
      <c r="C15" s="322"/>
      <c r="D15" s="322"/>
      <c r="E15" s="322"/>
      <c r="F15" s="322"/>
      <c r="G15" s="322"/>
      <c r="H15" s="323"/>
      <c r="I15" s="324"/>
      <c r="J15" s="325"/>
      <c r="K15" s="326"/>
      <c r="L15" s="323"/>
      <c r="M15" s="326"/>
      <c r="N15" s="323"/>
      <c r="O15" s="324"/>
      <c r="P15" s="325"/>
      <c r="Q15" s="326"/>
      <c r="R15" s="384"/>
      <c r="S15" s="384"/>
      <c r="T15" s="384"/>
      <c r="U15" s="384"/>
      <c r="V15" s="384"/>
      <c r="W15" s="384"/>
      <c r="X15" s="385"/>
    </row>
    <row r="16" spans="2:24" s="283" customFormat="1" ht="70.05" customHeight="1" x14ac:dyDescent="0.25">
      <c r="B16" s="327" t="s">
        <v>142</v>
      </c>
      <c r="C16" s="327" t="s">
        <v>148</v>
      </c>
      <c r="D16" s="327" t="s">
        <v>2</v>
      </c>
      <c r="E16" s="327" t="s">
        <v>5</v>
      </c>
      <c r="F16" s="327" t="s">
        <v>487</v>
      </c>
      <c r="G16" s="327" t="s">
        <v>4</v>
      </c>
      <c r="H16" s="409" t="s">
        <v>483</v>
      </c>
      <c r="I16" s="410"/>
      <c r="J16" s="409" t="s">
        <v>484</v>
      </c>
      <c r="K16" s="410"/>
      <c r="L16" s="409" t="s">
        <v>485</v>
      </c>
      <c r="M16" s="410"/>
      <c r="N16" s="409" t="s">
        <v>486</v>
      </c>
      <c r="O16" s="410"/>
      <c r="P16" s="409" t="s">
        <v>3179</v>
      </c>
      <c r="Q16" s="410"/>
      <c r="R16" s="409" t="s">
        <v>3180</v>
      </c>
      <c r="S16" s="410"/>
      <c r="T16" s="409" t="s">
        <v>3181</v>
      </c>
      <c r="U16" s="410"/>
      <c r="V16" s="407" t="s">
        <v>4047</v>
      </c>
      <c r="W16" s="407"/>
      <c r="X16" s="386" t="s">
        <v>149</v>
      </c>
    </row>
    <row r="17" spans="2:24" ht="70.05" customHeight="1" x14ac:dyDescent="0.3">
      <c r="B17" s="328" t="s">
        <v>151</v>
      </c>
      <c r="C17" s="329" t="s">
        <v>152</v>
      </c>
      <c r="D17" s="330"/>
      <c r="E17" s="330"/>
      <c r="F17" s="330"/>
      <c r="G17" s="330"/>
      <c r="H17" s="337" t="s">
        <v>3052</v>
      </c>
      <c r="I17" s="321" t="s">
        <v>3184</v>
      </c>
      <c r="J17" s="341" t="s">
        <v>3045</v>
      </c>
      <c r="K17" s="331"/>
      <c r="L17" s="376" t="s">
        <v>3047</v>
      </c>
      <c r="M17" s="339"/>
      <c r="N17" s="337" t="s">
        <v>3183</v>
      </c>
      <c r="O17" s="321" t="s">
        <v>3185</v>
      </c>
      <c r="P17" s="337"/>
      <c r="Q17" s="339"/>
      <c r="R17" s="387"/>
      <c r="S17" s="387"/>
      <c r="T17" s="387"/>
      <c r="U17" s="387"/>
      <c r="V17" s="387"/>
      <c r="W17" s="387"/>
      <c r="X17" s="387"/>
    </row>
    <row r="18" spans="2:24" ht="70.05" customHeight="1" x14ac:dyDescent="0.3">
      <c r="B18" s="328" t="s">
        <v>153</v>
      </c>
      <c r="C18" s="329" t="s">
        <v>154</v>
      </c>
      <c r="D18" s="330"/>
      <c r="E18" s="330"/>
      <c r="F18" s="330"/>
      <c r="G18" s="330"/>
      <c r="H18" s="337" t="s">
        <v>3052</v>
      </c>
      <c r="I18" s="321" t="s">
        <v>3184</v>
      </c>
      <c r="J18" s="341" t="s">
        <v>3045</v>
      </c>
      <c r="K18" s="331"/>
      <c r="L18" s="376" t="s">
        <v>3046</v>
      </c>
      <c r="M18" s="339"/>
      <c r="N18" s="337" t="s">
        <v>3183</v>
      </c>
      <c r="O18" s="321" t="s">
        <v>3185</v>
      </c>
      <c r="P18" s="337"/>
      <c r="Q18" s="339"/>
      <c r="R18" s="387"/>
      <c r="S18" s="387"/>
      <c r="T18" s="387"/>
      <c r="U18" s="387"/>
      <c r="V18" s="387"/>
      <c r="W18" s="387"/>
      <c r="X18" s="387"/>
    </row>
    <row r="19" spans="2:24" ht="70.05" customHeight="1" x14ac:dyDescent="0.3">
      <c r="B19" s="328" t="s">
        <v>156</v>
      </c>
      <c r="C19" s="329" t="s">
        <v>278</v>
      </c>
      <c r="D19" s="330"/>
      <c r="E19" s="330"/>
      <c r="F19" s="330"/>
      <c r="G19" s="330"/>
      <c r="H19" s="337" t="s">
        <v>3052</v>
      </c>
      <c r="I19" s="321" t="s">
        <v>3184</v>
      </c>
      <c r="J19" s="341" t="s">
        <v>3045</v>
      </c>
      <c r="K19" s="331"/>
      <c r="L19" s="376" t="s">
        <v>3046</v>
      </c>
      <c r="M19" s="339"/>
      <c r="N19" s="337" t="s">
        <v>3183</v>
      </c>
      <c r="O19" s="321" t="s">
        <v>3185</v>
      </c>
      <c r="P19" s="337"/>
      <c r="Q19" s="339"/>
      <c r="R19" s="387"/>
      <c r="S19" s="387"/>
      <c r="T19" s="387"/>
      <c r="U19" s="387"/>
      <c r="V19" s="387"/>
      <c r="W19" s="387"/>
      <c r="X19" s="387"/>
    </row>
    <row r="20" spans="2:24" ht="70.05" customHeight="1" x14ac:dyDescent="0.3">
      <c r="B20" s="328" t="s">
        <v>4035</v>
      </c>
      <c r="C20" s="329" t="s">
        <v>277</v>
      </c>
      <c r="D20" s="330"/>
      <c r="E20" s="330"/>
      <c r="F20" s="330"/>
      <c r="G20" s="330"/>
      <c r="H20" s="337" t="s">
        <v>3052</v>
      </c>
      <c r="I20" s="321" t="s">
        <v>3184</v>
      </c>
      <c r="J20" s="341" t="s">
        <v>3045</v>
      </c>
      <c r="K20" s="331"/>
      <c r="L20" s="376" t="s">
        <v>3046</v>
      </c>
      <c r="M20" s="339"/>
      <c r="N20" s="337" t="s">
        <v>3183</v>
      </c>
      <c r="O20" s="321" t="s">
        <v>3185</v>
      </c>
      <c r="P20" s="341" t="s">
        <v>3190</v>
      </c>
      <c r="Q20" s="331"/>
      <c r="R20" s="387"/>
      <c r="S20" s="387"/>
      <c r="T20" s="387"/>
      <c r="U20" s="387"/>
      <c r="V20" s="387"/>
      <c r="W20" s="387"/>
      <c r="X20" s="387"/>
    </row>
    <row r="21" spans="2:24" ht="70.05" customHeight="1" x14ac:dyDescent="0.3">
      <c r="B21" s="333" t="s">
        <v>27</v>
      </c>
      <c r="C21" s="329" t="s">
        <v>276</v>
      </c>
      <c r="D21" s="330"/>
      <c r="E21" s="330"/>
      <c r="F21" s="330"/>
      <c r="G21" s="330"/>
      <c r="H21" s="337" t="s">
        <v>3052</v>
      </c>
      <c r="I21" s="321" t="s">
        <v>3184</v>
      </c>
      <c r="J21" s="341" t="s">
        <v>3045</v>
      </c>
      <c r="K21" s="331"/>
      <c r="L21" s="376" t="s">
        <v>3046</v>
      </c>
      <c r="M21" s="339"/>
      <c r="N21" s="337" t="s">
        <v>3183</v>
      </c>
      <c r="O21" s="321" t="s">
        <v>3185</v>
      </c>
      <c r="P21" s="337"/>
      <c r="Q21" s="339"/>
      <c r="R21" s="387"/>
      <c r="S21" s="387"/>
      <c r="T21" s="387"/>
      <c r="U21" s="387"/>
      <c r="V21" s="387"/>
      <c r="W21" s="387"/>
      <c r="X21" s="387"/>
    </row>
    <row r="22" spans="2:24" ht="70.05" customHeight="1" x14ac:dyDescent="0.3">
      <c r="B22" s="328" t="s">
        <v>2930</v>
      </c>
      <c r="C22" s="329" t="s">
        <v>2929</v>
      </c>
      <c r="D22" s="330"/>
      <c r="E22" s="330"/>
      <c r="F22" s="330"/>
      <c r="G22" s="330"/>
      <c r="H22" s="337" t="s">
        <v>3052</v>
      </c>
      <c r="I22" s="321" t="s">
        <v>3184</v>
      </c>
      <c r="J22" s="341" t="s">
        <v>3045</v>
      </c>
      <c r="K22" s="331"/>
      <c r="L22" s="376" t="s">
        <v>3046</v>
      </c>
      <c r="M22" s="339"/>
      <c r="N22" s="337" t="s">
        <v>3183</v>
      </c>
      <c r="O22" s="321" t="s">
        <v>3185</v>
      </c>
      <c r="P22" s="376"/>
      <c r="Q22" s="339"/>
      <c r="R22" s="387"/>
      <c r="S22" s="387"/>
      <c r="T22" s="387"/>
      <c r="U22" s="387"/>
      <c r="V22" s="387"/>
      <c r="W22" s="387"/>
      <c r="X22" s="387"/>
    </row>
    <row r="23" spans="2:24" ht="70.05" customHeight="1" x14ac:dyDescent="0.3">
      <c r="B23" s="328" t="s">
        <v>159</v>
      </c>
      <c r="C23" s="329" t="s">
        <v>2931</v>
      </c>
      <c r="D23" s="330"/>
      <c r="E23" s="330"/>
      <c r="F23" s="330"/>
      <c r="G23" s="330"/>
      <c r="H23" s="337" t="s">
        <v>3052</v>
      </c>
      <c r="I23" s="321" t="s">
        <v>3184</v>
      </c>
      <c r="J23" s="341" t="s">
        <v>3045</v>
      </c>
      <c r="K23" s="331"/>
      <c r="L23" s="376" t="s">
        <v>3046</v>
      </c>
      <c r="M23" s="339"/>
      <c r="N23" s="376"/>
      <c r="O23" s="339"/>
      <c r="P23" s="376"/>
      <c r="Q23" s="339"/>
      <c r="R23" s="387"/>
      <c r="S23" s="387"/>
      <c r="T23" s="387"/>
      <c r="U23" s="387"/>
      <c r="V23" s="387"/>
      <c r="W23" s="387"/>
      <c r="X23" s="387"/>
    </row>
    <row r="24" spans="2:24" ht="70.05" customHeight="1" x14ac:dyDescent="0.25">
      <c r="B24" s="315"/>
    </row>
    <row r="25" spans="2:24" ht="70.05" customHeight="1" x14ac:dyDescent="0.3">
      <c r="B25" s="406" t="s">
        <v>260</v>
      </c>
      <c r="C25" s="322"/>
      <c r="D25" s="322"/>
      <c r="E25" s="322"/>
      <c r="F25" s="322"/>
      <c r="G25" s="322"/>
      <c r="H25" s="323"/>
      <c r="I25" s="324"/>
      <c r="J25" s="323"/>
      <c r="K25" s="324"/>
      <c r="L25" s="323"/>
      <c r="M25" s="324"/>
      <c r="N25" s="323"/>
      <c r="O25" s="324"/>
      <c r="P25" s="323"/>
      <c r="Q25" s="326"/>
      <c r="R25" s="384"/>
      <c r="S25" s="384"/>
      <c r="T25" s="384"/>
      <c r="U25" s="384"/>
      <c r="V25" s="384"/>
      <c r="W25" s="384"/>
      <c r="X25" s="385"/>
    </row>
    <row r="26" spans="2:24" s="283" customFormat="1" ht="70.05" customHeight="1" x14ac:dyDescent="0.25">
      <c r="B26" s="327" t="s">
        <v>142</v>
      </c>
      <c r="C26" s="327" t="s">
        <v>148</v>
      </c>
      <c r="D26" s="327" t="s">
        <v>2</v>
      </c>
      <c r="E26" s="327" t="s">
        <v>5</v>
      </c>
      <c r="F26" s="327" t="s">
        <v>487</v>
      </c>
      <c r="G26" s="327" t="s">
        <v>4</v>
      </c>
      <c r="H26" s="409" t="s">
        <v>483</v>
      </c>
      <c r="I26" s="410"/>
      <c r="J26" s="409" t="s">
        <v>484</v>
      </c>
      <c r="K26" s="410"/>
      <c r="L26" s="409" t="s">
        <v>485</v>
      </c>
      <c r="M26" s="410"/>
      <c r="N26" s="409" t="s">
        <v>486</v>
      </c>
      <c r="O26" s="410"/>
      <c r="P26" s="409" t="s">
        <v>3179</v>
      </c>
      <c r="Q26" s="410"/>
      <c r="R26" s="409" t="s">
        <v>3180</v>
      </c>
      <c r="S26" s="410"/>
      <c r="T26" s="409" t="s">
        <v>3181</v>
      </c>
      <c r="U26" s="410"/>
      <c r="V26" s="407" t="s">
        <v>4047</v>
      </c>
      <c r="W26" s="407"/>
      <c r="X26" s="386" t="s">
        <v>149</v>
      </c>
    </row>
    <row r="27" spans="2:24" ht="70.05" customHeight="1" x14ac:dyDescent="0.3">
      <c r="B27" s="333" t="s">
        <v>281</v>
      </c>
      <c r="C27" s="334" t="s">
        <v>282</v>
      </c>
      <c r="D27" s="330"/>
      <c r="E27" s="330"/>
      <c r="F27" s="330"/>
      <c r="G27" s="330"/>
      <c r="H27" s="336" t="s">
        <v>3049</v>
      </c>
      <c r="I27" s="321" t="s">
        <v>3186</v>
      </c>
      <c r="J27" s="341" t="s">
        <v>3051</v>
      </c>
      <c r="K27" s="335"/>
      <c r="L27" s="341" t="s">
        <v>3050</v>
      </c>
      <c r="M27" s="335"/>
      <c r="N27" s="336"/>
      <c r="O27" s="335"/>
      <c r="P27" s="336"/>
      <c r="Q27" s="335"/>
      <c r="R27" s="387"/>
      <c r="S27" s="387"/>
      <c r="T27" s="387"/>
      <c r="U27" s="387"/>
      <c r="V27" s="387"/>
      <c r="W27" s="387"/>
      <c r="X27" s="387"/>
    </row>
    <row r="28" spans="2:24" ht="70.05" customHeight="1" x14ac:dyDescent="0.3">
      <c r="B28" s="333" t="s">
        <v>280</v>
      </c>
      <c r="C28" s="334" t="s">
        <v>285</v>
      </c>
      <c r="D28" s="330"/>
      <c r="E28" s="330"/>
      <c r="F28" s="330"/>
      <c r="G28" s="330"/>
      <c r="H28" s="336" t="s">
        <v>3049</v>
      </c>
      <c r="I28" s="321" t="s">
        <v>3186</v>
      </c>
      <c r="J28" s="341" t="s">
        <v>3051</v>
      </c>
      <c r="K28" s="335"/>
      <c r="L28" s="341" t="s">
        <v>3050</v>
      </c>
      <c r="M28" s="335"/>
      <c r="N28" s="336"/>
      <c r="O28" s="335"/>
      <c r="P28" s="336"/>
      <c r="Q28" s="335"/>
      <c r="R28" s="387"/>
      <c r="S28" s="387"/>
      <c r="T28" s="387"/>
      <c r="U28" s="387"/>
      <c r="V28" s="387"/>
      <c r="W28" s="387"/>
      <c r="X28" s="387"/>
    </row>
    <row r="29" spans="2:24" ht="70.05" customHeight="1" x14ac:dyDescent="0.3">
      <c r="B29" s="333" t="s">
        <v>283</v>
      </c>
      <c r="C29" s="334" t="s">
        <v>284</v>
      </c>
      <c r="D29" s="330"/>
      <c r="E29" s="330"/>
      <c r="F29" s="330"/>
      <c r="G29" s="330"/>
      <c r="H29" s="336" t="s">
        <v>3049</v>
      </c>
      <c r="I29" s="321" t="s">
        <v>3186</v>
      </c>
      <c r="J29" s="341" t="s">
        <v>3051</v>
      </c>
      <c r="K29" s="335"/>
      <c r="L29" s="341" t="s">
        <v>3050</v>
      </c>
      <c r="M29" s="335"/>
      <c r="N29" s="336"/>
      <c r="O29" s="335"/>
      <c r="P29" s="336"/>
      <c r="Q29" s="335"/>
      <c r="R29" s="387"/>
      <c r="S29" s="387"/>
      <c r="T29" s="387"/>
      <c r="U29" s="387"/>
      <c r="V29" s="387"/>
      <c r="W29" s="387"/>
      <c r="X29" s="387"/>
    </row>
    <row r="30" spans="2:24" ht="70.05" customHeight="1" x14ac:dyDescent="0.25">
      <c r="B30" s="315"/>
    </row>
    <row r="31" spans="2:24" ht="70.05" customHeight="1" x14ac:dyDescent="0.3">
      <c r="B31" s="406" t="s">
        <v>261</v>
      </c>
      <c r="C31" s="322"/>
      <c r="D31" s="322"/>
      <c r="E31" s="322"/>
      <c r="F31" s="322"/>
      <c r="G31" s="322"/>
      <c r="H31" s="323"/>
      <c r="I31" s="324"/>
      <c r="J31" s="323"/>
      <c r="K31" s="324"/>
      <c r="L31" s="323"/>
      <c r="M31" s="324"/>
      <c r="N31" s="323"/>
      <c r="O31" s="324"/>
      <c r="P31" s="323"/>
      <c r="Q31" s="324"/>
      <c r="R31" s="384"/>
      <c r="S31" s="384"/>
      <c r="T31" s="384"/>
      <c r="U31" s="384"/>
      <c r="V31" s="384"/>
      <c r="W31" s="384"/>
      <c r="X31" s="385"/>
    </row>
    <row r="32" spans="2:24" s="283" customFormat="1" ht="70.05" customHeight="1" x14ac:dyDescent="0.25">
      <c r="B32" s="327" t="s">
        <v>142</v>
      </c>
      <c r="C32" s="327" t="s">
        <v>148</v>
      </c>
      <c r="D32" s="327" t="s">
        <v>2</v>
      </c>
      <c r="E32" s="327" t="s">
        <v>5</v>
      </c>
      <c r="F32" s="327" t="s">
        <v>487</v>
      </c>
      <c r="G32" s="327" t="s">
        <v>4</v>
      </c>
      <c r="H32" s="409" t="s">
        <v>483</v>
      </c>
      <c r="I32" s="410"/>
      <c r="J32" s="409" t="s">
        <v>484</v>
      </c>
      <c r="K32" s="410"/>
      <c r="L32" s="409" t="s">
        <v>485</v>
      </c>
      <c r="M32" s="410"/>
      <c r="N32" s="409" t="s">
        <v>486</v>
      </c>
      <c r="O32" s="410"/>
      <c r="P32" s="409" t="s">
        <v>3179</v>
      </c>
      <c r="Q32" s="410"/>
      <c r="R32" s="409" t="s">
        <v>3180</v>
      </c>
      <c r="S32" s="410"/>
      <c r="T32" s="409" t="s">
        <v>3181</v>
      </c>
      <c r="U32" s="410"/>
      <c r="V32" s="407" t="s">
        <v>4047</v>
      </c>
      <c r="W32" s="407"/>
      <c r="X32" s="386" t="s">
        <v>149</v>
      </c>
    </row>
    <row r="33" spans="2:24" ht="70.05" customHeight="1" x14ac:dyDescent="0.3">
      <c r="B33" s="328" t="s">
        <v>182</v>
      </c>
      <c r="C33" s="329" t="s">
        <v>287</v>
      </c>
      <c r="D33" s="330"/>
      <c r="E33" s="330"/>
      <c r="F33" s="330"/>
      <c r="G33" s="330"/>
      <c r="H33" s="341" t="s">
        <v>3053</v>
      </c>
      <c r="I33" s="321"/>
      <c r="J33" s="341" t="s">
        <v>3055</v>
      </c>
      <c r="K33" s="321"/>
      <c r="L33" s="341" t="s">
        <v>3057</v>
      </c>
      <c r="M33" s="321"/>
      <c r="N33" s="376"/>
      <c r="O33" s="331"/>
      <c r="P33" s="337"/>
      <c r="Q33" s="339"/>
      <c r="R33" s="387"/>
      <c r="S33" s="387"/>
      <c r="T33" s="387"/>
      <c r="U33" s="387"/>
      <c r="V33" s="387"/>
      <c r="W33" s="387"/>
      <c r="X33" s="387"/>
    </row>
    <row r="34" spans="2:24" ht="70.05" customHeight="1" x14ac:dyDescent="0.3">
      <c r="B34" s="333" t="s">
        <v>2933</v>
      </c>
      <c r="C34" s="334" t="s">
        <v>1451</v>
      </c>
      <c r="D34" s="330"/>
      <c r="E34" s="330"/>
      <c r="F34" s="330"/>
      <c r="G34" s="330"/>
      <c r="H34" s="341" t="s">
        <v>3051</v>
      </c>
      <c r="I34" s="321"/>
      <c r="J34" s="341" t="s">
        <v>3050</v>
      </c>
      <c r="K34" s="344"/>
      <c r="L34" s="341"/>
      <c r="M34" s="321"/>
      <c r="N34" s="388"/>
      <c r="O34" s="335"/>
      <c r="P34" s="336"/>
      <c r="Q34" s="335"/>
      <c r="R34" s="387"/>
      <c r="S34" s="387"/>
      <c r="T34" s="387"/>
      <c r="U34" s="387"/>
      <c r="V34" s="387"/>
      <c r="W34" s="387"/>
      <c r="X34" s="387"/>
    </row>
    <row r="35" spans="2:24" ht="70.05" customHeight="1" x14ac:dyDescent="0.25">
      <c r="B35" s="338" t="s">
        <v>4036</v>
      </c>
      <c r="C35" s="329" t="s">
        <v>4037</v>
      </c>
      <c r="D35" s="330"/>
      <c r="E35" s="330"/>
      <c r="F35" s="330"/>
      <c r="G35" s="330"/>
      <c r="H35" s="376" t="s">
        <v>3852</v>
      </c>
      <c r="I35" s="339" t="s">
        <v>4038</v>
      </c>
      <c r="J35" s="376" t="s">
        <v>3079</v>
      </c>
      <c r="K35" s="335"/>
      <c r="L35" s="376" t="s">
        <v>3060</v>
      </c>
      <c r="M35" s="339"/>
      <c r="N35" s="337" t="s">
        <v>3078</v>
      </c>
      <c r="O35" s="331" t="s">
        <v>4039</v>
      </c>
      <c r="P35" s="337"/>
      <c r="Q35" s="339"/>
      <c r="R35" s="376"/>
      <c r="S35" s="339"/>
      <c r="T35" s="376"/>
      <c r="U35" s="339"/>
      <c r="V35" s="339"/>
      <c r="W35" s="339"/>
      <c r="X35" s="389"/>
    </row>
    <row r="36" spans="2:24" ht="70.05" customHeight="1" x14ac:dyDescent="0.25">
      <c r="B36" s="328" t="s">
        <v>172</v>
      </c>
      <c r="C36" s="329" t="s">
        <v>371</v>
      </c>
      <c r="D36" s="330"/>
      <c r="E36" s="330"/>
      <c r="F36" s="330"/>
      <c r="G36" s="330"/>
      <c r="H36" s="376" t="s">
        <v>3060</v>
      </c>
      <c r="I36" s="339"/>
      <c r="J36" s="337" t="s">
        <v>3078</v>
      </c>
      <c r="K36" s="331" t="s">
        <v>4039</v>
      </c>
      <c r="L36" s="376"/>
      <c r="N36" s="337"/>
      <c r="O36" s="331"/>
      <c r="P36" s="337"/>
      <c r="Q36" s="339"/>
      <c r="R36" s="376"/>
      <c r="S36" s="339"/>
      <c r="T36" s="376"/>
      <c r="U36" s="339"/>
      <c r="V36" s="339"/>
      <c r="W36" s="339"/>
      <c r="X36" s="389"/>
    </row>
    <row r="37" spans="2:24" ht="70.05" customHeight="1" x14ac:dyDescent="0.3">
      <c r="B37" s="328" t="s">
        <v>183</v>
      </c>
      <c r="C37" s="329" t="s">
        <v>288</v>
      </c>
      <c r="D37" s="330"/>
      <c r="E37" s="330"/>
      <c r="F37" s="330"/>
      <c r="G37" s="330"/>
      <c r="H37" s="341" t="s">
        <v>3051</v>
      </c>
      <c r="I37" s="321"/>
      <c r="J37" s="341"/>
      <c r="K37" s="321"/>
      <c r="L37" s="341"/>
      <c r="M37" s="321"/>
      <c r="N37" s="341"/>
      <c r="O37" s="331"/>
      <c r="P37" s="337"/>
      <c r="Q37" s="339"/>
      <c r="R37" s="387"/>
      <c r="S37" s="387"/>
      <c r="T37" s="387"/>
      <c r="U37" s="387"/>
      <c r="V37" s="387"/>
      <c r="W37" s="387"/>
      <c r="X37" s="387"/>
    </row>
    <row r="38" spans="2:24" ht="70.05" customHeight="1" x14ac:dyDescent="0.3">
      <c r="B38" s="342" t="s">
        <v>181</v>
      </c>
      <c r="C38" s="343" t="s">
        <v>286</v>
      </c>
      <c r="D38" s="340"/>
      <c r="E38" s="340"/>
      <c r="F38" s="340"/>
      <c r="G38" s="340"/>
      <c r="H38" s="388" t="s">
        <v>3054</v>
      </c>
      <c r="I38" s="344" t="s">
        <v>3187</v>
      </c>
      <c r="J38" s="388" t="s">
        <v>3056</v>
      </c>
      <c r="K38" s="344"/>
      <c r="L38" s="388" t="s">
        <v>3058</v>
      </c>
      <c r="M38" s="344"/>
      <c r="N38" s="388"/>
      <c r="O38" s="335"/>
      <c r="P38" s="336"/>
      <c r="Q38" s="335"/>
      <c r="R38" s="387"/>
      <c r="S38" s="387"/>
      <c r="T38" s="387"/>
      <c r="U38" s="387"/>
      <c r="V38" s="387"/>
      <c r="W38" s="387"/>
      <c r="X38" s="387"/>
    </row>
    <row r="39" spans="2:24" ht="70.05" customHeight="1" x14ac:dyDescent="0.3">
      <c r="B39" s="315"/>
      <c r="R39" s="390"/>
      <c r="S39" s="390"/>
      <c r="T39" s="390"/>
      <c r="U39" s="390"/>
      <c r="V39" s="390"/>
      <c r="W39" s="390"/>
      <c r="X39" s="390"/>
    </row>
    <row r="40" spans="2:24" ht="70.05" customHeight="1" x14ac:dyDescent="0.3">
      <c r="B40" s="406" t="s">
        <v>262</v>
      </c>
      <c r="C40" s="322"/>
      <c r="D40" s="322"/>
      <c r="E40" s="322"/>
      <c r="F40" s="322"/>
      <c r="G40" s="322"/>
      <c r="H40" s="323"/>
      <c r="I40" s="324"/>
      <c r="J40" s="323"/>
      <c r="K40" s="324"/>
      <c r="L40" s="323"/>
      <c r="M40" s="324"/>
      <c r="N40" s="323"/>
      <c r="O40" s="324"/>
      <c r="P40" s="323"/>
      <c r="Q40" s="326"/>
      <c r="R40" s="384"/>
      <c r="S40" s="384"/>
      <c r="T40" s="384"/>
      <c r="U40" s="384"/>
      <c r="V40" s="384"/>
      <c r="W40" s="384"/>
      <c r="X40" s="385"/>
    </row>
    <row r="41" spans="2:24" s="283" customFormat="1" ht="70.05" customHeight="1" x14ac:dyDescent="0.25">
      <c r="B41" s="327" t="s">
        <v>142</v>
      </c>
      <c r="C41" s="327" t="s">
        <v>148</v>
      </c>
      <c r="D41" s="327" t="s">
        <v>2</v>
      </c>
      <c r="E41" s="327" t="s">
        <v>5</v>
      </c>
      <c r="F41" s="327" t="s">
        <v>487</v>
      </c>
      <c r="G41" s="327" t="s">
        <v>4</v>
      </c>
      <c r="H41" s="409" t="s">
        <v>483</v>
      </c>
      <c r="I41" s="410"/>
      <c r="J41" s="409" t="s">
        <v>484</v>
      </c>
      <c r="K41" s="410"/>
      <c r="L41" s="409" t="s">
        <v>485</v>
      </c>
      <c r="M41" s="410"/>
      <c r="N41" s="409" t="s">
        <v>486</v>
      </c>
      <c r="O41" s="410"/>
      <c r="P41" s="409" t="s">
        <v>3179</v>
      </c>
      <c r="Q41" s="410"/>
      <c r="R41" s="409" t="s">
        <v>3180</v>
      </c>
      <c r="S41" s="410"/>
      <c r="T41" s="409" t="s">
        <v>3181</v>
      </c>
      <c r="U41" s="410"/>
      <c r="V41" s="407" t="s">
        <v>4047</v>
      </c>
      <c r="W41" s="407"/>
      <c r="X41" s="386" t="s">
        <v>149</v>
      </c>
    </row>
    <row r="42" spans="2:24" ht="70.05" customHeight="1" x14ac:dyDescent="0.3">
      <c r="B42" s="333" t="s">
        <v>4040</v>
      </c>
      <c r="C42" s="334" t="s">
        <v>298</v>
      </c>
      <c r="D42" s="330"/>
      <c r="E42" s="330"/>
      <c r="F42" s="330"/>
      <c r="G42" s="330"/>
      <c r="H42" s="341" t="s">
        <v>3059</v>
      </c>
      <c r="I42" s="321"/>
      <c r="J42" s="341" t="s">
        <v>3061</v>
      </c>
      <c r="K42" s="321"/>
      <c r="L42" s="341" t="s">
        <v>3063</v>
      </c>
      <c r="M42" s="321"/>
      <c r="N42" s="341"/>
      <c r="O42" s="321"/>
      <c r="P42" s="341"/>
      <c r="Q42" s="321"/>
      <c r="R42" s="387"/>
      <c r="S42" s="387"/>
      <c r="T42" s="387"/>
      <c r="U42" s="387"/>
      <c r="V42" s="387"/>
      <c r="W42" s="387"/>
      <c r="X42" s="387"/>
    </row>
    <row r="43" spans="2:24" ht="70.05" customHeight="1" x14ac:dyDescent="0.3">
      <c r="B43" s="333" t="s">
        <v>294</v>
      </c>
      <c r="C43" s="334" t="s">
        <v>299</v>
      </c>
      <c r="D43" s="330"/>
      <c r="E43" s="330"/>
      <c r="F43" s="330"/>
      <c r="G43" s="330"/>
      <c r="H43" s="341" t="s">
        <v>3059</v>
      </c>
      <c r="I43" s="321"/>
      <c r="J43" s="341" t="s">
        <v>3061</v>
      </c>
      <c r="K43" s="321"/>
      <c r="L43" s="341" t="s">
        <v>3063</v>
      </c>
      <c r="M43" s="321"/>
      <c r="N43" s="341"/>
      <c r="O43" s="321"/>
      <c r="P43" s="341"/>
      <c r="Q43" s="321"/>
      <c r="R43" s="387"/>
      <c r="S43" s="387"/>
      <c r="T43" s="387"/>
      <c r="U43" s="387"/>
      <c r="V43" s="387"/>
      <c r="W43" s="387"/>
      <c r="X43" s="387"/>
    </row>
    <row r="44" spans="2:24" ht="70.05" customHeight="1" x14ac:dyDescent="0.3">
      <c r="B44" s="333" t="s">
        <v>295</v>
      </c>
      <c r="C44" s="334" t="s">
        <v>300</v>
      </c>
      <c r="D44" s="330"/>
      <c r="E44" s="330"/>
      <c r="F44" s="330"/>
      <c r="G44" s="330"/>
      <c r="H44" s="341" t="s">
        <v>3059</v>
      </c>
      <c r="I44" s="321"/>
      <c r="J44" s="341" t="s">
        <v>3061</v>
      </c>
      <c r="K44" s="321"/>
      <c r="L44" s="341" t="s">
        <v>3063</v>
      </c>
      <c r="M44" s="321"/>
      <c r="N44" s="341"/>
      <c r="O44" s="321"/>
      <c r="P44" s="341"/>
      <c r="Q44" s="321"/>
      <c r="R44" s="387"/>
      <c r="S44" s="387"/>
      <c r="T44" s="387"/>
      <c r="U44" s="387"/>
      <c r="V44" s="387"/>
      <c r="W44" s="387"/>
      <c r="X44" s="387"/>
    </row>
    <row r="45" spans="2:24" ht="70.05" customHeight="1" x14ac:dyDescent="0.3">
      <c r="B45" s="333" t="s">
        <v>296</v>
      </c>
      <c r="C45" s="334" t="s">
        <v>301</v>
      </c>
      <c r="D45" s="330"/>
      <c r="E45" s="330"/>
      <c r="F45" s="330"/>
      <c r="G45" s="330"/>
      <c r="H45" s="341" t="s">
        <v>3059</v>
      </c>
      <c r="I45" s="321"/>
      <c r="J45" s="341" t="s">
        <v>3061</v>
      </c>
      <c r="K45" s="321"/>
      <c r="L45" s="341" t="s">
        <v>3063</v>
      </c>
      <c r="M45" s="321"/>
      <c r="N45" s="341"/>
      <c r="O45" s="321"/>
      <c r="P45" s="341"/>
      <c r="Q45" s="321"/>
      <c r="R45" s="387"/>
      <c r="S45" s="387"/>
      <c r="T45" s="387"/>
      <c r="U45" s="387"/>
      <c r="V45" s="387"/>
      <c r="W45" s="387"/>
      <c r="X45" s="387"/>
    </row>
    <row r="46" spans="2:24" ht="70.05" customHeight="1" x14ac:dyDescent="0.3">
      <c r="B46" s="333" t="s">
        <v>186</v>
      </c>
      <c r="C46" s="334" t="s">
        <v>293</v>
      </c>
      <c r="D46" s="330"/>
      <c r="E46" s="330"/>
      <c r="F46" s="330"/>
      <c r="G46" s="330"/>
      <c r="H46" s="391" t="s">
        <v>3060</v>
      </c>
      <c r="I46" s="321"/>
      <c r="J46" s="341" t="s">
        <v>3062</v>
      </c>
      <c r="K46" s="321" t="s">
        <v>3191</v>
      </c>
      <c r="L46" s="341" t="s">
        <v>3064</v>
      </c>
      <c r="M46" s="321"/>
      <c r="N46" s="341" t="s">
        <v>3051</v>
      </c>
      <c r="O46" s="321"/>
      <c r="P46" s="341" t="s">
        <v>3065</v>
      </c>
      <c r="Q46" s="344"/>
      <c r="R46" s="387"/>
      <c r="S46" s="387"/>
      <c r="T46" s="387"/>
      <c r="U46" s="387"/>
      <c r="V46" s="387"/>
      <c r="W46" s="387"/>
      <c r="X46" s="387"/>
    </row>
    <row r="47" spans="2:24" ht="70.05" customHeight="1" x14ac:dyDescent="0.25">
      <c r="B47" s="346"/>
      <c r="C47" s="347"/>
      <c r="D47" s="348"/>
      <c r="E47" s="348"/>
      <c r="F47" s="348"/>
      <c r="G47" s="348"/>
      <c r="H47" s="349"/>
      <c r="I47" s="350"/>
      <c r="J47" s="351"/>
      <c r="K47" s="350"/>
      <c r="L47" s="351"/>
      <c r="M47" s="350"/>
      <c r="N47" s="351"/>
      <c r="O47" s="350"/>
      <c r="P47" s="351"/>
      <c r="Q47" s="392"/>
      <c r="R47" s="393"/>
      <c r="S47" s="394"/>
      <c r="T47" s="393"/>
      <c r="U47" s="394"/>
      <c r="V47" s="394"/>
      <c r="W47" s="394"/>
      <c r="X47" s="395"/>
    </row>
    <row r="48" spans="2:24" ht="70.05" customHeight="1" x14ac:dyDescent="0.25">
      <c r="B48" s="406" t="s">
        <v>263</v>
      </c>
      <c r="C48" s="322"/>
      <c r="D48" s="352"/>
      <c r="E48" s="352"/>
      <c r="F48" s="322"/>
      <c r="G48" s="322"/>
      <c r="H48" s="323"/>
      <c r="I48" s="324"/>
      <c r="J48" s="323"/>
      <c r="K48" s="324"/>
      <c r="L48" s="323"/>
      <c r="M48" s="324"/>
      <c r="N48" s="323"/>
      <c r="O48" s="324"/>
      <c r="P48" s="323"/>
      <c r="Q48" s="326"/>
      <c r="R48" s="325"/>
      <c r="S48" s="326"/>
      <c r="T48" s="325"/>
      <c r="U48" s="326"/>
      <c r="V48" s="326"/>
      <c r="W48" s="326"/>
      <c r="X48" s="396"/>
    </row>
    <row r="49" spans="2:24" s="283" customFormat="1" ht="70.05" customHeight="1" x14ac:dyDescent="0.25">
      <c r="B49" s="327" t="s">
        <v>142</v>
      </c>
      <c r="C49" s="327" t="s">
        <v>148</v>
      </c>
      <c r="D49" s="327" t="s">
        <v>2</v>
      </c>
      <c r="E49" s="327" t="s">
        <v>5</v>
      </c>
      <c r="F49" s="327" t="s">
        <v>487</v>
      </c>
      <c r="G49" s="327" t="s">
        <v>4</v>
      </c>
      <c r="H49" s="409" t="s">
        <v>483</v>
      </c>
      <c r="I49" s="410"/>
      <c r="J49" s="409" t="s">
        <v>484</v>
      </c>
      <c r="K49" s="410"/>
      <c r="L49" s="409" t="s">
        <v>485</v>
      </c>
      <c r="M49" s="410"/>
      <c r="N49" s="409" t="s">
        <v>486</v>
      </c>
      <c r="O49" s="410"/>
      <c r="P49" s="409" t="s">
        <v>3179</v>
      </c>
      <c r="Q49" s="410"/>
      <c r="R49" s="409" t="s">
        <v>3180</v>
      </c>
      <c r="S49" s="410"/>
      <c r="T49" s="409" t="s">
        <v>3181</v>
      </c>
      <c r="U49" s="410"/>
      <c r="V49" s="407" t="s">
        <v>4047</v>
      </c>
      <c r="W49" s="407"/>
      <c r="X49" s="386" t="s">
        <v>149</v>
      </c>
    </row>
    <row r="50" spans="2:24" ht="70.05" customHeight="1" x14ac:dyDescent="0.25">
      <c r="B50" s="333" t="s">
        <v>4041</v>
      </c>
      <c r="C50" s="334" t="s">
        <v>191</v>
      </c>
      <c r="D50" s="330"/>
      <c r="E50" s="330"/>
      <c r="F50" s="338"/>
      <c r="G50" s="338"/>
      <c r="H50" s="337" t="s">
        <v>3080</v>
      </c>
      <c r="I50" s="344" t="s">
        <v>3187</v>
      </c>
      <c r="J50" s="341" t="s">
        <v>3188</v>
      </c>
      <c r="K50" s="331"/>
      <c r="L50" s="341" t="s">
        <v>3067</v>
      </c>
      <c r="M50" s="397"/>
      <c r="N50" s="336" t="s">
        <v>3066</v>
      </c>
      <c r="O50" s="321"/>
      <c r="P50" s="341" t="s">
        <v>3068</v>
      </c>
      <c r="Q50" s="331"/>
      <c r="R50" s="376" t="s">
        <v>4048</v>
      </c>
      <c r="S50" s="335" t="s">
        <v>4114</v>
      </c>
      <c r="T50" s="341" t="s">
        <v>3069</v>
      </c>
      <c r="U50" s="335"/>
      <c r="V50" s="336" t="s">
        <v>3071</v>
      </c>
      <c r="W50" s="321"/>
      <c r="X50" s="353" t="s">
        <v>3070</v>
      </c>
    </row>
    <row r="51" spans="2:24" ht="70.05" customHeight="1" x14ac:dyDescent="0.25">
      <c r="B51" s="328" t="s">
        <v>4042</v>
      </c>
      <c r="C51" s="329" t="s">
        <v>320</v>
      </c>
      <c r="D51" s="330"/>
      <c r="E51" s="330"/>
      <c r="F51" s="330"/>
      <c r="G51" s="330"/>
      <c r="H51" s="337" t="s">
        <v>3080</v>
      </c>
      <c r="I51" s="344" t="s">
        <v>3187</v>
      </c>
      <c r="J51" s="341" t="s">
        <v>3188</v>
      </c>
      <c r="K51" s="331"/>
      <c r="L51" s="336" t="s">
        <v>3066</v>
      </c>
      <c r="M51" s="321"/>
      <c r="N51" s="341" t="s">
        <v>3068</v>
      </c>
      <c r="O51" s="331"/>
      <c r="P51" s="376" t="s">
        <v>4048</v>
      </c>
      <c r="Q51" s="335" t="s">
        <v>4114</v>
      </c>
      <c r="R51" s="376"/>
      <c r="S51" s="339"/>
      <c r="T51" s="376"/>
      <c r="U51" s="339"/>
      <c r="V51" s="339"/>
      <c r="W51" s="339"/>
      <c r="X51" s="389"/>
    </row>
    <row r="52" spans="2:24" ht="70.05" customHeight="1" x14ac:dyDescent="0.25">
      <c r="B52" s="328" t="s">
        <v>4043</v>
      </c>
      <c r="C52" s="329" t="s">
        <v>323</v>
      </c>
      <c r="D52" s="330"/>
      <c r="E52" s="330"/>
      <c r="F52" s="330"/>
      <c r="G52" s="330"/>
      <c r="H52" s="341" t="s">
        <v>3188</v>
      </c>
      <c r="I52" s="321"/>
      <c r="J52" s="337"/>
      <c r="K52" s="331"/>
      <c r="L52" s="337"/>
      <c r="M52" s="321"/>
      <c r="N52" s="337"/>
      <c r="O52" s="331"/>
      <c r="P52" s="337"/>
      <c r="Q52" s="339"/>
      <c r="R52" s="376"/>
      <c r="S52" s="339"/>
      <c r="T52" s="376"/>
      <c r="U52" s="339"/>
      <c r="V52" s="339"/>
      <c r="W52" s="339"/>
      <c r="X52" s="397"/>
    </row>
    <row r="53" spans="2:24" ht="70.05" customHeight="1" x14ac:dyDescent="0.25">
      <c r="B53" s="338" t="s">
        <v>190</v>
      </c>
      <c r="C53" s="329" t="s">
        <v>324</v>
      </c>
      <c r="D53" s="330"/>
      <c r="E53" s="330"/>
      <c r="F53" s="330"/>
      <c r="G53" s="330"/>
      <c r="H53" s="341" t="s">
        <v>3188</v>
      </c>
      <c r="I53" s="321"/>
      <c r="J53" s="337"/>
      <c r="K53" s="331"/>
      <c r="L53" s="337"/>
      <c r="M53" s="321"/>
      <c r="N53" s="337"/>
      <c r="O53" s="331"/>
      <c r="P53" s="337"/>
      <c r="Q53" s="331"/>
      <c r="R53" s="337"/>
      <c r="S53" s="331"/>
      <c r="T53" s="337"/>
      <c r="U53" s="331"/>
      <c r="V53" s="331"/>
      <c r="W53" s="331"/>
      <c r="X53" s="397"/>
    </row>
    <row r="54" spans="2:24" ht="70.05" customHeight="1" x14ac:dyDescent="0.25">
      <c r="B54" s="328" t="s">
        <v>199</v>
      </c>
      <c r="C54" s="329" t="s">
        <v>347</v>
      </c>
      <c r="D54" s="330"/>
      <c r="E54" s="330"/>
      <c r="F54" s="330"/>
      <c r="G54" s="330"/>
      <c r="H54" s="341" t="s">
        <v>3188</v>
      </c>
      <c r="I54" s="331"/>
      <c r="J54" s="337" t="s">
        <v>3077</v>
      </c>
      <c r="K54" s="335"/>
      <c r="L54" s="337"/>
      <c r="M54" s="331"/>
      <c r="N54" s="337"/>
      <c r="O54" s="331"/>
      <c r="P54" s="337"/>
      <c r="Q54" s="339"/>
      <c r="R54" s="376"/>
      <c r="S54" s="339"/>
      <c r="T54" s="376"/>
      <c r="U54" s="339"/>
      <c r="V54" s="339"/>
      <c r="W54" s="339"/>
      <c r="X54" s="389"/>
    </row>
    <row r="55" spans="2:24" ht="70.05" customHeight="1" x14ac:dyDescent="0.25">
      <c r="B55" s="333" t="s">
        <v>4045</v>
      </c>
      <c r="C55" s="334" t="s">
        <v>1641</v>
      </c>
      <c r="D55" s="330"/>
      <c r="E55" s="330"/>
      <c r="F55" s="338"/>
      <c r="G55" s="338"/>
      <c r="H55" s="337" t="s">
        <v>3870</v>
      </c>
      <c r="I55" s="321" t="s">
        <v>4049</v>
      </c>
      <c r="J55" s="337" t="s">
        <v>3080</v>
      </c>
      <c r="K55" s="344" t="s">
        <v>3187</v>
      </c>
      <c r="L55" s="341" t="s">
        <v>3188</v>
      </c>
      <c r="M55" s="331"/>
      <c r="N55" s="336" t="s">
        <v>3066</v>
      </c>
      <c r="O55" s="321"/>
      <c r="P55" s="341" t="s">
        <v>3068</v>
      </c>
      <c r="Q55" s="331"/>
      <c r="R55" s="376" t="s">
        <v>4048</v>
      </c>
      <c r="S55" s="335" t="s">
        <v>4114</v>
      </c>
      <c r="T55" s="336"/>
      <c r="U55" s="335"/>
      <c r="V55" s="335"/>
      <c r="W55" s="335"/>
      <c r="X55" s="334"/>
    </row>
    <row r="56" spans="2:24" ht="70.05" customHeight="1" x14ac:dyDescent="0.25">
      <c r="B56" s="338" t="s">
        <v>193</v>
      </c>
      <c r="C56" s="338" t="s">
        <v>194</v>
      </c>
      <c r="D56" s="338"/>
      <c r="E56" s="338"/>
      <c r="F56" s="338"/>
      <c r="G56" s="338"/>
      <c r="H56" s="337" t="s">
        <v>3080</v>
      </c>
      <c r="I56" s="344" t="s">
        <v>3187</v>
      </c>
      <c r="J56" s="341" t="s">
        <v>3188</v>
      </c>
      <c r="K56" s="331"/>
      <c r="L56" s="336" t="s">
        <v>3066</v>
      </c>
      <c r="M56" s="335"/>
      <c r="N56" s="341" t="s">
        <v>3068</v>
      </c>
      <c r="O56" s="331"/>
      <c r="P56" s="376" t="s">
        <v>4048</v>
      </c>
      <c r="Q56" s="335" t="s">
        <v>4114</v>
      </c>
      <c r="R56" s="336" t="s">
        <v>3076</v>
      </c>
      <c r="S56" s="335"/>
      <c r="T56" s="336"/>
      <c r="U56" s="335"/>
      <c r="V56" s="335"/>
      <c r="W56" s="335"/>
      <c r="X56" s="334"/>
    </row>
    <row r="57" spans="2:24" ht="70.05" customHeight="1" x14ac:dyDescent="0.25">
      <c r="B57" s="338" t="s">
        <v>197</v>
      </c>
      <c r="C57" s="330" t="s">
        <v>198</v>
      </c>
      <c r="D57" s="329"/>
      <c r="E57" s="329"/>
      <c r="F57" s="329"/>
      <c r="G57" s="329"/>
      <c r="H57" s="337" t="s">
        <v>3075</v>
      </c>
      <c r="I57" s="331" t="s">
        <v>4050</v>
      </c>
      <c r="J57" s="341" t="s">
        <v>3188</v>
      </c>
      <c r="K57" s="331"/>
      <c r="L57" s="337"/>
      <c r="M57" s="331"/>
      <c r="N57" s="337"/>
      <c r="O57" s="331"/>
      <c r="P57" s="337"/>
      <c r="Q57" s="339"/>
      <c r="R57" s="376"/>
      <c r="S57" s="339"/>
      <c r="T57" s="376"/>
      <c r="U57" s="339"/>
      <c r="V57" s="339"/>
      <c r="W57" s="339"/>
      <c r="X57" s="397"/>
    </row>
    <row r="58" spans="2:24" ht="70.05" customHeight="1" x14ac:dyDescent="0.25">
      <c r="B58" s="338" t="s">
        <v>200</v>
      </c>
      <c r="C58" s="329" t="s">
        <v>348</v>
      </c>
      <c r="D58" s="330"/>
      <c r="E58" s="330"/>
      <c r="F58" s="330"/>
      <c r="G58" s="330"/>
      <c r="H58" s="337" t="s">
        <v>3075</v>
      </c>
      <c r="I58" s="321" t="s">
        <v>4051</v>
      </c>
      <c r="J58" s="341" t="s">
        <v>3081</v>
      </c>
      <c r="K58" s="331"/>
      <c r="L58" s="341" t="s">
        <v>3082</v>
      </c>
      <c r="M58" s="331"/>
      <c r="N58" s="337" t="s">
        <v>3089</v>
      </c>
      <c r="O58" s="321" t="s">
        <v>3185</v>
      </c>
      <c r="P58" s="337"/>
      <c r="Q58" s="339"/>
      <c r="R58" s="376"/>
      <c r="S58" s="339"/>
      <c r="T58" s="376"/>
      <c r="U58" s="339"/>
      <c r="V58" s="339"/>
      <c r="W58" s="339"/>
      <c r="X58" s="389"/>
    </row>
    <row r="59" spans="2:24" ht="70.05" customHeight="1" x14ac:dyDescent="0.3">
      <c r="B59" s="333" t="s">
        <v>4044</v>
      </c>
      <c r="C59" s="334" t="s">
        <v>1683</v>
      </c>
      <c r="D59" s="330"/>
      <c r="E59" s="330"/>
      <c r="F59" s="330"/>
      <c r="G59" s="330"/>
      <c r="H59" s="341" t="s">
        <v>3081</v>
      </c>
      <c r="I59" s="331"/>
      <c r="J59" s="341" t="s">
        <v>3082</v>
      </c>
      <c r="K59" s="335"/>
      <c r="L59" s="336" t="s">
        <v>3088</v>
      </c>
      <c r="M59" s="321" t="s">
        <v>3185</v>
      </c>
      <c r="N59" s="336"/>
      <c r="O59" s="335"/>
      <c r="P59" s="336"/>
      <c r="Q59" s="335"/>
      <c r="R59" s="387"/>
      <c r="S59" s="387"/>
      <c r="T59" s="387"/>
      <c r="U59" s="387"/>
      <c r="V59" s="387"/>
      <c r="W59" s="387"/>
      <c r="X59" s="387"/>
    </row>
    <row r="60" spans="2:24" ht="70.05" customHeight="1" x14ac:dyDescent="0.3">
      <c r="B60" s="333" t="s">
        <v>4046</v>
      </c>
      <c r="C60" s="334" t="s">
        <v>1706</v>
      </c>
      <c r="D60" s="330"/>
      <c r="E60" s="330"/>
      <c r="F60" s="330"/>
      <c r="G60" s="330"/>
      <c r="H60" s="341" t="s">
        <v>3051</v>
      </c>
      <c r="I60" s="331"/>
      <c r="J60" s="341" t="s">
        <v>3188</v>
      </c>
      <c r="K60" s="335"/>
      <c r="L60" s="336"/>
      <c r="M60" s="321"/>
      <c r="N60" s="336"/>
      <c r="O60" s="335"/>
      <c r="P60" s="336"/>
      <c r="Q60" s="335"/>
      <c r="R60" s="387"/>
      <c r="S60" s="387"/>
      <c r="T60" s="387"/>
      <c r="U60" s="387"/>
      <c r="V60" s="387"/>
      <c r="W60" s="387"/>
      <c r="X60" s="387"/>
    </row>
    <row r="61" spans="2:24" ht="70.05" customHeight="1" x14ac:dyDescent="0.25">
      <c r="B61" s="315"/>
      <c r="H61" s="379"/>
      <c r="J61" s="379"/>
      <c r="L61" s="379"/>
      <c r="N61" s="379"/>
      <c r="P61" s="379"/>
      <c r="R61" s="379"/>
      <c r="T61" s="379"/>
    </row>
    <row r="62" spans="2:24" ht="70.05" customHeight="1" x14ac:dyDescent="0.25">
      <c r="B62" s="406" t="s">
        <v>259</v>
      </c>
      <c r="C62" s="322"/>
      <c r="D62" s="352"/>
      <c r="E62" s="352"/>
      <c r="F62" s="322"/>
      <c r="G62" s="322"/>
      <c r="H62" s="323"/>
      <c r="I62" s="324"/>
      <c r="J62" s="323"/>
      <c r="K62" s="324"/>
      <c r="L62" s="323"/>
      <c r="M62" s="324"/>
      <c r="N62" s="323"/>
      <c r="O62" s="324"/>
      <c r="P62" s="323"/>
      <c r="Q62" s="326"/>
      <c r="R62" s="325"/>
      <c r="S62" s="326"/>
      <c r="T62" s="325"/>
      <c r="U62" s="326"/>
      <c r="V62" s="326"/>
      <c r="W62" s="326"/>
      <c r="X62" s="396"/>
    </row>
    <row r="63" spans="2:24" s="283" customFormat="1" ht="70.05" customHeight="1" x14ac:dyDescent="0.25">
      <c r="B63" s="327" t="s">
        <v>142</v>
      </c>
      <c r="C63" s="327" t="s">
        <v>148</v>
      </c>
      <c r="D63" s="327" t="s">
        <v>2</v>
      </c>
      <c r="E63" s="327" t="s">
        <v>5</v>
      </c>
      <c r="F63" s="327" t="s">
        <v>487</v>
      </c>
      <c r="G63" s="327" t="s">
        <v>4</v>
      </c>
      <c r="H63" s="409" t="s">
        <v>483</v>
      </c>
      <c r="I63" s="410"/>
      <c r="J63" s="409" t="s">
        <v>484</v>
      </c>
      <c r="K63" s="410"/>
      <c r="L63" s="409" t="s">
        <v>485</v>
      </c>
      <c r="M63" s="410"/>
      <c r="N63" s="409" t="s">
        <v>486</v>
      </c>
      <c r="O63" s="410"/>
      <c r="P63" s="409" t="s">
        <v>3179</v>
      </c>
      <c r="Q63" s="410"/>
      <c r="R63" s="409" t="s">
        <v>3180</v>
      </c>
      <c r="S63" s="410"/>
      <c r="T63" s="409" t="s">
        <v>3181</v>
      </c>
      <c r="U63" s="410"/>
      <c r="V63" s="407" t="s">
        <v>4047</v>
      </c>
      <c r="W63" s="407"/>
      <c r="X63" s="386" t="s">
        <v>149</v>
      </c>
    </row>
    <row r="64" spans="2:24" ht="70.05" customHeight="1" x14ac:dyDescent="0.25">
      <c r="B64" s="338" t="s">
        <v>4052</v>
      </c>
      <c r="C64" s="329" t="s">
        <v>350</v>
      </c>
      <c r="D64" s="330"/>
      <c r="E64" s="330"/>
      <c r="F64" s="330"/>
      <c r="G64" s="330"/>
      <c r="H64" s="376" t="s">
        <v>3880</v>
      </c>
      <c r="I64" s="339" t="s">
        <v>4059</v>
      </c>
      <c r="J64" s="376" t="s">
        <v>3881</v>
      </c>
      <c r="K64" s="321" t="s">
        <v>3185</v>
      </c>
      <c r="L64" s="341" t="s">
        <v>3060</v>
      </c>
      <c r="M64" s="335"/>
      <c r="N64" s="337" t="s">
        <v>3083</v>
      </c>
      <c r="O64" s="321" t="s">
        <v>3185</v>
      </c>
      <c r="P64" s="337"/>
      <c r="Q64" s="339"/>
      <c r="R64" s="376"/>
      <c r="S64" s="339"/>
      <c r="T64" s="376"/>
      <c r="U64" s="339"/>
      <c r="V64" s="339"/>
      <c r="W64" s="339"/>
      <c r="X64" s="389"/>
    </row>
    <row r="65" spans="2:24" ht="70.05" customHeight="1" x14ac:dyDescent="0.25">
      <c r="B65" s="333" t="s">
        <v>4053</v>
      </c>
      <c r="C65" s="354" t="s">
        <v>4054</v>
      </c>
      <c r="D65" s="330"/>
      <c r="E65" s="330"/>
      <c r="F65" s="330"/>
      <c r="G65" s="330"/>
      <c r="H65" s="341" t="s">
        <v>3090</v>
      </c>
      <c r="I65" s="321" t="s">
        <v>4060</v>
      </c>
      <c r="J65" s="341" t="s">
        <v>3051</v>
      </c>
      <c r="K65" s="321"/>
      <c r="L65" s="341" t="s">
        <v>3135</v>
      </c>
      <c r="M65" s="321"/>
      <c r="N65" s="341"/>
      <c r="O65" s="321"/>
      <c r="P65" s="341"/>
      <c r="Q65" s="344"/>
      <c r="R65" s="388"/>
      <c r="S65" s="344"/>
      <c r="T65" s="388"/>
      <c r="U65" s="398"/>
      <c r="V65" s="398"/>
      <c r="W65" s="398"/>
      <c r="X65" s="389"/>
    </row>
    <row r="66" spans="2:24" ht="70.05" customHeight="1" x14ac:dyDescent="0.3">
      <c r="B66" s="333" t="s">
        <v>4057</v>
      </c>
      <c r="C66" s="334" t="s">
        <v>357</v>
      </c>
      <c r="D66" s="330"/>
      <c r="E66" s="330"/>
      <c r="F66" s="330"/>
      <c r="G66" s="330"/>
      <c r="H66" s="341" t="s">
        <v>3081</v>
      </c>
      <c r="I66" s="331"/>
      <c r="J66" s="341" t="s">
        <v>3082</v>
      </c>
      <c r="K66" s="335"/>
      <c r="L66" s="336" t="s">
        <v>3088</v>
      </c>
      <c r="M66" s="321" t="s">
        <v>3185</v>
      </c>
      <c r="N66" s="336"/>
      <c r="O66" s="335"/>
      <c r="P66" s="336"/>
      <c r="Q66" s="335"/>
      <c r="R66" s="387"/>
      <c r="S66" s="387"/>
      <c r="T66" s="387"/>
      <c r="U66" s="387"/>
      <c r="V66" s="387"/>
      <c r="W66" s="387"/>
      <c r="X66" s="387"/>
    </row>
    <row r="67" spans="2:24" ht="70.05" customHeight="1" x14ac:dyDescent="0.25">
      <c r="B67" s="333" t="s">
        <v>174</v>
      </c>
      <c r="C67" s="334" t="s">
        <v>373</v>
      </c>
      <c r="D67" s="330"/>
      <c r="E67" s="330"/>
      <c r="F67" s="330"/>
      <c r="G67" s="330"/>
      <c r="H67" s="376" t="s">
        <v>3060</v>
      </c>
      <c r="I67" s="339"/>
      <c r="J67" s="341" t="s">
        <v>3137</v>
      </c>
      <c r="K67" s="335"/>
      <c r="L67" s="341" t="s">
        <v>3138</v>
      </c>
      <c r="M67" s="335"/>
      <c r="N67" s="336"/>
      <c r="O67" s="321"/>
      <c r="P67" s="336"/>
      <c r="Q67" s="398"/>
      <c r="R67" s="370"/>
      <c r="S67" s="398"/>
      <c r="T67" s="370"/>
      <c r="U67" s="398"/>
      <c r="V67" s="398"/>
      <c r="W67" s="398"/>
      <c r="X67" s="389"/>
    </row>
    <row r="68" spans="2:24" ht="70.05" customHeight="1" x14ac:dyDescent="0.25">
      <c r="B68" s="328" t="s">
        <v>4058</v>
      </c>
      <c r="C68" s="329" t="s">
        <v>360</v>
      </c>
      <c r="D68" s="330"/>
      <c r="E68" s="330"/>
      <c r="F68" s="330"/>
      <c r="G68" s="330"/>
      <c r="H68" s="341" t="s">
        <v>3060</v>
      </c>
      <c r="I68" s="321"/>
      <c r="J68" s="341"/>
      <c r="K68" s="321"/>
      <c r="L68" s="341"/>
      <c r="M68" s="321"/>
      <c r="N68" s="341"/>
      <c r="O68" s="321"/>
      <c r="P68" s="341"/>
      <c r="Q68" s="344"/>
      <c r="R68" s="388"/>
      <c r="S68" s="339"/>
      <c r="T68" s="376"/>
      <c r="U68" s="339"/>
      <c r="V68" s="339"/>
      <c r="W68" s="339"/>
      <c r="X68" s="389"/>
    </row>
    <row r="69" spans="2:24" s="345" customFormat="1" ht="70.05" customHeight="1" x14ac:dyDescent="0.3">
      <c r="B69" s="328" t="s">
        <v>73</v>
      </c>
      <c r="C69" s="329" t="s">
        <v>359</v>
      </c>
      <c r="D69" s="330"/>
      <c r="E69" s="321" t="s">
        <v>24</v>
      </c>
      <c r="F69" s="321" t="s">
        <v>24</v>
      </c>
      <c r="G69" s="321" t="s">
        <v>24</v>
      </c>
      <c r="H69" s="337" t="s">
        <v>3075</v>
      </c>
      <c r="I69" s="321" t="s">
        <v>4061</v>
      </c>
      <c r="J69" s="341" t="s">
        <v>3139</v>
      </c>
      <c r="K69" s="321"/>
      <c r="L69" s="341" t="s">
        <v>3092</v>
      </c>
      <c r="M69" s="321" t="s">
        <v>4113</v>
      </c>
      <c r="N69" s="341" t="s">
        <v>3140</v>
      </c>
      <c r="O69" s="331"/>
      <c r="P69" s="337"/>
      <c r="Q69" s="339"/>
      <c r="R69" s="376"/>
      <c r="S69" s="339"/>
      <c r="T69" s="376"/>
      <c r="U69" s="339"/>
      <c r="V69" s="339"/>
      <c r="W69" s="339"/>
      <c r="X69" s="389"/>
    </row>
    <row r="70" spans="2:24" ht="70.05" customHeight="1" x14ac:dyDescent="0.25">
      <c r="B70" s="338" t="s">
        <v>4055</v>
      </c>
      <c r="C70" s="333" t="s">
        <v>353</v>
      </c>
      <c r="D70" s="333"/>
      <c r="E70" s="333"/>
      <c r="F70" s="333"/>
      <c r="G70" s="333"/>
      <c r="H70" s="341" t="s">
        <v>4062</v>
      </c>
      <c r="I70" s="335" t="s">
        <v>4063</v>
      </c>
      <c r="J70" s="376" t="s">
        <v>3060</v>
      </c>
      <c r="K70" s="335"/>
      <c r="L70" s="336"/>
      <c r="M70" s="335"/>
      <c r="N70" s="336"/>
      <c r="O70" s="335"/>
      <c r="P70" s="336"/>
      <c r="Q70" s="335"/>
      <c r="R70" s="336"/>
      <c r="S70" s="335"/>
      <c r="T70" s="336"/>
      <c r="U70" s="335"/>
      <c r="V70" s="335"/>
      <c r="W70" s="335"/>
      <c r="X70" s="338"/>
    </row>
    <row r="71" spans="2:24" ht="70.05" customHeight="1" x14ac:dyDescent="0.25">
      <c r="B71" s="338" t="s">
        <v>4115</v>
      </c>
      <c r="C71" s="333" t="s">
        <v>354</v>
      </c>
      <c r="D71" s="333"/>
      <c r="E71" s="333"/>
      <c r="F71" s="333"/>
      <c r="G71" s="333"/>
      <c r="H71" s="341" t="s">
        <v>4062</v>
      </c>
      <c r="I71" s="335" t="s">
        <v>4063</v>
      </c>
      <c r="J71" s="376" t="s">
        <v>3060</v>
      </c>
      <c r="K71" s="335"/>
      <c r="L71" s="341" t="s">
        <v>3046</v>
      </c>
      <c r="M71" s="335"/>
      <c r="N71" s="336"/>
      <c r="O71" s="335"/>
      <c r="P71" s="336"/>
      <c r="Q71" s="335"/>
      <c r="R71" s="336"/>
      <c r="S71" s="335"/>
      <c r="T71" s="336"/>
      <c r="U71" s="335"/>
      <c r="V71" s="335"/>
      <c r="W71" s="335"/>
      <c r="X71" s="338"/>
    </row>
    <row r="72" spans="2:24" ht="70.05" customHeight="1" x14ac:dyDescent="0.25">
      <c r="B72" s="338" t="s">
        <v>4056</v>
      </c>
      <c r="C72" s="333" t="s">
        <v>2934</v>
      </c>
      <c r="D72" s="333"/>
      <c r="E72" s="333"/>
      <c r="F72" s="333"/>
      <c r="G72" s="333"/>
      <c r="H72" s="341" t="s">
        <v>4062</v>
      </c>
      <c r="I72" s="335" t="s">
        <v>4063</v>
      </c>
      <c r="J72" s="341"/>
      <c r="K72" s="335"/>
      <c r="L72" s="336"/>
      <c r="M72" s="335"/>
      <c r="N72" s="336"/>
      <c r="O72" s="335"/>
      <c r="P72" s="336"/>
      <c r="Q72" s="335"/>
      <c r="R72" s="336"/>
      <c r="S72" s="335"/>
      <c r="T72" s="336"/>
      <c r="U72" s="335"/>
      <c r="V72" s="335"/>
      <c r="W72" s="335"/>
      <c r="X72" s="338"/>
    </row>
    <row r="73" spans="2:24" ht="70.05" customHeight="1" x14ac:dyDescent="0.3">
      <c r="B73" s="345"/>
      <c r="C73" s="345"/>
      <c r="D73" s="345"/>
      <c r="E73" s="345"/>
      <c r="F73" s="345"/>
      <c r="G73" s="345"/>
      <c r="H73" s="390"/>
      <c r="I73" s="399"/>
      <c r="J73" s="390"/>
      <c r="K73" s="399"/>
      <c r="L73" s="390"/>
      <c r="M73" s="399"/>
      <c r="N73" s="390"/>
      <c r="O73" s="399"/>
      <c r="P73" s="390"/>
      <c r="Q73" s="399"/>
      <c r="R73" s="390"/>
      <c r="S73" s="399"/>
      <c r="T73" s="390"/>
      <c r="U73" s="399"/>
      <c r="V73" s="399"/>
      <c r="W73" s="399"/>
      <c r="X73" s="390"/>
    </row>
    <row r="74" spans="2:24" ht="70.05" customHeight="1" x14ac:dyDescent="0.25">
      <c r="B74" s="406" t="s">
        <v>264</v>
      </c>
      <c r="C74" s="322"/>
      <c r="D74" s="352"/>
      <c r="E74" s="352"/>
      <c r="F74" s="322"/>
      <c r="G74" s="322"/>
      <c r="H74" s="323"/>
      <c r="I74" s="324"/>
      <c r="J74" s="323"/>
      <c r="K74" s="324"/>
      <c r="L74" s="323"/>
      <c r="M74" s="324"/>
      <c r="N74" s="323"/>
      <c r="O74" s="324"/>
      <c r="P74" s="323"/>
      <c r="Q74" s="326"/>
      <c r="R74" s="325"/>
      <c r="S74" s="326"/>
      <c r="T74" s="325"/>
      <c r="U74" s="326"/>
      <c r="V74" s="326"/>
      <c r="W74" s="326"/>
      <c r="X74" s="396"/>
    </row>
    <row r="75" spans="2:24" s="283" customFormat="1" ht="70.05" customHeight="1" x14ac:dyDescent="0.25">
      <c r="B75" s="327" t="s">
        <v>142</v>
      </c>
      <c r="C75" s="327" t="s">
        <v>148</v>
      </c>
      <c r="D75" s="327" t="s">
        <v>2</v>
      </c>
      <c r="E75" s="327" t="s">
        <v>5</v>
      </c>
      <c r="F75" s="327" t="s">
        <v>487</v>
      </c>
      <c r="G75" s="327" t="s">
        <v>4</v>
      </c>
      <c r="H75" s="409" t="s">
        <v>483</v>
      </c>
      <c r="I75" s="410"/>
      <c r="J75" s="409" t="s">
        <v>484</v>
      </c>
      <c r="K75" s="410"/>
      <c r="L75" s="409" t="s">
        <v>485</v>
      </c>
      <c r="M75" s="410"/>
      <c r="N75" s="409" t="s">
        <v>486</v>
      </c>
      <c r="O75" s="410"/>
      <c r="P75" s="409" t="s">
        <v>3179</v>
      </c>
      <c r="Q75" s="410"/>
      <c r="R75" s="409" t="s">
        <v>3180</v>
      </c>
      <c r="S75" s="410"/>
      <c r="T75" s="409" t="s">
        <v>3181</v>
      </c>
      <c r="U75" s="410"/>
      <c r="V75" s="407" t="s">
        <v>4047</v>
      </c>
      <c r="W75" s="407"/>
      <c r="X75" s="386" t="s">
        <v>149</v>
      </c>
    </row>
    <row r="76" spans="2:24" ht="70.05" customHeight="1" x14ac:dyDescent="0.25">
      <c r="B76" s="333" t="s">
        <v>4064</v>
      </c>
      <c r="C76" s="334" t="s">
        <v>1875</v>
      </c>
      <c r="D76" s="330"/>
      <c r="E76" s="330"/>
      <c r="F76" s="330"/>
      <c r="G76" s="330"/>
      <c r="H76" s="341" t="s">
        <v>3051</v>
      </c>
      <c r="I76" s="335"/>
      <c r="J76" s="336" t="s">
        <v>3142</v>
      </c>
      <c r="K76" s="321"/>
      <c r="L76" s="341" t="s">
        <v>3143</v>
      </c>
      <c r="M76" s="321" t="s">
        <v>3185</v>
      </c>
      <c r="N76" s="336"/>
      <c r="O76" s="335"/>
      <c r="P76" s="336"/>
      <c r="Q76" s="335"/>
      <c r="R76" s="336"/>
      <c r="S76" s="335"/>
      <c r="T76" s="336"/>
      <c r="U76" s="335"/>
      <c r="V76" s="335"/>
      <c r="W76" s="335"/>
      <c r="X76" s="389"/>
    </row>
    <row r="77" spans="2:24" ht="70.05" customHeight="1" x14ac:dyDescent="0.25">
      <c r="B77" s="328" t="s">
        <v>4065</v>
      </c>
      <c r="C77" s="329" t="s">
        <v>381</v>
      </c>
      <c r="D77" s="330"/>
      <c r="E77" s="330"/>
      <c r="F77" s="330"/>
      <c r="G77" s="330"/>
      <c r="H77" s="341" t="s">
        <v>3051</v>
      </c>
      <c r="I77" s="335"/>
      <c r="J77" s="336" t="s">
        <v>3142</v>
      </c>
      <c r="K77" s="321"/>
      <c r="L77" s="341" t="s">
        <v>3143</v>
      </c>
      <c r="M77" s="321" t="s">
        <v>3185</v>
      </c>
      <c r="N77" s="337"/>
      <c r="O77" s="331"/>
      <c r="P77" s="337"/>
      <c r="Q77" s="339"/>
      <c r="R77" s="376"/>
      <c r="S77" s="339"/>
      <c r="T77" s="376"/>
      <c r="U77" s="339"/>
      <c r="V77" s="339"/>
      <c r="W77" s="339"/>
      <c r="X77" s="389"/>
    </row>
    <row r="78" spans="2:24" ht="70.05" customHeight="1" x14ac:dyDescent="0.25">
      <c r="B78" s="338" t="s">
        <v>85</v>
      </c>
      <c r="C78" s="329" t="s">
        <v>383</v>
      </c>
      <c r="D78" s="330"/>
      <c r="E78" s="330"/>
      <c r="F78" s="330"/>
      <c r="G78" s="330"/>
      <c r="H78" s="341" t="s">
        <v>3051</v>
      </c>
      <c r="I78" s="335"/>
      <c r="J78" s="337" t="s">
        <v>263</v>
      </c>
      <c r="K78" s="321" t="s">
        <v>3185</v>
      </c>
      <c r="L78" s="337" t="s">
        <v>3144</v>
      </c>
      <c r="M78" s="321" t="s">
        <v>3185</v>
      </c>
      <c r="N78" s="388" t="s">
        <v>3145</v>
      </c>
      <c r="O78" s="331" t="s">
        <v>4066</v>
      </c>
      <c r="P78" s="337"/>
      <c r="Q78" s="339"/>
      <c r="R78" s="376"/>
      <c r="S78" s="339"/>
      <c r="T78" s="376"/>
      <c r="U78" s="339"/>
      <c r="V78" s="339"/>
      <c r="W78" s="339"/>
      <c r="X78" s="389"/>
    </row>
    <row r="79" spans="2:24" ht="70.05" customHeight="1" x14ac:dyDescent="0.25">
      <c r="B79" s="328" t="s">
        <v>387</v>
      </c>
      <c r="C79" s="329" t="s">
        <v>289</v>
      </c>
      <c r="D79" s="330"/>
      <c r="E79" s="330"/>
      <c r="F79" s="330"/>
      <c r="G79" s="330"/>
      <c r="H79" s="341" t="s">
        <v>3189</v>
      </c>
      <c r="I79" s="331"/>
      <c r="J79" s="337"/>
      <c r="K79" s="331"/>
      <c r="L79" s="337"/>
      <c r="M79" s="331"/>
      <c r="N79" s="337"/>
      <c r="O79" s="331"/>
      <c r="P79" s="337"/>
      <c r="Q79" s="339"/>
      <c r="R79" s="376"/>
      <c r="S79" s="339"/>
      <c r="T79" s="376"/>
      <c r="U79" s="339"/>
      <c r="V79" s="339"/>
      <c r="W79" s="339"/>
      <c r="X79" s="389"/>
    </row>
    <row r="80" spans="2:24" ht="70.05" customHeight="1" x14ac:dyDescent="0.25">
      <c r="B80" s="328" t="s">
        <v>386</v>
      </c>
      <c r="C80" s="329" t="s">
        <v>290</v>
      </c>
      <c r="D80" s="330"/>
      <c r="E80" s="330"/>
      <c r="F80" s="330"/>
      <c r="G80" s="330"/>
      <c r="H80" s="341" t="s">
        <v>3189</v>
      </c>
      <c r="I80" s="331"/>
      <c r="J80" s="337"/>
      <c r="K80" s="331"/>
      <c r="L80" s="337"/>
      <c r="M80" s="331"/>
      <c r="N80" s="337"/>
      <c r="O80" s="331"/>
      <c r="P80" s="337"/>
      <c r="Q80" s="339"/>
      <c r="R80" s="376"/>
      <c r="S80" s="339"/>
      <c r="T80" s="376"/>
      <c r="U80" s="339"/>
      <c r="V80" s="339"/>
      <c r="W80" s="339"/>
      <c r="X80" s="330"/>
    </row>
    <row r="81" spans="2:24" ht="70.05" customHeight="1" x14ac:dyDescent="0.3">
      <c r="B81" s="345"/>
      <c r="C81" s="345"/>
      <c r="D81" s="345"/>
      <c r="E81" s="345"/>
      <c r="F81" s="345"/>
      <c r="G81" s="345"/>
      <c r="H81" s="390"/>
      <c r="I81" s="399"/>
      <c r="J81" s="390"/>
      <c r="K81" s="399"/>
      <c r="L81" s="390"/>
      <c r="M81" s="399"/>
      <c r="N81" s="390"/>
      <c r="O81" s="399"/>
      <c r="P81" s="390"/>
      <c r="Q81" s="399"/>
      <c r="R81" s="390"/>
      <c r="S81" s="399"/>
      <c r="T81" s="390"/>
      <c r="U81" s="399"/>
      <c r="V81" s="399"/>
      <c r="W81" s="399"/>
      <c r="X81" s="390"/>
    </row>
    <row r="82" spans="2:24" ht="70.05" customHeight="1" x14ac:dyDescent="0.25">
      <c r="B82" s="406" t="s">
        <v>265</v>
      </c>
      <c r="C82" s="322"/>
      <c r="D82" s="352"/>
      <c r="E82" s="352"/>
      <c r="F82" s="322"/>
      <c r="G82" s="322"/>
      <c r="H82" s="323"/>
      <c r="I82" s="324"/>
      <c r="J82" s="323"/>
      <c r="K82" s="324"/>
      <c r="L82" s="323"/>
      <c r="M82" s="324"/>
      <c r="N82" s="323"/>
      <c r="O82" s="324"/>
      <c r="P82" s="323"/>
      <c r="Q82" s="326"/>
      <c r="R82" s="325"/>
      <c r="S82" s="326"/>
      <c r="T82" s="325"/>
      <c r="U82" s="326"/>
      <c r="V82" s="326"/>
      <c r="W82" s="326"/>
      <c r="X82" s="396"/>
    </row>
    <row r="83" spans="2:24" s="283" customFormat="1" ht="70.05" customHeight="1" x14ac:dyDescent="0.25">
      <c r="B83" s="327" t="s">
        <v>142</v>
      </c>
      <c r="C83" s="327" t="s">
        <v>148</v>
      </c>
      <c r="D83" s="327" t="s">
        <v>2</v>
      </c>
      <c r="E83" s="327" t="s">
        <v>5</v>
      </c>
      <c r="F83" s="327" t="s">
        <v>487</v>
      </c>
      <c r="G83" s="327" t="s">
        <v>4</v>
      </c>
      <c r="H83" s="409" t="s">
        <v>483</v>
      </c>
      <c r="I83" s="410"/>
      <c r="J83" s="409" t="s">
        <v>484</v>
      </c>
      <c r="K83" s="410"/>
      <c r="L83" s="409" t="s">
        <v>485</v>
      </c>
      <c r="M83" s="410"/>
      <c r="N83" s="409" t="s">
        <v>486</v>
      </c>
      <c r="O83" s="410"/>
      <c r="P83" s="409" t="s">
        <v>3179</v>
      </c>
      <c r="Q83" s="410"/>
      <c r="R83" s="409" t="s">
        <v>3180</v>
      </c>
      <c r="S83" s="410"/>
      <c r="T83" s="409" t="s">
        <v>3181</v>
      </c>
      <c r="U83" s="410"/>
      <c r="V83" s="407" t="s">
        <v>4047</v>
      </c>
      <c r="W83" s="407"/>
      <c r="X83" s="386" t="s">
        <v>149</v>
      </c>
    </row>
    <row r="84" spans="2:24" ht="70.05" customHeight="1" x14ac:dyDescent="0.25">
      <c r="B84" s="333" t="s">
        <v>208</v>
      </c>
      <c r="C84" s="334" t="s">
        <v>394</v>
      </c>
      <c r="D84" s="330"/>
      <c r="E84" s="330"/>
      <c r="F84" s="330"/>
      <c r="G84" s="330"/>
      <c r="H84" s="336" t="s">
        <v>3075</v>
      </c>
      <c r="I84" s="321" t="s">
        <v>4067</v>
      </c>
      <c r="J84" s="336"/>
      <c r="K84" s="335"/>
      <c r="L84" s="336"/>
      <c r="M84" s="335"/>
      <c r="N84" s="336"/>
      <c r="O84" s="335"/>
      <c r="P84" s="336"/>
      <c r="Q84" s="335"/>
      <c r="R84" s="336"/>
      <c r="S84" s="335"/>
      <c r="T84" s="336"/>
      <c r="U84" s="335"/>
      <c r="V84" s="335"/>
      <c r="W84" s="335"/>
      <c r="X84" s="334"/>
    </row>
    <row r="85" spans="2:24" s="345" customFormat="1" ht="70.05" customHeight="1" x14ac:dyDescent="0.3">
      <c r="B85" s="328" t="s">
        <v>393</v>
      </c>
      <c r="C85" s="329" t="s">
        <v>392</v>
      </c>
      <c r="D85" s="330"/>
      <c r="E85" s="330"/>
      <c r="F85" s="330"/>
      <c r="G85" s="330"/>
      <c r="H85" s="341"/>
      <c r="I85" s="321"/>
      <c r="J85" s="341"/>
      <c r="K85" s="321"/>
      <c r="L85" s="341"/>
      <c r="M85" s="321"/>
      <c r="N85" s="341"/>
      <c r="O85" s="321"/>
      <c r="P85" s="341"/>
      <c r="Q85" s="344"/>
      <c r="R85" s="388"/>
      <c r="S85" s="344"/>
      <c r="T85" s="388"/>
      <c r="U85" s="339"/>
      <c r="V85" s="339"/>
      <c r="W85" s="339"/>
      <c r="X85" s="355" t="s">
        <v>3150</v>
      </c>
    </row>
    <row r="86" spans="2:24" ht="70.05" customHeight="1" x14ac:dyDescent="0.3">
      <c r="B86" s="345"/>
      <c r="C86" s="345"/>
      <c r="D86" s="345"/>
      <c r="E86" s="345"/>
      <c r="F86" s="345"/>
      <c r="G86" s="345"/>
      <c r="H86" s="390"/>
      <c r="I86" s="399"/>
      <c r="J86" s="390"/>
      <c r="K86" s="399"/>
      <c r="L86" s="390"/>
      <c r="M86" s="399"/>
      <c r="N86" s="390"/>
      <c r="O86" s="399"/>
      <c r="P86" s="390"/>
      <c r="Q86" s="399"/>
      <c r="R86" s="390"/>
      <c r="S86" s="399"/>
      <c r="T86" s="390"/>
      <c r="U86" s="399"/>
      <c r="V86" s="399"/>
      <c r="W86" s="399"/>
      <c r="X86" s="390"/>
    </row>
    <row r="87" spans="2:24" ht="70.05" customHeight="1" x14ac:dyDescent="0.25">
      <c r="B87" s="406" t="s">
        <v>266</v>
      </c>
      <c r="C87" s="322"/>
      <c r="D87" s="352"/>
      <c r="E87" s="352"/>
      <c r="F87" s="322"/>
      <c r="G87" s="322"/>
      <c r="H87" s="323"/>
      <c r="I87" s="324"/>
      <c r="J87" s="323"/>
      <c r="K87" s="324"/>
      <c r="L87" s="323"/>
      <c r="M87" s="324"/>
      <c r="N87" s="323"/>
      <c r="O87" s="324"/>
      <c r="P87" s="323"/>
      <c r="Q87" s="324"/>
      <c r="R87" s="323"/>
      <c r="S87" s="324"/>
      <c r="T87" s="323"/>
      <c r="U87" s="324"/>
      <c r="V87" s="324"/>
      <c r="W87" s="324"/>
      <c r="X87" s="356"/>
    </row>
    <row r="88" spans="2:24" s="283" customFormat="1" ht="70.05" customHeight="1" x14ac:dyDescent="0.25">
      <c r="B88" s="327" t="s">
        <v>142</v>
      </c>
      <c r="C88" s="327" t="s">
        <v>148</v>
      </c>
      <c r="D88" s="327" t="s">
        <v>2</v>
      </c>
      <c r="E88" s="327" t="s">
        <v>5</v>
      </c>
      <c r="F88" s="327" t="s">
        <v>487</v>
      </c>
      <c r="G88" s="327" t="s">
        <v>4</v>
      </c>
      <c r="H88" s="409" t="s">
        <v>483</v>
      </c>
      <c r="I88" s="410"/>
      <c r="J88" s="409" t="s">
        <v>484</v>
      </c>
      <c r="K88" s="410"/>
      <c r="L88" s="409" t="s">
        <v>485</v>
      </c>
      <c r="M88" s="410"/>
      <c r="N88" s="409" t="s">
        <v>486</v>
      </c>
      <c r="O88" s="410"/>
      <c r="P88" s="409" t="s">
        <v>3179</v>
      </c>
      <c r="Q88" s="410"/>
      <c r="R88" s="409" t="s">
        <v>3180</v>
      </c>
      <c r="S88" s="410"/>
      <c r="T88" s="409" t="s">
        <v>3181</v>
      </c>
      <c r="U88" s="410"/>
      <c r="V88" s="407" t="s">
        <v>4047</v>
      </c>
      <c r="W88" s="407"/>
      <c r="X88" s="386" t="s">
        <v>149</v>
      </c>
    </row>
    <row r="89" spans="2:24" ht="70.05" customHeight="1" x14ac:dyDescent="0.25">
      <c r="B89" s="328" t="s">
        <v>236</v>
      </c>
      <c r="C89" s="329" t="s">
        <v>442</v>
      </c>
      <c r="D89" s="330"/>
      <c r="E89" s="330"/>
      <c r="F89" s="330"/>
      <c r="G89" s="330"/>
      <c r="H89" s="341"/>
      <c r="I89" s="321"/>
      <c r="J89" s="341"/>
      <c r="K89" s="321"/>
      <c r="L89" s="341"/>
      <c r="M89" s="331"/>
      <c r="N89" s="337"/>
      <c r="O89" s="331"/>
      <c r="P89" s="337"/>
      <c r="Q89" s="339"/>
      <c r="R89" s="376"/>
      <c r="S89" s="339"/>
      <c r="T89" s="376"/>
      <c r="U89" s="339"/>
      <c r="V89" s="339"/>
      <c r="W89" s="339"/>
      <c r="X89" s="397"/>
    </row>
    <row r="90" spans="2:24" ht="70.05" customHeight="1" x14ac:dyDescent="0.25">
      <c r="B90" s="328" t="s">
        <v>4068</v>
      </c>
      <c r="C90" s="329" t="s">
        <v>4069</v>
      </c>
      <c r="D90" s="330"/>
      <c r="E90" s="330"/>
      <c r="F90" s="330"/>
      <c r="G90" s="330"/>
      <c r="H90" s="341" t="s">
        <v>3051</v>
      </c>
      <c r="I90" s="335"/>
      <c r="J90" s="341" t="s">
        <v>3152</v>
      </c>
      <c r="K90" s="321"/>
      <c r="L90" s="341" t="s">
        <v>3151</v>
      </c>
      <c r="M90" s="331"/>
      <c r="N90" s="341" t="s">
        <v>3093</v>
      </c>
      <c r="O90" s="344" t="s">
        <v>3187</v>
      </c>
      <c r="P90" s="370"/>
      <c r="Q90" s="339"/>
      <c r="R90" s="376"/>
      <c r="S90" s="339"/>
      <c r="T90" s="376"/>
      <c r="U90" s="339"/>
      <c r="V90" s="339"/>
      <c r="W90" s="339"/>
      <c r="X90" s="397"/>
    </row>
    <row r="91" spans="2:24" ht="70.05" customHeight="1" x14ac:dyDescent="0.25">
      <c r="B91" s="328" t="s">
        <v>235</v>
      </c>
      <c r="C91" s="329" t="s">
        <v>441</v>
      </c>
      <c r="D91" s="330"/>
      <c r="E91" s="330"/>
      <c r="F91" s="321" t="s">
        <v>24</v>
      </c>
      <c r="G91" s="321" t="s">
        <v>24</v>
      </c>
      <c r="H91" s="341" t="s">
        <v>3153</v>
      </c>
      <c r="I91" s="321"/>
      <c r="J91" s="341"/>
      <c r="K91" s="321"/>
      <c r="L91" s="341"/>
      <c r="M91" s="331"/>
      <c r="N91" s="337"/>
      <c r="O91" s="331"/>
      <c r="P91" s="337"/>
      <c r="Q91" s="339"/>
      <c r="R91" s="376"/>
      <c r="S91" s="339"/>
      <c r="T91" s="376"/>
      <c r="U91" s="339"/>
      <c r="V91" s="339"/>
      <c r="W91" s="339"/>
      <c r="X91" s="397"/>
    </row>
    <row r="92" spans="2:24" ht="70.05" customHeight="1" x14ac:dyDescent="0.25">
      <c r="B92" s="333" t="s">
        <v>116</v>
      </c>
      <c r="C92" s="334" t="s">
        <v>433</v>
      </c>
      <c r="D92" s="321"/>
      <c r="E92" s="321" t="s">
        <v>24</v>
      </c>
      <c r="F92" s="321" t="s">
        <v>24</v>
      </c>
      <c r="G92" s="321" t="s">
        <v>24</v>
      </c>
      <c r="H92" s="388"/>
      <c r="I92" s="321"/>
      <c r="J92" s="341"/>
      <c r="K92" s="321"/>
      <c r="L92" s="341"/>
      <c r="M92" s="335"/>
      <c r="N92" s="336"/>
      <c r="O92" s="335"/>
      <c r="P92" s="336"/>
      <c r="Q92" s="335"/>
      <c r="R92" s="336"/>
      <c r="S92" s="335"/>
      <c r="T92" s="336"/>
      <c r="U92" s="335"/>
      <c r="V92" s="335"/>
      <c r="W92" s="335"/>
      <c r="X92" s="336"/>
    </row>
    <row r="93" spans="2:24" s="345" customFormat="1" ht="70.05" customHeight="1" x14ac:dyDescent="0.3">
      <c r="B93" s="333" t="s">
        <v>234</v>
      </c>
      <c r="C93" s="334" t="s">
        <v>434</v>
      </c>
      <c r="D93" s="330"/>
      <c r="E93" s="330"/>
      <c r="F93" s="330"/>
      <c r="G93" s="330"/>
      <c r="H93" s="341" t="s">
        <v>3094</v>
      </c>
      <c r="I93" s="321" t="s">
        <v>4070</v>
      </c>
      <c r="J93" s="341" t="s">
        <v>4103</v>
      </c>
      <c r="K93" s="321" t="s">
        <v>4104</v>
      </c>
      <c r="L93" s="341"/>
      <c r="M93" s="335"/>
      <c r="N93" s="336"/>
      <c r="O93" s="335"/>
      <c r="P93" s="336"/>
      <c r="Q93" s="335"/>
      <c r="R93" s="336"/>
      <c r="S93" s="335"/>
      <c r="T93" s="336"/>
      <c r="U93" s="335"/>
      <c r="V93" s="335"/>
      <c r="W93" s="335"/>
      <c r="X93" s="334"/>
    </row>
    <row r="94" spans="2:24" s="362" customFormat="1" ht="70.05" customHeight="1" x14ac:dyDescent="0.3">
      <c r="B94" s="357" t="s">
        <v>120</v>
      </c>
      <c r="C94" s="358" t="s">
        <v>382</v>
      </c>
      <c r="D94" s="359"/>
      <c r="E94" s="359"/>
      <c r="F94" s="360" t="s">
        <v>24</v>
      </c>
      <c r="G94" s="360" t="s">
        <v>24</v>
      </c>
      <c r="H94" s="361"/>
      <c r="I94" s="360"/>
      <c r="J94" s="361"/>
      <c r="K94" s="360"/>
      <c r="L94" s="361"/>
      <c r="M94" s="360"/>
      <c r="N94" s="361"/>
      <c r="O94" s="360"/>
      <c r="P94" s="361"/>
      <c r="Q94" s="360"/>
      <c r="R94" s="361"/>
      <c r="S94" s="360"/>
      <c r="T94" s="361"/>
      <c r="U94" s="360"/>
      <c r="V94" s="400"/>
      <c r="W94" s="401"/>
      <c r="X94" s="401"/>
    </row>
    <row r="95" spans="2:24" ht="70.05" customHeight="1" x14ac:dyDescent="0.3">
      <c r="B95" s="345"/>
      <c r="C95" s="345"/>
      <c r="D95" s="345"/>
      <c r="E95" s="345"/>
      <c r="F95" s="345"/>
      <c r="G95" s="345"/>
      <c r="H95" s="390"/>
      <c r="I95" s="399"/>
      <c r="J95" s="390"/>
      <c r="K95" s="399"/>
      <c r="L95" s="390"/>
      <c r="M95" s="399"/>
      <c r="N95" s="390"/>
      <c r="O95" s="399"/>
      <c r="P95" s="390"/>
      <c r="Q95" s="399"/>
      <c r="R95" s="390"/>
      <c r="S95" s="399"/>
      <c r="T95" s="390"/>
      <c r="U95" s="399"/>
      <c r="V95" s="399"/>
      <c r="W95" s="399"/>
      <c r="X95" s="390"/>
    </row>
    <row r="96" spans="2:24" ht="70.05" customHeight="1" x14ac:dyDescent="0.25">
      <c r="B96" s="406" t="s">
        <v>267</v>
      </c>
      <c r="C96" s="322"/>
      <c r="D96" s="352"/>
      <c r="E96" s="352"/>
      <c r="F96" s="322"/>
      <c r="G96" s="322"/>
      <c r="H96" s="323"/>
      <c r="I96" s="324"/>
      <c r="J96" s="323"/>
      <c r="K96" s="324"/>
      <c r="L96" s="323"/>
      <c r="M96" s="324"/>
      <c r="N96" s="323"/>
      <c r="O96" s="324"/>
      <c r="P96" s="323"/>
      <c r="Q96" s="324"/>
      <c r="R96" s="323"/>
      <c r="S96" s="324"/>
      <c r="T96" s="323"/>
      <c r="U96" s="324"/>
      <c r="V96" s="324"/>
      <c r="W96" s="324"/>
      <c r="X96" s="356"/>
    </row>
    <row r="97" spans="2:24" s="283" customFormat="1" ht="70.05" customHeight="1" x14ac:dyDescent="0.25">
      <c r="B97" s="327" t="s">
        <v>142</v>
      </c>
      <c r="C97" s="327" t="s">
        <v>148</v>
      </c>
      <c r="D97" s="327" t="s">
        <v>2</v>
      </c>
      <c r="E97" s="327" t="s">
        <v>5</v>
      </c>
      <c r="F97" s="327" t="s">
        <v>487</v>
      </c>
      <c r="G97" s="327" t="s">
        <v>4</v>
      </c>
      <c r="H97" s="409" t="s">
        <v>483</v>
      </c>
      <c r="I97" s="410"/>
      <c r="J97" s="409" t="s">
        <v>484</v>
      </c>
      <c r="K97" s="410"/>
      <c r="L97" s="409" t="s">
        <v>485</v>
      </c>
      <c r="M97" s="410"/>
      <c r="N97" s="409" t="s">
        <v>486</v>
      </c>
      <c r="O97" s="410"/>
      <c r="P97" s="409" t="s">
        <v>3179</v>
      </c>
      <c r="Q97" s="410"/>
      <c r="R97" s="409" t="s">
        <v>3180</v>
      </c>
      <c r="S97" s="410"/>
      <c r="T97" s="409" t="s">
        <v>3181</v>
      </c>
      <c r="U97" s="410"/>
      <c r="V97" s="407" t="s">
        <v>4047</v>
      </c>
      <c r="W97" s="407"/>
      <c r="X97" s="386" t="s">
        <v>149</v>
      </c>
    </row>
    <row r="98" spans="2:24" ht="70.05" customHeight="1" x14ac:dyDescent="0.25">
      <c r="B98" s="334" t="s">
        <v>399</v>
      </c>
      <c r="C98" s="334" t="s">
        <v>4071</v>
      </c>
      <c r="D98" s="330"/>
      <c r="E98" s="330"/>
      <c r="F98" s="330"/>
      <c r="G98" s="330"/>
      <c r="H98" s="341" t="s">
        <v>3096</v>
      </c>
      <c r="I98" s="321" t="s">
        <v>4074</v>
      </c>
      <c r="J98" s="341" t="s">
        <v>3169</v>
      </c>
      <c r="K98" s="321"/>
      <c r="L98" s="341" t="s">
        <v>3170</v>
      </c>
      <c r="M98" s="363"/>
      <c r="N98" s="364"/>
      <c r="O98" s="363"/>
      <c r="P98" s="364"/>
      <c r="Q98" s="402"/>
      <c r="R98" s="403"/>
      <c r="S98" s="402"/>
      <c r="T98" s="403"/>
      <c r="U98" s="402"/>
      <c r="V98" s="402"/>
      <c r="W98" s="402"/>
      <c r="X98" s="389"/>
    </row>
    <row r="99" spans="2:24" ht="70.05" customHeight="1" x14ac:dyDescent="0.25">
      <c r="B99" s="328" t="s">
        <v>395</v>
      </c>
      <c r="C99" s="329" t="s">
        <v>396</v>
      </c>
      <c r="D99" s="330"/>
      <c r="E99" s="330"/>
      <c r="F99" s="330"/>
      <c r="G99" s="330"/>
      <c r="H99" s="341" t="s">
        <v>3095</v>
      </c>
      <c r="I99" s="321" t="s">
        <v>4075</v>
      </c>
      <c r="J99" s="341" t="s">
        <v>3164</v>
      </c>
      <c r="K99" s="321"/>
      <c r="L99" s="341" t="s">
        <v>3168</v>
      </c>
      <c r="M99" s="321"/>
      <c r="N99" s="341" t="s">
        <v>3167</v>
      </c>
      <c r="O99" s="321" t="s">
        <v>4076</v>
      </c>
      <c r="P99" s="364"/>
      <c r="Q99" s="402"/>
      <c r="R99" s="403"/>
      <c r="S99" s="402"/>
      <c r="T99" s="403"/>
      <c r="U99" s="402"/>
      <c r="V99" s="402"/>
      <c r="W99" s="402"/>
      <c r="X99" s="404"/>
    </row>
    <row r="100" spans="2:24" ht="70.05" customHeight="1" x14ac:dyDescent="0.25">
      <c r="B100" s="334" t="s">
        <v>4072</v>
      </c>
      <c r="C100" s="342" t="s">
        <v>2056</v>
      </c>
      <c r="D100" s="330"/>
      <c r="E100" s="330"/>
      <c r="F100" s="330"/>
      <c r="G100" s="330"/>
      <c r="H100" s="341" t="s">
        <v>3155</v>
      </c>
      <c r="I100" s="321"/>
      <c r="J100" s="336"/>
      <c r="K100" s="331"/>
      <c r="L100" s="364"/>
      <c r="M100" s="363"/>
      <c r="N100" s="364"/>
      <c r="O100" s="363"/>
      <c r="P100" s="364"/>
      <c r="Q100" s="402"/>
      <c r="R100" s="403"/>
      <c r="S100" s="402"/>
      <c r="T100" s="403"/>
      <c r="U100" s="402"/>
      <c r="V100" s="402"/>
      <c r="W100" s="402"/>
      <c r="X100" s="389"/>
    </row>
    <row r="101" spans="2:24" ht="70.05" customHeight="1" x14ac:dyDescent="0.25">
      <c r="B101" s="334" t="s">
        <v>3154</v>
      </c>
      <c r="C101" s="342" t="s">
        <v>3835</v>
      </c>
      <c r="D101" s="330"/>
      <c r="E101" s="330"/>
      <c r="F101" s="330"/>
      <c r="G101" s="330"/>
      <c r="H101" s="341" t="s">
        <v>3060</v>
      </c>
      <c r="I101" s="321"/>
      <c r="J101" s="336"/>
      <c r="K101" s="331"/>
      <c r="L101" s="364"/>
      <c r="M101" s="363"/>
      <c r="N101" s="364"/>
      <c r="O101" s="363"/>
      <c r="P101" s="364"/>
      <c r="Q101" s="402"/>
      <c r="R101" s="403"/>
      <c r="S101" s="402"/>
      <c r="T101" s="403"/>
      <c r="U101" s="402"/>
      <c r="V101" s="402"/>
      <c r="W101" s="402"/>
      <c r="X101" s="404"/>
    </row>
    <row r="102" spans="2:24" ht="70.05" customHeight="1" x14ac:dyDescent="0.25">
      <c r="B102" s="328" t="s">
        <v>403</v>
      </c>
      <c r="C102" s="334" t="s">
        <v>400</v>
      </c>
      <c r="D102" s="330"/>
      <c r="E102" s="330"/>
      <c r="F102" s="330"/>
      <c r="G102" s="330"/>
      <c r="H102" s="341" t="s">
        <v>3097</v>
      </c>
      <c r="I102" s="321" t="s">
        <v>3185</v>
      </c>
      <c r="J102" s="341" t="s">
        <v>3156</v>
      </c>
      <c r="K102" s="335"/>
      <c r="L102" s="341"/>
      <c r="M102" s="335"/>
      <c r="N102" s="370"/>
      <c r="O102" s="398"/>
      <c r="P102" s="336"/>
      <c r="Q102" s="398"/>
      <c r="R102" s="370"/>
      <c r="S102" s="398"/>
      <c r="T102" s="370"/>
      <c r="U102" s="398"/>
      <c r="V102" s="398"/>
      <c r="W102" s="398"/>
      <c r="X102" s="336"/>
    </row>
    <row r="103" spans="2:24" ht="70.05" customHeight="1" x14ac:dyDescent="0.25">
      <c r="B103" s="338" t="s">
        <v>404</v>
      </c>
      <c r="C103" s="334" t="s">
        <v>405</v>
      </c>
      <c r="D103" s="330"/>
      <c r="E103" s="330"/>
      <c r="F103" s="330"/>
      <c r="G103" s="330"/>
      <c r="H103" s="341" t="s">
        <v>3098</v>
      </c>
      <c r="I103" s="321" t="s">
        <v>4111</v>
      </c>
      <c r="J103" s="336"/>
      <c r="K103" s="335"/>
      <c r="L103" s="336"/>
      <c r="M103" s="335"/>
      <c r="N103" s="336"/>
      <c r="O103" s="335"/>
      <c r="P103" s="336"/>
      <c r="Q103" s="335"/>
      <c r="R103" s="336"/>
      <c r="S103" s="335"/>
      <c r="T103" s="336"/>
      <c r="U103" s="335"/>
      <c r="V103" s="335"/>
      <c r="W103" s="335"/>
      <c r="X103" s="334"/>
    </row>
    <row r="104" spans="2:24" ht="70.05" customHeight="1" x14ac:dyDescent="0.25">
      <c r="B104" s="328" t="s">
        <v>214</v>
      </c>
      <c r="C104" s="334" t="s">
        <v>4073</v>
      </c>
      <c r="D104" s="330"/>
      <c r="E104" s="330"/>
      <c r="F104" s="321" t="s">
        <v>24</v>
      </c>
      <c r="G104" s="321" t="s">
        <v>24</v>
      </c>
      <c r="H104" s="336" t="s">
        <v>3157</v>
      </c>
      <c r="I104" s="335"/>
      <c r="J104" s="336" t="s">
        <v>3158</v>
      </c>
      <c r="K104" s="335"/>
      <c r="L104" s="336" t="s">
        <v>3159</v>
      </c>
      <c r="M104" s="335"/>
      <c r="N104" s="336" t="s">
        <v>211</v>
      </c>
      <c r="O104" s="335"/>
      <c r="P104" s="336"/>
      <c r="Q104" s="335"/>
      <c r="R104" s="336"/>
      <c r="S104" s="335"/>
      <c r="T104" s="336"/>
      <c r="U104" s="335"/>
      <c r="V104" s="335"/>
      <c r="W104" s="335"/>
      <c r="X104" s="334"/>
    </row>
    <row r="105" spans="2:24" ht="70.05" customHeight="1" x14ac:dyDescent="0.25">
      <c r="B105" s="328" t="s">
        <v>402</v>
      </c>
      <c r="C105" s="334" t="s">
        <v>401</v>
      </c>
      <c r="D105" s="330"/>
      <c r="E105" s="330"/>
      <c r="F105" s="330"/>
      <c r="G105" s="330"/>
      <c r="H105" s="336" t="s">
        <v>4102</v>
      </c>
      <c r="I105" s="335"/>
      <c r="J105" s="336" t="s">
        <v>3160</v>
      </c>
      <c r="K105" s="335"/>
      <c r="L105" s="336" t="s">
        <v>3161</v>
      </c>
      <c r="M105" s="335"/>
      <c r="N105" s="341" t="s">
        <v>3162</v>
      </c>
      <c r="O105" s="321"/>
      <c r="P105" s="341" t="s">
        <v>404</v>
      </c>
      <c r="Q105" s="321" t="s">
        <v>4112</v>
      </c>
      <c r="R105" s="336"/>
      <c r="S105" s="335"/>
      <c r="T105" s="336"/>
      <c r="U105" s="335"/>
      <c r="V105" s="335"/>
      <c r="W105" s="335"/>
      <c r="X105" s="330"/>
    </row>
    <row r="106" spans="2:24" ht="70.05" customHeight="1" x14ac:dyDescent="0.3">
      <c r="B106" s="345"/>
      <c r="C106" s="345"/>
      <c r="D106" s="345"/>
      <c r="E106" s="345"/>
      <c r="F106" s="345"/>
      <c r="G106" s="345"/>
      <c r="H106" s="390"/>
      <c r="I106" s="399"/>
      <c r="J106" s="390"/>
      <c r="K106" s="399"/>
      <c r="L106" s="390"/>
      <c r="M106" s="399"/>
      <c r="N106" s="390"/>
      <c r="O106" s="399"/>
      <c r="P106" s="390"/>
      <c r="Q106" s="399"/>
      <c r="R106" s="390"/>
      <c r="S106" s="399"/>
      <c r="T106" s="390"/>
      <c r="U106" s="399"/>
      <c r="V106" s="399"/>
      <c r="W106" s="399"/>
      <c r="X106" s="390"/>
    </row>
    <row r="107" spans="2:24" ht="70.05" customHeight="1" x14ac:dyDescent="0.25">
      <c r="B107" s="406" t="s">
        <v>268</v>
      </c>
      <c r="C107" s="322"/>
      <c r="D107" s="352"/>
      <c r="E107" s="352"/>
      <c r="F107" s="322"/>
      <c r="G107" s="322"/>
      <c r="H107" s="323"/>
      <c r="I107" s="324"/>
      <c r="J107" s="323"/>
      <c r="K107" s="324"/>
      <c r="L107" s="323"/>
      <c r="M107" s="324"/>
      <c r="N107" s="323"/>
      <c r="O107" s="324"/>
      <c r="P107" s="323"/>
      <c r="Q107" s="324"/>
      <c r="R107" s="323"/>
      <c r="S107" s="324"/>
      <c r="T107" s="323"/>
      <c r="U107" s="324"/>
      <c r="V107" s="324"/>
      <c r="W107" s="324"/>
      <c r="X107" s="365"/>
    </row>
    <row r="108" spans="2:24" s="283" customFormat="1" ht="70.05" customHeight="1" x14ac:dyDescent="0.25">
      <c r="B108" s="327" t="s">
        <v>142</v>
      </c>
      <c r="C108" s="327" t="s">
        <v>148</v>
      </c>
      <c r="D108" s="327" t="s">
        <v>2</v>
      </c>
      <c r="E108" s="327" t="s">
        <v>5</v>
      </c>
      <c r="F108" s="327" t="s">
        <v>487</v>
      </c>
      <c r="G108" s="327" t="s">
        <v>4</v>
      </c>
      <c r="H108" s="409" t="s">
        <v>483</v>
      </c>
      <c r="I108" s="410"/>
      <c r="J108" s="409" t="s">
        <v>484</v>
      </c>
      <c r="K108" s="410"/>
      <c r="L108" s="409" t="s">
        <v>485</v>
      </c>
      <c r="M108" s="410"/>
      <c r="N108" s="409" t="s">
        <v>486</v>
      </c>
      <c r="O108" s="410"/>
      <c r="P108" s="409" t="s">
        <v>3179</v>
      </c>
      <c r="Q108" s="410"/>
      <c r="R108" s="409" t="s">
        <v>3180</v>
      </c>
      <c r="S108" s="410"/>
      <c r="T108" s="409" t="s">
        <v>3181</v>
      </c>
      <c r="U108" s="410"/>
      <c r="V108" s="407" t="s">
        <v>4047</v>
      </c>
      <c r="W108" s="407"/>
      <c r="X108" s="386" t="s">
        <v>149</v>
      </c>
    </row>
    <row r="109" spans="2:24" s="366" customFormat="1" ht="70.05" customHeight="1" x14ac:dyDescent="0.25">
      <c r="B109" s="338" t="s">
        <v>4077</v>
      </c>
      <c r="C109" s="330" t="s">
        <v>407</v>
      </c>
      <c r="D109" s="330"/>
      <c r="E109" s="330"/>
      <c r="F109" s="330"/>
      <c r="G109" s="330"/>
      <c r="H109" s="341" t="s">
        <v>4078</v>
      </c>
      <c r="I109" s="321"/>
      <c r="J109" s="341" t="s">
        <v>3116</v>
      </c>
      <c r="K109" s="321"/>
      <c r="L109" s="388"/>
      <c r="M109" s="344"/>
      <c r="N109" s="388"/>
      <c r="O109" s="344"/>
      <c r="P109" s="341"/>
      <c r="Q109" s="344"/>
      <c r="R109" s="388"/>
      <c r="S109" s="344"/>
      <c r="T109" s="388"/>
      <c r="U109" s="344"/>
      <c r="V109" s="344"/>
      <c r="W109" s="344"/>
      <c r="X109" s="330"/>
    </row>
    <row r="110" spans="2:24" ht="70.05" customHeight="1" x14ac:dyDescent="0.25">
      <c r="B110" s="338" t="s">
        <v>219</v>
      </c>
      <c r="C110" s="330" t="s">
        <v>220</v>
      </c>
      <c r="D110" s="334"/>
      <c r="E110" s="329"/>
      <c r="F110" s="334"/>
      <c r="G110" s="334"/>
      <c r="H110" s="336" t="s">
        <v>3075</v>
      </c>
      <c r="I110" s="335" t="s">
        <v>4079</v>
      </c>
      <c r="J110" s="336" t="s">
        <v>3772</v>
      </c>
      <c r="K110" s="344" t="s">
        <v>3187</v>
      </c>
      <c r="L110" s="336" t="s">
        <v>4080</v>
      </c>
      <c r="M110" s="344" t="s">
        <v>3187</v>
      </c>
      <c r="N110" s="336" t="s">
        <v>4081</v>
      </c>
      <c r="O110" s="367" t="s">
        <v>4105</v>
      </c>
      <c r="P110" s="336"/>
      <c r="Q110" s="335"/>
      <c r="R110" s="336"/>
      <c r="S110" s="335"/>
      <c r="T110" s="336"/>
      <c r="U110" s="335"/>
      <c r="V110" s="335"/>
      <c r="W110" s="335"/>
      <c r="X110" s="334"/>
    </row>
    <row r="111" spans="2:24" s="366" customFormat="1" ht="70.05" customHeight="1" x14ac:dyDescent="0.25">
      <c r="B111" s="338" t="s">
        <v>410</v>
      </c>
      <c r="C111" s="330" t="s">
        <v>411</v>
      </c>
      <c r="D111" s="330"/>
      <c r="E111" s="330"/>
      <c r="F111" s="330"/>
      <c r="G111" s="330"/>
      <c r="H111" s="341" t="s">
        <v>3100</v>
      </c>
      <c r="I111" s="321" t="s">
        <v>4082</v>
      </c>
      <c r="J111" s="341" t="s">
        <v>3775</v>
      </c>
      <c r="K111" s="321" t="s">
        <v>4079</v>
      </c>
      <c r="L111" s="341"/>
      <c r="M111" s="321"/>
      <c r="N111" s="341"/>
      <c r="O111" s="321"/>
      <c r="P111" s="341"/>
      <c r="Q111" s="321"/>
      <c r="R111" s="341"/>
      <c r="S111" s="321"/>
      <c r="T111" s="341"/>
      <c r="U111" s="321"/>
      <c r="V111" s="321"/>
      <c r="W111" s="321"/>
      <c r="X111" s="341"/>
    </row>
    <row r="112" spans="2:24" s="368" customFormat="1" ht="70.05" customHeight="1" x14ac:dyDescent="0.3">
      <c r="B112" s="338" t="s">
        <v>412</v>
      </c>
      <c r="C112" s="330" t="s">
        <v>413</v>
      </c>
      <c r="D112" s="330"/>
      <c r="E112" s="330"/>
      <c r="F112" s="330"/>
      <c r="G112" s="330"/>
      <c r="H112" s="341" t="s">
        <v>3100</v>
      </c>
      <c r="I112" s="321" t="s">
        <v>4082</v>
      </c>
      <c r="J112" s="341" t="s">
        <v>3775</v>
      </c>
      <c r="K112" s="321" t="s">
        <v>4079</v>
      </c>
      <c r="L112" s="341"/>
      <c r="M112" s="321"/>
      <c r="N112" s="341"/>
      <c r="O112" s="321"/>
      <c r="P112" s="341"/>
      <c r="Q112" s="321"/>
      <c r="R112" s="341"/>
      <c r="S112" s="321"/>
      <c r="T112" s="341"/>
      <c r="U112" s="321"/>
      <c r="V112" s="321"/>
      <c r="W112" s="321"/>
      <c r="X112" s="341"/>
    </row>
    <row r="113" spans="2:24" ht="70.05" customHeight="1" x14ac:dyDescent="0.3">
      <c r="B113" s="345"/>
      <c r="C113" s="345"/>
      <c r="D113" s="345"/>
      <c r="E113" s="345"/>
      <c r="F113" s="345"/>
      <c r="G113" s="345"/>
      <c r="H113" s="390"/>
      <c r="I113" s="399"/>
      <c r="J113" s="390"/>
      <c r="K113" s="399"/>
      <c r="L113" s="390"/>
      <c r="M113" s="399"/>
      <c r="N113" s="390"/>
      <c r="O113" s="399"/>
      <c r="P113" s="390"/>
      <c r="Q113" s="399"/>
      <c r="R113" s="390"/>
      <c r="S113" s="399"/>
      <c r="T113" s="390"/>
      <c r="U113" s="399"/>
      <c r="V113" s="399"/>
      <c r="W113" s="399"/>
      <c r="X113" s="390"/>
    </row>
    <row r="114" spans="2:24" ht="70.05" customHeight="1" x14ac:dyDescent="0.25">
      <c r="B114" s="406" t="s">
        <v>269</v>
      </c>
      <c r="C114" s="322"/>
      <c r="D114" s="352"/>
      <c r="E114" s="352"/>
      <c r="F114" s="322"/>
      <c r="G114" s="322"/>
      <c r="H114" s="323"/>
      <c r="I114" s="324"/>
      <c r="J114" s="323"/>
      <c r="K114" s="324"/>
      <c r="L114" s="323"/>
      <c r="M114" s="324"/>
      <c r="N114" s="323"/>
      <c r="O114" s="324"/>
      <c r="P114" s="323"/>
      <c r="Q114" s="324"/>
      <c r="R114" s="323"/>
      <c r="S114" s="324"/>
      <c r="T114" s="323"/>
      <c r="U114" s="324"/>
      <c r="V114" s="324"/>
      <c r="W114" s="324"/>
      <c r="X114" s="356"/>
    </row>
    <row r="115" spans="2:24" s="283" customFormat="1" ht="70.05" customHeight="1" x14ac:dyDescent="0.25">
      <c r="B115" s="327" t="s">
        <v>142</v>
      </c>
      <c r="C115" s="327" t="s">
        <v>148</v>
      </c>
      <c r="D115" s="327" t="s">
        <v>2</v>
      </c>
      <c r="E115" s="327" t="s">
        <v>5</v>
      </c>
      <c r="F115" s="327" t="s">
        <v>487</v>
      </c>
      <c r="G115" s="327" t="s">
        <v>4</v>
      </c>
      <c r="H115" s="409" t="s">
        <v>483</v>
      </c>
      <c r="I115" s="410"/>
      <c r="J115" s="409" t="s">
        <v>484</v>
      </c>
      <c r="K115" s="410"/>
      <c r="L115" s="409" t="s">
        <v>485</v>
      </c>
      <c r="M115" s="410"/>
      <c r="N115" s="409" t="s">
        <v>486</v>
      </c>
      <c r="O115" s="410"/>
      <c r="P115" s="409" t="s">
        <v>3179</v>
      </c>
      <c r="Q115" s="410"/>
      <c r="R115" s="409" t="s">
        <v>3180</v>
      </c>
      <c r="S115" s="410"/>
      <c r="T115" s="409" t="s">
        <v>3181</v>
      </c>
      <c r="U115" s="410"/>
      <c r="V115" s="407" t="s">
        <v>4047</v>
      </c>
      <c r="W115" s="407"/>
      <c r="X115" s="386" t="s">
        <v>149</v>
      </c>
    </row>
    <row r="116" spans="2:24" ht="70.05" customHeight="1" x14ac:dyDescent="0.25">
      <c r="B116" s="333" t="s">
        <v>417</v>
      </c>
      <c r="C116" s="334" t="s">
        <v>416</v>
      </c>
      <c r="D116" s="330"/>
      <c r="E116" s="330"/>
      <c r="F116" s="330"/>
      <c r="G116" s="330"/>
      <c r="H116" s="336" t="s">
        <v>3084</v>
      </c>
      <c r="I116" s="321" t="s">
        <v>4083</v>
      </c>
      <c r="J116" s="336" t="s">
        <v>3085</v>
      </c>
      <c r="K116" s="321" t="s">
        <v>4110</v>
      </c>
      <c r="L116" s="336" t="s">
        <v>3086</v>
      </c>
      <c r="M116" s="321" t="s">
        <v>3185</v>
      </c>
      <c r="N116" s="341" t="s">
        <v>3111</v>
      </c>
      <c r="O116" s="335"/>
      <c r="P116" s="341" t="s">
        <v>3112</v>
      </c>
      <c r="Q116" s="335"/>
      <c r="R116" s="336" t="s">
        <v>3101</v>
      </c>
      <c r="S116" s="344" t="s">
        <v>3187</v>
      </c>
      <c r="T116" s="336"/>
      <c r="U116" s="335"/>
      <c r="V116" s="335"/>
      <c r="W116" s="335"/>
      <c r="X116" s="330"/>
    </row>
    <row r="117" spans="2:24" ht="70.05" customHeight="1" x14ac:dyDescent="0.25">
      <c r="B117" s="328" t="s">
        <v>4084</v>
      </c>
      <c r="C117" s="334" t="s">
        <v>421</v>
      </c>
      <c r="D117" s="330"/>
      <c r="E117" s="330"/>
      <c r="F117" s="330"/>
      <c r="G117" s="330"/>
      <c r="H117" s="336" t="s">
        <v>4085</v>
      </c>
      <c r="I117" s="335"/>
      <c r="J117" s="336" t="s">
        <v>4086</v>
      </c>
      <c r="K117" s="335"/>
      <c r="L117" s="336"/>
      <c r="M117" s="335"/>
      <c r="N117" s="336"/>
      <c r="O117" s="335"/>
      <c r="P117" s="336"/>
      <c r="Q117" s="335"/>
      <c r="R117" s="336"/>
      <c r="S117" s="335"/>
      <c r="T117" s="336"/>
      <c r="U117" s="335"/>
      <c r="V117" s="335"/>
      <c r="W117" s="335"/>
      <c r="X117" s="334"/>
    </row>
    <row r="118" spans="2:24" ht="70.05" customHeight="1" x14ac:dyDescent="0.25">
      <c r="B118" s="328" t="s">
        <v>419</v>
      </c>
      <c r="C118" s="334" t="s">
        <v>420</v>
      </c>
      <c r="D118" s="330"/>
      <c r="E118" s="330"/>
      <c r="F118" s="330"/>
      <c r="G118" s="330"/>
      <c r="H118" s="336"/>
      <c r="I118" s="335"/>
      <c r="J118" s="336"/>
      <c r="K118" s="335"/>
      <c r="L118" s="336"/>
      <c r="M118" s="335"/>
      <c r="N118" s="336"/>
      <c r="O118" s="335"/>
      <c r="P118" s="336"/>
      <c r="Q118" s="335"/>
      <c r="R118" s="336"/>
      <c r="S118" s="335"/>
      <c r="T118" s="336"/>
      <c r="U118" s="335"/>
      <c r="V118" s="335"/>
      <c r="W118" s="335"/>
      <c r="X118" s="334"/>
    </row>
    <row r="119" spans="2:24" ht="70.05" customHeight="1" x14ac:dyDescent="0.3">
      <c r="B119" s="345"/>
      <c r="C119" s="345"/>
      <c r="D119" s="345"/>
      <c r="E119" s="345"/>
      <c r="F119" s="345"/>
      <c r="G119" s="345"/>
      <c r="H119" s="390"/>
      <c r="I119" s="399"/>
      <c r="J119" s="390"/>
      <c r="K119" s="399"/>
      <c r="L119" s="390"/>
      <c r="M119" s="399"/>
      <c r="N119" s="390"/>
      <c r="O119" s="399"/>
      <c r="P119" s="390"/>
      <c r="Q119" s="399"/>
      <c r="R119" s="390"/>
      <c r="S119" s="399"/>
      <c r="T119" s="390"/>
      <c r="U119" s="399"/>
      <c r="V119" s="399"/>
      <c r="W119" s="399"/>
      <c r="X119" s="390"/>
    </row>
    <row r="120" spans="2:24" ht="70.05" customHeight="1" x14ac:dyDescent="0.25">
      <c r="B120" s="406" t="s">
        <v>270</v>
      </c>
      <c r="C120" s="322"/>
      <c r="D120" s="352"/>
      <c r="E120" s="352"/>
      <c r="F120" s="322"/>
      <c r="G120" s="322"/>
      <c r="H120" s="323"/>
      <c r="I120" s="324"/>
      <c r="J120" s="323"/>
      <c r="K120" s="324"/>
      <c r="L120" s="323"/>
      <c r="M120" s="324"/>
      <c r="N120" s="323"/>
      <c r="O120" s="324"/>
      <c r="P120" s="323"/>
      <c r="Q120" s="324"/>
      <c r="R120" s="323"/>
      <c r="S120" s="324"/>
      <c r="T120" s="323"/>
      <c r="U120" s="324"/>
      <c r="V120" s="324"/>
      <c r="W120" s="324"/>
      <c r="X120" s="356"/>
    </row>
    <row r="121" spans="2:24" s="283" customFormat="1" ht="70.05" customHeight="1" x14ac:dyDescent="0.25">
      <c r="B121" s="327" t="s">
        <v>142</v>
      </c>
      <c r="C121" s="327" t="s">
        <v>148</v>
      </c>
      <c r="D121" s="327" t="s">
        <v>2</v>
      </c>
      <c r="E121" s="327" t="s">
        <v>5</v>
      </c>
      <c r="F121" s="327" t="s">
        <v>487</v>
      </c>
      <c r="G121" s="327" t="s">
        <v>4</v>
      </c>
      <c r="H121" s="409" t="s">
        <v>483</v>
      </c>
      <c r="I121" s="410"/>
      <c r="J121" s="409" t="s">
        <v>484</v>
      </c>
      <c r="K121" s="410"/>
      <c r="L121" s="409" t="s">
        <v>485</v>
      </c>
      <c r="M121" s="410"/>
      <c r="N121" s="409" t="s">
        <v>486</v>
      </c>
      <c r="O121" s="410"/>
      <c r="P121" s="409" t="s">
        <v>3179</v>
      </c>
      <c r="Q121" s="410"/>
      <c r="R121" s="409" t="s">
        <v>3180</v>
      </c>
      <c r="S121" s="410"/>
      <c r="T121" s="409" t="s">
        <v>3181</v>
      </c>
      <c r="U121" s="410"/>
      <c r="V121" s="407" t="s">
        <v>4047</v>
      </c>
      <c r="W121" s="407"/>
      <c r="X121" s="386" t="s">
        <v>149</v>
      </c>
    </row>
    <row r="122" spans="2:24" ht="70.05" customHeight="1" x14ac:dyDescent="0.25">
      <c r="B122" s="333" t="s">
        <v>425</v>
      </c>
      <c r="C122" s="334" t="s">
        <v>423</v>
      </c>
      <c r="D122" s="330"/>
      <c r="E122" s="330"/>
      <c r="F122" s="330"/>
      <c r="G122" s="330"/>
      <c r="H122" s="341" t="s">
        <v>3102</v>
      </c>
      <c r="I122" s="344" t="s">
        <v>4106</v>
      </c>
      <c r="J122" s="341" t="s">
        <v>3103</v>
      </c>
      <c r="K122" s="344" t="s">
        <v>3187</v>
      </c>
      <c r="L122" s="341" t="s">
        <v>3772</v>
      </c>
      <c r="M122" s="344" t="s">
        <v>3187</v>
      </c>
      <c r="N122" s="341" t="s">
        <v>4107</v>
      </c>
      <c r="O122" s="369" t="s">
        <v>4108</v>
      </c>
      <c r="P122" s="341" t="s">
        <v>3104</v>
      </c>
      <c r="Q122" s="321" t="s">
        <v>4109</v>
      </c>
      <c r="R122" s="341" t="s">
        <v>3116</v>
      </c>
      <c r="S122" s="321"/>
      <c r="T122" s="336"/>
      <c r="U122" s="335"/>
      <c r="V122" s="335"/>
      <c r="W122" s="335"/>
      <c r="X122" s="333"/>
    </row>
    <row r="123" spans="2:24" ht="70.05" customHeight="1" x14ac:dyDescent="0.25">
      <c r="B123" s="333" t="s">
        <v>424</v>
      </c>
      <c r="C123" s="334" t="s">
        <v>426</v>
      </c>
      <c r="D123" s="330"/>
      <c r="E123" s="330"/>
      <c r="F123" s="330"/>
      <c r="G123" s="330"/>
      <c r="H123" s="336" t="s">
        <v>3105</v>
      </c>
      <c r="I123" s="321" t="s">
        <v>3185</v>
      </c>
      <c r="J123" s="341" t="s">
        <v>3117</v>
      </c>
      <c r="K123" s="335"/>
      <c r="L123" s="341" t="s">
        <v>3119</v>
      </c>
      <c r="M123" s="335"/>
      <c r="N123" s="341"/>
      <c r="O123" s="321"/>
      <c r="P123" s="341"/>
      <c r="Q123" s="321"/>
      <c r="R123" s="336"/>
      <c r="S123" s="335"/>
      <c r="T123" s="336"/>
      <c r="U123" s="335"/>
      <c r="V123" s="335"/>
      <c r="W123" s="335"/>
      <c r="X123" s="389"/>
    </row>
    <row r="124" spans="2:24" ht="70.05" customHeight="1" x14ac:dyDescent="0.25">
      <c r="B124" s="333" t="s">
        <v>427</v>
      </c>
      <c r="C124" s="334" t="s">
        <v>429</v>
      </c>
      <c r="D124" s="330"/>
      <c r="E124" s="330"/>
      <c r="F124" s="330"/>
      <c r="G124" s="330"/>
      <c r="H124" s="336" t="s">
        <v>4</v>
      </c>
      <c r="I124" s="321" t="s">
        <v>4087</v>
      </c>
      <c r="J124" s="341" t="s">
        <v>3118</v>
      </c>
      <c r="K124" s="335"/>
      <c r="L124" s="341"/>
      <c r="M124" s="335"/>
      <c r="N124" s="341"/>
      <c r="O124" s="321"/>
      <c r="P124" s="341"/>
      <c r="Q124" s="344"/>
      <c r="R124" s="370"/>
      <c r="S124" s="398"/>
      <c r="T124" s="370"/>
      <c r="U124" s="398"/>
      <c r="V124" s="398"/>
      <c r="W124" s="398"/>
      <c r="X124" s="389"/>
    </row>
    <row r="125" spans="2:24" ht="70.05" customHeight="1" x14ac:dyDescent="0.25">
      <c r="B125" s="333" t="s">
        <v>428</v>
      </c>
      <c r="C125" s="334" t="s">
        <v>430</v>
      </c>
      <c r="D125" s="330"/>
      <c r="E125" s="330"/>
      <c r="F125" s="330"/>
      <c r="G125" s="330"/>
      <c r="H125" s="341" t="s">
        <v>3120</v>
      </c>
      <c r="I125" s="335"/>
      <c r="J125" s="336"/>
      <c r="K125" s="335"/>
      <c r="L125" s="336"/>
      <c r="M125" s="335"/>
      <c r="N125" s="370"/>
      <c r="O125" s="335"/>
      <c r="P125" s="336"/>
      <c r="Q125" s="335"/>
      <c r="R125" s="336"/>
      <c r="S125" s="335"/>
      <c r="T125" s="336"/>
      <c r="U125" s="335"/>
      <c r="V125" s="335"/>
      <c r="W125" s="335"/>
      <c r="X125" s="330"/>
    </row>
    <row r="126" spans="2:24" ht="70.05" customHeight="1" x14ac:dyDescent="0.25">
      <c r="B126" s="333" t="s">
        <v>432</v>
      </c>
      <c r="C126" s="334" t="s">
        <v>431</v>
      </c>
      <c r="D126" s="330"/>
      <c r="E126" s="330"/>
      <c r="F126" s="330"/>
      <c r="G126" s="330"/>
      <c r="H126" s="388" t="s">
        <v>3121</v>
      </c>
      <c r="I126" s="335"/>
      <c r="J126" s="336"/>
      <c r="K126" s="335"/>
      <c r="L126" s="336"/>
      <c r="M126" s="335"/>
      <c r="N126" s="370"/>
      <c r="O126" s="335"/>
      <c r="P126" s="336"/>
      <c r="Q126" s="335"/>
      <c r="R126" s="336"/>
      <c r="S126" s="335"/>
      <c r="T126" s="336"/>
      <c r="U126" s="335"/>
      <c r="V126" s="335"/>
      <c r="W126" s="335"/>
      <c r="X126" s="330"/>
    </row>
    <row r="127" spans="2:24" ht="70.05" customHeight="1" x14ac:dyDescent="0.25">
      <c r="B127" s="333" t="s">
        <v>237</v>
      </c>
      <c r="C127" s="334" t="s">
        <v>443</v>
      </c>
      <c r="D127" s="330"/>
      <c r="E127" s="330"/>
      <c r="F127" s="330"/>
      <c r="G127" s="330"/>
      <c r="H127" s="336" t="s">
        <v>3105</v>
      </c>
      <c r="I127" s="321" t="s">
        <v>3185</v>
      </c>
      <c r="J127" s="341" t="s">
        <v>3122</v>
      </c>
      <c r="K127" s="335"/>
      <c r="L127" s="341" t="s">
        <v>3123</v>
      </c>
      <c r="M127" s="335"/>
      <c r="N127" s="341" t="s">
        <v>3124</v>
      </c>
      <c r="O127" s="335"/>
      <c r="P127" s="341" t="s">
        <v>3125</v>
      </c>
      <c r="Q127" s="335"/>
      <c r="R127" s="336"/>
      <c r="S127" s="335"/>
      <c r="T127" s="336"/>
      <c r="U127" s="335"/>
      <c r="V127" s="335"/>
      <c r="W127" s="335"/>
      <c r="X127" s="338"/>
    </row>
    <row r="128" spans="2:24" ht="70.05" customHeight="1" x14ac:dyDescent="0.25">
      <c r="B128" s="333" t="s">
        <v>238</v>
      </c>
      <c r="C128" s="334" t="s">
        <v>444</v>
      </c>
      <c r="D128" s="330"/>
      <c r="E128" s="330"/>
      <c r="F128" s="330"/>
      <c r="G128" s="330"/>
      <c r="H128" s="336" t="s">
        <v>3106</v>
      </c>
      <c r="I128" s="321" t="s">
        <v>4088</v>
      </c>
      <c r="J128" s="336" t="s">
        <v>3107</v>
      </c>
      <c r="K128" s="321" t="s">
        <v>3185</v>
      </c>
      <c r="L128" s="336" t="s">
        <v>3126</v>
      </c>
      <c r="M128" s="321" t="s">
        <v>3185</v>
      </c>
      <c r="N128" s="341" t="s">
        <v>3127</v>
      </c>
      <c r="O128" s="335"/>
      <c r="P128" s="341" t="s">
        <v>3128</v>
      </c>
      <c r="Q128" s="335"/>
      <c r="R128" s="336"/>
      <c r="S128" s="335"/>
      <c r="T128" s="336"/>
      <c r="U128" s="335"/>
      <c r="V128" s="335"/>
      <c r="W128" s="335"/>
      <c r="X128" s="330"/>
    </row>
    <row r="129" spans="2:24" ht="70.05" customHeight="1" x14ac:dyDescent="0.25">
      <c r="B129" s="328" t="s">
        <v>150</v>
      </c>
      <c r="C129" s="329" t="s">
        <v>275</v>
      </c>
      <c r="D129" s="330"/>
      <c r="E129" s="330"/>
      <c r="F129" s="330"/>
      <c r="G129" s="330"/>
      <c r="H129" s="341" t="s">
        <v>3129</v>
      </c>
      <c r="I129" s="339"/>
      <c r="J129" s="336" t="s">
        <v>3130</v>
      </c>
      <c r="K129" s="321" t="s">
        <v>3185</v>
      </c>
      <c r="L129" s="370" t="s">
        <v>3131</v>
      </c>
      <c r="M129" s="321" t="s">
        <v>3185</v>
      </c>
      <c r="N129" s="376"/>
      <c r="O129" s="339"/>
      <c r="P129" s="376"/>
      <c r="Q129" s="339"/>
      <c r="R129" s="376"/>
      <c r="S129" s="339"/>
      <c r="T129" s="376"/>
      <c r="U129" s="339"/>
      <c r="V129" s="339"/>
      <c r="W129" s="339"/>
      <c r="X129" s="389"/>
    </row>
    <row r="130" spans="2:24" ht="70.05" customHeight="1" x14ac:dyDescent="0.25">
      <c r="B130" s="333" t="s">
        <v>240</v>
      </c>
      <c r="C130" s="334" t="s">
        <v>446</v>
      </c>
      <c r="D130" s="330"/>
      <c r="E130" s="330"/>
      <c r="F130" s="321" t="s">
        <v>24</v>
      </c>
      <c r="G130" s="321" t="s">
        <v>24</v>
      </c>
      <c r="H130" s="341"/>
      <c r="I130" s="321"/>
      <c r="J130" s="336"/>
      <c r="K130" s="335"/>
      <c r="L130" s="336" t="s">
        <v>211</v>
      </c>
      <c r="M130" s="335"/>
      <c r="N130" s="336" t="s">
        <v>211</v>
      </c>
      <c r="O130" s="335"/>
      <c r="P130" s="336"/>
      <c r="Q130" s="335"/>
      <c r="R130" s="336"/>
      <c r="S130" s="335"/>
      <c r="T130" s="336"/>
      <c r="U130" s="335"/>
      <c r="V130" s="335"/>
      <c r="W130" s="335"/>
      <c r="X130" s="330"/>
    </row>
    <row r="131" spans="2:24" ht="70.05" customHeight="1" x14ac:dyDescent="0.25">
      <c r="B131" s="333" t="s">
        <v>239</v>
      </c>
      <c r="C131" s="334" t="s">
        <v>445</v>
      </c>
      <c r="D131" s="330"/>
      <c r="E131" s="330"/>
      <c r="F131" s="321" t="s">
        <v>24</v>
      </c>
      <c r="G131" s="321" t="s">
        <v>24</v>
      </c>
      <c r="H131" s="341"/>
      <c r="I131" s="321"/>
      <c r="J131" s="336"/>
      <c r="K131" s="335"/>
      <c r="L131" s="336" t="s">
        <v>211</v>
      </c>
      <c r="M131" s="335"/>
      <c r="N131" s="336" t="s">
        <v>211</v>
      </c>
      <c r="O131" s="335"/>
      <c r="P131" s="336"/>
      <c r="Q131" s="335"/>
      <c r="R131" s="336"/>
      <c r="S131" s="335"/>
      <c r="T131" s="336"/>
      <c r="U131" s="335"/>
      <c r="V131" s="335"/>
      <c r="W131" s="335"/>
      <c r="X131" s="334"/>
    </row>
    <row r="132" spans="2:24" s="345" customFormat="1" ht="70.05" customHeight="1" x14ac:dyDescent="0.3">
      <c r="B132" s="333" t="s">
        <v>241</v>
      </c>
      <c r="C132" s="334" t="s">
        <v>447</v>
      </c>
      <c r="D132" s="330"/>
      <c r="E132" s="330"/>
      <c r="F132" s="321" t="s">
        <v>24</v>
      </c>
      <c r="G132" s="321" t="s">
        <v>24</v>
      </c>
      <c r="H132" s="336"/>
      <c r="I132" s="335"/>
      <c r="J132" s="336"/>
      <c r="K132" s="335"/>
      <c r="L132" s="336"/>
      <c r="M132" s="335"/>
      <c r="N132" s="370"/>
      <c r="O132" s="398"/>
      <c r="P132" s="336"/>
      <c r="Q132" s="398"/>
      <c r="R132" s="370"/>
      <c r="S132" s="398"/>
      <c r="T132" s="370"/>
      <c r="U132" s="398"/>
      <c r="V132" s="398"/>
      <c r="W132" s="398"/>
      <c r="X132" s="334"/>
    </row>
    <row r="133" spans="2:24" ht="70.05" customHeight="1" x14ac:dyDescent="0.3">
      <c r="B133" s="345"/>
      <c r="C133" s="345"/>
      <c r="D133" s="345"/>
      <c r="E133" s="345"/>
      <c r="F133" s="345"/>
      <c r="G133" s="345"/>
      <c r="H133" s="390"/>
      <c r="I133" s="399"/>
      <c r="J133" s="390"/>
      <c r="K133" s="399"/>
      <c r="L133" s="390"/>
      <c r="M133" s="399"/>
      <c r="N133" s="390"/>
      <c r="O133" s="399"/>
      <c r="P133" s="390"/>
      <c r="Q133" s="399"/>
      <c r="R133" s="390"/>
      <c r="S133" s="399"/>
      <c r="T133" s="390"/>
      <c r="U133" s="399"/>
      <c r="V133" s="399"/>
      <c r="W133" s="399"/>
      <c r="X133" s="390"/>
    </row>
    <row r="134" spans="2:24" ht="70.05" customHeight="1" x14ac:dyDescent="0.25">
      <c r="B134" s="406" t="s">
        <v>271</v>
      </c>
      <c r="C134" s="322"/>
      <c r="D134" s="352"/>
      <c r="E134" s="352"/>
      <c r="F134" s="322"/>
      <c r="G134" s="322"/>
      <c r="H134" s="323"/>
      <c r="I134" s="324"/>
      <c r="J134" s="323"/>
      <c r="K134" s="324"/>
      <c r="L134" s="323"/>
      <c r="M134" s="324"/>
      <c r="N134" s="323"/>
      <c r="O134" s="324"/>
      <c r="P134" s="323"/>
      <c r="Q134" s="324"/>
      <c r="R134" s="323"/>
      <c r="S134" s="324"/>
      <c r="T134" s="323"/>
      <c r="U134" s="324"/>
      <c r="V134" s="324"/>
      <c r="W134" s="324"/>
      <c r="X134" s="356"/>
    </row>
    <row r="135" spans="2:24" s="283" customFormat="1" ht="70.05" customHeight="1" x14ac:dyDescent="0.25">
      <c r="B135" s="327" t="s">
        <v>142</v>
      </c>
      <c r="C135" s="327" t="s">
        <v>148</v>
      </c>
      <c r="D135" s="327" t="s">
        <v>2</v>
      </c>
      <c r="E135" s="327" t="s">
        <v>5</v>
      </c>
      <c r="F135" s="327" t="s">
        <v>487</v>
      </c>
      <c r="G135" s="327" t="s">
        <v>4</v>
      </c>
      <c r="H135" s="409" t="s">
        <v>483</v>
      </c>
      <c r="I135" s="410"/>
      <c r="J135" s="409" t="s">
        <v>484</v>
      </c>
      <c r="K135" s="410"/>
      <c r="L135" s="409" t="s">
        <v>485</v>
      </c>
      <c r="M135" s="410"/>
      <c r="N135" s="409" t="s">
        <v>486</v>
      </c>
      <c r="O135" s="410"/>
      <c r="P135" s="409" t="s">
        <v>3179</v>
      </c>
      <c r="Q135" s="410"/>
      <c r="R135" s="409" t="s">
        <v>3180</v>
      </c>
      <c r="S135" s="410"/>
      <c r="T135" s="409" t="s">
        <v>3181</v>
      </c>
      <c r="U135" s="410"/>
      <c r="V135" s="407" t="s">
        <v>4047</v>
      </c>
      <c r="W135" s="407"/>
      <c r="X135" s="386" t="s">
        <v>149</v>
      </c>
    </row>
    <row r="136" spans="2:24" ht="70.05" customHeight="1" x14ac:dyDescent="0.25">
      <c r="B136" s="328" t="s">
        <v>4089</v>
      </c>
      <c r="C136" s="329" t="s">
        <v>4090</v>
      </c>
      <c r="D136" s="330"/>
      <c r="E136" s="330"/>
      <c r="F136" s="330"/>
      <c r="G136" s="330"/>
      <c r="H136" s="376" t="s">
        <v>4</v>
      </c>
      <c r="I136" s="339" t="s">
        <v>4091</v>
      </c>
      <c r="J136" s="341" t="s">
        <v>3132</v>
      </c>
      <c r="K136" s="321"/>
      <c r="L136" s="341" t="s">
        <v>3133</v>
      </c>
      <c r="M136" s="331"/>
      <c r="N136" s="337" t="s">
        <v>3134</v>
      </c>
      <c r="O136" s="397"/>
      <c r="P136" s="397"/>
      <c r="Q136" s="339"/>
      <c r="R136" s="376"/>
      <c r="S136" s="339"/>
      <c r="T136" s="376"/>
      <c r="U136" s="339"/>
      <c r="V136" s="339"/>
      <c r="W136" s="339"/>
      <c r="X136" s="397"/>
    </row>
    <row r="137" spans="2:24" ht="70.05" customHeight="1" x14ac:dyDescent="0.25">
      <c r="B137" s="328" t="s">
        <v>4092</v>
      </c>
      <c r="C137" s="329" t="s">
        <v>4094</v>
      </c>
      <c r="D137" s="330"/>
      <c r="E137" s="330"/>
      <c r="F137" s="330"/>
      <c r="G137" s="330"/>
      <c r="H137" s="376" t="s">
        <v>4</v>
      </c>
      <c r="I137" s="339" t="s">
        <v>4091</v>
      </c>
      <c r="J137" s="341" t="s">
        <v>3132</v>
      </c>
      <c r="K137" s="321"/>
      <c r="L137" s="341" t="s">
        <v>3133</v>
      </c>
      <c r="M137" s="331"/>
      <c r="N137" s="337"/>
      <c r="O137" s="397"/>
      <c r="P137" s="397"/>
      <c r="Q137" s="339"/>
      <c r="R137" s="376"/>
      <c r="S137" s="339"/>
      <c r="T137" s="376"/>
      <c r="U137" s="339"/>
      <c r="V137" s="339"/>
      <c r="W137" s="339"/>
      <c r="X137" s="397"/>
    </row>
    <row r="138" spans="2:24" ht="70.05" customHeight="1" x14ac:dyDescent="0.25">
      <c r="B138" s="328" t="s">
        <v>4095</v>
      </c>
      <c r="C138" s="329" t="s">
        <v>2359</v>
      </c>
      <c r="D138" s="330"/>
      <c r="E138" s="330"/>
      <c r="F138" s="330"/>
      <c r="G138" s="330"/>
      <c r="H138" s="337" t="s">
        <v>3028</v>
      </c>
      <c r="I138" s="321" t="s">
        <v>4096</v>
      </c>
      <c r="J138" s="341" t="s">
        <v>3132</v>
      </c>
      <c r="K138" s="321"/>
      <c r="L138" s="341" t="s">
        <v>3133</v>
      </c>
      <c r="M138" s="321"/>
      <c r="N138" s="341"/>
      <c r="O138" s="331"/>
      <c r="P138" s="337"/>
      <c r="Q138" s="339"/>
      <c r="R138" s="376"/>
      <c r="S138" s="339"/>
      <c r="T138" s="376"/>
      <c r="U138" s="339"/>
      <c r="V138" s="339"/>
      <c r="W138" s="339"/>
      <c r="X138" s="397"/>
    </row>
    <row r="139" spans="2:24" ht="70.05" customHeight="1" x14ac:dyDescent="0.25">
      <c r="B139" s="328" t="s">
        <v>4093</v>
      </c>
      <c r="C139" s="329" t="s">
        <v>455</v>
      </c>
      <c r="D139" s="330"/>
      <c r="E139" s="330"/>
      <c r="F139" s="330"/>
      <c r="G139" s="330"/>
      <c r="H139" s="376" t="s">
        <v>4</v>
      </c>
      <c r="I139" s="339" t="s">
        <v>4091</v>
      </c>
      <c r="J139" s="337" t="s">
        <v>3028</v>
      </c>
      <c r="K139" s="321" t="s">
        <v>4096</v>
      </c>
      <c r="L139" s="341" t="s">
        <v>3132</v>
      </c>
      <c r="M139" s="321"/>
      <c r="N139" s="341" t="s">
        <v>3133</v>
      </c>
      <c r="O139" s="331"/>
      <c r="P139" s="337"/>
      <c r="Q139" s="339"/>
      <c r="R139" s="376"/>
      <c r="S139" s="339"/>
      <c r="T139" s="376"/>
      <c r="U139" s="339"/>
      <c r="V139" s="339"/>
      <c r="W139" s="339"/>
      <c r="X139" s="397"/>
    </row>
    <row r="140" spans="2:24" ht="70.05" customHeight="1" x14ac:dyDescent="0.3">
      <c r="B140" s="345"/>
      <c r="C140" s="345"/>
      <c r="D140" s="345"/>
      <c r="E140" s="345"/>
      <c r="F140" s="345"/>
      <c r="G140" s="345"/>
      <c r="H140" s="390"/>
      <c r="I140" s="399"/>
      <c r="J140" s="390"/>
      <c r="K140" s="399"/>
      <c r="L140" s="390"/>
      <c r="M140" s="399"/>
      <c r="N140" s="390"/>
      <c r="O140" s="399"/>
      <c r="P140" s="390"/>
      <c r="Q140" s="399"/>
      <c r="R140" s="390"/>
      <c r="S140" s="399"/>
      <c r="T140" s="390"/>
      <c r="U140" s="399"/>
      <c r="V140" s="399"/>
      <c r="W140" s="399"/>
      <c r="X140" s="390"/>
    </row>
    <row r="141" spans="2:24" ht="70.05" customHeight="1" x14ac:dyDescent="0.25">
      <c r="B141" s="406" t="s">
        <v>274</v>
      </c>
      <c r="C141" s="322"/>
      <c r="D141" s="352"/>
      <c r="E141" s="352"/>
      <c r="F141" s="322"/>
      <c r="G141" s="322"/>
      <c r="H141" s="323"/>
      <c r="I141" s="324"/>
      <c r="J141" s="323"/>
      <c r="K141" s="324"/>
      <c r="L141" s="323"/>
      <c r="M141" s="324"/>
      <c r="N141" s="323"/>
      <c r="O141" s="324"/>
      <c r="P141" s="323"/>
      <c r="Q141" s="324"/>
      <c r="R141" s="323"/>
      <c r="S141" s="324"/>
      <c r="T141" s="323"/>
      <c r="U141" s="324"/>
      <c r="V141" s="324"/>
      <c r="W141" s="324"/>
      <c r="X141" s="356"/>
    </row>
    <row r="142" spans="2:24" s="283" customFormat="1" ht="70.05" customHeight="1" x14ac:dyDescent="0.25">
      <c r="B142" s="327" t="s">
        <v>142</v>
      </c>
      <c r="C142" s="327" t="s">
        <v>148</v>
      </c>
      <c r="D142" s="327" t="s">
        <v>2</v>
      </c>
      <c r="E142" s="327" t="s">
        <v>5</v>
      </c>
      <c r="F142" s="327" t="s">
        <v>487</v>
      </c>
      <c r="G142" s="327" t="s">
        <v>4</v>
      </c>
      <c r="H142" s="409" t="s">
        <v>483</v>
      </c>
      <c r="I142" s="410"/>
      <c r="J142" s="409" t="s">
        <v>484</v>
      </c>
      <c r="K142" s="410"/>
      <c r="L142" s="409" t="s">
        <v>485</v>
      </c>
      <c r="M142" s="410"/>
      <c r="N142" s="409" t="s">
        <v>486</v>
      </c>
      <c r="O142" s="410"/>
      <c r="P142" s="409" t="s">
        <v>3179</v>
      </c>
      <c r="Q142" s="410"/>
      <c r="R142" s="409" t="s">
        <v>3180</v>
      </c>
      <c r="S142" s="410"/>
      <c r="T142" s="409" t="s">
        <v>3181</v>
      </c>
      <c r="U142" s="410"/>
      <c r="V142" s="407" t="s">
        <v>4047</v>
      </c>
      <c r="W142" s="407"/>
      <c r="X142" s="386" t="s">
        <v>149</v>
      </c>
    </row>
    <row r="143" spans="2:24" ht="70.05" customHeight="1" x14ac:dyDescent="0.25">
      <c r="B143" s="338" t="s">
        <v>250</v>
      </c>
      <c r="C143" s="330" t="s">
        <v>462</v>
      </c>
      <c r="D143" s="330"/>
      <c r="E143" s="330"/>
      <c r="F143" s="330"/>
      <c r="G143" s="330"/>
      <c r="H143" s="337"/>
      <c r="I143" s="331"/>
      <c r="J143" s="337"/>
      <c r="K143" s="331"/>
      <c r="L143" s="337"/>
      <c r="M143" s="331"/>
      <c r="N143" s="337"/>
      <c r="O143" s="331"/>
      <c r="P143" s="337"/>
      <c r="Q143" s="339"/>
      <c r="R143" s="376"/>
      <c r="S143" s="339"/>
      <c r="T143" s="376"/>
      <c r="U143" s="339"/>
      <c r="V143" s="339"/>
      <c r="W143" s="339"/>
      <c r="X143" s="397"/>
    </row>
    <row r="144" spans="2:24" s="345" customFormat="1" ht="70.05" customHeight="1" x14ac:dyDescent="0.3">
      <c r="B144" s="338" t="s">
        <v>251</v>
      </c>
      <c r="C144" s="330" t="s">
        <v>463</v>
      </c>
      <c r="D144" s="330"/>
      <c r="E144" s="330"/>
      <c r="F144" s="330"/>
      <c r="G144" s="330"/>
      <c r="H144" s="337"/>
      <c r="I144" s="331"/>
      <c r="J144" s="337"/>
      <c r="K144" s="331"/>
      <c r="L144" s="337"/>
      <c r="M144" s="331"/>
      <c r="N144" s="337"/>
      <c r="O144" s="331"/>
      <c r="P144" s="337"/>
      <c r="Q144" s="339"/>
      <c r="R144" s="376"/>
      <c r="S144" s="339"/>
      <c r="T144" s="376"/>
      <c r="U144" s="339"/>
      <c r="V144" s="339"/>
      <c r="W144" s="339"/>
      <c r="X144" s="397"/>
    </row>
    <row r="145" spans="2:24" ht="70.05" customHeight="1" x14ac:dyDescent="0.3">
      <c r="B145" s="345"/>
      <c r="C145" s="345"/>
      <c r="D145" s="345"/>
      <c r="E145" s="345"/>
      <c r="F145" s="345"/>
      <c r="G145" s="345"/>
      <c r="H145" s="390"/>
      <c r="I145" s="399"/>
      <c r="J145" s="390"/>
      <c r="K145" s="399"/>
      <c r="L145" s="390"/>
      <c r="M145" s="399"/>
      <c r="N145" s="390"/>
      <c r="O145" s="399"/>
      <c r="P145" s="390"/>
      <c r="Q145" s="399"/>
      <c r="R145" s="390"/>
      <c r="S145" s="399"/>
      <c r="T145" s="390"/>
      <c r="U145" s="399"/>
      <c r="V145" s="399"/>
      <c r="W145" s="399"/>
      <c r="X145" s="390"/>
    </row>
    <row r="146" spans="2:24" ht="70.05" customHeight="1" x14ac:dyDescent="0.25">
      <c r="B146" s="406" t="s">
        <v>36</v>
      </c>
      <c r="C146" s="322"/>
      <c r="D146" s="352"/>
      <c r="E146" s="352"/>
      <c r="F146" s="322"/>
      <c r="G146" s="322"/>
      <c r="H146" s="323"/>
      <c r="I146" s="324"/>
      <c r="J146" s="323"/>
      <c r="K146" s="324"/>
      <c r="L146" s="323"/>
      <c r="M146" s="324"/>
      <c r="N146" s="323"/>
      <c r="O146" s="324"/>
      <c r="P146" s="323"/>
      <c r="Q146" s="324"/>
      <c r="R146" s="323"/>
      <c r="S146" s="324"/>
      <c r="T146" s="323"/>
      <c r="U146" s="324"/>
      <c r="V146" s="324"/>
      <c r="W146" s="324"/>
      <c r="X146" s="356"/>
    </row>
    <row r="147" spans="2:24" s="283" customFormat="1" ht="70.05" customHeight="1" x14ac:dyDescent="0.25">
      <c r="B147" s="327" t="s">
        <v>142</v>
      </c>
      <c r="C147" s="327" t="s">
        <v>148</v>
      </c>
      <c r="D147" s="327" t="s">
        <v>2</v>
      </c>
      <c r="E147" s="327" t="s">
        <v>5</v>
      </c>
      <c r="F147" s="327" t="s">
        <v>487</v>
      </c>
      <c r="G147" s="327" t="s">
        <v>4</v>
      </c>
      <c r="H147" s="409" t="s">
        <v>483</v>
      </c>
      <c r="I147" s="410"/>
      <c r="J147" s="409" t="s">
        <v>484</v>
      </c>
      <c r="K147" s="410"/>
      <c r="L147" s="409" t="s">
        <v>485</v>
      </c>
      <c r="M147" s="410"/>
      <c r="N147" s="409" t="s">
        <v>486</v>
      </c>
      <c r="O147" s="410"/>
      <c r="P147" s="409" t="s">
        <v>3179</v>
      </c>
      <c r="Q147" s="410"/>
      <c r="R147" s="409" t="s">
        <v>3180</v>
      </c>
      <c r="S147" s="410"/>
      <c r="T147" s="409" t="s">
        <v>3181</v>
      </c>
      <c r="U147" s="410"/>
      <c r="V147" s="407" t="s">
        <v>4047</v>
      </c>
      <c r="W147" s="407"/>
      <c r="X147" s="386" t="s">
        <v>149</v>
      </c>
    </row>
    <row r="148" spans="2:24" ht="70.05" customHeight="1" x14ac:dyDescent="0.25">
      <c r="B148" s="328" t="s">
        <v>157</v>
      </c>
      <c r="C148" s="329" t="s">
        <v>468</v>
      </c>
      <c r="D148" s="330"/>
      <c r="E148" s="330"/>
      <c r="F148" s="330"/>
      <c r="G148" s="330"/>
      <c r="H148" s="341" t="s">
        <v>3028</v>
      </c>
      <c r="I148" s="321" t="s">
        <v>4097</v>
      </c>
      <c r="J148" s="341" t="s">
        <v>3046</v>
      </c>
      <c r="K148" s="321"/>
      <c r="L148" s="341" t="s">
        <v>3045</v>
      </c>
      <c r="M148" s="321"/>
      <c r="N148" s="341" t="s">
        <v>3048</v>
      </c>
      <c r="O148" s="344"/>
      <c r="P148" s="388"/>
      <c r="Q148" s="344"/>
      <c r="R148" s="376"/>
      <c r="S148" s="339"/>
      <c r="T148" s="376"/>
      <c r="U148" s="339"/>
      <c r="V148" s="339"/>
      <c r="W148" s="339"/>
      <c r="X148" s="389"/>
    </row>
    <row r="149" spans="2:24" ht="70.05" customHeight="1" x14ac:dyDescent="0.25">
      <c r="B149" s="328" t="s">
        <v>158</v>
      </c>
      <c r="C149" s="329" t="s">
        <v>469</v>
      </c>
      <c r="D149" s="330"/>
      <c r="E149" s="330"/>
      <c r="F149" s="330"/>
      <c r="G149" s="330"/>
      <c r="H149" s="341" t="s">
        <v>3028</v>
      </c>
      <c r="I149" s="321" t="s">
        <v>4098</v>
      </c>
      <c r="J149" s="341" t="s">
        <v>3109</v>
      </c>
      <c r="K149" s="321" t="s">
        <v>4099</v>
      </c>
      <c r="L149" s="341" t="s">
        <v>3110</v>
      </c>
      <c r="M149" s="321" t="s">
        <v>3185</v>
      </c>
      <c r="N149" s="341" t="s">
        <v>3046</v>
      </c>
      <c r="O149" s="321"/>
      <c r="P149" s="341"/>
      <c r="Q149" s="344"/>
      <c r="R149" s="376"/>
      <c r="S149" s="339"/>
      <c r="T149" s="376"/>
      <c r="U149" s="339"/>
      <c r="V149" s="339"/>
      <c r="W149" s="339"/>
      <c r="X149" s="389"/>
    </row>
    <row r="150" spans="2:24" ht="70.05" customHeight="1" x14ac:dyDescent="0.25">
      <c r="B150" s="333" t="s">
        <v>466</v>
      </c>
      <c r="C150" s="334" t="s">
        <v>464</v>
      </c>
      <c r="D150" s="330"/>
      <c r="E150" s="330"/>
      <c r="F150" s="330"/>
      <c r="G150" s="330"/>
      <c r="H150" s="341" t="s">
        <v>3075</v>
      </c>
      <c r="I150" s="321" t="s">
        <v>4100</v>
      </c>
      <c r="J150" s="341" t="s">
        <v>3108</v>
      </c>
      <c r="K150" s="321" t="s">
        <v>4101</v>
      </c>
      <c r="L150" s="371" t="s">
        <v>3171</v>
      </c>
      <c r="M150" s="321"/>
      <c r="N150" s="341" t="s">
        <v>3173</v>
      </c>
      <c r="O150" s="321"/>
      <c r="P150" s="388"/>
      <c r="Q150" s="321"/>
      <c r="R150" s="336"/>
      <c r="S150" s="335"/>
      <c r="T150" s="336"/>
      <c r="U150" s="335"/>
      <c r="V150" s="335"/>
      <c r="W150" s="335"/>
      <c r="X150" s="334"/>
    </row>
    <row r="151" spans="2:24" ht="70.05" customHeight="1" x14ac:dyDescent="0.25">
      <c r="B151" s="333" t="s">
        <v>467</v>
      </c>
      <c r="C151" s="334" t="s">
        <v>465</v>
      </c>
      <c r="D151" s="330"/>
      <c r="E151" s="330"/>
      <c r="F151" s="330"/>
      <c r="G151" s="330"/>
      <c r="H151" s="341" t="s">
        <v>3108</v>
      </c>
      <c r="I151" s="321" t="s">
        <v>4101</v>
      </c>
      <c r="J151" s="341" t="s">
        <v>3172</v>
      </c>
      <c r="K151" s="321"/>
      <c r="L151" s="371" t="s">
        <v>3171</v>
      </c>
      <c r="M151" s="321"/>
      <c r="N151" s="341"/>
      <c r="O151" s="321"/>
      <c r="P151" s="388"/>
      <c r="Q151" s="321"/>
      <c r="R151" s="336"/>
      <c r="S151" s="335"/>
      <c r="T151" s="336"/>
      <c r="U151" s="335"/>
      <c r="V151" s="335"/>
      <c r="W151" s="335"/>
      <c r="X151" s="334"/>
    </row>
    <row r="153" spans="2:24" ht="70.05" customHeight="1" x14ac:dyDescent="0.25">
      <c r="B153" s="372" t="s">
        <v>4116</v>
      </c>
      <c r="C153" s="373"/>
      <c r="D153" s="373"/>
      <c r="E153" s="373"/>
      <c r="F153" s="373"/>
      <c r="G153" s="373"/>
      <c r="H153" s="375"/>
      <c r="I153" s="374"/>
      <c r="J153" s="375"/>
      <c r="K153" s="374"/>
      <c r="L153" s="375"/>
      <c r="M153" s="374"/>
      <c r="N153" s="375"/>
      <c r="O153" s="374"/>
      <c r="P153" s="375"/>
      <c r="Q153" s="374"/>
      <c r="R153" s="375"/>
      <c r="S153" s="374"/>
      <c r="T153" s="375"/>
      <c r="U153" s="374"/>
      <c r="V153" s="374"/>
      <c r="W153" s="374"/>
      <c r="X153" s="405"/>
    </row>
    <row r="154" spans="2:24" s="283" customFormat="1" ht="70.05" customHeight="1" x14ac:dyDescent="0.25">
      <c r="B154" s="327" t="s">
        <v>142</v>
      </c>
      <c r="C154" s="327" t="s">
        <v>148</v>
      </c>
      <c r="D154" s="327" t="s">
        <v>2</v>
      </c>
      <c r="E154" s="327" t="s">
        <v>5</v>
      </c>
      <c r="F154" s="327" t="s">
        <v>487</v>
      </c>
      <c r="G154" s="327" t="s">
        <v>4</v>
      </c>
      <c r="H154" s="409" t="s">
        <v>483</v>
      </c>
      <c r="I154" s="410"/>
      <c r="J154" s="409" t="s">
        <v>484</v>
      </c>
      <c r="K154" s="410"/>
      <c r="L154" s="409" t="s">
        <v>485</v>
      </c>
      <c r="M154" s="410"/>
      <c r="N154" s="409" t="s">
        <v>486</v>
      </c>
      <c r="O154" s="410"/>
      <c r="P154" s="409" t="s">
        <v>3179</v>
      </c>
      <c r="Q154" s="410"/>
      <c r="R154" s="409" t="s">
        <v>3180</v>
      </c>
      <c r="S154" s="410"/>
      <c r="T154" s="409" t="s">
        <v>3181</v>
      </c>
      <c r="U154" s="410"/>
      <c r="V154" s="407" t="s">
        <v>4047</v>
      </c>
      <c r="W154" s="407"/>
      <c r="X154" s="386" t="s">
        <v>149</v>
      </c>
    </row>
    <row r="155" spans="2:24" ht="70.05" customHeight="1" x14ac:dyDescent="0.25">
      <c r="B155" s="342"/>
      <c r="C155" s="332" t="s">
        <v>24</v>
      </c>
      <c r="D155" s="343"/>
      <c r="E155" s="343"/>
      <c r="F155" s="343"/>
      <c r="G155" s="343"/>
      <c r="H155" s="376"/>
      <c r="I155" s="339"/>
      <c r="J155" s="376"/>
      <c r="K155" s="339"/>
      <c r="L155" s="376"/>
      <c r="M155" s="339"/>
      <c r="N155" s="376"/>
      <c r="O155" s="339"/>
      <c r="P155" s="376"/>
      <c r="Q155" s="339"/>
      <c r="R155" s="376"/>
      <c r="S155" s="339"/>
      <c r="T155" s="376"/>
      <c r="U155" s="339"/>
      <c r="V155" s="339"/>
      <c r="W155" s="339"/>
      <c r="X155" s="397"/>
    </row>
    <row r="156" spans="2:24" ht="70.05" customHeight="1" x14ac:dyDescent="0.25">
      <c r="B156" s="342"/>
      <c r="C156" s="332" t="s">
        <v>24</v>
      </c>
      <c r="D156" s="343"/>
      <c r="E156" s="343"/>
      <c r="F156" s="343"/>
      <c r="G156" s="343"/>
      <c r="H156" s="376"/>
      <c r="I156" s="339"/>
      <c r="J156" s="376"/>
      <c r="K156" s="339"/>
      <c r="L156" s="376"/>
      <c r="M156" s="339"/>
      <c r="N156" s="376"/>
      <c r="O156" s="339"/>
      <c r="P156" s="376"/>
      <c r="Q156" s="339"/>
      <c r="R156" s="376"/>
      <c r="S156" s="339"/>
      <c r="T156" s="376"/>
      <c r="U156" s="339"/>
      <c r="V156" s="339"/>
      <c r="W156" s="339"/>
      <c r="X156" s="397"/>
    </row>
    <row r="157" spans="2:24" ht="70.05" customHeight="1" x14ac:dyDescent="0.25">
      <c r="B157" s="342"/>
      <c r="C157" s="332" t="s">
        <v>24</v>
      </c>
      <c r="D157" s="343"/>
      <c r="E157" s="343"/>
      <c r="F157" s="343"/>
      <c r="G157" s="343"/>
      <c r="H157" s="376"/>
      <c r="I157" s="339"/>
      <c r="J157" s="376"/>
      <c r="K157" s="339"/>
      <c r="L157" s="376"/>
      <c r="M157" s="339"/>
      <c r="N157" s="376"/>
      <c r="O157" s="339"/>
      <c r="P157" s="376"/>
      <c r="Q157" s="339"/>
      <c r="R157" s="376"/>
      <c r="S157" s="339"/>
      <c r="T157" s="376"/>
      <c r="U157" s="339"/>
      <c r="V157" s="339"/>
      <c r="W157" s="339"/>
      <c r="X157" s="397"/>
    </row>
    <row r="158" spans="2:24" ht="70.05" customHeight="1" x14ac:dyDescent="0.25">
      <c r="B158" s="342"/>
      <c r="C158" s="332" t="s">
        <v>24</v>
      </c>
      <c r="D158" s="343"/>
      <c r="E158" s="343"/>
      <c r="F158" s="343"/>
      <c r="G158" s="343"/>
      <c r="H158" s="376"/>
      <c r="I158" s="339"/>
      <c r="J158" s="376"/>
      <c r="K158" s="339"/>
      <c r="L158" s="376"/>
      <c r="M158" s="339"/>
      <c r="N158" s="376"/>
      <c r="O158" s="339"/>
      <c r="P158" s="376"/>
      <c r="Q158" s="339"/>
      <c r="R158" s="376"/>
      <c r="S158" s="339"/>
      <c r="T158" s="376"/>
      <c r="U158" s="339"/>
      <c r="V158" s="339"/>
      <c r="W158" s="339"/>
      <c r="X158" s="397"/>
    </row>
    <row r="159" spans="2:24" ht="70.05" customHeight="1" x14ac:dyDescent="0.25">
      <c r="B159" s="342"/>
      <c r="C159" s="332" t="s">
        <v>24</v>
      </c>
      <c r="D159" s="343"/>
      <c r="E159" s="343"/>
      <c r="F159" s="343"/>
      <c r="G159" s="343"/>
      <c r="H159" s="376"/>
      <c r="I159" s="339"/>
      <c r="J159" s="376"/>
      <c r="K159" s="339"/>
      <c r="L159" s="376"/>
      <c r="M159" s="339"/>
      <c r="N159" s="376"/>
      <c r="O159" s="339"/>
      <c r="P159" s="376"/>
      <c r="Q159" s="339"/>
      <c r="R159" s="376"/>
      <c r="S159" s="339"/>
      <c r="T159" s="376"/>
      <c r="U159" s="339"/>
      <c r="V159" s="339"/>
      <c r="W159" s="339"/>
      <c r="X159" s="397"/>
    </row>
  </sheetData>
  <dataConsolidate/>
  <mergeCells count="144">
    <mergeCell ref="R147:S147"/>
    <mergeCell ref="T147:U147"/>
    <mergeCell ref="H154:I154"/>
    <mergeCell ref="J154:K154"/>
    <mergeCell ref="L154:M154"/>
    <mergeCell ref="N154:O154"/>
    <mergeCell ref="P154:Q154"/>
    <mergeCell ref="R154:S154"/>
    <mergeCell ref="T154:U154"/>
    <mergeCell ref="H147:I147"/>
    <mergeCell ref="J147:K147"/>
    <mergeCell ref="L147:M147"/>
    <mergeCell ref="N147:O147"/>
    <mergeCell ref="P147:Q147"/>
    <mergeCell ref="R135:S135"/>
    <mergeCell ref="T135:U135"/>
    <mergeCell ref="H142:I142"/>
    <mergeCell ref="J142:K142"/>
    <mergeCell ref="L142:M142"/>
    <mergeCell ref="N142:O142"/>
    <mergeCell ref="P142:Q142"/>
    <mergeCell ref="R142:S142"/>
    <mergeCell ref="T142:U142"/>
    <mergeCell ref="H135:I135"/>
    <mergeCell ref="J135:K135"/>
    <mergeCell ref="L135:M135"/>
    <mergeCell ref="N135:O135"/>
    <mergeCell ref="P135:Q135"/>
    <mergeCell ref="R115:S115"/>
    <mergeCell ref="T115:U115"/>
    <mergeCell ref="H121:I121"/>
    <mergeCell ref="J121:K121"/>
    <mergeCell ref="L121:M121"/>
    <mergeCell ref="N121:O121"/>
    <mergeCell ref="P121:Q121"/>
    <mergeCell ref="R121:S121"/>
    <mergeCell ref="T121:U121"/>
    <mergeCell ref="H115:I115"/>
    <mergeCell ref="J115:K115"/>
    <mergeCell ref="L115:M115"/>
    <mergeCell ref="N115:O115"/>
    <mergeCell ref="P115:Q115"/>
    <mergeCell ref="R97:S97"/>
    <mergeCell ref="T97:U97"/>
    <mergeCell ref="H108:I108"/>
    <mergeCell ref="J108:K108"/>
    <mergeCell ref="L108:M108"/>
    <mergeCell ref="N108:O108"/>
    <mergeCell ref="P108:Q108"/>
    <mergeCell ref="R108:S108"/>
    <mergeCell ref="T108:U108"/>
    <mergeCell ref="H97:I97"/>
    <mergeCell ref="J97:K97"/>
    <mergeCell ref="L97:M97"/>
    <mergeCell ref="N97:O97"/>
    <mergeCell ref="P97:Q97"/>
    <mergeCell ref="R83:S83"/>
    <mergeCell ref="T83:U83"/>
    <mergeCell ref="H88:I88"/>
    <mergeCell ref="J88:K88"/>
    <mergeCell ref="L88:M88"/>
    <mergeCell ref="N88:O88"/>
    <mergeCell ref="P88:Q88"/>
    <mergeCell ref="R88:S88"/>
    <mergeCell ref="T88:U88"/>
    <mergeCell ref="H83:I83"/>
    <mergeCell ref="J83:K83"/>
    <mergeCell ref="L83:M83"/>
    <mergeCell ref="N83:O83"/>
    <mergeCell ref="P83:Q83"/>
    <mergeCell ref="R63:S63"/>
    <mergeCell ref="T63:U63"/>
    <mergeCell ref="H75:I75"/>
    <mergeCell ref="J75:K75"/>
    <mergeCell ref="L75:M75"/>
    <mergeCell ref="N75:O75"/>
    <mergeCell ref="P75:Q75"/>
    <mergeCell ref="R75:S75"/>
    <mergeCell ref="T75:U75"/>
    <mergeCell ref="H63:I63"/>
    <mergeCell ref="J63:K63"/>
    <mergeCell ref="L63:M63"/>
    <mergeCell ref="N63:O63"/>
    <mergeCell ref="P63:Q63"/>
    <mergeCell ref="H49:I49"/>
    <mergeCell ref="J49:K49"/>
    <mergeCell ref="L49:M49"/>
    <mergeCell ref="N49:O49"/>
    <mergeCell ref="P49:Q49"/>
    <mergeCell ref="R49:S49"/>
    <mergeCell ref="T49:U49"/>
    <mergeCell ref="H41:I41"/>
    <mergeCell ref="J41:K41"/>
    <mergeCell ref="L41:M41"/>
    <mergeCell ref="N41:O41"/>
    <mergeCell ref="P41:Q41"/>
    <mergeCell ref="V121:W121"/>
    <mergeCell ref="V135:W135"/>
    <mergeCell ref="D9:E9"/>
    <mergeCell ref="H16:I16"/>
    <mergeCell ref="J16:K16"/>
    <mergeCell ref="L16:M16"/>
    <mergeCell ref="N16:O16"/>
    <mergeCell ref="C4:H4"/>
    <mergeCell ref="C3:H3"/>
    <mergeCell ref="C5:H5"/>
    <mergeCell ref="C6:H6"/>
    <mergeCell ref="D8:E8"/>
    <mergeCell ref="P26:Q26"/>
    <mergeCell ref="R26:S26"/>
    <mergeCell ref="T26:U26"/>
    <mergeCell ref="H32:I32"/>
    <mergeCell ref="J32:K32"/>
    <mergeCell ref="L32:M32"/>
    <mergeCell ref="N32:O32"/>
    <mergeCell ref="P32:Q32"/>
    <mergeCell ref="R32:S32"/>
    <mergeCell ref="T32:U32"/>
    <mergeCell ref="R41:S41"/>
    <mergeCell ref="T41:U41"/>
    <mergeCell ref="V142:W142"/>
    <mergeCell ref="V147:W147"/>
    <mergeCell ref="V108:W108"/>
    <mergeCell ref="D10:E10"/>
    <mergeCell ref="D11:E11"/>
    <mergeCell ref="V49:W49"/>
    <mergeCell ref="V154:W154"/>
    <mergeCell ref="V16:W16"/>
    <mergeCell ref="V26:W26"/>
    <mergeCell ref="V32:W32"/>
    <mergeCell ref="V41:W41"/>
    <mergeCell ref="P16:Q16"/>
    <mergeCell ref="R16:S16"/>
    <mergeCell ref="T16:U16"/>
    <mergeCell ref="H26:I26"/>
    <mergeCell ref="J26:K26"/>
    <mergeCell ref="L26:M26"/>
    <mergeCell ref="N26:O26"/>
    <mergeCell ref="V63:W63"/>
    <mergeCell ref="V75:W75"/>
    <mergeCell ref="V83:W83"/>
    <mergeCell ref="V88:W88"/>
    <mergeCell ref="V97:W97"/>
    <mergeCell ref="V115:W115"/>
  </mergeCells>
  <pageMargins left="0.23622047244094491" right="0.23622047244094491" top="0.74803149606299213" bottom="0.74803149606299213" header="0.31496062992125984" footer="0.31496062992125984"/>
  <pageSetup paperSize="8" scale="34" orientation="landscape" r:id="rId1"/>
  <headerFooter>
    <oddFooter>&amp;C&amp;"Verdana,Standaard"&amp;12&amp;K03+000Pagina &amp;P van &amp;N</oddFooter>
  </headerFooter>
  <rowBreaks count="1" manualBreakCount="1">
    <brk id="8" max="16383" man="1"/>
  </rowBreaks>
  <colBreaks count="1" manualBreakCount="1">
    <brk id="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B1486-AEEE-4FCB-A1AB-CE509566709A}">
  <sheetPr codeName="Blad6"/>
  <dimension ref="A1:F1226"/>
  <sheetViews>
    <sheetView topLeftCell="C1" zoomScale="85" zoomScaleNormal="85" workbookViewId="0">
      <pane ySplit="1" topLeftCell="A492" activePane="bottomLeft" state="frozen"/>
      <selection pane="bottomLeft" activeCell="F532" sqref="F532"/>
    </sheetView>
  </sheetViews>
  <sheetFormatPr defaultRowHeight="12.6" outlineLevelRow="1" x14ac:dyDescent="0.2"/>
  <cols>
    <col min="1" max="1" width="9.69921875" style="284" hidden="1" customWidth="1"/>
    <col min="2" max="2" width="37.59765625" style="284" hidden="1" customWidth="1"/>
    <col min="3" max="3" width="13.19921875" style="284" bestFit="1" customWidth="1"/>
    <col min="4" max="4" width="89.59765625" style="284" bestFit="1" customWidth="1"/>
    <col min="5" max="5" width="25.59765625" style="284" customWidth="1"/>
    <col min="6" max="6" width="71.8984375" style="284" bestFit="1" customWidth="1"/>
    <col min="7" max="16384" width="8.796875" style="284"/>
  </cols>
  <sheetData>
    <row r="1" spans="1:6" s="291" customFormat="1" ht="13.2" thickBot="1" x14ac:dyDescent="0.25">
      <c r="A1" s="291" t="s">
        <v>619</v>
      </c>
      <c r="B1" s="291" t="s">
        <v>620</v>
      </c>
      <c r="C1" s="291" t="s">
        <v>3193</v>
      </c>
      <c r="D1" s="291" t="s">
        <v>3194</v>
      </c>
      <c r="E1" s="291" t="s">
        <v>3703</v>
      </c>
      <c r="F1" s="291" t="s">
        <v>142</v>
      </c>
    </row>
    <row r="2" spans="1:6" x14ac:dyDescent="0.2">
      <c r="B2" s="292" t="s">
        <v>621</v>
      </c>
      <c r="C2" s="284" t="s">
        <v>622</v>
      </c>
      <c r="D2" s="284" t="s">
        <v>623</v>
      </c>
    </row>
    <row r="3" spans="1:6" s="293" customFormat="1" x14ac:dyDescent="0.2">
      <c r="C3" s="293" t="s">
        <v>624</v>
      </c>
      <c r="D3" s="293" t="s">
        <v>625</v>
      </c>
    </row>
    <row r="4" spans="1:6" hidden="1" outlineLevel="1" x14ac:dyDescent="0.2">
      <c r="C4" s="284" t="s">
        <v>626</v>
      </c>
      <c r="D4" s="284" t="s">
        <v>627</v>
      </c>
    </row>
    <row r="5" spans="1:6" hidden="1" outlineLevel="1" x14ac:dyDescent="0.2">
      <c r="C5" s="284" t="s">
        <v>628</v>
      </c>
      <c r="D5" s="284" t="s">
        <v>629</v>
      </c>
    </row>
    <row r="6" spans="1:6" hidden="1" outlineLevel="1" x14ac:dyDescent="0.2">
      <c r="C6" s="284" t="s">
        <v>630</v>
      </c>
      <c r="D6" s="284" t="s">
        <v>631</v>
      </c>
    </row>
    <row r="7" spans="1:6" hidden="1" outlineLevel="1" x14ac:dyDescent="0.2">
      <c r="C7" s="284" t="s">
        <v>632</v>
      </c>
      <c r="D7" s="284" t="s">
        <v>633</v>
      </c>
    </row>
    <row r="8" spans="1:6" hidden="1" outlineLevel="1" x14ac:dyDescent="0.2">
      <c r="C8" s="284" t="s">
        <v>634</v>
      </c>
      <c r="D8" s="284" t="s">
        <v>635</v>
      </c>
    </row>
    <row r="9" spans="1:6" hidden="1" outlineLevel="1" x14ac:dyDescent="0.2">
      <c r="C9" s="284" t="s">
        <v>636</v>
      </c>
      <c r="D9" s="284" t="s">
        <v>637</v>
      </c>
    </row>
    <row r="10" spans="1:6" hidden="1" outlineLevel="1" x14ac:dyDescent="0.2">
      <c r="C10" s="284" t="s">
        <v>638</v>
      </c>
      <c r="D10" s="284" t="s">
        <v>639</v>
      </c>
    </row>
    <row r="11" spans="1:6" hidden="1" outlineLevel="1" x14ac:dyDescent="0.2">
      <c r="C11" s="284" t="s">
        <v>640</v>
      </c>
      <c r="D11" s="284" t="s">
        <v>641</v>
      </c>
    </row>
    <row r="12" spans="1:6" hidden="1" outlineLevel="1" x14ac:dyDescent="0.2">
      <c r="C12" s="284" t="s">
        <v>642</v>
      </c>
      <c r="D12" s="284" t="s">
        <v>643</v>
      </c>
    </row>
    <row r="13" spans="1:6" hidden="1" outlineLevel="1" x14ac:dyDescent="0.2">
      <c r="C13" s="284" t="s">
        <v>644</v>
      </c>
      <c r="D13" s="284" t="s">
        <v>645</v>
      </c>
    </row>
    <row r="14" spans="1:6" hidden="1" outlineLevel="1" x14ac:dyDescent="0.2">
      <c r="C14" s="284" t="s">
        <v>646</v>
      </c>
      <c r="D14" s="284" t="s">
        <v>647</v>
      </c>
    </row>
    <row r="15" spans="1:6" hidden="1" outlineLevel="1" x14ac:dyDescent="0.2">
      <c r="C15" s="284" t="s">
        <v>648</v>
      </c>
      <c r="D15" s="284" t="s">
        <v>649</v>
      </c>
    </row>
    <row r="16" spans="1:6" hidden="1" outlineLevel="1" x14ac:dyDescent="0.2">
      <c r="C16" s="284" t="s">
        <v>650</v>
      </c>
      <c r="D16" s="284" t="s">
        <v>651</v>
      </c>
    </row>
    <row r="17" spans="3:4" hidden="1" outlineLevel="1" x14ac:dyDescent="0.2">
      <c r="C17" s="284" t="s">
        <v>652</v>
      </c>
      <c r="D17" s="284" t="s">
        <v>653</v>
      </c>
    </row>
    <row r="18" spans="3:4" hidden="1" outlineLevel="1" x14ac:dyDescent="0.2">
      <c r="C18" s="284" t="s">
        <v>654</v>
      </c>
      <c r="D18" s="284" t="s">
        <v>655</v>
      </c>
    </row>
    <row r="19" spans="3:4" hidden="1" outlineLevel="1" x14ac:dyDescent="0.2">
      <c r="C19" s="284" t="s">
        <v>656</v>
      </c>
      <c r="D19" s="284" t="s">
        <v>657</v>
      </c>
    </row>
    <row r="20" spans="3:4" hidden="1" outlineLevel="1" x14ac:dyDescent="0.2">
      <c r="C20" s="284" t="s">
        <v>658</v>
      </c>
      <c r="D20" s="284" t="s">
        <v>659</v>
      </c>
    </row>
    <row r="21" spans="3:4" hidden="1" outlineLevel="1" x14ac:dyDescent="0.2">
      <c r="C21" s="284" t="s">
        <v>660</v>
      </c>
      <c r="D21" s="284" t="s">
        <v>661</v>
      </c>
    </row>
    <row r="22" spans="3:4" hidden="1" outlineLevel="1" x14ac:dyDescent="0.2">
      <c r="C22" s="284" t="s">
        <v>662</v>
      </c>
      <c r="D22" s="284" t="s">
        <v>663</v>
      </c>
    </row>
    <row r="23" spans="3:4" hidden="1" outlineLevel="1" x14ac:dyDescent="0.2">
      <c r="C23" s="284" t="s">
        <v>664</v>
      </c>
      <c r="D23" s="284" t="s">
        <v>665</v>
      </c>
    </row>
    <row r="24" spans="3:4" hidden="1" outlineLevel="1" x14ac:dyDescent="0.2">
      <c r="C24" s="284" t="s">
        <v>666</v>
      </c>
      <c r="D24" s="284" t="s">
        <v>667</v>
      </c>
    </row>
    <row r="25" spans="3:4" hidden="1" outlineLevel="1" x14ac:dyDescent="0.2">
      <c r="C25" s="284" t="s">
        <v>668</v>
      </c>
      <c r="D25" s="284" t="s">
        <v>669</v>
      </c>
    </row>
    <row r="26" spans="3:4" hidden="1" outlineLevel="1" x14ac:dyDescent="0.2">
      <c r="C26" s="284" t="s">
        <v>670</v>
      </c>
      <c r="D26" s="284" t="s">
        <v>671</v>
      </c>
    </row>
    <row r="27" spans="3:4" hidden="1" outlineLevel="1" x14ac:dyDescent="0.2">
      <c r="C27" s="284" t="s">
        <v>672</v>
      </c>
      <c r="D27" s="284" t="s">
        <v>673</v>
      </c>
    </row>
    <row r="28" spans="3:4" hidden="1" outlineLevel="1" x14ac:dyDescent="0.2">
      <c r="C28" s="284" t="s">
        <v>674</v>
      </c>
      <c r="D28" s="284" t="s">
        <v>675</v>
      </c>
    </row>
    <row r="29" spans="3:4" hidden="1" outlineLevel="1" x14ac:dyDescent="0.2">
      <c r="C29" s="284" t="s">
        <v>676</v>
      </c>
      <c r="D29" s="284" t="s">
        <v>677</v>
      </c>
    </row>
    <row r="30" spans="3:4" hidden="1" outlineLevel="1" x14ac:dyDescent="0.2">
      <c r="C30" s="284" t="s">
        <v>678</v>
      </c>
      <c r="D30" s="284" t="s">
        <v>679</v>
      </c>
    </row>
    <row r="31" spans="3:4" hidden="1" outlineLevel="1" x14ac:dyDescent="0.2">
      <c r="C31" s="284" t="s">
        <v>680</v>
      </c>
      <c r="D31" s="284" t="s">
        <v>681</v>
      </c>
    </row>
    <row r="32" spans="3:4" s="294" customFormat="1" collapsed="1" x14ac:dyDescent="0.2">
      <c r="C32" s="294" t="s">
        <v>682</v>
      </c>
      <c r="D32" s="294" t="s">
        <v>683</v>
      </c>
    </row>
    <row r="33" spans="3:4" s="295" customFormat="1" hidden="1" outlineLevel="1" x14ac:dyDescent="0.2">
      <c r="C33" s="295" t="s">
        <v>684</v>
      </c>
      <c r="D33" s="295" t="s">
        <v>685</v>
      </c>
    </row>
    <row r="34" spans="3:4" s="296" customFormat="1" hidden="1" outlineLevel="1" x14ac:dyDescent="0.2">
      <c r="C34" s="296" t="s">
        <v>686</v>
      </c>
      <c r="D34" s="296" t="s">
        <v>687</v>
      </c>
    </row>
    <row r="35" spans="3:4" hidden="1" outlineLevel="1" x14ac:dyDescent="0.2">
      <c r="C35" s="284" t="s">
        <v>688</v>
      </c>
      <c r="D35" s="284" t="s">
        <v>689</v>
      </c>
    </row>
    <row r="36" spans="3:4" hidden="1" outlineLevel="1" x14ac:dyDescent="0.2">
      <c r="C36" s="284" t="s">
        <v>690</v>
      </c>
      <c r="D36" s="284" t="s">
        <v>691</v>
      </c>
    </row>
    <row r="37" spans="3:4" hidden="1" outlineLevel="1" x14ac:dyDescent="0.2">
      <c r="C37" s="284" t="s">
        <v>692</v>
      </c>
      <c r="D37" s="284" t="s">
        <v>693</v>
      </c>
    </row>
    <row r="38" spans="3:4" hidden="1" outlineLevel="1" x14ac:dyDescent="0.2">
      <c r="C38" s="284" t="s">
        <v>694</v>
      </c>
      <c r="D38" s="284" t="s">
        <v>695</v>
      </c>
    </row>
    <row r="39" spans="3:4" hidden="1" outlineLevel="1" x14ac:dyDescent="0.2">
      <c r="C39" s="284" t="s">
        <v>696</v>
      </c>
      <c r="D39" s="284" t="s">
        <v>697</v>
      </c>
    </row>
    <row r="40" spans="3:4" hidden="1" outlineLevel="1" x14ac:dyDescent="0.2">
      <c r="C40" s="284" t="s">
        <v>698</v>
      </c>
      <c r="D40" s="284" t="s">
        <v>699</v>
      </c>
    </row>
    <row r="41" spans="3:4" hidden="1" outlineLevel="1" x14ac:dyDescent="0.2">
      <c r="C41" s="284" t="s">
        <v>700</v>
      </c>
      <c r="D41" s="284" t="s">
        <v>701</v>
      </c>
    </row>
    <row r="42" spans="3:4" hidden="1" outlineLevel="1" x14ac:dyDescent="0.2">
      <c r="C42" s="284" t="s">
        <v>702</v>
      </c>
      <c r="D42" s="284" t="s">
        <v>703</v>
      </c>
    </row>
    <row r="43" spans="3:4" hidden="1" outlineLevel="1" x14ac:dyDescent="0.2">
      <c r="C43" s="284" t="s">
        <v>704</v>
      </c>
      <c r="D43" s="284" t="s">
        <v>705</v>
      </c>
    </row>
    <row r="44" spans="3:4" hidden="1" outlineLevel="1" x14ac:dyDescent="0.2">
      <c r="C44" s="284" t="s">
        <v>706</v>
      </c>
      <c r="D44" s="284" t="s">
        <v>707</v>
      </c>
    </row>
    <row r="45" spans="3:4" hidden="1" outlineLevel="1" x14ac:dyDescent="0.2">
      <c r="C45" s="284" t="s">
        <v>708</v>
      </c>
      <c r="D45" s="284" t="s">
        <v>709</v>
      </c>
    </row>
    <row r="46" spans="3:4" s="295" customFormat="1" hidden="1" outlineLevel="1" x14ac:dyDescent="0.2">
      <c r="C46" s="295" t="s">
        <v>710</v>
      </c>
      <c r="D46" s="295" t="s">
        <v>685</v>
      </c>
    </row>
    <row r="47" spans="3:4" s="296" customFormat="1" hidden="1" outlineLevel="1" x14ac:dyDescent="0.2">
      <c r="C47" s="296" t="s">
        <v>711</v>
      </c>
      <c r="D47" s="296" t="s">
        <v>712</v>
      </c>
    </row>
    <row r="48" spans="3:4" hidden="1" outlineLevel="1" x14ac:dyDescent="0.2">
      <c r="C48" s="284" t="s">
        <v>713</v>
      </c>
      <c r="D48" s="284" t="s">
        <v>714</v>
      </c>
    </row>
    <row r="49" spans="3:4" hidden="1" outlineLevel="1" x14ac:dyDescent="0.2">
      <c r="C49" s="284" t="s">
        <v>715</v>
      </c>
      <c r="D49" s="284" t="s">
        <v>716</v>
      </c>
    </row>
    <row r="50" spans="3:4" hidden="1" outlineLevel="1" x14ac:dyDescent="0.2">
      <c r="C50" s="284" t="s">
        <v>717</v>
      </c>
      <c r="D50" s="284" t="s">
        <v>718</v>
      </c>
    </row>
    <row r="51" spans="3:4" hidden="1" outlineLevel="1" x14ac:dyDescent="0.2">
      <c r="C51" s="284" t="s">
        <v>719</v>
      </c>
      <c r="D51" s="284" t="s">
        <v>720</v>
      </c>
    </row>
    <row r="52" spans="3:4" hidden="1" outlineLevel="1" x14ac:dyDescent="0.2">
      <c r="C52" s="284" t="s">
        <v>721</v>
      </c>
      <c r="D52" s="284" t="s">
        <v>722</v>
      </c>
    </row>
    <row r="53" spans="3:4" hidden="1" outlineLevel="1" x14ac:dyDescent="0.2">
      <c r="C53" s="284" t="s">
        <v>723</v>
      </c>
      <c r="D53" s="284" t="s">
        <v>724</v>
      </c>
    </row>
    <row r="54" spans="3:4" hidden="1" outlineLevel="1" x14ac:dyDescent="0.2">
      <c r="C54" s="284" t="s">
        <v>725</v>
      </c>
      <c r="D54" s="284" t="s">
        <v>726</v>
      </c>
    </row>
    <row r="55" spans="3:4" hidden="1" outlineLevel="1" x14ac:dyDescent="0.2">
      <c r="C55" s="284" t="s">
        <v>727</v>
      </c>
      <c r="D55" s="284" t="s">
        <v>728</v>
      </c>
    </row>
    <row r="56" spans="3:4" hidden="1" outlineLevel="1" x14ac:dyDescent="0.2">
      <c r="C56" s="284" t="s">
        <v>729</v>
      </c>
      <c r="D56" s="284" t="s">
        <v>730</v>
      </c>
    </row>
    <row r="57" spans="3:4" hidden="1" outlineLevel="1" x14ac:dyDescent="0.2">
      <c r="C57" s="284" t="s">
        <v>731</v>
      </c>
      <c r="D57" s="284" t="s">
        <v>732</v>
      </c>
    </row>
    <row r="58" spans="3:4" hidden="1" outlineLevel="1" x14ac:dyDescent="0.2">
      <c r="C58" s="284" t="s">
        <v>733</v>
      </c>
      <c r="D58" s="284" t="s">
        <v>734</v>
      </c>
    </row>
    <row r="59" spans="3:4" s="295" customFormat="1" hidden="1" outlineLevel="1" x14ac:dyDescent="0.2">
      <c r="C59" s="295" t="s">
        <v>735</v>
      </c>
      <c r="D59" s="295" t="s">
        <v>685</v>
      </c>
    </row>
    <row r="60" spans="3:4" s="295" customFormat="1" hidden="1" outlineLevel="1" x14ac:dyDescent="0.2">
      <c r="C60" s="295" t="s">
        <v>736</v>
      </c>
      <c r="D60" s="295" t="s">
        <v>685</v>
      </c>
    </row>
    <row r="61" spans="3:4" s="296" customFormat="1" hidden="1" outlineLevel="1" x14ac:dyDescent="0.2">
      <c r="C61" s="296" t="s">
        <v>737</v>
      </c>
      <c r="D61" s="296" t="s">
        <v>738</v>
      </c>
    </row>
    <row r="62" spans="3:4" hidden="1" outlineLevel="1" x14ac:dyDescent="0.2">
      <c r="C62" s="284" t="s">
        <v>739</v>
      </c>
      <c r="D62" s="284" t="s">
        <v>740</v>
      </c>
    </row>
    <row r="63" spans="3:4" hidden="1" outlineLevel="1" x14ac:dyDescent="0.2">
      <c r="C63" s="284" t="s">
        <v>741</v>
      </c>
      <c r="D63" s="284" t="s">
        <v>742</v>
      </c>
    </row>
    <row r="64" spans="3:4" hidden="1" outlineLevel="1" x14ac:dyDescent="0.2">
      <c r="C64" s="284" t="s">
        <v>743</v>
      </c>
      <c r="D64" s="284" t="s">
        <v>744</v>
      </c>
    </row>
    <row r="65" spans="3:4" hidden="1" outlineLevel="1" x14ac:dyDescent="0.2">
      <c r="C65" s="284" t="s">
        <v>745</v>
      </c>
      <c r="D65" s="284" t="s">
        <v>746</v>
      </c>
    </row>
    <row r="66" spans="3:4" hidden="1" outlineLevel="1" x14ac:dyDescent="0.2">
      <c r="C66" s="284" t="s">
        <v>747</v>
      </c>
      <c r="D66" s="284" t="s">
        <v>748</v>
      </c>
    </row>
    <row r="67" spans="3:4" hidden="1" outlineLevel="1" x14ac:dyDescent="0.2">
      <c r="C67" s="284" t="s">
        <v>749</v>
      </c>
      <c r="D67" s="284" t="s">
        <v>750</v>
      </c>
    </row>
    <row r="68" spans="3:4" hidden="1" outlineLevel="1" x14ac:dyDescent="0.2">
      <c r="C68" s="284" t="s">
        <v>751</v>
      </c>
      <c r="D68" s="284" t="s">
        <v>752</v>
      </c>
    </row>
    <row r="69" spans="3:4" hidden="1" outlineLevel="1" x14ac:dyDescent="0.2">
      <c r="C69" s="284" t="s">
        <v>753</v>
      </c>
      <c r="D69" s="284" t="s">
        <v>754</v>
      </c>
    </row>
    <row r="70" spans="3:4" hidden="1" outlineLevel="1" x14ac:dyDescent="0.2">
      <c r="C70" s="284" t="s">
        <v>755</v>
      </c>
      <c r="D70" s="284" t="s">
        <v>756</v>
      </c>
    </row>
    <row r="71" spans="3:4" hidden="1" outlineLevel="1" x14ac:dyDescent="0.2">
      <c r="C71" s="284" t="s">
        <v>757</v>
      </c>
      <c r="D71" s="284" t="s">
        <v>758</v>
      </c>
    </row>
    <row r="72" spans="3:4" hidden="1" outlineLevel="1" x14ac:dyDescent="0.2">
      <c r="C72" s="284" t="s">
        <v>759</v>
      </c>
      <c r="D72" s="284" t="s">
        <v>760</v>
      </c>
    </row>
    <row r="73" spans="3:4" hidden="1" outlineLevel="1" x14ac:dyDescent="0.2">
      <c r="C73" s="284" t="s">
        <v>761</v>
      </c>
      <c r="D73" s="284" t="s">
        <v>762</v>
      </c>
    </row>
    <row r="74" spans="3:4" hidden="1" outlineLevel="1" x14ac:dyDescent="0.2">
      <c r="C74" s="284" t="s">
        <v>763</v>
      </c>
      <c r="D74" s="284" t="s">
        <v>764</v>
      </c>
    </row>
    <row r="75" spans="3:4" hidden="1" outlineLevel="1" x14ac:dyDescent="0.2">
      <c r="C75" s="284" t="s">
        <v>765</v>
      </c>
      <c r="D75" s="284" t="s">
        <v>766</v>
      </c>
    </row>
    <row r="76" spans="3:4" s="296" customFormat="1" hidden="1" outlineLevel="1" x14ac:dyDescent="0.2">
      <c r="C76" s="296" t="s">
        <v>767</v>
      </c>
      <c r="D76" s="296" t="s">
        <v>768</v>
      </c>
    </row>
    <row r="77" spans="3:4" hidden="1" outlineLevel="1" x14ac:dyDescent="0.2">
      <c r="C77" s="284" t="s">
        <v>769</v>
      </c>
      <c r="D77" s="284" t="s">
        <v>770</v>
      </c>
    </row>
    <row r="78" spans="3:4" hidden="1" outlineLevel="1" x14ac:dyDescent="0.2">
      <c r="C78" s="284" t="s">
        <v>771</v>
      </c>
      <c r="D78" s="284" t="s">
        <v>772</v>
      </c>
    </row>
    <row r="79" spans="3:4" hidden="1" outlineLevel="1" x14ac:dyDescent="0.2">
      <c r="C79" s="284" t="s">
        <v>773</v>
      </c>
      <c r="D79" s="284" t="s">
        <v>774</v>
      </c>
    </row>
    <row r="80" spans="3:4" hidden="1" outlineLevel="1" x14ac:dyDescent="0.2">
      <c r="C80" s="284" t="s">
        <v>775</v>
      </c>
      <c r="D80" s="284" t="s">
        <v>776</v>
      </c>
    </row>
    <row r="81" spans="3:4" hidden="1" outlineLevel="1" x14ac:dyDescent="0.2">
      <c r="C81" s="284" t="s">
        <v>777</v>
      </c>
      <c r="D81" s="284" t="s">
        <v>778</v>
      </c>
    </row>
    <row r="82" spans="3:4" hidden="1" outlineLevel="1" x14ac:dyDescent="0.2">
      <c r="C82" s="284" t="s">
        <v>779</v>
      </c>
      <c r="D82" s="284" t="s">
        <v>780</v>
      </c>
    </row>
    <row r="83" spans="3:4" hidden="1" outlineLevel="1" x14ac:dyDescent="0.2">
      <c r="C83" s="284" t="s">
        <v>781</v>
      </c>
      <c r="D83" s="284" t="s">
        <v>782</v>
      </c>
    </row>
    <row r="84" spans="3:4" hidden="1" outlineLevel="1" x14ac:dyDescent="0.2">
      <c r="C84" s="284" t="s">
        <v>783</v>
      </c>
      <c r="D84" s="284" t="s">
        <v>784</v>
      </c>
    </row>
    <row r="85" spans="3:4" hidden="1" outlineLevel="1" x14ac:dyDescent="0.2">
      <c r="C85" s="284" t="s">
        <v>785</v>
      </c>
      <c r="D85" s="284" t="s">
        <v>786</v>
      </c>
    </row>
    <row r="86" spans="3:4" hidden="1" outlineLevel="1" x14ac:dyDescent="0.2">
      <c r="C86" s="284" t="s">
        <v>787</v>
      </c>
      <c r="D86" s="284" t="s">
        <v>788</v>
      </c>
    </row>
    <row r="87" spans="3:4" hidden="1" outlineLevel="1" x14ac:dyDescent="0.2">
      <c r="C87" s="284" t="s">
        <v>789</v>
      </c>
      <c r="D87" s="284" t="s">
        <v>790</v>
      </c>
    </row>
    <row r="88" spans="3:4" hidden="1" outlineLevel="1" x14ac:dyDescent="0.2">
      <c r="C88" s="284" t="s">
        <v>791</v>
      </c>
      <c r="D88" s="284" t="s">
        <v>792</v>
      </c>
    </row>
    <row r="89" spans="3:4" hidden="1" outlineLevel="1" x14ac:dyDescent="0.2">
      <c r="C89" s="284" t="s">
        <v>793</v>
      </c>
      <c r="D89" s="284" t="s">
        <v>794</v>
      </c>
    </row>
    <row r="90" spans="3:4" hidden="1" outlineLevel="1" x14ac:dyDescent="0.2">
      <c r="C90" s="284" t="s">
        <v>795</v>
      </c>
      <c r="D90" s="284" t="s">
        <v>796</v>
      </c>
    </row>
    <row r="91" spans="3:4" s="295" customFormat="1" hidden="1" outlineLevel="1" x14ac:dyDescent="0.2">
      <c r="C91" s="295" t="s">
        <v>797</v>
      </c>
      <c r="D91" s="295" t="s">
        <v>685</v>
      </c>
    </row>
    <row r="92" spans="3:4" s="297" customFormat="1" hidden="1" outlineLevel="1" x14ac:dyDescent="0.2">
      <c r="C92" s="297" t="s">
        <v>798</v>
      </c>
      <c r="D92" s="297" t="s">
        <v>685</v>
      </c>
    </row>
    <row r="93" spans="3:4" s="294" customFormat="1" collapsed="1" x14ac:dyDescent="0.2">
      <c r="C93" s="294" t="s">
        <v>799</v>
      </c>
      <c r="D93" s="294" t="s">
        <v>800</v>
      </c>
    </row>
    <row r="94" spans="3:4" s="295" customFormat="1" hidden="1" outlineLevel="1" x14ac:dyDescent="0.2">
      <c r="C94" s="295" t="s">
        <v>801</v>
      </c>
      <c r="D94" s="295" t="s">
        <v>685</v>
      </c>
    </row>
    <row r="95" spans="3:4" s="296" customFormat="1" hidden="1" outlineLevel="1" x14ac:dyDescent="0.2">
      <c r="C95" s="296" t="s">
        <v>802</v>
      </c>
      <c r="D95" s="296" t="s">
        <v>803</v>
      </c>
    </row>
    <row r="96" spans="3:4" hidden="1" outlineLevel="1" x14ac:dyDescent="0.2">
      <c r="C96" s="284" t="s">
        <v>804</v>
      </c>
      <c r="D96" s="284" t="s">
        <v>805</v>
      </c>
    </row>
    <row r="97" spans="3:4" hidden="1" outlineLevel="1" x14ac:dyDescent="0.2">
      <c r="C97" s="284" t="s">
        <v>806</v>
      </c>
      <c r="D97" s="284" t="s">
        <v>807</v>
      </c>
    </row>
    <row r="98" spans="3:4" hidden="1" outlineLevel="1" x14ac:dyDescent="0.2">
      <c r="C98" s="284" t="s">
        <v>808</v>
      </c>
      <c r="D98" s="284" t="s">
        <v>809</v>
      </c>
    </row>
    <row r="99" spans="3:4" hidden="1" outlineLevel="1" x14ac:dyDescent="0.2">
      <c r="C99" s="284" t="s">
        <v>810</v>
      </c>
      <c r="D99" s="284" t="s">
        <v>811</v>
      </c>
    </row>
    <row r="100" spans="3:4" hidden="1" outlineLevel="1" x14ac:dyDescent="0.2">
      <c r="C100" s="284" t="s">
        <v>812</v>
      </c>
      <c r="D100" s="284" t="s">
        <v>813</v>
      </c>
    </row>
    <row r="101" spans="3:4" hidden="1" outlineLevel="1" x14ac:dyDescent="0.2">
      <c r="C101" s="284" t="s">
        <v>814</v>
      </c>
      <c r="D101" s="284" t="s">
        <v>815</v>
      </c>
    </row>
    <row r="102" spans="3:4" hidden="1" outlineLevel="1" x14ac:dyDescent="0.2">
      <c r="C102" s="284" t="s">
        <v>816</v>
      </c>
      <c r="D102" s="284" t="s">
        <v>817</v>
      </c>
    </row>
    <row r="103" spans="3:4" hidden="1" outlineLevel="1" x14ac:dyDescent="0.2">
      <c r="C103" s="284" t="s">
        <v>818</v>
      </c>
      <c r="D103" s="284" t="s">
        <v>819</v>
      </c>
    </row>
    <row r="104" spans="3:4" hidden="1" outlineLevel="1" x14ac:dyDescent="0.2">
      <c r="C104" s="284" t="s">
        <v>820</v>
      </c>
      <c r="D104" s="284" t="s">
        <v>821</v>
      </c>
    </row>
    <row r="105" spans="3:4" hidden="1" outlineLevel="1" x14ac:dyDescent="0.2">
      <c r="C105" s="284" t="s">
        <v>822</v>
      </c>
      <c r="D105" s="284" t="s">
        <v>823</v>
      </c>
    </row>
    <row r="106" spans="3:4" hidden="1" outlineLevel="1" x14ac:dyDescent="0.2">
      <c r="C106" s="284" t="s">
        <v>824</v>
      </c>
      <c r="D106" s="284" t="s">
        <v>825</v>
      </c>
    </row>
    <row r="107" spans="3:4" hidden="1" outlineLevel="1" x14ac:dyDescent="0.2">
      <c r="C107" s="284" t="s">
        <v>826</v>
      </c>
      <c r="D107" s="284" t="s">
        <v>827</v>
      </c>
    </row>
    <row r="108" spans="3:4" hidden="1" outlineLevel="1" x14ac:dyDescent="0.2">
      <c r="C108" s="284" t="s">
        <v>828</v>
      </c>
      <c r="D108" s="284" t="s">
        <v>829</v>
      </c>
    </row>
    <row r="109" spans="3:4" hidden="1" outlineLevel="1" x14ac:dyDescent="0.2">
      <c r="C109" s="284" t="s">
        <v>830</v>
      </c>
      <c r="D109" s="284" t="s">
        <v>831</v>
      </c>
    </row>
    <row r="110" spans="3:4" hidden="1" outlineLevel="1" x14ac:dyDescent="0.2">
      <c r="C110" s="284" t="s">
        <v>832</v>
      </c>
      <c r="D110" s="284" t="s">
        <v>833</v>
      </c>
    </row>
    <row r="111" spans="3:4" s="296" customFormat="1" hidden="1" outlineLevel="1" x14ac:dyDescent="0.2">
      <c r="C111" s="296" t="s">
        <v>834</v>
      </c>
      <c r="D111" s="296" t="s">
        <v>835</v>
      </c>
    </row>
    <row r="112" spans="3:4" hidden="1" outlineLevel="1" x14ac:dyDescent="0.2">
      <c r="C112" s="284" t="s">
        <v>836</v>
      </c>
      <c r="D112" s="284" t="s">
        <v>837</v>
      </c>
    </row>
    <row r="113" spans="3:4" hidden="1" outlineLevel="1" x14ac:dyDescent="0.2">
      <c r="C113" s="284" t="s">
        <v>838</v>
      </c>
      <c r="D113" s="284" t="s">
        <v>839</v>
      </c>
    </row>
    <row r="114" spans="3:4" hidden="1" outlineLevel="1" x14ac:dyDescent="0.2">
      <c r="C114" s="284" t="s">
        <v>840</v>
      </c>
      <c r="D114" s="284" t="s">
        <v>841</v>
      </c>
    </row>
    <row r="115" spans="3:4" hidden="1" outlineLevel="1" x14ac:dyDescent="0.2">
      <c r="C115" s="284" t="s">
        <v>842</v>
      </c>
      <c r="D115" s="284" t="s">
        <v>843</v>
      </c>
    </row>
    <row r="116" spans="3:4" hidden="1" outlineLevel="1" x14ac:dyDescent="0.2">
      <c r="C116" s="284" t="s">
        <v>844</v>
      </c>
      <c r="D116" s="284" t="s">
        <v>845</v>
      </c>
    </row>
    <row r="117" spans="3:4" hidden="1" outlineLevel="1" x14ac:dyDescent="0.2">
      <c r="C117" s="284" t="s">
        <v>846</v>
      </c>
      <c r="D117" s="284" t="s">
        <v>847</v>
      </c>
    </row>
    <row r="118" spans="3:4" hidden="1" outlineLevel="1" x14ac:dyDescent="0.2">
      <c r="C118" s="284" t="s">
        <v>848</v>
      </c>
      <c r="D118" s="284" t="s">
        <v>849</v>
      </c>
    </row>
    <row r="119" spans="3:4" hidden="1" outlineLevel="1" x14ac:dyDescent="0.2">
      <c r="C119" s="284" t="s">
        <v>850</v>
      </c>
      <c r="D119" s="284" t="s">
        <v>851</v>
      </c>
    </row>
    <row r="120" spans="3:4" hidden="1" outlineLevel="1" x14ac:dyDescent="0.2">
      <c r="C120" s="284" t="s">
        <v>852</v>
      </c>
      <c r="D120" s="284" t="s">
        <v>853</v>
      </c>
    </row>
    <row r="121" spans="3:4" hidden="1" outlineLevel="1" x14ac:dyDescent="0.2">
      <c r="C121" s="284" t="s">
        <v>854</v>
      </c>
      <c r="D121" s="284" t="s">
        <v>855</v>
      </c>
    </row>
    <row r="122" spans="3:4" hidden="1" outlineLevel="1" x14ac:dyDescent="0.2">
      <c r="C122" s="284" t="s">
        <v>856</v>
      </c>
      <c r="D122" s="284" t="s">
        <v>857</v>
      </c>
    </row>
    <row r="123" spans="3:4" hidden="1" outlineLevel="1" x14ac:dyDescent="0.2">
      <c r="C123" s="284" t="s">
        <v>858</v>
      </c>
      <c r="D123" s="284" t="s">
        <v>859</v>
      </c>
    </row>
    <row r="124" spans="3:4" s="296" customFormat="1" hidden="1" outlineLevel="1" x14ac:dyDescent="0.2">
      <c r="C124" s="296" t="s">
        <v>860</v>
      </c>
      <c r="D124" s="296" t="s">
        <v>861</v>
      </c>
    </row>
    <row r="125" spans="3:4" hidden="1" outlineLevel="1" x14ac:dyDescent="0.2">
      <c r="C125" s="284" t="s">
        <v>862</v>
      </c>
      <c r="D125" s="284" t="s">
        <v>863</v>
      </c>
    </row>
    <row r="126" spans="3:4" hidden="1" outlineLevel="1" x14ac:dyDescent="0.2">
      <c r="C126" s="284" t="s">
        <v>864</v>
      </c>
      <c r="D126" s="284" t="s">
        <v>865</v>
      </c>
    </row>
    <row r="127" spans="3:4" hidden="1" outlineLevel="1" x14ac:dyDescent="0.2">
      <c r="C127" s="284" t="s">
        <v>866</v>
      </c>
      <c r="D127" s="284" t="s">
        <v>867</v>
      </c>
    </row>
    <row r="128" spans="3:4" hidden="1" outlineLevel="1" x14ac:dyDescent="0.2">
      <c r="C128" s="284" t="s">
        <v>868</v>
      </c>
      <c r="D128" s="284" t="s">
        <v>869</v>
      </c>
    </row>
    <row r="129" spans="3:4" hidden="1" outlineLevel="1" x14ac:dyDescent="0.2">
      <c r="C129" s="284" t="s">
        <v>870</v>
      </c>
      <c r="D129" s="284" t="s">
        <v>871</v>
      </c>
    </row>
    <row r="130" spans="3:4" hidden="1" outlineLevel="1" x14ac:dyDescent="0.2">
      <c r="C130" s="284" t="s">
        <v>872</v>
      </c>
      <c r="D130" s="284" t="s">
        <v>873</v>
      </c>
    </row>
    <row r="131" spans="3:4" hidden="1" outlineLevel="1" x14ac:dyDescent="0.2">
      <c r="C131" s="284" t="s">
        <v>874</v>
      </c>
      <c r="D131" s="284" t="s">
        <v>875</v>
      </c>
    </row>
    <row r="132" spans="3:4" hidden="1" outlineLevel="1" x14ac:dyDescent="0.2">
      <c r="C132" s="284" t="s">
        <v>876</v>
      </c>
      <c r="D132" s="284" t="s">
        <v>877</v>
      </c>
    </row>
    <row r="133" spans="3:4" hidden="1" outlineLevel="1" x14ac:dyDescent="0.2">
      <c r="C133" s="284" t="s">
        <v>878</v>
      </c>
      <c r="D133" s="284" t="s">
        <v>879</v>
      </c>
    </row>
    <row r="134" spans="3:4" hidden="1" outlineLevel="1" x14ac:dyDescent="0.2">
      <c r="C134" s="284" t="s">
        <v>880</v>
      </c>
      <c r="D134" s="284" t="s">
        <v>881</v>
      </c>
    </row>
    <row r="135" spans="3:4" hidden="1" outlineLevel="1" x14ac:dyDescent="0.2">
      <c r="C135" s="284" t="s">
        <v>882</v>
      </c>
      <c r="D135" s="284" t="s">
        <v>883</v>
      </c>
    </row>
    <row r="136" spans="3:4" hidden="1" outlineLevel="1" x14ac:dyDescent="0.2">
      <c r="C136" s="284" t="s">
        <v>884</v>
      </c>
      <c r="D136" s="284" t="s">
        <v>885</v>
      </c>
    </row>
    <row r="137" spans="3:4" hidden="1" outlineLevel="1" x14ac:dyDescent="0.2">
      <c r="C137" s="284" t="s">
        <v>886</v>
      </c>
      <c r="D137" s="284" t="s">
        <v>887</v>
      </c>
    </row>
    <row r="138" spans="3:4" hidden="1" outlineLevel="1" x14ac:dyDescent="0.2">
      <c r="C138" s="284" t="s">
        <v>888</v>
      </c>
      <c r="D138" s="284" t="s">
        <v>889</v>
      </c>
    </row>
    <row r="139" spans="3:4" hidden="1" outlineLevel="1" x14ac:dyDescent="0.2">
      <c r="C139" s="284" t="s">
        <v>890</v>
      </c>
      <c r="D139" s="284" t="s">
        <v>891</v>
      </c>
    </row>
    <row r="140" spans="3:4" s="296" customFormat="1" hidden="1" outlineLevel="1" x14ac:dyDescent="0.2">
      <c r="C140" s="296" t="s">
        <v>892</v>
      </c>
      <c r="D140" s="296" t="s">
        <v>893</v>
      </c>
    </row>
    <row r="141" spans="3:4" hidden="1" outlineLevel="1" x14ac:dyDescent="0.2">
      <c r="C141" s="284" t="s">
        <v>894</v>
      </c>
      <c r="D141" s="284" t="s">
        <v>895</v>
      </c>
    </row>
    <row r="142" spans="3:4" hidden="1" outlineLevel="1" x14ac:dyDescent="0.2">
      <c r="C142" s="284" t="s">
        <v>896</v>
      </c>
      <c r="D142" s="284" t="s">
        <v>897</v>
      </c>
    </row>
    <row r="143" spans="3:4" hidden="1" outlineLevel="1" x14ac:dyDescent="0.2">
      <c r="C143" s="284" t="s">
        <v>898</v>
      </c>
      <c r="D143" s="284" t="s">
        <v>899</v>
      </c>
    </row>
    <row r="144" spans="3:4" hidden="1" outlineLevel="1" x14ac:dyDescent="0.2">
      <c r="C144" s="284" t="s">
        <v>900</v>
      </c>
      <c r="D144" s="284" t="s">
        <v>901</v>
      </c>
    </row>
    <row r="145" spans="1:6" hidden="1" outlineLevel="1" x14ac:dyDescent="0.2">
      <c r="C145" s="284" t="s">
        <v>902</v>
      </c>
      <c r="D145" s="284" t="s">
        <v>903</v>
      </c>
    </row>
    <row r="146" spans="1:6" hidden="1" outlineLevel="1" x14ac:dyDescent="0.2">
      <c r="C146" s="284" t="s">
        <v>904</v>
      </c>
      <c r="D146" s="284" t="s">
        <v>905</v>
      </c>
    </row>
    <row r="147" spans="1:6" hidden="1" outlineLevel="1" x14ac:dyDescent="0.2">
      <c r="A147" s="284">
        <v>241400</v>
      </c>
      <c r="B147" s="284" t="s">
        <v>906</v>
      </c>
      <c r="C147" s="284" t="s">
        <v>907</v>
      </c>
      <c r="D147" s="284" t="s">
        <v>908</v>
      </c>
      <c r="E147" s="284" t="s">
        <v>909</v>
      </c>
      <c r="F147" s="284" t="s">
        <v>3195</v>
      </c>
    </row>
    <row r="148" spans="1:6" hidden="1" outlineLevel="1" x14ac:dyDescent="0.2">
      <c r="C148" s="284" t="s">
        <v>910</v>
      </c>
      <c r="D148" s="284" t="s">
        <v>911</v>
      </c>
    </row>
    <row r="149" spans="1:6" hidden="1" outlineLevel="1" x14ac:dyDescent="0.2">
      <c r="C149" s="284" t="s">
        <v>912</v>
      </c>
      <c r="D149" s="284" t="s">
        <v>913</v>
      </c>
    </row>
    <row r="150" spans="1:6" hidden="1" outlineLevel="1" x14ac:dyDescent="0.2">
      <c r="C150" s="284" t="s">
        <v>914</v>
      </c>
      <c r="D150" s="284" t="s">
        <v>915</v>
      </c>
    </row>
    <row r="151" spans="1:6" hidden="1" outlineLevel="1" x14ac:dyDescent="0.2">
      <c r="C151" s="284" t="s">
        <v>916</v>
      </c>
      <c r="D151" s="284" t="s">
        <v>917</v>
      </c>
    </row>
    <row r="152" spans="1:6" hidden="1" outlineLevel="1" x14ac:dyDescent="0.2">
      <c r="C152" s="284" t="s">
        <v>918</v>
      </c>
      <c r="D152" s="284" t="s">
        <v>919</v>
      </c>
    </row>
    <row r="153" spans="1:6" hidden="1" outlineLevel="1" x14ac:dyDescent="0.2">
      <c r="C153" s="284" t="s">
        <v>920</v>
      </c>
      <c r="D153" s="284" t="s">
        <v>921</v>
      </c>
    </row>
    <row r="154" spans="1:6" hidden="1" outlineLevel="1" x14ac:dyDescent="0.2">
      <c r="C154" s="284" t="s">
        <v>922</v>
      </c>
      <c r="D154" s="284" t="s">
        <v>923</v>
      </c>
    </row>
    <row r="155" spans="1:6" hidden="1" outlineLevel="1" x14ac:dyDescent="0.2">
      <c r="C155" s="284" t="s">
        <v>924</v>
      </c>
      <c r="D155" s="284" t="s">
        <v>925</v>
      </c>
    </row>
    <row r="156" spans="1:6" hidden="1" outlineLevel="1" x14ac:dyDescent="0.2">
      <c r="C156" s="284" t="s">
        <v>926</v>
      </c>
      <c r="D156" s="284" t="s">
        <v>927</v>
      </c>
    </row>
    <row r="157" spans="1:6" hidden="1" outlineLevel="1" x14ac:dyDescent="0.2">
      <c r="C157" s="284" t="s">
        <v>928</v>
      </c>
      <c r="D157" s="284" t="s">
        <v>929</v>
      </c>
    </row>
    <row r="158" spans="1:6" hidden="1" outlineLevel="1" x14ac:dyDescent="0.2">
      <c r="C158" s="284" t="s">
        <v>930</v>
      </c>
      <c r="D158" s="284" t="s">
        <v>931</v>
      </c>
    </row>
    <row r="159" spans="1:6" s="295" customFormat="1" hidden="1" outlineLevel="1" x14ac:dyDescent="0.2">
      <c r="C159" s="295" t="s">
        <v>932</v>
      </c>
      <c r="D159" s="295" t="s">
        <v>685</v>
      </c>
    </row>
    <row r="160" spans="1:6" s="295" customFormat="1" hidden="1" outlineLevel="1" x14ac:dyDescent="0.2">
      <c r="C160" s="295" t="s">
        <v>933</v>
      </c>
      <c r="D160" s="295" t="s">
        <v>685</v>
      </c>
    </row>
    <row r="161" spans="3:4" s="296" customFormat="1" hidden="1" outlineLevel="1" x14ac:dyDescent="0.2">
      <c r="C161" s="296" t="s">
        <v>934</v>
      </c>
      <c r="D161" s="296" t="s">
        <v>935</v>
      </c>
    </row>
    <row r="162" spans="3:4" hidden="1" outlineLevel="1" x14ac:dyDescent="0.2">
      <c r="C162" s="284" t="s">
        <v>936</v>
      </c>
      <c r="D162" s="284" t="s">
        <v>937</v>
      </c>
    </row>
    <row r="163" spans="3:4" hidden="1" outlineLevel="1" x14ac:dyDescent="0.2">
      <c r="C163" s="284" t="s">
        <v>938</v>
      </c>
      <c r="D163" s="284" t="s">
        <v>939</v>
      </c>
    </row>
    <row r="164" spans="3:4" hidden="1" outlineLevel="1" x14ac:dyDescent="0.2">
      <c r="C164" s="284" t="s">
        <v>940</v>
      </c>
      <c r="D164" s="284" t="s">
        <v>941</v>
      </c>
    </row>
    <row r="165" spans="3:4" hidden="1" outlineLevel="1" x14ac:dyDescent="0.2">
      <c r="C165" s="284" t="s">
        <v>942</v>
      </c>
      <c r="D165" s="284" t="s">
        <v>943</v>
      </c>
    </row>
    <row r="166" spans="3:4" hidden="1" outlineLevel="1" x14ac:dyDescent="0.2">
      <c r="C166" s="284" t="s">
        <v>944</v>
      </c>
      <c r="D166" s="284" t="s">
        <v>945</v>
      </c>
    </row>
    <row r="167" spans="3:4" hidden="1" outlineLevel="1" x14ac:dyDescent="0.2">
      <c r="C167" s="284" t="s">
        <v>946</v>
      </c>
      <c r="D167" s="284" t="s">
        <v>947</v>
      </c>
    </row>
    <row r="168" spans="3:4" hidden="1" outlineLevel="1" x14ac:dyDescent="0.2">
      <c r="C168" s="284" t="s">
        <v>948</v>
      </c>
      <c r="D168" s="284" t="s">
        <v>949</v>
      </c>
    </row>
    <row r="169" spans="3:4" hidden="1" outlineLevel="1" x14ac:dyDescent="0.2">
      <c r="C169" s="284" t="s">
        <v>950</v>
      </c>
      <c r="D169" s="284" t="s">
        <v>951</v>
      </c>
    </row>
    <row r="170" spans="3:4" hidden="1" outlineLevel="1" x14ac:dyDescent="0.2">
      <c r="C170" s="284" t="s">
        <v>952</v>
      </c>
      <c r="D170" s="284" t="s">
        <v>953</v>
      </c>
    </row>
    <row r="171" spans="3:4" hidden="1" outlineLevel="1" x14ac:dyDescent="0.2">
      <c r="C171" s="284" t="s">
        <v>954</v>
      </c>
      <c r="D171" s="284" t="s">
        <v>955</v>
      </c>
    </row>
    <row r="172" spans="3:4" hidden="1" outlineLevel="1" x14ac:dyDescent="0.2">
      <c r="C172" s="284" t="s">
        <v>956</v>
      </c>
      <c r="D172" s="284" t="s">
        <v>957</v>
      </c>
    </row>
    <row r="173" spans="3:4" hidden="1" outlineLevel="1" x14ac:dyDescent="0.2">
      <c r="C173" s="284" t="s">
        <v>958</v>
      </c>
      <c r="D173" s="284" t="s">
        <v>959</v>
      </c>
    </row>
    <row r="174" spans="3:4" hidden="1" outlineLevel="1" x14ac:dyDescent="0.2">
      <c r="C174" s="284" t="s">
        <v>960</v>
      </c>
      <c r="D174" s="284" t="s">
        <v>961</v>
      </c>
    </row>
    <row r="175" spans="3:4" hidden="1" outlineLevel="1" x14ac:dyDescent="0.2">
      <c r="C175" s="284" t="s">
        <v>962</v>
      </c>
      <c r="D175" s="284" t="s">
        <v>963</v>
      </c>
    </row>
    <row r="176" spans="3:4" hidden="1" outlineLevel="1" x14ac:dyDescent="0.2">
      <c r="C176" s="284" t="s">
        <v>964</v>
      </c>
      <c r="D176" s="284" t="s">
        <v>965</v>
      </c>
    </row>
    <row r="177" spans="3:5" s="296" customFormat="1" hidden="1" outlineLevel="1" x14ac:dyDescent="0.2">
      <c r="C177" s="296" t="s">
        <v>966</v>
      </c>
      <c r="D177" s="296" t="s">
        <v>967</v>
      </c>
    </row>
    <row r="178" spans="3:5" hidden="1" outlineLevel="1" x14ac:dyDescent="0.2">
      <c r="C178" s="284" t="s">
        <v>968</v>
      </c>
      <c r="D178" s="284" t="s">
        <v>969</v>
      </c>
    </row>
    <row r="179" spans="3:5" hidden="1" outlineLevel="1" x14ac:dyDescent="0.2">
      <c r="C179" s="284" t="s">
        <v>970</v>
      </c>
      <c r="D179" s="284" t="s">
        <v>971</v>
      </c>
    </row>
    <row r="180" spans="3:5" hidden="1" outlineLevel="1" x14ac:dyDescent="0.2">
      <c r="C180" s="284" t="s">
        <v>972</v>
      </c>
      <c r="D180" s="284" t="s">
        <v>973</v>
      </c>
    </row>
    <row r="181" spans="3:5" hidden="1" outlineLevel="1" x14ac:dyDescent="0.2">
      <c r="C181" s="284" t="s">
        <v>974</v>
      </c>
      <c r="D181" s="284" t="s">
        <v>975</v>
      </c>
    </row>
    <row r="182" spans="3:5" hidden="1" outlineLevel="1" x14ac:dyDescent="0.2">
      <c r="C182" s="284" t="s">
        <v>976</v>
      </c>
      <c r="D182" s="284" t="s">
        <v>977</v>
      </c>
    </row>
    <row r="183" spans="3:5" hidden="1" outlineLevel="1" x14ac:dyDescent="0.2">
      <c r="C183" s="284" t="s">
        <v>978</v>
      </c>
      <c r="D183" s="284" t="s">
        <v>979</v>
      </c>
    </row>
    <row r="184" spans="3:5" hidden="1" outlineLevel="1" x14ac:dyDescent="0.2">
      <c r="C184" s="284" t="s">
        <v>980</v>
      </c>
      <c r="D184" s="284" t="s">
        <v>981</v>
      </c>
    </row>
    <row r="185" spans="3:5" hidden="1" outlineLevel="1" x14ac:dyDescent="0.2">
      <c r="C185" s="284" t="s">
        <v>982</v>
      </c>
      <c r="D185" s="284" t="s">
        <v>983</v>
      </c>
    </row>
    <row r="186" spans="3:5" hidden="1" outlineLevel="1" x14ac:dyDescent="0.2">
      <c r="C186" s="284" t="s">
        <v>984</v>
      </c>
      <c r="D186" s="284" t="s">
        <v>985</v>
      </c>
    </row>
    <row r="187" spans="3:5" hidden="1" outlineLevel="1" x14ac:dyDescent="0.2">
      <c r="C187" s="284" t="s">
        <v>986</v>
      </c>
      <c r="D187" s="284" t="s">
        <v>987</v>
      </c>
    </row>
    <row r="188" spans="3:5" hidden="1" outlineLevel="1" x14ac:dyDescent="0.2">
      <c r="C188" s="284" t="s">
        <v>988</v>
      </c>
      <c r="D188" s="284" t="s">
        <v>989</v>
      </c>
    </row>
    <row r="189" spans="3:5" s="296" customFormat="1" hidden="1" outlineLevel="1" x14ac:dyDescent="0.2">
      <c r="C189" s="296" t="s">
        <v>990</v>
      </c>
      <c r="D189" s="296" t="s">
        <v>685</v>
      </c>
    </row>
    <row r="190" spans="3:5" s="293" customFormat="1" collapsed="1" x14ac:dyDescent="0.2">
      <c r="C190" s="293" t="s">
        <v>991</v>
      </c>
      <c r="D190" s="293" t="s">
        <v>992</v>
      </c>
    </row>
    <row r="191" spans="3:5" s="295" customFormat="1" hidden="1" outlineLevel="1" x14ac:dyDescent="0.2">
      <c r="C191" s="295" t="s">
        <v>993</v>
      </c>
      <c r="D191" s="295" t="s">
        <v>685</v>
      </c>
    </row>
    <row r="192" spans="3:5" s="296" customFormat="1" hidden="1" outlineLevel="1" x14ac:dyDescent="0.2">
      <c r="C192" s="296" t="s">
        <v>994</v>
      </c>
      <c r="D192" s="296" t="s">
        <v>995</v>
      </c>
      <c r="E192" s="296" t="s">
        <v>909</v>
      </c>
    </row>
    <row r="193" spans="1:6" hidden="1" outlineLevel="1" x14ac:dyDescent="0.2">
      <c r="C193" s="284" t="s">
        <v>996</v>
      </c>
      <c r="D193" s="284" t="s">
        <v>997</v>
      </c>
      <c r="E193" s="284" t="s">
        <v>909</v>
      </c>
    </row>
    <row r="194" spans="1:6" hidden="1" outlineLevel="1" x14ac:dyDescent="0.2">
      <c r="C194" s="284" t="s">
        <v>998</v>
      </c>
      <c r="D194" s="284" t="s">
        <v>999</v>
      </c>
      <c r="E194" s="284" t="s">
        <v>909</v>
      </c>
    </row>
    <row r="195" spans="1:6" hidden="1" outlineLevel="1" x14ac:dyDescent="0.2">
      <c r="C195" s="284" t="s">
        <v>1000</v>
      </c>
      <c r="D195" s="284" t="s">
        <v>1001</v>
      </c>
      <c r="E195" s="284" t="s">
        <v>909</v>
      </c>
    </row>
    <row r="196" spans="1:6" hidden="1" outlineLevel="1" x14ac:dyDescent="0.2">
      <c r="C196" s="284" t="s">
        <v>1002</v>
      </c>
      <c r="D196" s="284" t="s">
        <v>1003</v>
      </c>
      <c r="E196" s="284" t="s">
        <v>909</v>
      </c>
      <c r="F196" s="284" t="s">
        <v>3196</v>
      </c>
    </row>
    <row r="197" spans="1:6" hidden="1" outlineLevel="1" x14ac:dyDescent="0.2">
      <c r="C197" s="284" t="s">
        <v>1004</v>
      </c>
      <c r="D197" s="284" t="s">
        <v>1005</v>
      </c>
      <c r="E197" s="284" t="s">
        <v>909</v>
      </c>
      <c r="F197" s="284" t="s">
        <v>3197</v>
      </c>
    </row>
    <row r="198" spans="1:6" hidden="1" outlineLevel="1" x14ac:dyDescent="0.2">
      <c r="C198" s="284" t="s">
        <v>1006</v>
      </c>
      <c r="D198" s="284" t="s">
        <v>1007</v>
      </c>
      <c r="E198" s="284" t="s">
        <v>909</v>
      </c>
    </row>
    <row r="199" spans="1:6" hidden="1" outlineLevel="1" x14ac:dyDescent="0.2">
      <c r="C199" s="284" t="s">
        <v>1008</v>
      </c>
      <c r="D199" s="284" t="s">
        <v>1009</v>
      </c>
      <c r="E199" s="284" t="s">
        <v>909</v>
      </c>
    </row>
    <row r="200" spans="1:6" hidden="1" outlineLevel="1" x14ac:dyDescent="0.2">
      <c r="C200" s="284" t="s">
        <v>1010</v>
      </c>
      <c r="D200" s="284" t="s">
        <v>1011</v>
      </c>
      <c r="E200" s="284" t="s">
        <v>909</v>
      </c>
      <c r="F200" s="284" t="s">
        <v>3198</v>
      </c>
    </row>
    <row r="201" spans="1:6" hidden="1" outlineLevel="1" x14ac:dyDescent="0.2">
      <c r="C201" s="284" t="s">
        <v>1012</v>
      </c>
      <c r="D201" s="284" t="s">
        <v>1013</v>
      </c>
      <c r="E201" s="284" t="s">
        <v>909</v>
      </c>
      <c r="F201" s="284" t="s">
        <v>3199</v>
      </c>
    </row>
    <row r="202" spans="1:6" hidden="1" outlineLevel="1" x14ac:dyDescent="0.2">
      <c r="C202" s="284" t="s">
        <v>1014</v>
      </c>
      <c r="D202" s="284" t="s">
        <v>1015</v>
      </c>
      <c r="E202" s="284" t="s">
        <v>909</v>
      </c>
      <c r="F202" s="284" t="s">
        <v>3200</v>
      </c>
    </row>
    <row r="203" spans="1:6" hidden="1" outlineLevel="1" x14ac:dyDescent="0.2">
      <c r="A203" s="284">
        <v>3124</v>
      </c>
      <c r="C203" s="284" t="s">
        <v>1016</v>
      </c>
      <c r="D203" s="284" t="s">
        <v>1017</v>
      </c>
      <c r="E203" s="284" t="s">
        <v>909</v>
      </c>
      <c r="F203" s="284" t="s">
        <v>3201</v>
      </c>
    </row>
    <row r="204" spans="1:6" hidden="1" outlineLevel="1" x14ac:dyDescent="0.2">
      <c r="C204" s="284" t="s">
        <v>1018</v>
      </c>
      <c r="D204" s="284" t="s">
        <v>1019</v>
      </c>
      <c r="E204" s="284" t="s">
        <v>909</v>
      </c>
      <c r="F204" s="284" t="s">
        <v>3202</v>
      </c>
    </row>
    <row r="205" spans="1:6" hidden="1" outlineLevel="1" x14ac:dyDescent="0.2">
      <c r="C205" s="284" t="s">
        <v>1020</v>
      </c>
      <c r="D205" s="284" t="s">
        <v>1021</v>
      </c>
      <c r="E205" s="284" t="s">
        <v>1022</v>
      </c>
    </row>
    <row r="206" spans="1:6" hidden="1" outlineLevel="1" x14ac:dyDescent="0.2">
      <c r="C206" s="284" t="s">
        <v>1023</v>
      </c>
      <c r="D206" s="284" t="s">
        <v>1024</v>
      </c>
      <c r="E206" s="284" t="s">
        <v>1022</v>
      </c>
    </row>
    <row r="207" spans="1:6" hidden="1" outlineLevel="1" x14ac:dyDescent="0.2">
      <c r="C207" s="284" t="s">
        <v>1025</v>
      </c>
      <c r="D207" s="284" t="s">
        <v>1026</v>
      </c>
      <c r="E207" s="284" t="s">
        <v>1022</v>
      </c>
      <c r="F207" s="284" t="s">
        <v>3203</v>
      </c>
    </row>
    <row r="208" spans="1:6" hidden="1" outlineLevel="1" x14ac:dyDescent="0.2">
      <c r="A208" s="284">
        <v>313110</v>
      </c>
      <c r="B208" s="284" t="s">
        <v>23</v>
      </c>
      <c r="C208" s="284" t="s">
        <v>152</v>
      </c>
      <c r="D208" s="284" t="s">
        <v>1027</v>
      </c>
      <c r="E208" s="284" t="s">
        <v>1022</v>
      </c>
      <c r="F208" s="284" t="s">
        <v>3204</v>
      </c>
    </row>
    <row r="209" spans="1:6" hidden="1" outlineLevel="1" x14ac:dyDescent="0.2">
      <c r="C209" s="284" t="s">
        <v>1028</v>
      </c>
      <c r="D209" s="284" t="s">
        <v>1029</v>
      </c>
      <c r="E209" s="284" t="s">
        <v>1022</v>
      </c>
      <c r="F209" s="284" t="s">
        <v>3205</v>
      </c>
    </row>
    <row r="210" spans="1:6" hidden="1" outlineLevel="1" x14ac:dyDescent="0.2">
      <c r="A210" s="284">
        <v>313210</v>
      </c>
      <c r="C210" s="284" t="s">
        <v>154</v>
      </c>
      <c r="D210" s="284" t="s">
        <v>1030</v>
      </c>
      <c r="E210" s="284" t="s">
        <v>1022</v>
      </c>
      <c r="F210" s="284" t="s">
        <v>3206</v>
      </c>
    </row>
    <row r="211" spans="1:6" hidden="1" outlineLevel="1" x14ac:dyDescent="0.2">
      <c r="C211" s="284" t="s">
        <v>1031</v>
      </c>
      <c r="D211" s="284" t="s">
        <v>1032</v>
      </c>
      <c r="E211" s="284" t="s">
        <v>1022</v>
      </c>
      <c r="F211" s="284" t="s">
        <v>3207</v>
      </c>
    </row>
    <row r="212" spans="1:6" hidden="1" outlineLevel="1" x14ac:dyDescent="0.2">
      <c r="A212" s="284">
        <v>313400</v>
      </c>
      <c r="B212" s="284" t="s">
        <v>25</v>
      </c>
      <c r="C212" s="284" t="s">
        <v>278</v>
      </c>
      <c r="D212" s="284" t="s">
        <v>1033</v>
      </c>
      <c r="E212" s="284" t="s">
        <v>1022</v>
      </c>
      <c r="F212" s="284" t="s">
        <v>3208</v>
      </c>
    </row>
    <row r="213" spans="1:6" hidden="1" outlineLevel="1" x14ac:dyDescent="0.2">
      <c r="A213" s="284">
        <v>313500</v>
      </c>
      <c r="B213" s="284" t="s">
        <v>26</v>
      </c>
      <c r="C213" s="284" t="s">
        <v>277</v>
      </c>
      <c r="D213" s="284" t="s">
        <v>1034</v>
      </c>
      <c r="E213" s="284" t="s">
        <v>1022</v>
      </c>
      <c r="F213" s="284" t="s">
        <v>3209</v>
      </c>
    </row>
    <row r="214" spans="1:6" hidden="1" outlineLevel="1" x14ac:dyDescent="0.2">
      <c r="C214" s="284" t="s">
        <v>1035</v>
      </c>
      <c r="D214" s="284" t="s">
        <v>1036</v>
      </c>
      <c r="E214" s="284" t="s">
        <v>1022</v>
      </c>
    </row>
    <row r="215" spans="1:6" hidden="1" outlineLevel="1" x14ac:dyDescent="0.2">
      <c r="C215" s="284" t="s">
        <v>1037</v>
      </c>
      <c r="D215" s="284" t="s">
        <v>1038</v>
      </c>
      <c r="E215" s="284" t="s">
        <v>1022</v>
      </c>
    </row>
    <row r="216" spans="1:6" hidden="1" outlineLevel="1" x14ac:dyDescent="0.2">
      <c r="C216" s="284" t="s">
        <v>1039</v>
      </c>
      <c r="D216" s="284" t="s">
        <v>1040</v>
      </c>
      <c r="E216" s="284" t="s">
        <v>1022</v>
      </c>
      <c r="F216" s="284" t="s">
        <v>3210</v>
      </c>
    </row>
    <row r="217" spans="1:6" hidden="1" outlineLevel="1" x14ac:dyDescent="0.2">
      <c r="B217" s="284" t="s">
        <v>1041</v>
      </c>
      <c r="C217" s="284" t="s">
        <v>1042</v>
      </c>
      <c r="D217" s="284" t="s">
        <v>1043</v>
      </c>
      <c r="E217" s="284" t="s">
        <v>1022</v>
      </c>
      <c r="F217" s="284" t="s">
        <v>3211</v>
      </c>
    </row>
    <row r="218" spans="1:6" s="296" customFormat="1" hidden="1" outlineLevel="1" x14ac:dyDescent="0.2">
      <c r="C218" s="296" t="s">
        <v>1044</v>
      </c>
      <c r="D218" s="296" t="s">
        <v>1045</v>
      </c>
      <c r="E218" s="296" t="s">
        <v>909</v>
      </c>
    </row>
    <row r="219" spans="1:6" hidden="1" outlineLevel="1" x14ac:dyDescent="0.2">
      <c r="C219" s="284" t="s">
        <v>1046</v>
      </c>
      <c r="D219" s="284" t="s">
        <v>1047</v>
      </c>
      <c r="E219" s="284" t="s">
        <v>909</v>
      </c>
    </row>
    <row r="220" spans="1:6" hidden="1" outlineLevel="1" x14ac:dyDescent="0.2">
      <c r="C220" s="284" t="s">
        <v>1048</v>
      </c>
      <c r="D220" s="284" t="s">
        <v>1049</v>
      </c>
      <c r="E220" s="284" t="s">
        <v>909</v>
      </c>
    </row>
    <row r="221" spans="1:6" hidden="1" outlineLevel="1" x14ac:dyDescent="0.2">
      <c r="C221" s="284" t="s">
        <v>1050</v>
      </c>
      <c r="D221" s="284" t="s">
        <v>1051</v>
      </c>
      <c r="E221" s="284" t="s">
        <v>909</v>
      </c>
    </row>
    <row r="222" spans="1:6" hidden="1" outlineLevel="1" x14ac:dyDescent="0.2">
      <c r="C222" s="284" t="s">
        <v>1052</v>
      </c>
      <c r="D222" s="284" t="s">
        <v>1053</v>
      </c>
      <c r="E222" s="284" t="s">
        <v>909</v>
      </c>
      <c r="F222" s="284" t="s">
        <v>3212</v>
      </c>
    </row>
    <row r="223" spans="1:6" hidden="1" outlineLevel="1" x14ac:dyDescent="0.2">
      <c r="C223" s="284" t="s">
        <v>1054</v>
      </c>
      <c r="D223" s="284" t="s">
        <v>1055</v>
      </c>
      <c r="E223" s="284" t="s">
        <v>909</v>
      </c>
      <c r="F223" s="284" t="s">
        <v>3213</v>
      </c>
    </row>
    <row r="224" spans="1:6" hidden="1" outlineLevel="1" x14ac:dyDescent="0.2">
      <c r="C224" s="284" t="s">
        <v>1056</v>
      </c>
      <c r="D224" s="284" t="s">
        <v>1057</v>
      </c>
      <c r="E224" s="284" t="s">
        <v>909</v>
      </c>
    </row>
    <row r="225" spans="1:6" hidden="1" outlineLevel="1" x14ac:dyDescent="0.2">
      <c r="C225" s="284" t="s">
        <v>1058</v>
      </c>
      <c r="D225" s="284" t="s">
        <v>1059</v>
      </c>
      <c r="E225" s="284" t="s">
        <v>909</v>
      </c>
    </row>
    <row r="226" spans="1:6" hidden="1" outlineLevel="1" x14ac:dyDescent="0.2">
      <c r="C226" s="284" t="s">
        <v>1060</v>
      </c>
      <c r="D226" s="284" t="s">
        <v>1061</v>
      </c>
      <c r="E226" s="284" t="s">
        <v>909</v>
      </c>
      <c r="F226" s="284" t="s">
        <v>3214</v>
      </c>
    </row>
    <row r="227" spans="1:6" hidden="1" outlineLevel="1" x14ac:dyDescent="0.2">
      <c r="C227" s="284" t="s">
        <v>1062</v>
      </c>
      <c r="D227" s="284" t="s">
        <v>1063</v>
      </c>
      <c r="E227" s="284" t="s">
        <v>909</v>
      </c>
      <c r="F227" s="284" t="s">
        <v>3215</v>
      </c>
    </row>
    <row r="228" spans="1:6" hidden="1" outlineLevel="1" x14ac:dyDescent="0.2">
      <c r="C228" s="284" t="s">
        <v>1064</v>
      </c>
      <c r="D228" s="284" t="s">
        <v>1065</v>
      </c>
      <c r="E228" s="284" t="s">
        <v>909</v>
      </c>
      <c r="F228" s="284" t="s">
        <v>3216</v>
      </c>
    </row>
    <row r="229" spans="1:6" hidden="1" outlineLevel="1" x14ac:dyDescent="0.2">
      <c r="A229" s="284">
        <v>3224</v>
      </c>
      <c r="C229" s="284" t="s">
        <v>1066</v>
      </c>
      <c r="D229" s="284" t="s">
        <v>1067</v>
      </c>
      <c r="E229" s="284" t="s">
        <v>909</v>
      </c>
      <c r="F229" s="284" t="s">
        <v>3217</v>
      </c>
    </row>
    <row r="230" spans="1:6" hidden="1" outlineLevel="1" x14ac:dyDescent="0.2">
      <c r="C230" s="284" t="s">
        <v>1068</v>
      </c>
      <c r="D230" s="284" t="s">
        <v>1069</v>
      </c>
      <c r="E230" s="284" t="s">
        <v>909</v>
      </c>
      <c r="F230" s="284" t="s">
        <v>3218</v>
      </c>
    </row>
    <row r="231" spans="1:6" hidden="1" outlineLevel="1" x14ac:dyDescent="0.2">
      <c r="C231" s="284" t="s">
        <v>1070</v>
      </c>
      <c r="D231" s="284" t="s">
        <v>1071</v>
      </c>
      <c r="E231" s="284" t="s">
        <v>909</v>
      </c>
    </row>
    <row r="232" spans="1:6" hidden="1" outlineLevel="1" x14ac:dyDescent="0.2">
      <c r="C232" s="284" t="s">
        <v>1072</v>
      </c>
      <c r="D232" s="284" t="s">
        <v>1073</v>
      </c>
      <c r="E232" s="284" t="s">
        <v>909</v>
      </c>
    </row>
    <row r="233" spans="1:6" hidden="1" outlineLevel="1" x14ac:dyDescent="0.2">
      <c r="C233" s="284" t="s">
        <v>1074</v>
      </c>
      <c r="D233" s="284" t="s">
        <v>1075</v>
      </c>
      <c r="E233" s="284" t="s">
        <v>909</v>
      </c>
      <c r="F233" s="284" t="s">
        <v>3219</v>
      </c>
    </row>
    <row r="234" spans="1:6" hidden="1" outlineLevel="1" x14ac:dyDescent="0.2">
      <c r="A234" s="284">
        <v>323110</v>
      </c>
      <c r="C234" s="284" t="s">
        <v>1076</v>
      </c>
      <c r="D234" s="284" t="s">
        <v>1077</v>
      </c>
      <c r="E234" s="284" t="s">
        <v>909</v>
      </c>
      <c r="F234" s="284" t="s">
        <v>3220</v>
      </c>
    </row>
    <row r="235" spans="1:6" hidden="1" outlineLevel="1" x14ac:dyDescent="0.2">
      <c r="A235" s="284">
        <v>323200</v>
      </c>
      <c r="B235" s="284" t="s">
        <v>1078</v>
      </c>
      <c r="C235" s="284" t="s">
        <v>1079</v>
      </c>
      <c r="D235" s="284" t="s">
        <v>1080</v>
      </c>
      <c r="E235" s="284" t="s">
        <v>909</v>
      </c>
      <c r="F235" s="284" t="s">
        <v>3221</v>
      </c>
    </row>
    <row r="236" spans="1:6" hidden="1" outlineLevel="1" x14ac:dyDescent="0.2">
      <c r="A236" s="284">
        <v>323210</v>
      </c>
      <c r="C236" s="284" t="s">
        <v>1081</v>
      </c>
      <c r="D236" s="284" t="s">
        <v>1082</v>
      </c>
      <c r="E236" s="284" t="s">
        <v>909</v>
      </c>
      <c r="F236" s="284" t="s">
        <v>3222</v>
      </c>
    </row>
    <row r="237" spans="1:6" hidden="1" outlineLevel="1" x14ac:dyDescent="0.2">
      <c r="C237" s="284" t="s">
        <v>1083</v>
      </c>
      <c r="D237" s="284" t="s">
        <v>1084</v>
      </c>
      <c r="E237" s="284" t="s">
        <v>909</v>
      </c>
      <c r="F237" s="284" t="s">
        <v>3223</v>
      </c>
    </row>
    <row r="238" spans="1:6" hidden="1" outlineLevel="1" x14ac:dyDescent="0.2">
      <c r="C238" s="284" t="s">
        <v>1085</v>
      </c>
      <c r="D238" s="284" t="s">
        <v>1086</v>
      </c>
      <c r="E238" s="284" t="s">
        <v>909</v>
      </c>
      <c r="F238" s="284" t="s">
        <v>3224</v>
      </c>
    </row>
    <row r="239" spans="1:6" hidden="1" outlineLevel="1" x14ac:dyDescent="0.2">
      <c r="C239" s="284" t="s">
        <v>1087</v>
      </c>
      <c r="D239" s="284" t="s">
        <v>1088</v>
      </c>
      <c r="E239" s="284" t="s">
        <v>909</v>
      </c>
    </row>
    <row r="240" spans="1:6" hidden="1" outlineLevel="1" x14ac:dyDescent="0.2">
      <c r="C240" s="284" t="s">
        <v>1089</v>
      </c>
      <c r="D240" s="284" t="s">
        <v>1090</v>
      </c>
      <c r="E240" s="284" t="s">
        <v>909</v>
      </c>
    </row>
    <row r="241" spans="1:6" hidden="1" outlineLevel="1" x14ac:dyDescent="0.2">
      <c r="C241" s="284" t="s">
        <v>1091</v>
      </c>
      <c r="D241" s="284" t="s">
        <v>1092</v>
      </c>
      <c r="E241" s="284" t="s">
        <v>909</v>
      </c>
      <c r="F241" s="284" t="s">
        <v>3225</v>
      </c>
    </row>
    <row r="242" spans="1:6" hidden="1" outlineLevel="1" x14ac:dyDescent="0.2">
      <c r="A242" s="284">
        <v>324013</v>
      </c>
      <c r="B242" s="284" t="s">
        <v>27</v>
      </c>
      <c r="C242" s="284" t="s">
        <v>276</v>
      </c>
      <c r="D242" s="284" t="s">
        <v>1093</v>
      </c>
      <c r="E242" s="284" t="s">
        <v>909</v>
      </c>
      <c r="F242" s="284" t="s">
        <v>3226</v>
      </c>
    </row>
    <row r="243" spans="1:6" s="296" customFormat="1" hidden="1" outlineLevel="1" x14ac:dyDescent="0.2">
      <c r="C243" s="296" t="s">
        <v>1094</v>
      </c>
      <c r="D243" s="296" t="s">
        <v>1095</v>
      </c>
      <c r="E243" s="296" t="s">
        <v>909</v>
      </c>
    </row>
    <row r="244" spans="1:6" hidden="1" outlineLevel="1" x14ac:dyDescent="0.2">
      <c r="C244" s="284" t="s">
        <v>1096</v>
      </c>
      <c r="D244" s="284" t="s">
        <v>1097</v>
      </c>
      <c r="E244" s="284" t="s">
        <v>909</v>
      </c>
    </row>
    <row r="245" spans="1:6" hidden="1" outlineLevel="1" x14ac:dyDescent="0.2">
      <c r="C245" s="284" t="s">
        <v>1098</v>
      </c>
      <c r="D245" s="284" t="s">
        <v>1099</v>
      </c>
      <c r="E245" s="284" t="s">
        <v>909</v>
      </c>
    </row>
    <row r="246" spans="1:6" hidden="1" outlineLevel="1" x14ac:dyDescent="0.2">
      <c r="C246" s="284" t="s">
        <v>1100</v>
      </c>
      <c r="D246" s="284" t="s">
        <v>1101</v>
      </c>
      <c r="E246" s="284" t="s">
        <v>909</v>
      </c>
    </row>
    <row r="247" spans="1:6" hidden="1" outlineLevel="1" x14ac:dyDescent="0.2">
      <c r="C247" s="284" t="s">
        <v>1102</v>
      </c>
      <c r="D247" s="284" t="s">
        <v>1103</v>
      </c>
      <c r="E247" s="284" t="s">
        <v>909</v>
      </c>
      <c r="F247" s="284" t="s">
        <v>3227</v>
      </c>
    </row>
    <row r="248" spans="1:6" hidden="1" outlineLevel="1" x14ac:dyDescent="0.2">
      <c r="C248" s="284" t="s">
        <v>1104</v>
      </c>
      <c r="D248" s="284" t="s">
        <v>1105</v>
      </c>
      <c r="E248" s="284" t="s">
        <v>909</v>
      </c>
      <c r="F248" s="284" t="s">
        <v>3228</v>
      </c>
    </row>
    <row r="249" spans="1:6" hidden="1" outlineLevel="1" x14ac:dyDescent="0.2">
      <c r="C249" s="284" t="s">
        <v>1106</v>
      </c>
      <c r="D249" s="284" t="s">
        <v>1107</v>
      </c>
      <c r="E249" s="284" t="s">
        <v>909</v>
      </c>
    </row>
    <row r="250" spans="1:6" hidden="1" outlineLevel="1" x14ac:dyDescent="0.2">
      <c r="C250" s="284" t="s">
        <v>1108</v>
      </c>
      <c r="D250" s="284" t="s">
        <v>1109</v>
      </c>
      <c r="E250" s="284" t="s">
        <v>909</v>
      </c>
    </row>
    <row r="251" spans="1:6" hidden="1" outlineLevel="1" x14ac:dyDescent="0.2">
      <c r="C251" s="284" t="s">
        <v>1110</v>
      </c>
      <c r="D251" s="284" t="s">
        <v>1111</v>
      </c>
      <c r="E251" s="284" t="s">
        <v>909</v>
      </c>
      <c r="F251" s="284" t="s">
        <v>3229</v>
      </c>
    </row>
    <row r="252" spans="1:6" hidden="1" outlineLevel="1" x14ac:dyDescent="0.2">
      <c r="C252" s="284" t="s">
        <v>1112</v>
      </c>
      <c r="D252" s="284" t="s">
        <v>1113</v>
      </c>
      <c r="E252" s="284" t="s">
        <v>909</v>
      </c>
      <c r="F252" s="284" t="s">
        <v>3230</v>
      </c>
    </row>
    <row r="253" spans="1:6" s="296" customFormat="1" hidden="1" outlineLevel="1" x14ac:dyDescent="0.2">
      <c r="C253" s="296" t="s">
        <v>1114</v>
      </c>
      <c r="D253" s="296" t="s">
        <v>1115</v>
      </c>
      <c r="E253" s="296" t="s">
        <v>909</v>
      </c>
    </row>
    <row r="254" spans="1:6" hidden="1" outlineLevel="1" x14ac:dyDescent="0.2">
      <c r="C254" s="284" t="s">
        <v>1116</v>
      </c>
      <c r="D254" s="284" t="s">
        <v>1117</v>
      </c>
      <c r="E254" s="284" t="s">
        <v>909</v>
      </c>
    </row>
    <row r="255" spans="1:6" hidden="1" outlineLevel="1" x14ac:dyDescent="0.2">
      <c r="C255" s="284" t="s">
        <v>1118</v>
      </c>
      <c r="D255" s="284" t="s">
        <v>1119</v>
      </c>
      <c r="E255" s="284" t="s">
        <v>909</v>
      </c>
    </row>
    <row r="256" spans="1:6" hidden="1" outlineLevel="1" x14ac:dyDescent="0.2">
      <c r="C256" s="284" t="s">
        <v>1120</v>
      </c>
      <c r="D256" s="284" t="s">
        <v>1121</v>
      </c>
      <c r="E256" s="284" t="s">
        <v>909</v>
      </c>
    </row>
    <row r="257" spans="3:6" hidden="1" outlineLevel="1" x14ac:dyDescent="0.2">
      <c r="C257" s="284" t="s">
        <v>1122</v>
      </c>
      <c r="D257" s="284" t="s">
        <v>1123</v>
      </c>
      <c r="E257" s="284" t="s">
        <v>909</v>
      </c>
      <c r="F257" s="284" t="s">
        <v>3231</v>
      </c>
    </row>
    <row r="258" spans="3:6" hidden="1" outlineLevel="1" x14ac:dyDescent="0.2">
      <c r="C258" s="284" t="s">
        <v>1124</v>
      </c>
      <c r="D258" s="284" t="s">
        <v>1125</v>
      </c>
      <c r="E258" s="284" t="s">
        <v>909</v>
      </c>
      <c r="F258" s="284" t="s">
        <v>3232</v>
      </c>
    </row>
    <row r="259" spans="3:6" hidden="1" outlineLevel="1" x14ac:dyDescent="0.2">
      <c r="C259" s="284" t="s">
        <v>1126</v>
      </c>
      <c r="D259" s="284" t="s">
        <v>1127</v>
      </c>
      <c r="E259" s="284" t="s">
        <v>909</v>
      </c>
    </row>
    <row r="260" spans="3:6" hidden="1" outlineLevel="1" x14ac:dyDescent="0.2">
      <c r="C260" s="284" t="s">
        <v>1128</v>
      </c>
      <c r="D260" s="284" t="s">
        <v>1129</v>
      </c>
      <c r="E260" s="284" t="s">
        <v>909</v>
      </c>
    </row>
    <row r="261" spans="3:6" hidden="1" outlineLevel="1" x14ac:dyDescent="0.2">
      <c r="C261" s="284" t="s">
        <v>1130</v>
      </c>
      <c r="D261" s="284" t="s">
        <v>1131</v>
      </c>
      <c r="E261" s="284" t="s">
        <v>909</v>
      </c>
      <c r="F261" s="284" t="s">
        <v>3233</v>
      </c>
    </row>
    <row r="262" spans="3:6" hidden="1" outlineLevel="1" x14ac:dyDescent="0.2">
      <c r="C262" s="284" t="s">
        <v>1132</v>
      </c>
      <c r="D262" s="284" t="s">
        <v>1133</v>
      </c>
      <c r="E262" s="284" t="s">
        <v>909</v>
      </c>
      <c r="F262" s="284" t="s">
        <v>3234</v>
      </c>
    </row>
    <row r="263" spans="3:6" s="295" customFormat="1" hidden="1" outlineLevel="1" x14ac:dyDescent="0.2">
      <c r="C263" s="295" t="s">
        <v>1134</v>
      </c>
      <c r="D263" s="295" t="s">
        <v>685</v>
      </c>
      <c r="E263" s="296" t="s">
        <v>909</v>
      </c>
    </row>
    <row r="264" spans="3:6" s="295" customFormat="1" hidden="1" outlineLevel="1" x14ac:dyDescent="0.2">
      <c r="C264" s="295" t="s">
        <v>1135</v>
      </c>
      <c r="D264" s="295" t="s">
        <v>685</v>
      </c>
      <c r="E264" s="296" t="s">
        <v>909</v>
      </c>
    </row>
    <row r="265" spans="3:6" s="296" customFormat="1" hidden="1" outlineLevel="1" x14ac:dyDescent="0.2">
      <c r="C265" s="296" t="s">
        <v>1136</v>
      </c>
      <c r="D265" s="296" t="s">
        <v>1137</v>
      </c>
      <c r="E265" s="296" t="s">
        <v>909</v>
      </c>
    </row>
    <row r="266" spans="3:6" hidden="1" outlineLevel="1" x14ac:dyDescent="0.2">
      <c r="C266" s="284" t="s">
        <v>1138</v>
      </c>
      <c r="D266" s="284" t="s">
        <v>1139</v>
      </c>
      <c r="E266" s="284" t="s">
        <v>909</v>
      </c>
    </row>
    <row r="267" spans="3:6" hidden="1" outlineLevel="1" x14ac:dyDescent="0.2">
      <c r="C267" s="284" t="s">
        <v>1140</v>
      </c>
      <c r="D267" s="284" t="s">
        <v>1141</v>
      </c>
      <c r="E267" s="284" t="s">
        <v>909</v>
      </c>
    </row>
    <row r="268" spans="3:6" hidden="1" outlineLevel="1" x14ac:dyDescent="0.2">
      <c r="C268" s="284" t="s">
        <v>1142</v>
      </c>
      <c r="D268" s="284" t="s">
        <v>1143</v>
      </c>
      <c r="E268" s="284" t="s">
        <v>909</v>
      </c>
    </row>
    <row r="269" spans="3:6" hidden="1" outlineLevel="1" x14ac:dyDescent="0.2">
      <c r="C269" s="284" t="s">
        <v>1144</v>
      </c>
      <c r="D269" s="284" t="s">
        <v>1145</v>
      </c>
      <c r="E269" s="284" t="s">
        <v>909</v>
      </c>
      <c r="F269" s="284" t="s">
        <v>3235</v>
      </c>
    </row>
    <row r="270" spans="3:6" hidden="1" outlineLevel="1" x14ac:dyDescent="0.2">
      <c r="C270" s="284" t="s">
        <v>1146</v>
      </c>
      <c r="D270" s="284" t="s">
        <v>1147</v>
      </c>
      <c r="E270" s="284" t="s">
        <v>909</v>
      </c>
      <c r="F270" s="284" t="s">
        <v>3236</v>
      </c>
    </row>
    <row r="271" spans="3:6" hidden="1" outlineLevel="1" x14ac:dyDescent="0.2">
      <c r="C271" s="284" t="s">
        <v>1148</v>
      </c>
      <c r="D271" s="284" t="s">
        <v>1149</v>
      </c>
      <c r="E271" s="284" t="s">
        <v>909</v>
      </c>
    </row>
    <row r="272" spans="3:6" hidden="1" outlineLevel="1" x14ac:dyDescent="0.2">
      <c r="C272" s="284" t="s">
        <v>1150</v>
      </c>
      <c r="D272" s="284" t="s">
        <v>1151</v>
      </c>
      <c r="E272" s="284" t="s">
        <v>909</v>
      </c>
    </row>
    <row r="273" spans="1:6" hidden="1" outlineLevel="1" x14ac:dyDescent="0.2">
      <c r="C273" s="284" t="s">
        <v>1152</v>
      </c>
      <c r="D273" s="284" t="s">
        <v>1153</v>
      </c>
      <c r="E273" s="284" t="s">
        <v>909</v>
      </c>
      <c r="F273" s="284" t="s">
        <v>3237</v>
      </c>
    </row>
    <row r="274" spans="1:6" hidden="1" outlineLevel="1" x14ac:dyDescent="0.2">
      <c r="C274" s="284" t="s">
        <v>1154</v>
      </c>
      <c r="D274" s="284" t="s">
        <v>1155</v>
      </c>
      <c r="E274" s="284" t="s">
        <v>909</v>
      </c>
      <c r="F274" s="284" t="s">
        <v>3238</v>
      </c>
    </row>
    <row r="275" spans="1:6" hidden="1" outlineLevel="1" x14ac:dyDescent="0.2">
      <c r="C275" s="284" t="s">
        <v>1156</v>
      </c>
      <c r="D275" s="284" t="s">
        <v>1157</v>
      </c>
      <c r="E275" s="284" t="s">
        <v>909</v>
      </c>
      <c r="F275" s="284" t="s">
        <v>3239</v>
      </c>
    </row>
    <row r="276" spans="1:6" hidden="1" outlineLevel="1" x14ac:dyDescent="0.2">
      <c r="A276" s="284">
        <v>3724</v>
      </c>
      <c r="C276" s="284" t="s">
        <v>1158</v>
      </c>
      <c r="D276" s="284" t="s">
        <v>1159</v>
      </c>
      <c r="E276" s="284" t="s">
        <v>909</v>
      </c>
      <c r="F276" s="284" t="s">
        <v>3240</v>
      </c>
    </row>
    <row r="277" spans="1:6" hidden="1" outlineLevel="1" x14ac:dyDescent="0.2">
      <c r="C277" s="284" t="s">
        <v>1160</v>
      </c>
      <c r="D277" s="284" t="s">
        <v>1161</v>
      </c>
      <c r="E277" s="284" t="s">
        <v>909</v>
      </c>
      <c r="F277" s="284" t="s">
        <v>3241</v>
      </c>
    </row>
    <row r="278" spans="1:6" hidden="1" outlineLevel="1" x14ac:dyDescent="0.2">
      <c r="C278" s="284" t="s">
        <v>2929</v>
      </c>
      <c r="D278" s="284" t="s">
        <v>2948</v>
      </c>
      <c r="E278" s="284" t="s">
        <v>909</v>
      </c>
      <c r="F278" s="284" t="s">
        <v>3242</v>
      </c>
    </row>
    <row r="279" spans="1:6" hidden="1" outlineLevel="1" x14ac:dyDescent="0.2">
      <c r="C279" s="284" t="s">
        <v>2931</v>
      </c>
      <c r="D279" s="284" t="s">
        <v>2949</v>
      </c>
      <c r="E279" s="284" t="s">
        <v>909</v>
      </c>
      <c r="F279" s="284" t="s">
        <v>3243</v>
      </c>
    </row>
    <row r="280" spans="1:6" s="296" customFormat="1" hidden="1" outlineLevel="1" x14ac:dyDescent="0.2">
      <c r="C280" s="296" t="s">
        <v>1162</v>
      </c>
      <c r="D280" s="296" t="s">
        <v>1163</v>
      </c>
    </row>
    <row r="281" spans="1:6" hidden="1" outlineLevel="1" x14ac:dyDescent="0.2">
      <c r="C281" s="284" t="s">
        <v>1164</v>
      </c>
      <c r="D281" s="284" t="s">
        <v>1165</v>
      </c>
    </row>
    <row r="282" spans="1:6" hidden="1" outlineLevel="1" x14ac:dyDescent="0.2">
      <c r="C282" s="284" t="s">
        <v>1166</v>
      </c>
      <c r="D282" s="284" t="s">
        <v>1167</v>
      </c>
    </row>
    <row r="283" spans="1:6" hidden="1" outlineLevel="1" x14ac:dyDescent="0.2">
      <c r="C283" s="284" t="s">
        <v>1168</v>
      </c>
      <c r="D283" s="284" t="s">
        <v>1169</v>
      </c>
    </row>
    <row r="284" spans="1:6" hidden="1" outlineLevel="1" x14ac:dyDescent="0.2">
      <c r="C284" s="284" t="s">
        <v>1170</v>
      </c>
      <c r="D284" s="284" t="s">
        <v>1171</v>
      </c>
    </row>
    <row r="285" spans="1:6" hidden="1" outlineLevel="1" x14ac:dyDescent="0.2">
      <c r="C285" s="284" t="s">
        <v>1172</v>
      </c>
      <c r="D285" s="284" t="s">
        <v>1173</v>
      </c>
    </row>
    <row r="286" spans="1:6" s="296" customFormat="1" hidden="1" outlineLevel="1" x14ac:dyDescent="0.2">
      <c r="C286" s="296" t="s">
        <v>1174</v>
      </c>
      <c r="D286" s="296" t="s">
        <v>685</v>
      </c>
    </row>
    <row r="287" spans="1:6" s="294" customFormat="1" collapsed="1" x14ac:dyDescent="0.2">
      <c r="C287" s="294" t="s">
        <v>1175</v>
      </c>
      <c r="D287" s="294" t="s">
        <v>1176</v>
      </c>
    </row>
    <row r="288" spans="1:6" s="295" customFormat="1" hidden="1" outlineLevel="1" x14ac:dyDescent="0.2">
      <c r="C288" s="295" t="s">
        <v>1177</v>
      </c>
      <c r="D288" s="295" t="s">
        <v>685</v>
      </c>
    </row>
    <row r="289" spans="3:4" s="296" customFormat="1" hidden="1" outlineLevel="1" x14ac:dyDescent="0.2">
      <c r="C289" s="296" t="s">
        <v>1178</v>
      </c>
      <c r="D289" s="296" t="s">
        <v>1179</v>
      </c>
    </row>
    <row r="290" spans="3:4" hidden="1" outlineLevel="1" x14ac:dyDescent="0.2">
      <c r="C290" s="284" t="s">
        <v>1180</v>
      </c>
      <c r="D290" s="284" t="s">
        <v>1181</v>
      </c>
    </row>
    <row r="291" spans="3:4" hidden="1" outlineLevel="1" x14ac:dyDescent="0.2">
      <c r="C291" s="284" t="s">
        <v>1182</v>
      </c>
      <c r="D291" s="284" t="s">
        <v>1183</v>
      </c>
    </row>
    <row r="292" spans="3:4" hidden="1" outlineLevel="1" x14ac:dyDescent="0.2">
      <c r="C292" s="284" t="s">
        <v>1184</v>
      </c>
      <c r="D292" s="284" t="s">
        <v>1185</v>
      </c>
    </row>
    <row r="293" spans="3:4" hidden="1" outlineLevel="1" x14ac:dyDescent="0.2">
      <c r="C293" s="284" t="s">
        <v>1186</v>
      </c>
      <c r="D293" s="284" t="s">
        <v>1187</v>
      </c>
    </row>
    <row r="294" spans="3:4" hidden="1" outlineLevel="1" x14ac:dyDescent="0.2">
      <c r="C294" s="284" t="s">
        <v>1188</v>
      </c>
      <c r="D294" s="284" t="s">
        <v>1189</v>
      </c>
    </row>
    <row r="295" spans="3:4" hidden="1" outlineLevel="1" x14ac:dyDescent="0.2">
      <c r="C295" s="284" t="s">
        <v>1190</v>
      </c>
      <c r="D295" s="284" t="s">
        <v>1191</v>
      </c>
    </row>
    <row r="296" spans="3:4" s="296" customFormat="1" hidden="1" outlineLevel="1" x14ac:dyDescent="0.2">
      <c r="C296" s="296" t="s">
        <v>1192</v>
      </c>
      <c r="D296" s="296" t="s">
        <v>1193</v>
      </c>
    </row>
    <row r="297" spans="3:4" hidden="1" outlineLevel="1" x14ac:dyDescent="0.2">
      <c r="C297" s="284" t="s">
        <v>1194</v>
      </c>
      <c r="D297" s="284" t="s">
        <v>1195</v>
      </c>
    </row>
    <row r="298" spans="3:4" hidden="1" outlineLevel="1" x14ac:dyDescent="0.2">
      <c r="C298" s="284" t="s">
        <v>1196</v>
      </c>
      <c r="D298" s="284" t="s">
        <v>1197</v>
      </c>
    </row>
    <row r="299" spans="3:4" hidden="1" outlineLevel="1" x14ac:dyDescent="0.2">
      <c r="C299" s="284" t="s">
        <v>1198</v>
      </c>
      <c r="D299" s="284" t="s">
        <v>1199</v>
      </c>
    </row>
    <row r="300" spans="3:4" hidden="1" outlineLevel="1" x14ac:dyDescent="0.2">
      <c r="C300" s="284" t="s">
        <v>1200</v>
      </c>
      <c r="D300" s="284" t="s">
        <v>1201</v>
      </c>
    </row>
    <row r="301" spans="3:4" hidden="1" outlineLevel="1" x14ac:dyDescent="0.2">
      <c r="C301" s="284" t="s">
        <v>1202</v>
      </c>
      <c r="D301" s="284" t="s">
        <v>1203</v>
      </c>
    </row>
    <row r="302" spans="3:4" s="296" customFormat="1" hidden="1" outlineLevel="1" x14ac:dyDescent="0.2">
      <c r="C302" s="296" t="s">
        <v>1204</v>
      </c>
      <c r="D302" s="296" t="s">
        <v>1205</v>
      </c>
    </row>
    <row r="303" spans="3:4" hidden="1" outlineLevel="1" x14ac:dyDescent="0.2">
      <c r="C303" s="284" t="s">
        <v>1206</v>
      </c>
      <c r="D303" s="284" t="s">
        <v>1207</v>
      </c>
    </row>
    <row r="304" spans="3:4" hidden="1" outlineLevel="1" x14ac:dyDescent="0.2">
      <c r="C304" s="284" t="s">
        <v>1208</v>
      </c>
      <c r="D304" s="284" t="s">
        <v>1209</v>
      </c>
    </row>
    <row r="305" spans="3:4" hidden="1" outlineLevel="1" x14ac:dyDescent="0.2">
      <c r="C305" s="284" t="s">
        <v>1210</v>
      </c>
      <c r="D305" s="284" t="s">
        <v>1211</v>
      </c>
    </row>
    <row r="306" spans="3:4" hidden="1" outlineLevel="1" x14ac:dyDescent="0.2">
      <c r="C306" s="284" t="s">
        <v>1212</v>
      </c>
      <c r="D306" s="284" t="s">
        <v>1213</v>
      </c>
    </row>
    <row r="307" spans="3:4" hidden="1" outlineLevel="1" x14ac:dyDescent="0.2">
      <c r="C307" s="284" t="s">
        <v>1214</v>
      </c>
      <c r="D307" s="284" t="s">
        <v>1215</v>
      </c>
    </row>
    <row r="308" spans="3:4" hidden="1" outlineLevel="1" x14ac:dyDescent="0.2">
      <c r="C308" s="284" t="s">
        <v>1216</v>
      </c>
      <c r="D308" s="284" t="s">
        <v>1217</v>
      </c>
    </row>
    <row r="309" spans="3:4" hidden="1" outlineLevel="1" x14ac:dyDescent="0.2">
      <c r="C309" s="284" t="s">
        <v>1218</v>
      </c>
      <c r="D309" s="284" t="s">
        <v>1219</v>
      </c>
    </row>
    <row r="310" spans="3:4" hidden="1" outlineLevel="1" x14ac:dyDescent="0.2">
      <c r="C310" s="284" t="s">
        <v>1220</v>
      </c>
      <c r="D310" s="284" t="s">
        <v>1221</v>
      </c>
    </row>
    <row r="311" spans="3:4" hidden="1" outlineLevel="1" x14ac:dyDescent="0.2">
      <c r="C311" s="284" t="s">
        <v>1222</v>
      </c>
      <c r="D311" s="284" t="s">
        <v>1223</v>
      </c>
    </row>
    <row r="312" spans="3:4" hidden="1" outlineLevel="1" x14ac:dyDescent="0.2">
      <c r="C312" s="284" t="s">
        <v>1224</v>
      </c>
      <c r="D312" s="284" t="s">
        <v>1225</v>
      </c>
    </row>
    <row r="313" spans="3:4" s="296" customFormat="1" hidden="1" outlineLevel="1" x14ac:dyDescent="0.2">
      <c r="C313" s="296" t="s">
        <v>1226</v>
      </c>
      <c r="D313" s="296" t="s">
        <v>1227</v>
      </c>
    </row>
    <row r="314" spans="3:4" hidden="1" outlineLevel="1" x14ac:dyDescent="0.2">
      <c r="C314" s="284" t="s">
        <v>1228</v>
      </c>
      <c r="D314" s="284" t="s">
        <v>1229</v>
      </c>
    </row>
    <row r="315" spans="3:4" hidden="1" outlineLevel="1" x14ac:dyDescent="0.2">
      <c r="C315" s="284" t="s">
        <v>1230</v>
      </c>
      <c r="D315" s="284" t="s">
        <v>1231</v>
      </c>
    </row>
    <row r="316" spans="3:4" hidden="1" outlineLevel="1" x14ac:dyDescent="0.2">
      <c r="C316" s="284" t="s">
        <v>1232</v>
      </c>
      <c r="D316" s="284" t="s">
        <v>1233</v>
      </c>
    </row>
    <row r="317" spans="3:4" hidden="1" outlineLevel="1" x14ac:dyDescent="0.2">
      <c r="C317" s="284" t="s">
        <v>1234</v>
      </c>
      <c r="D317" s="284" t="s">
        <v>1235</v>
      </c>
    </row>
    <row r="318" spans="3:4" hidden="1" outlineLevel="1" x14ac:dyDescent="0.2">
      <c r="C318" s="284" t="s">
        <v>1236</v>
      </c>
      <c r="D318" s="284" t="s">
        <v>1237</v>
      </c>
    </row>
    <row r="319" spans="3:4" hidden="1" outlineLevel="1" x14ac:dyDescent="0.2">
      <c r="C319" s="284" t="s">
        <v>1238</v>
      </c>
      <c r="D319" s="284" t="s">
        <v>1239</v>
      </c>
    </row>
    <row r="320" spans="3:4" hidden="1" outlineLevel="1" x14ac:dyDescent="0.2">
      <c r="C320" s="284" t="s">
        <v>1240</v>
      </c>
      <c r="D320" s="284" t="s">
        <v>1241</v>
      </c>
    </row>
    <row r="321" spans="3:4" hidden="1" outlineLevel="1" x14ac:dyDescent="0.2">
      <c r="C321" s="284" t="s">
        <v>1242</v>
      </c>
      <c r="D321" s="284" t="s">
        <v>1243</v>
      </c>
    </row>
    <row r="322" spans="3:4" hidden="1" outlineLevel="1" x14ac:dyDescent="0.2">
      <c r="C322" s="284" t="s">
        <v>1244</v>
      </c>
      <c r="D322" s="284" t="s">
        <v>1245</v>
      </c>
    </row>
    <row r="323" spans="3:4" hidden="1" outlineLevel="1" x14ac:dyDescent="0.2">
      <c r="C323" s="284" t="s">
        <v>1246</v>
      </c>
      <c r="D323" s="284" t="s">
        <v>1247</v>
      </c>
    </row>
    <row r="324" spans="3:4" hidden="1" outlineLevel="1" x14ac:dyDescent="0.2">
      <c r="C324" s="284" t="s">
        <v>1248</v>
      </c>
      <c r="D324" s="284" t="s">
        <v>1249</v>
      </c>
    </row>
    <row r="325" spans="3:4" s="296" customFormat="1" hidden="1" outlineLevel="1" x14ac:dyDescent="0.2">
      <c r="C325" s="296" t="s">
        <v>1250</v>
      </c>
      <c r="D325" s="296" t="s">
        <v>1251</v>
      </c>
    </row>
    <row r="326" spans="3:4" hidden="1" outlineLevel="1" x14ac:dyDescent="0.2">
      <c r="C326" s="284" t="s">
        <v>1252</v>
      </c>
      <c r="D326" s="284" t="s">
        <v>1253</v>
      </c>
    </row>
    <row r="327" spans="3:4" hidden="1" outlineLevel="1" x14ac:dyDescent="0.2">
      <c r="C327" s="284" t="s">
        <v>1254</v>
      </c>
      <c r="D327" s="284" t="s">
        <v>1255</v>
      </c>
    </row>
    <row r="328" spans="3:4" hidden="1" outlineLevel="1" x14ac:dyDescent="0.2">
      <c r="C328" s="284" t="s">
        <v>1256</v>
      </c>
      <c r="D328" s="284" t="s">
        <v>1257</v>
      </c>
    </row>
    <row r="329" spans="3:4" hidden="1" outlineLevel="1" x14ac:dyDescent="0.2">
      <c r="C329" s="284" t="s">
        <v>1258</v>
      </c>
      <c r="D329" s="284" t="s">
        <v>1259</v>
      </c>
    </row>
    <row r="330" spans="3:4" hidden="1" outlineLevel="1" x14ac:dyDescent="0.2">
      <c r="C330" s="284" t="s">
        <v>1260</v>
      </c>
      <c r="D330" s="284" t="s">
        <v>1261</v>
      </c>
    </row>
    <row r="331" spans="3:4" hidden="1" outlineLevel="1" x14ac:dyDescent="0.2">
      <c r="C331" s="284" t="s">
        <v>1262</v>
      </c>
      <c r="D331" s="284" t="s">
        <v>1263</v>
      </c>
    </row>
    <row r="332" spans="3:4" hidden="1" outlineLevel="1" x14ac:dyDescent="0.2">
      <c r="C332" s="284" t="s">
        <v>1264</v>
      </c>
      <c r="D332" s="284" t="s">
        <v>1265</v>
      </c>
    </row>
    <row r="333" spans="3:4" hidden="1" outlineLevel="1" x14ac:dyDescent="0.2">
      <c r="C333" s="284" t="s">
        <v>1266</v>
      </c>
      <c r="D333" s="284" t="s">
        <v>1267</v>
      </c>
    </row>
    <row r="334" spans="3:4" hidden="1" outlineLevel="1" x14ac:dyDescent="0.2">
      <c r="C334" s="284" t="s">
        <v>1268</v>
      </c>
      <c r="D334" s="284" t="s">
        <v>1269</v>
      </c>
    </row>
    <row r="335" spans="3:4" hidden="1" outlineLevel="1" x14ac:dyDescent="0.2">
      <c r="C335" s="284" t="s">
        <v>1270</v>
      </c>
      <c r="D335" s="284" t="s">
        <v>1271</v>
      </c>
    </row>
    <row r="336" spans="3:4" hidden="1" outlineLevel="1" x14ac:dyDescent="0.2">
      <c r="C336" s="284" t="s">
        <v>1272</v>
      </c>
      <c r="D336" s="284" t="s">
        <v>1273</v>
      </c>
    </row>
    <row r="337" spans="3:4" hidden="1" outlineLevel="1" x14ac:dyDescent="0.2">
      <c r="C337" s="284" t="s">
        <v>1274</v>
      </c>
      <c r="D337" s="284" t="s">
        <v>1275</v>
      </c>
    </row>
    <row r="338" spans="3:4" hidden="1" outlineLevel="1" x14ac:dyDescent="0.2">
      <c r="C338" s="284" t="s">
        <v>1276</v>
      </c>
      <c r="D338" s="284" t="s">
        <v>1277</v>
      </c>
    </row>
    <row r="339" spans="3:4" hidden="1" outlineLevel="1" x14ac:dyDescent="0.2">
      <c r="C339" s="284" t="s">
        <v>1278</v>
      </c>
      <c r="D339" s="284" t="s">
        <v>1279</v>
      </c>
    </row>
    <row r="340" spans="3:4" s="295" customFormat="1" hidden="1" outlineLevel="1" x14ac:dyDescent="0.2">
      <c r="C340" s="295" t="s">
        <v>1280</v>
      </c>
      <c r="D340" s="295" t="s">
        <v>685</v>
      </c>
    </row>
    <row r="341" spans="3:4" s="296" customFormat="1" hidden="1" outlineLevel="1" x14ac:dyDescent="0.2">
      <c r="C341" s="296" t="s">
        <v>1281</v>
      </c>
      <c r="D341" s="296" t="s">
        <v>1282</v>
      </c>
    </row>
    <row r="342" spans="3:4" hidden="1" outlineLevel="1" x14ac:dyDescent="0.2">
      <c r="C342" s="284" t="s">
        <v>1283</v>
      </c>
      <c r="D342" s="284" t="s">
        <v>1284</v>
      </c>
    </row>
    <row r="343" spans="3:4" hidden="1" outlineLevel="1" x14ac:dyDescent="0.2">
      <c r="C343" s="284" t="s">
        <v>1285</v>
      </c>
      <c r="D343" s="284" t="s">
        <v>1286</v>
      </c>
    </row>
    <row r="344" spans="3:4" hidden="1" outlineLevel="1" x14ac:dyDescent="0.2">
      <c r="C344" s="284" t="s">
        <v>1287</v>
      </c>
      <c r="D344" s="284" t="s">
        <v>1288</v>
      </c>
    </row>
    <row r="345" spans="3:4" hidden="1" outlineLevel="1" x14ac:dyDescent="0.2">
      <c r="C345" s="284" t="s">
        <v>1289</v>
      </c>
      <c r="D345" s="284" t="s">
        <v>1290</v>
      </c>
    </row>
    <row r="346" spans="3:4" hidden="1" outlineLevel="1" x14ac:dyDescent="0.2">
      <c r="C346" s="284" t="s">
        <v>1291</v>
      </c>
      <c r="D346" s="284" t="s">
        <v>1292</v>
      </c>
    </row>
    <row r="347" spans="3:4" hidden="1" outlineLevel="1" x14ac:dyDescent="0.2">
      <c r="C347" s="284" t="s">
        <v>1293</v>
      </c>
      <c r="D347" s="284" t="s">
        <v>1294</v>
      </c>
    </row>
    <row r="348" spans="3:4" hidden="1" outlineLevel="1" x14ac:dyDescent="0.2">
      <c r="C348" s="284" t="s">
        <v>1295</v>
      </c>
      <c r="D348" s="284" t="s">
        <v>1296</v>
      </c>
    </row>
    <row r="349" spans="3:4" hidden="1" outlineLevel="1" x14ac:dyDescent="0.2">
      <c r="C349" s="284" t="s">
        <v>1297</v>
      </c>
      <c r="D349" s="284" t="s">
        <v>1298</v>
      </c>
    </row>
    <row r="350" spans="3:4" hidden="1" outlineLevel="1" x14ac:dyDescent="0.2">
      <c r="C350" s="284" t="s">
        <v>1299</v>
      </c>
      <c r="D350" s="284" t="s">
        <v>1300</v>
      </c>
    </row>
    <row r="351" spans="3:4" hidden="1" outlineLevel="1" x14ac:dyDescent="0.2">
      <c r="C351" s="284" t="s">
        <v>1301</v>
      </c>
      <c r="D351" s="284" t="s">
        <v>1302</v>
      </c>
    </row>
    <row r="352" spans="3:4" hidden="1" outlineLevel="1" x14ac:dyDescent="0.2">
      <c r="C352" s="284" t="s">
        <v>1303</v>
      </c>
      <c r="D352" s="284" t="s">
        <v>1304</v>
      </c>
    </row>
    <row r="353" spans="3:4" hidden="1" outlineLevel="1" x14ac:dyDescent="0.2">
      <c r="C353" s="284" t="s">
        <v>1305</v>
      </c>
      <c r="D353" s="284" t="s">
        <v>1306</v>
      </c>
    </row>
    <row r="354" spans="3:4" hidden="1" outlineLevel="1" x14ac:dyDescent="0.2">
      <c r="C354" s="284" t="s">
        <v>1307</v>
      </c>
      <c r="D354" s="284" t="s">
        <v>1308</v>
      </c>
    </row>
    <row r="355" spans="3:4" hidden="1" outlineLevel="1" x14ac:dyDescent="0.2">
      <c r="C355" s="284" t="s">
        <v>1309</v>
      </c>
      <c r="D355" s="284" t="s">
        <v>1310</v>
      </c>
    </row>
    <row r="356" spans="3:4" hidden="1" outlineLevel="1" x14ac:dyDescent="0.2">
      <c r="C356" s="284" t="s">
        <v>1311</v>
      </c>
      <c r="D356" s="284" t="s">
        <v>1312</v>
      </c>
    </row>
    <row r="357" spans="3:4" hidden="1" outlineLevel="1" x14ac:dyDescent="0.2">
      <c r="C357" s="284" t="s">
        <v>1313</v>
      </c>
      <c r="D357" s="284" t="s">
        <v>1314</v>
      </c>
    </row>
    <row r="358" spans="3:4" hidden="1" outlineLevel="1" x14ac:dyDescent="0.2">
      <c r="C358" s="284" t="s">
        <v>1315</v>
      </c>
      <c r="D358" s="284" t="s">
        <v>1316</v>
      </c>
    </row>
    <row r="359" spans="3:4" s="296" customFormat="1" hidden="1" outlineLevel="1" x14ac:dyDescent="0.2">
      <c r="C359" s="296" t="s">
        <v>1317</v>
      </c>
      <c r="D359" s="296" t="s">
        <v>1318</v>
      </c>
    </row>
    <row r="360" spans="3:4" hidden="1" outlineLevel="1" x14ac:dyDescent="0.2">
      <c r="C360" s="284" t="s">
        <v>1319</v>
      </c>
      <c r="D360" s="284" t="s">
        <v>1320</v>
      </c>
    </row>
    <row r="361" spans="3:4" hidden="1" outlineLevel="1" x14ac:dyDescent="0.2">
      <c r="C361" s="284" t="s">
        <v>1321</v>
      </c>
      <c r="D361" s="284" t="s">
        <v>1322</v>
      </c>
    </row>
    <row r="362" spans="3:4" hidden="1" outlineLevel="1" x14ac:dyDescent="0.2">
      <c r="C362" s="284" t="s">
        <v>1323</v>
      </c>
      <c r="D362" s="284" t="s">
        <v>1324</v>
      </c>
    </row>
    <row r="363" spans="3:4" hidden="1" outlineLevel="1" x14ac:dyDescent="0.2">
      <c r="C363" s="284" t="s">
        <v>1325</v>
      </c>
      <c r="D363" s="284" t="s">
        <v>1326</v>
      </c>
    </row>
    <row r="364" spans="3:4" hidden="1" outlineLevel="1" x14ac:dyDescent="0.2">
      <c r="C364" s="284" t="s">
        <v>1327</v>
      </c>
      <c r="D364" s="284" t="s">
        <v>1328</v>
      </c>
    </row>
    <row r="365" spans="3:4" s="296" customFormat="1" hidden="1" outlineLevel="1" x14ac:dyDescent="0.2">
      <c r="C365" s="296" t="s">
        <v>1329</v>
      </c>
      <c r="D365" s="296" t="s">
        <v>685</v>
      </c>
    </row>
    <row r="366" spans="3:4" s="294" customFormat="1" collapsed="1" x14ac:dyDescent="0.2">
      <c r="C366" s="298" t="s">
        <v>1330</v>
      </c>
      <c r="D366" s="298" t="s">
        <v>1331</v>
      </c>
    </row>
    <row r="367" spans="3:4" s="295" customFormat="1" x14ac:dyDescent="0.2">
      <c r="C367" s="299" t="s">
        <v>1332</v>
      </c>
      <c r="D367" s="299" t="s">
        <v>685</v>
      </c>
    </row>
    <row r="368" spans="3:4" s="295" customFormat="1" x14ac:dyDescent="0.2">
      <c r="C368" s="299">
        <v>51</v>
      </c>
      <c r="D368" s="299" t="s">
        <v>685</v>
      </c>
    </row>
    <row r="369" spans="1:6" s="296" customFormat="1" x14ac:dyDescent="0.2">
      <c r="C369" s="300" t="s">
        <v>1333</v>
      </c>
      <c r="D369" s="300" t="s">
        <v>260</v>
      </c>
      <c r="E369" s="296" t="s">
        <v>1334</v>
      </c>
    </row>
    <row r="370" spans="1:6" x14ac:dyDescent="0.2">
      <c r="C370" s="301" t="s">
        <v>1335</v>
      </c>
      <c r="D370" s="301" t="s">
        <v>1336</v>
      </c>
      <c r="E370" s="284" t="s">
        <v>1334</v>
      </c>
    </row>
    <row r="371" spans="1:6" x14ac:dyDescent="0.2">
      <c r="C371" s="301" t="s">
        <v>1337</v>
      </c>
      <c r="D371" s="301" t="s">
        <v>1338</v>
      </c>
      <c r="E371" s="284" t="s">
        <v>1334</v>
      </c>
    </row>
    <row r="372" spans="1:6" x14ac:dyDescent="0.2">
      <c r="C372" s="301" t="s">
        <v>1339</v>
      </c>
      <c r="D372" s="301" t="s">
        <v>1340</v>
      </c>
      <c r="E372" s="284" t="s">
        <v>1334</v>
      </c>
    </row>
    <row r="373" spans="1:6" x14ac:dyDescent="0.2">
      <c r="C373" s="301" t="s">
        <v>1341</v>
      </c>
      <c r="D373" s="301" t="s">
        <v>1342</v>
      </c>
      <c r="E373" s="284" t="s">
        <v>1334</v>
      </c>
      <c r="F373" s="301" t="s">
        <v>3244</v>
      </c>
    </row>
    <row r="374" spans="1:6" x14ac:dyDescent="0.2">
      <c r="A374" s="284">
        <v>521110</v>
      </c>
      <c r="B374" s="284" t="s">
        <v>37</v>
      </c>
      <c r="C374" s="301" t="s">
        <v>1343</v>
      </c>
      <c r="D374" s="301" t="s">
        <v>1344</v>
      </c>
      <c r="E374" s="284" t="s">
        <v>1334</v>
      </c>
      <c r="F374" s="301" t="s">
        <v>3245</v>
      </c>
    </row>
    <row r="375" spans="1:6" x14ac:dyDescent="0.2">
      <c r="C375" s="301" t="s">
        <v>1345</v>
      </c>
      <c r="D375" s="301" t="s">
        <v>1346</v>
      </c>
      <c r="E375" s="284" t="s">
        <v>1334</v>
      </c>
      <c r="F375" s="301" t="s">
        <v>3246</v>
      </c>
    </row>
    <row r="376" spans="1:6" x14ac:dyDescent="0.2">
      <c r="C376" s="301" t="s">
        <v>1347</v>
      </c>
      <c r="D376" s="301" t="s">
        <v>1348</v>
      </c>
      <c r="E376" s="284" t="s">
        <v>1334</v>
      </c>
    </row>
    <row r="377" spans="1:6" x14ac:dyDescent="0.2">
      <c r="A377" s="284">
        <v>521610</v>
      </c>
      <c r="B377" s="284" t="s">
        <v>1349</v>
      </c>
      <c r="C377" s="301" t="s">
        <v>282</v>
      </c>
      <c r="D377" s="301" t="s">
        <v>1350</v>
      </c>
      <c r="E377" s="284" t="s">
        <v>1334</v>
      </c>
      <c r="F377" s="301" t="s">
        <v>3247</v>
      </c>
    </row>
    <row r="378" spans="1:6" x14ac:dyDescent="0.2">
      <c r="C378" s="301" t="s">
        <v>1351</v>
      </c>
      <c r="D378" s="301" t="s">
        <v>1352</v>
      </c>
      <c r="E378" s="284" t="s">
        <v>1334</v>
      </c>
    </row>
    <row r="379" spans="1:6" x14ac:dyDescent="0.2">
      <c r="C379" s="301" t="s">
        <v>1353</v>
      </c>
      <c r="D379" s="301" t="s">
        <v>1354</v>
      </c>
      <c r="E379" s="284" t="s">
        <v>1334</v>
      </c>
    </row>
    <row r="380" spans="1:6" x14ac:dyDescent="0.2">
      <c r="C380" s="301" t="s">
        <v>1355</v>
      </c>
      <c r="D380" s="301" t="s">
        <v>1356</v>
      </c>
      <c r="E380" s="284" t="s">
        <v>1334</v>
      </c>
    </row>
    <row r="381" spans="1:6" x14ac:dyDescent="0.2">
      <c r="C381" s="301" t="s">
        <v>1357</v>
      </c>
      <c r="D381" s="301" t="s">
        <v>1358</v>
      </c>
      <c r="E381" s="284" t="s">
        <v>1334</v>
      </c>
    </row>
    <row r="382" spans="1:6" x14ac:dyDescent="0.2">
      <c r="A382" s="284">
        <v>522110</v>
      </c>
      <c r="B382" s="284" t="s">
        <v>38</v>
      </c>
      <c r="C382" s="301" t="s">
        <v>279</v>
      </c>
      <c r="D382" s="301" t="s">
        <v>1359</v>
      </c>
      <c r="E382" s="284" t="s">
        <v>1334</v>
      </c>
      <c r="F382" s="284" t="s">
        <v>3248</v>
      </c>
    </row>
    <row r="383" spans="1:6" x14ac:dyDescent="0.2">
      <c r="C383" s="301" t="s">
        <v>1360</v>
      </c>
      <c r="D383" s="301" t="s">
        <v>1361</v>
      </c>
      <c r="E383" s="284" t="s">
        <v>1334</v>
      </c>
      <c r="F383" s="284" t="s">
        <v>3249</v>
      </c>
    </row>
    <row r="384" spans="1:6" x14ac:dyDescent="0.2">
      <c r="C384" s="301" t="s">
        <v>1362</v>
      </c>
      <c r="D384" s="301" t="s">
        <v>1363</v>
      </c>
      <c r="E384" s="284" t="s">
        <v>1334</v>
      </c>
      <c r="F384" s="284" t="s">
        <v>3250</v>
      </c>
    </row>
    <row r="385" spans="1:6" x14ac:dyDescent="0.2">
      <c r="C385" s="301" t="s">
        <v>1364</v>
      </c>
      <c r="D385" s="301" t="s">
        <v>1365</v>
      </c>
      <c r="E385" s="284" t="s">
        <v>1334</v>
      </c>
      <c r="F385" s="284" t="s">
        <v>3250</v>
      </c>
    </row>
    <row r="386" spans="1:6" x14ac:dyDescent="0.2">
      <c r="C386" s="301" t="s">
        <v>1366</v>
      </c>
      <c r="D386" s="301" t="s">
        <v>1367</v>
      </c>
      <c r="E386" s="284" t="s">
        <v>1334</v>
      </c>
    </row>
    <row r="387" spans="1:6" x14ac:dyDescent="0.2">
      <c r="A387" s="284">
        <v>522610</v>
      </c>
      <c r="B387" s="302" t="s">
        <v>1368</v>
      </c>
      <c r="C387" s="301" t="s">
        <v>1369</v>
      </c>
      <c r="D387" s="301" t="s">
        <v>1370</v>
      </c>
      <c r="E387" s="284" t="s">
        <v>1334</v>
      </c>
      <c r="F387" s="284" t="s">
        <v>3251</v>
      </c>
    </row>
    <row r="388" spans="1:6" x14ac:dyDescent="0.2">
      <c r="B388" s="303"/>
      <c r="C388" s="301" t="s">
        <v>285</v>
      </c>
      <c r="D388" s="301" t="s">
        <v>1371</v>
      </c>
      <c r="E388" s="284" t="s">
        <v>1334</v>
      </c>
      <c r="F388" s="284" t="s">
        <v>3252</v>
      </c>
    </row>
    <row r="389" spans="1:6" x14ac:dyDescent="0.2">
      <c r="C389" s="301" t="s">
        <v>1372</v>
      </c>
      <c r="D389" s="301" t="s">
        <v>1373</v>
      </c>
      <c r="E389" s="284" t="s">
        <v>1334</v>
      </c>
    </row>
    <row r="390" spans="1:6" x14ac:dyDescent="0.2">
      <c r="C390" s="301" t="s">
        <v>1374</v>
      </c>
      <c r="D390" s="301" t="s">
        <v>1375</v>
      </c>
      <c r="E390" s="284" t="s">
        <v>1334</v>
      </c>
    </row>
    <row r="391" spans="1:6" x14ac:dyDescent="0.2">
      <c r="A391" s="284">
        <v>523000</v>
      </c>
      <c r="B391" s="284" t="s">
        <v>39</v>
      </c>
      <c r="C391" s="301" t="s">
        <v>1376</v>
      </c>
      <c r="D391" s="301" t="s">
        <v>1377</v>
      </c>
      <c r="E391" s="284" t="s">
        <v>1334</v>
      </c>
      <c r="F391" s="284" t="s">
        <v>3253</v>
      </c>
    </row>
    <row r="392" spans="1:6" x14ac:dyDescent="0.2">
      <c r="C392" s="301" t="s">
        <v>1378</v>
      </c>
      <c r="D392" s="301" t="s">
        <v>1379</v>
      </c>
      <c r="E392" s="284" t="s">
        <v>1334</v>
      </c>
      <c r="F392" s="284" t="s">
        <v>3254</v>
      </c>
    </row>
    <row r="393" spans="1:6" x14ac:dyDescent="0.2">
      <c r="C393" s="301" t="s">
        <v>1380</v>
      </c>
      <c r="D393" s="301" t="s">
        <v>1381</v>
      </c>
      <c r="E393" s="284" t="s">
        <v>1334</v>
      </c>
      <c r="F393" s="284" t="s">
        <v>3255</v>
      </c>
    </row>
    <row r="394" spans="1:6" x14ac:dyDescent="0.2">
      <c r="C394" s="301" t="s">
        <v>1382</v>
      </c>
      <c r="D394" s="301" t="s">
        <v>1383</v>
      </c>
      <c r="E394" s="284" t="s">
        <v>1334</v>
      </c>
    </row>
    <row r="395" spans="1:6" x14ac:dyDescent="0.2">
      <c r="A395" s="284">
        <v>523610</v>
      </c>
      <c r="B395" s="284" t="s">
        <v>40</v>
      </c>
      <c r="C395" s="301" t="s">
        <v>284</v>
      </c>
      <c r="D395" s="301" t="s">
        <v>3256</v>
      </c>
      <c r="E395" s="284" t="s">
        <v>1334</v>
      </c>
      <c r="F395" s="284" t="s">
        <v>3257</v>
      </c>
    </row>
    <row r="396" spans="1:6" x14ac:dyDescent="0.2">
      <c r="C396" s="301" t="s">
        <v>3258</v>
      </c>
      <c r="D396" s="301" t="s">
        <v>3259</v>
      </c>
      <c r="E396" s="284" t="s">
        <v>1334</v>
      </c>
      <c r="F396" s="284" t="s">
        <v>3260</v>
      </c>
    </row>
    <row r="397" spans="1:6" x14ac:dyDescent="0.2">
      <c r="A397" s="284">
        <v>523620</v>
      </c>
      <c r="B397" s="284" t="s">
        <v>1384</v>
      </c>
      <c r="C397" s="301" t="s">
        <v>1385</v>
      </c>
      <c r="D397" s="301" t="s">
        <v>1386</v>
      </c>
      <c r="E397" s="284" t="s">
        <v>1334</v>
      </c>
      <c r="F397" s="284" t="s">
        <v>3261</v>
      </c>
    </row>
    <row r="398" spans="1:6" x14ac:dyDescent="0.2">
      <c r="C398" s="301" t="s">
        <v>1387</v>
      </c>
      <c r="D398" s="301" t="s">
        <v>1388</v>
      </c>
      <c r="E398" s="284" t="s">
        <v>1334</v>
      </c>
    </row>
    <row r="399" spans="1:6" x14ac:dyDescent="0.2">
      <c r="C399" s="301" t="s">
        <v>1389</v>
      </c>
      <c r="D399" s="301" t="s">
        <v>1390</v>
      </c>
      <c r="E399" s="284" t="s">
        <v>1334</v>
      </c>
    </row>
    <row r="400" spans="1:6" x14ac:dyDescent="0.2">
      <c r="C400" s="301" t="s">
        <v>1391</v>
      </c>
      <c r="D400" s="301" t="s">
        <v>1392</v>
      </c>
      <c r="E400" s="284" t="s">
        <v>1334</v>
      </c>
    </row>
    <row r="401" spans="1:6" x14ac:dyDescent="0.2">
      <c r="A401" s="284">
        <v>5246</v>
      </c>
      <c r="B401" s="284" t="s">
        <v>1393</v>
      </c>
      <c r="C401" s="301" t="s">
        <v>1394</v>
      </c>
      <c r="D401" s="301" t="s">
        <v>1395</v>
      </c>
      <c r="E401" s="284" t="s">
        <v>1334</v>
      </c>
    </row>
    <row r="402" spans="1:6" x14ac:dyDescent="0.2">
      <c r="C402" s="301" t="s">
        <v>1396</v>
      </c>
      <c r="D402" s="301" t="s">
        <v>1397</v>
      </c>
      <c r="E402" s="284" t="s">
        <v>1334</v>
      </c>
    </row>
    <row r="403" spans="1:6" x14ac:dyDescent="0.2">
      <c r="C403" s="301" t="s">
        <v>1398</v>
      </c>
      <c r="D403" s="301" t="s">
        <v>1399</v>
      </c>
      <c r="E403" s="284" t="s">
        <v>1334</v>
      </c>
    </row>
    <row r="404" spans="1:6" x14ac:dyDescent="0.2">
      <c r="C404" s="301" t="s">
        <v>1400</v>
      </c>
      <c r="D404" s="301" t="s">
        <v>1401</v>
      </c>
      <c r="E404" s="284" t="s">
        <v>1334</v>
      </c>
      <c r="F404" s="284" t="s">
        <v>3262</v>
      </c>
    </row>
    <row r="405" spans="1:6" x14ac:dyDescent="0.2">
      <c r="C405" s="301" t="s">
        <v>1402</v>
      </c>
      <c r="D405" s="301" t="s">
        <v>1403</v>
      </c>
      <c r="E405" s="284" t="s">
        <v>1334</v>
      </c>
      <c r="F405" s="284" t="s">
        <v>3263</v>
      </c>
    </row>
    <row r="406" spans="1:6" x14ac:dyDescent="0.2">
      <c r="C406" s="301" t="s">
        <v>1404</v>
      </c>
      <c r="D406" s="301" t="s">
        <v>1405</v>
      </c>
      <c r="E406" s="284" t="s">
        <v>1334</v>
      </c>
      <c r="F406" s="284" t="s">
        <v>3264</v>
      </c>
    </row>
    <row r="407" spans="1:6" x14ac:dyDescent="0.2">
      <c r="C407" s="301" t="s">
        <v>1406</v>
      </c>
      <c r="D407" s="301" t="s">
        <v>1407</v>
      </c>
      <c r="E407" s="284" t="s">
        <v>1334</v>
      </c>
      <c r="F407" s="284" t="s">
        <v>3265</v>
      </c>
    </row>
    <row r="408" spans="1:6" x14ac:dyDescent="0.2">
      <c r="C408" s="301" t="s">
        <v>1408</v>
      </c>
      <c r="D408" s="301" t="s">
        <v>1409</v>
      </c>
    </row>
    <row r="409" spans="1:6" x14ac:dyDescent="0.2">
      <c r="C409" s="301" t="s">
        <v>1410</v>
      </c>
      <c r="D409" s="301" t="s">
        <v>1411</v>
      </c>
    </row>
    <row r="410" spans="1:6" x14ac:dyDescent="0.2">
      <c r="C410" s="301" t="s">
        <v>1412</v>
      </c>
      <c r="D410" s="301" t="s">
        <v>1413</v>
      </c>
    </row>
    <row r="411" spans="1:6" x14ac:dyDescent="0.2">
      <c r="C411" s="301" t="s">
        <v>1414</v>
      </c>
      <c r="D411" s="301" t="s">
        <v>1415</v>
      </c>
    </row>
    <row r="412" spans="1:6" x14ac:dyDescent="0.2">
      <c r="C412" s="301" t="s">
        <v>1416</v>
      </c>
      <c r="D412" s="301" t="s">
        <v>1417</v>
      </c>
    </row>
    <row r="413" spans="1:6" x14ac:dyDescent="0.2">
      <c r="C413" s="301" t="s">
        <v>1418</v>
      </c>
      <c r="D413" s="301" t="s">
        <v>1419</v>
      </c>
    </row>
    <row r="414" spans="1:6" x14ac:dyDescent="0.2">
      <c r="C414" s="301" t="s">
        <v>1420</v>
      </c>
      <c r="D414" s="301" t="s">
        <v>1421</v>
      </c>
    </row>
    <row r="415" spans="1:6" x14ac:dyDescent="0.2">
      <c r="C415" s="301" t="s">
        <v>1422</v>
      </c>
      <c r="D415" s="301" t="s">
        <v>1423</v>
      </c>
    </row>
    <row r="416" spans="1:6" x14ac:dyDescent="0.2">
      <c r="C416" s="301" t="s">
        <v>1424</v>
      </c>
      <c r="D416" s="301" t="s">
        <v>1425</v>
      </c>
    </row>
    <row r="417" spans="1:6" s="294" customFormat="1" x14ac:dyDescent="0.2">
      <c r="C417" s="298" t="s">
        <v>1426</v>
      </c>
      <c r="D417" s="298" t="s">
        <v>261</v>
      </c>
    </row>
    <row r="418" spans="1:6" s="296" customFormat="1" x14ac:dyDescent="0.2">
      <c r="C418" s="300" t="s">
        <v>1427</v>
      </c>
      <c r="D418" s="300" t="s">
        <v>1428</v>
      </c>
      <c r="E418" s="296" t="s">
        <v>1334</v>
      </c>
    </row>
    <row r="419" spans="1:6" x14ac:dyDescent="0.2">
      <c r="C419" s="301" t="s">
        <v>1429</v>
      </c>
      <c r="D419" s="301" t="s">
        <v>1430</v>
      </c>
      <c r="E419" s="284" t="s">
        <v>1334</v>
      </c>
    </row>
    <row r="420" spans="1:6" x14ac:dyDescent="0.2">
      <c r="C420" s="301" t="s">
        <v>1431</v>
      </c>
      <c r="D420" s="301" t="s">
        <v>1432</v>
      </c>
      <c r="E420" s="284" t="s">
        <v>1334</v>
      </c>
    </row>
    <row r="421" spans="1:6" x14ac:dyDescent="0.2">
      <c r="A421" s="284">
        <v>531000</v>
      </c>
      <c r="B421" s="284" t="s">
        <v>41</v>
      </c>
      <c r="C421" s="301" t="s">
        <v>1433</v>
      </c>
      <c r="D421" s="301" t="s">
        <v>1434</v>
      </c>
      <c r="E421" s="284" t="s">
        <v>1334</v>
      </c>
      <c r="F421" s="284" t="s">
        <v>3266</v>
      </c>
    </row>
    <row r="422" spans="1:6" x14ac:dyDescent="0.2">
      <c r="C422" s="301" t="s">
        <v>1435</v>
      </c>
      <c r="D422" s="301" t="s">
        <v>1436</v>
      </c>
      <c r="E422" s="284" t="s">
        <v>1334</v>
      </c>
      <c r="F422" s="284" t="s">
        <v>3267</v>
      </c>
    </row>
    <row r="423" spans="1:6" x14ac:dyDescent="0.2">
      <c r="C423" s="301" t="s">
        <v>1437</v>
      </c>
      <c r="D423" s="301" t="s">
        <v>1438</v>
      </c>
      <c r="E423" s="284" t="s">
        <v>1334</v>
      </c>
      <c r="F423" s="284" t="s">
        <v>3268</v>
      </c>
    </row>
    <row r="424" spans="1:6" x14ac:dyDescent="0.2">
      <c r="C424" s="301" t="s">
        <v>1439</v>
      </c>
      <c r="D424" s="301" t="s">
        <v>1440</v>
      </c>
      <c r="E424" s="284" t="s">
        <v>1334</v>
      </c>
      <c r="F424" s="284" t="s">
        <v>3269</v>
      </c>
    </row>
    <row r="425" spans="1:6" x14ac:dyDescent="0.2">
      <c r="A425" s="284">
        <v>531400</v>
      </c>
      <c r="B425" s="284" t="s">
        <v>42</v>
      </c>
      <c r="C425" s="301" t="s">
        <v>287</v>
      </c>
      <c r="D425" s="301" t="s">
        <v>1441</v>
      </c>
      <c r="E425" s="284" t="s">
        <v>1334</v>
      </c>
      <c r="F425" s="284" t="s">
        <v>3270</v>
      </c>
    </row>
    <row r="426" spans="1:6" x14ac:dyDescent="0.2">
      <c r="C426" s="301" t="s">
        <v>1442</v>
      </c>
      <c r="D426" s="301" t="s">
        <v>1443</v>
      </c>
      <c r="E426" s="284" t="s">
        <v>1334</v>
      </c>
      <c r="F426" s="284" t="s">
        <v>3271</v>
      </c>
    </row>
    <row r="427" spans="1:6" x14ac:dyDescent="0.2">
      <c r="C427" s="301" t="s">
        <v>1444</v>
      </c>
      <c r="D427" s="301" t="s">
        <v>1445</v>
      </c>
      <c r="E427" s="284" t="s">
        <v>1446</v>
      </c>
    </row>
    <row r="428" spans="1:6" x14ac:dyDescent="0.2">
      <c r="C428" s="301" t="s">
        <v>1447</v>
      </c>
      <c r="D428" s="301" t="s">
        <v>1448</v>
      </c>
      <c r="E428" s="284" t="s">
        <v>1446</v>
      </c>
    </row>
    <row r="429" spans="1:6" x14ac:dyDescent="0.2">
      <c r="A429" s="284">
        <v>532010</v>
      </c>
      <c r="B429" s="284" t="s">
        <v>43</v>
      </c>
      <c r="C429" s="301" t="s">
        <v>1449</v>
      </c>
      <c r="D429" s="301" t="s">
        <v>1450</v>
      </c>
      <c r="E429" s="284" t="s">
        <v>1446</v>
      </c>
      <c r="F429" s="284" t="s">
        <v>3272</v>
      </c>
    </row>
    <row r="430" spans="1:6" x14ac:dyDescent="0.2">
      <c r="A430" s="284">
        <v>532020</v>
      </c>
      <c r="B430" s="284" t="s">
        <v>44</v>
      </c>
      <c r="C430" s="301" t="s">
        <v>1451</v>
      </c>
      <c r="D430" s="301" t="s">
        <v>1452</v>
      </c>
      <c r="E430" s="284" t="s">
        <v>1446</v>
      </c>
      <c r="F430" s="284" t="s">
        <v>3273</v>
      </c>
    </row>
    <row r="431" spans="1:6" x14ac:dyDescent="0.2">
      <c r="C431" s="301" t="s">
        <v>1453</v>
      </c>
      <c r="D431" s="301" t="s">
        <v>1454</v>
      </c>
      <c r="E431" s="284" t="s">
        <v>1446</v>
      </c>
      <c r="F431" s="284" t="s">
        <v>3924</v>
      </c>
    </row>
    <row r="432" spans="1:6" x14ac:dyDescent="0.2">
      <c r="A432" s="284">
        <v>532110</v>
      </c>
      <c r="B432" s="284" t="s">
        <v>45</v>
      </c>
      <c r="C432" s="301" t="s">
        <v>368</v>
      </c>
      <c r="D432" s="301" t="s">
        <v>1455</v>
      </c>
      <c r="E432" s="284" t="s">
        <v>1446</v>
      </c>
      <c r="F432" s="284" t="s">
        <v>3274</v>
      </c>
    </row>
    <row r="433" spans="1:6" x14ac:dyDescent="0.2">
      <c r="A433" s="284">
        <v>532200</v>
      </c>
      <c r="B433" s="284" t="s">
        <v>48</v>
      </c>
      <c r="C433" s="301" t="s">
        <v>369</v>
      </c>
      <c r="D433" s="301" t="s">
        <v>1456</v>
      </c>
      <c r="E433" s="284" t="s">
        <v>1446</v>
      </c>
      <c r="F433" s="284" t="s">
        <v>3275</v>
      </c>
    </row>
    <row r="434" spans="1:6" x14ac:dyDescent="0.2">
      <c r="A434" s="284">
        <v>532120</v>
      </c>
      <c r="B434" s="284" t="s">
        <v>46</v>
      </c>
      <c r="C434" s="301" t="s">
        <v>370</v>
      </c>
      <c r="D434" s="301" t="s">
        <v>1457</v>
      </c>
      <c r="E434" s="284" t="s">
        <v>1446</v>
      </c>
      <c r="F434" s="284" t="s">
        <v>3276</v>
      </c>
    </row>
    <row r="435" spans="1:6" x14ac:dyDescent="0.2">
      <c r="B435" s="284" t="s">
        <v>1458</v>
      </c>
      <c r="C435" s="301" t="s">
        <v>371</v>
      </c>
      <c r="D435" s="301" t="s">
        <v>1459</v>
      </c>
      <c r="E435" s="284" t="s">
        <v>1446</v>
      </c>
      <c r="F435" s="284" t="s">
        <v>1458</v>
      </c>
    </row>
    <row r="436" spans="1:6" x14ac:dyDescent="0.2">
      <c r="A436" s="284">
        <v>532300</v>
      </c>
      <c r="B436" s="284" t="s">
        <v>49</v>
      </c>
      <c r="C436" s="301" t="s">
        <v>1460</v>
      </c>
      <c r="D436" s="301" t="s">
        <v>1461</v>
      </c>
      <c r="E436" s="284" t="s">
        <v>1446</v>
      </c>
      <c r="F436" s="284" t="s">
        <v>3277</v>
      </c>
    </row>
    <row r="437" spans="1:6" x14ac:dyDescent="0.2">
      <c r="C437" s="301" t="s">
        <v>1462</v>
      </c>
      <c r="D437" s="301" t="s">
        <v>1463</v>
      </c>
      <c r="E437" s="284" t="s">
        <v>1334</v>
      </c>
    </row>
    <row r="438" spans="1:6" x14ac:dyDescent="0.2">
      <c r="C438" s="301" t="s">
        <v>1464</v>
      </c>
      <c r="D438" s="301" t="s">
        <v>1465</v>
      </c>
      <c r="E438" s="284" t="s">
        <v>1334</v>
      </c>
    </row>
    <row r="439" spans="1:6" x14ac:dyDescent="0.2">
      <c r="A439" s="284">
        <v>533010</v>
      </c>
      <c r="B439" s="284" t="s">
        <v>50</v>
      </c>
      <c r="C439" s="301" t="s">
        <v>1466</v>
      </c>
      <c r="D439" s="301" t="s">
        <v>1467</v>
      </c>
      <c r="E439" s="284" t="s">
        <v>1334</v>
      </c>
      <c r="F439" s="284" t="s">
        <v>3278</v>
      </c>
    </row>
    <row r="440" spans="1:6" x14ac:dyDescent="0.2">
      <c r="A440" s="284">
        <v>533011</v>
      </c>
      <c r="B440" s="284" t="s">
        <v>1468</v>
      </c>
      <c r="C440" s="301" t="s">
        <v>1469</v>
      </c>
      <c r="D440" s="301" t="s">
        <v>1470</v>
      </c>
      <c r="E440" s="284" t="s">
        <v>1334</v>
      </c>
      <c r="F440" s="284" t="s">
        <v>3279</v>
      </c>
    </row>
    <row r="441" spans="1:6" x14ac:dyDescent="0.2">
      <c r="C441" s="301" t="s">
        <v>1471</v>
      </c>
      <c r="D441" s="301" t="s">
        <v>1472</v>
      </c>
      <c r="E441" s="284" t="s">
        <v>1334</v>
      </c>
      <c r="F441" s="284" t="s">
        <v>3280</v>
      </c>
    </row>
    <row r="442" spans="1:6" x14ac:dyDescent="0.2">
      <c r="C442" s="301" t="s">
        <v>1473</v>
      </c>
      <c r="D442" s="301" t="s">
        <v>1474</v>
      </c>
      <c r="E442" s="284" t="s">
        <v>1334</v>
      </c>
      <c r="F442" s="284" t="s">
        <v>3281</v>
      </c>
    </row>
    <row r="443" spans="1:6" x14ac:dyDescent="0.2">
      <c r="C443" s="301" t="s">
        <v>1475</v>
      </c>
      <c r="D443" s="301" t="s">
        <v>1476</v>
      </c>
      <c r="E443" s="284" t="s">
        <v>1334</v>
      </c>
      <c r="F443" s="284" t="s">
        <v>3282</v>
      </c>
    </row>
    <row r="444" spans="1:6" x14ac:dyDescent="0.2">
      <c r="A444" s="284">
        <v>5334</v>
      </c>
      <c r="C444" s="301" t="s">
        <v>1477</v>
      </c>
      <c r="D444" s="301" t="s">
        <v>1478</v>
      </c>
      <c r="E444" s="284" t="s">
        <v>1334</v>
      </c>
      <c r="F444" s="284" t="s">
        <v>3283</v>
      </c>
    </row>
    <row r="445" spans="1:6" x14ac:dyDescent="0.2">
      <c r="C445" s="301" t="s">
        <v>1479</v>
      </c>
      <c r="D445" s="301" t="s">
        <v>1480</v>
      </c>
      <c r="E445" s="284" t="s">
        <v>1334</v>
      </c>
      <c r="F445" s="284" t="s">
        <v>3284</v>
      </c>
    </row>
    <row r="446" spans="1:6" x14ac:dyDescent="0.2">
      <c r="A446" s="284">
        <v>5337</v>
      </c>
      <c r="C446" s="301" t="s">
        <v>1481</v>
      </c>
      <c r="D446" s="301" t="s">
        <v>1482</v>
      </c>
      <c r="E446" s="284" t="s">
        <v>1334</v>
      </c>
      <c r="F446" s="284" t="s">
        <v>3285</v>
      </c>
    </row>
    <row r="447" spans="1:6" x14ac:dyDescent="0.2">
      <c r="C447" s="301" t="s">
        <v>1483</v>
      </c>
      <c r="D447" s="301" t="s">
        <v>1484</v>
      </c>
      <c r="E447" s="284" t="s">
        <v>1334</v>
      </c>
      <c r="F447" s="284" t="s">
        <v>3286</v>
      </c>
    </row>
    <row r="448" spans="1:6" x14ac:dyDescent="0.2">
      <c r="C448" s="301" t="s">
        <v>1485</v>
      </c>
      <c r="D448" s="301" t="s">
        <v>1486</v>
      </c>
      <c r="E448" s="284" t="s">
        <v>1334</v>
      </c>
    </row>
    <row r="449" spans="1:6" x14ac:dyDescent="0.2">
      <c r="C449" s="301" t="s">
        <v>1487</v>
      </c>
      <c r="D449" s="301" t="s">
        <v>1488</v>
      </c>
      <c r="E449" s="284" t="s">
        <v>1334</v>
      </c>
    </row>
    <row r="450" spans="1:6" x14ac:dyDescent="0.2">
      <c r="C450" s="301" t="s">
        <v>1489</v>
      </c>
      <c r="D450" s="301" t="s">
        <v>1490</v>
      </c>
      <c r="E450" s="284" t="s">
        <v>1334</v>
      </c>
      <c r="F450" s="284" t="s">
        <v>3287</v>
      </c>
    </row>
    <row r="451" spans="1:6" x14ac:dyDescent="0.2">
      <c r="C451" s="301" t="s">
        <v>1491</v>
      </c>
      <c r="D451" s="301" t="s">
        <v>1492</v>
      </c>
      <c r="E451" s="284" t="s">
        <v>1334</v>
      </c>
      <c r="F451" s="284" t="s">
        <v>3288</v>
      </c>
    </row>
    <row r="452" spans="1:6" x14ac:dyDescent="0.2">
      <c r="C452" s="301" t="s">
        <v>1493</v>
      </c>
      <c r="D452" s="301" t="s">
        <v>1494</v>
      </c>
      <c r="E452" s="284" t="s">
        <v>1334</v>
      </c>
    </row>
    <row r="453" spans="1:6" x14ac:dyDescent="0.2">
      <c r="C453" s="301" t="s">
        <v>1495</v>
      </c>
      <c r="D453" s="301" t="s">
        <v>1496</v>
      </c>
      <c r="E453" s="284" t="s">
        <v>1334</v>
      </c>
    </row>
    <row r="454" spans="1:6" x14ac:dyDescent="0.2">
      <c r="A454" s="284">
        <v>53502001</v>
      </c>
      <c r="B454" s="284" t="s">
        <v>1497</v>
      </c>
      <c r="C454" s="301" t="s">
        <v>288</v>
      </c>
      <c r="D454" s="301" t="s">
        <v>1498</v>
      </c>
      <c r="E454" s="284" t="s">
        <v>1334</v>
      </c>
      <c r="F454" s="284" t="s">
        <v>3289</v>
      </c>
    </row>
    <row r="455" spans="1:6" x14ac:dyDescent="0.2">
      <c r="A455" s="284">
        <v>53502002</v>
      </c>
      <c r="B455" s="284" t="s">
        <v>1499</v>
      </c>
      <c r="C455" s="301" t="s">
        <v>1500</v>
      </c>
      <c r="D455" s="301" t="s">
        <v>1501</v>
      </c>
      <c r="E455" s="284" t="s">
        <v>1334</v>
      </c>
      <c r="F455" s="284" t="s">
        <v>3290</v>
      </c>
    </row>
    <row r="456" spans="1:6" x14ac:dyDescent="0.2">
      <c r="A456" s="284">
        <v>5351</v>
      </c>
      <c r="B456" s="284" t="s">
        <v>1502</v>
      </c>
      <c r="C456" s="301" t="s">
        <v>1503</v>
      </c>
      <c r="D456" s="301" t="s">
        <v>1504</v>
      </c>
      <c r="E456" s="284" t="s">
        <v>1334</v>
      </c>
      <c r="F456" s="284" t="s">
        <v>3291</v>
      </c>
    </row>
    <row r="457" spans="1:6" x14ac:dyDescent="0.2">
      <c r="C457" s="301" t="s">
        <v>1505</v>
      </c>
      <c r="D457" s="301" t="s">
        <v>1506</v>
      </c>
      <c r="E457" s="284" t="s">
        <v>1334</v>
      </c>
      <c r="F457" s="284" t="s">
        <v>3292</v>
      </c>
    </row>
    <row r="458" spans="1:6" x14ac:dyDescent="0.2">
      <c r="A458" s="284">
        <v>5353</v>
      </c>
      <c r="B458" s="284" t="s">
        <v>58</v>
      </c>
      <c r="C458" s="301" t="s">
        <v>1507</v>
      </c>
      <c r="D458" s="301" t="s">
        <v>1508</v>
      </c>
      <c r="E458" s="284" t="s">
        <v>1334</v>
      </c>
      <c r="F458" s="284" t="s">
        <v>3293</v>
      </c>
    </row>
    <row r="459" spans="1:6" x14ac:dyDescent="0.2">
      <c r="C459" s="301" t="s">
        <v>1509</v>
      </c>
      <c r="D459" s="301" t="s">
        <v>1510</v>
      </c>
      <c r="E459" s="284" t="s">
        <v>1334</v>
      </c>
      <c r="F459" s="284" t="s">
        <v>3294</v>
      </c>
    </row>
    <row r="460" spans="1:6" x14ac:dyDescent="0.2">
      <c r="B460" s="284" t="s">
        <v>1511</v>
      </c>
      <c r="C460" s="301" t="s">
        <v>1512</v>
      </c>
      <c r="D460" s="301" t="s">
        <v>1513</v>
      </c>
      <c r="E460" s="284" t="s">
        <v>1334</v>
      </c>
    </row>
    <row r="461" spans="1:6" x14ac:dyDescent="0.2">
      <c r="C461" s="301" t="s">
        <v>286</v>
      </c>
      <c r="D461" s="301" t="s">
        <v>1514</v>
      </c>
      <c r="E461" s="284" t="s">
        <v>1334</v>
      </c>
      <c r="F461" s="284" t="s">
        <v>3295</v>
      </c>
    </row>
    <row r="462" spans="1:6" x14ac:dyDescent="0.2">
      <c r="C462" s="301" t="s">
        <v>1515</v>
      </c>
      <c r="D462" s="301" t="s">
        <v>1516</v>
      </c>
      <c r="E462" s="284" t="s">
        <v>1334</v>
      </c>
    </row>
    <row r="463" spans="1:6" x14ac:dyDescent="0.2">
      <c r="C463" s="301" t="s">
        <v>1517</v>
      </c>
      <c r="D463" s="301" t="s">
        <v>1518</v>
      </c>
      <c r="E463" s="284" t="s">
        <v>1334</v>
      </c>
      <c r="F463" s="284" t="s">
        <v>3296</v>
      </c>
    </row>
    <row r="464" spans="1:6" s="296" customFormat="1" x14ac:dyDescent="0.2">
      <c r="C464" s="300">
        <v>54</v>
      </c>
      <c r="D464" s="300" t="s">
        <v>262</v>
      </c>
      <c r="E464" s="296" t="s">
        <v>1519</v>
      </c>
    </row>
    <row r="465" spans="1:6" x14ac:dyDescent="0.2">
      <c r="C465" s="301" t="s">
        <v>1520</v>
      </c>
      <c r="D465" s="301" t="s">
        <v>1521</v>
      </c>
      <c r="E465" s="284" t="s">
        <v>1519</v>
      </c>
    </row>
    <row r="466" spans="1:6" x14ac:dyDescent="0.2">
      <c r="A466" s="284">
        <v>540010</v>
      </c>
      <c r="B466" s="284" t="s">
        <v>52</v>
      </c>
      <c r="C466" s="301" t="s">
        <v>1522</v>
      </c>
      <c r="D466" s="301" t="s">
        <v>1523</v>
      </c>
      <c r="E466" s="284" t="s">
        <v>1519</v>
      </c>
      <c r="F466" s="284" t="s">
        <v>3297</v>
      </c>
    </row>
    <row r="467" spans="1:6" x14ac:dyDescent="0.2">
      <c r="C467" s="301" t="s">
        <v>1524</v>
      </c>
      <c r="D467" s="301" t="s">
        <v>1525</v>
      </c>
      <c r="E467" s="284" t="s">
        <v>1519</v>
      </c>
    </row>
    <row r="468" spans="1:6" x14ac:dyDescent="0.2">
      <c r="A468" s="284">
        <v>5410</v>
      </c>
      <c r="C468" s="301" t="s">
        <v>1526</v>
      </c>
      <c r="D468" s="301" t="s">
        <v>1527</v>
      </c>
      <c r="E468" s="284" t="s">
        <v>1519</v>
      </c>
    </row>
    <row r="469" spans="1:6" x14ac:dyDescent="0.2">
      <c r="A469" s="284">
        <v>541010</v>
      </c>
      <c r="B469" s="284" t="s">
        <v>51</v>
      </c>
      <c r="C469" s="301" t="s">
        <v>1528</v>
      </c>
      <c r="D469" s="301" t="s">
        <v>1529</v>
      </c>
      <c r="E469" s="284" t="s">
        <v>1519</v>
      </c>
      <c r="F469" s="284" t="s">
        <v>3298</v>
      </c>
    </row>
    <row r="470" spans="1:6" x14ac:dyDescent="0.2">
      <c r="C470" s="301" t="s">
        <v>298</v>
      </c>
      <c r="D470" s="301" t="s">
        <v>1530</v>
      </c>
      <c r="E470" s="284" t="s">
        <v>1519</v>
      </c>
      <c r="F470" s="284" t="s">
        <v>3299</v>
      </c>
    </row>
    <row r="471" spans="1:6" x14ac:dyDescent="0.2">
      <c r="C471" s="301" t="s">
        <v>299</v>
      </c>
      <c r="D471" s="301" t="s">
        <v>1531</v>
      </c>
      <c r="E471" s="284" t="s">
        <v>1519</v>
      </c>
      <c r="F471" s="284" t="s">
        <v>3300</v>
      </c>
    </row>
    <row r="472" spans="1:6" x14ac:dyDescent="0.2">
      <c r="C472" s="301" t="s">
        <v>300</v>
      </c>
      <c r="D472" s="301" t="s">
        <v>1532</v>
      </c>
      <c r="E472" s="284" t="s">
        <v>1519</v>
      </c>
      <c r="F472" s="284" t="s">
        <v>3301</v>
      </c>
    </row>
    <row r="473" spans="1:6" x14ac:dyDescent="0.2">
      <c r="C473" s="301" t="s">
        <v>301</v>
      </c>
      <c r="D473" s="301" t="s">
        <v>1533</v>
      </c>
      <c r="E473" s="284" t="s">
        <v>1519</v>
      </c>
      <c r="F473" s="284" t="s">
        <v>3302</v>
      </c>
    </row>
    <row r="474" spans="1:6" x14ac:dyDescent="0.2">
      <c r="C474" s="301" t="s">
        <v>1534</v>
      </c>
      <c r="D474" s="301" t="s">
        <v>1535</v>
      </c>
      <c r="E474" s="284" t="s">
        <v>1519</v>
      </c>
      <c r="F474" s="284" t="s">
        <v>3303</v>
      </c>
    </row>
    <row r="475" spans="1:6" x14ac:dyDescent="0.2">
      <c r="C475" s="301" t="s">
        <v>1536</v>
      </c>
      <c r="D475" s="301" t="s">
        <v>1537</v>
      </c>
      <c r="E475" s="284" t="s">
        <v>1519</v>
      </c>
      <c r="F475" s="284" t="s">
        <v>3304</v>
      </c>
    </row>
    <row r="476" spans="1:6" x14ac:dyDescent="0.2">
      <c r="C476" s="301" t="s">
        <v>1538</v>
      </c>
      <c r="D476" s="301" t="s">
        <v>1539</v>
      </c>
      <c r="E476" s="284" t="s">
        <v>1519</v>
      </c>
    </row>
    <row r="477" spans="1:6" x14ac:dyDescent="0.2">
      <c r="A477" s="284">
        <v>542020</v>
      </c>
      <c r="B477" s="284" t="s">
        <v>53</v>
      </c>
      <c r="C477" s="301" t="s">
        <v>1540</v>
      </c>
      <c r="D477" s="301" t="s">
        <v>1541</v>
      </c>
      <c r="E477" s="284" t="s">
        <v>1519</v>
      </c>
    </row>
    <row r="478" spans="1:6" x14ac:dyDescent="0.2">
      <c r="C478" s="301" t="s">
        <v>1542</v>
      </c>
      <c r="D478" s="301" t="s">
        <v>1543</v>
      </c>
      <c r="E478" s="284" t="s">
        <v>1519</v>
      </c>
      <c r="F478" s="284" t="s">
        <v>3305</v>
      </c>
    </row>
    <row r="479" spans="1:6" x14ac:dyDescent="0.2">
      <c r="C479" s="301" t="s">
        <v>293</v>
      </c>
      <c r="D479" s="301" t="s">
        <v>1544</v>
      </c>
      <c r="E479" s="284" t="s">
        <v>1519</v>
      </c>
      <c r="F479" s="284" t="s">
        <v>3306</v>
      </c>
    </row>
    <row r="480" spans="1:6" x14ac:dyDescent="0.2">
      <c r="C480" s="301" t="s">
        <v>1545</v>
      </c>
      <c r="D480" s="301" t="s">
        <v>1546</v>
      </c>
      <c r="E480" s="284" t="s">
        <v>1519</v>
      </c>
      <c r="F480" s="284" t="s">
        <v>3307</v>
      </c>
    </row>
    <row r="481" spans="3:6" x14ac:dyDescent="0.2">
      <c r="C481" s="301" t="s">
        <v>1547</v>
      </c>
      <c r="D481" s="301" t="s">
        <v>1548</v>
      </c>
      <c r="E481" s="284" t="s">
        <v>1519</v>
      </c>
    </row>
    <row r="482" spans="3:6" x14ac:dyDescent="0.2">
      <c r="C482" s="301" t="s">
        <v>1549</v>
      </c>
      <c r="D482" s="301" t="s">
        <v>1550</v>
      </c>
      <c r="E482" s="284" t="s">
        <v>1519</v>
      </c>
    </row>
    <row r="483" spans="3:6" x14ac:dyDescent="0.2">
      <c r="C483" s="301" t="s">
        <v>1551</v>
      </c>
      <c r="D483" s="301" t="s">
        <v>1552</v>
      </c>
      <c r="E483" s="284" t="s">
        <v>1519</v>
      </c>
      <c r="F483" s="284" t="s">
        <v>3308</v>
      </c>
    </row>
    <row r="484" spans="3:6" x14ac:dyDescent="0.2">
      <c r="C484" s="301" t="s">
        <v>1553</v>
      </c>
      <c r="D484" s="301" t="s">
        <v>1554</v>
      </c>
      <c r="E484" s="284" t="s">
        <v>1519</v>
      </c>
      <c r="F484" s="284" t="s">
        <v>3309</v>
      </c>
    </row>
    <row r="485" spans="3:6" x14ac:dyDescent="0.2">
      <c r="C485" s="301" t="s">
        <v>1555</v>
      </c>
      <c r="D485" s="301" t="s">
        <v>1556</v>
      </c>
      <c r="E485" s="284" t="s">
        <v>1519</v>
      </c>
      <c r="F485" s="284" t="s">
        <v>3310</v>
      </c>
    </row>
    <row r="486" spans="3:6" x14ac:dyDescent="0.2">
      <c r="C486" s="301" t="s">
        <v>1557</v>
      </c>
      <c r="D486" s="301" t="s">
        <v>1558</v>
      </c>
      <c r="E486" s="284" t="s">
        <v>1519</v>
      </c>
      <c r="F486" s="284" t="s">
        <v>3311</v>
      </c>
    </row>
    <row r="487" spans="3:6" x14ac:dyDescent="0.2">
      <c r="C487" s="301" t="s">
        <v>1559</v>
      </c>
      <c r="D487" s="301" t="s">
        <v>1560</v>
      </c>
      <c r="E487" s="284" t="s">
        <v>1519</v>
      </c>
      <c r="F487" s="284" t="s">
        <v>3312</v>
      </c>
    </row>
    <row r="488" spans="3:6" x14ac:dyDescent="0.2">
      <c r="C488" s="301" t="s">
        <v>1561</v>
      </c>
      <c r="D488" s="301" t="s">
        <v>1562</v>
      </c>
      <c r="E488" s="284" t="s">
        <v>1519</v>
      </c>
    </row>
    <row r="489" spans="3:6" x14ac:dyDescent="0.2">
      <c r="C489" s="301" t="s">
        <v>1563</v>
      </c>
      <c r="D489" s="301" t="s">
        <v>1564</v>
      </c>
      <c r="E489" s="284" t="s">
        <v>1519</v>
      </c>
    </row>
    <row r="490" spans="3:6" x14ac:dyDescent="0.2">
      <c r="C490" s="301" t="s">
        <v>1565</v>
      </c>
      <c r="D490" s="301" t="s">
        <v>1566</v>
      </c>
      <c r="E490" s="284" t="s">
        <v>1519</v>
      </c>
      <c r="F490" s="284" t="s">
        <v>3313</v>
      </c>
    </row>
    <row r="491" spans="3:6" x14ac:dyDescent="0.2">
      <c r="C491" s="301" t="s">
        <v>1567</v>
      </c>
      <c r="D491" s="301" t="s">
        <v>1568</v>
      </c>
      <c r="E491" s="284" t="s">
        <v>1519</v>
      </c>
      <c r="F491" s="284" t="s">
        <v>3314</v>
      </c>
    </row>
    <row r="492" spans="3:6" x14ac:dyDescent="0.2">
      <c r="C492" s="301" t="s">
        <v>1569</v>
      </c>
      <c r="D492" s="301" t="s">
        <v>1570</v>
      </c>
      <c r="E492" s="284" t="s">
        <v>1519</v>
      </c>
      <c r="F492" s="284" t="s">
        <v>3315</v>
      </c>
    </row>
    <row r="493" spans="3:6" x14ac:dyDescent="0.2">
      <c r="C493" s="301" t="s">
        <v>1571</v>
      </c>
      <c r="D493" s="301" t="s">
        <v>1572</v>
      </c>
      <c r="E493" s="284" t="s">
        <v>1519</v>
      </c>
      <c r="F493" s="284" t="s">
        <v>3316</v>
      </c>
    </row>
    <row r="494" spans="3:6" x14ac:dyDescent="0.2">
      <c r="C494" s="301" t="s">
        <v>1573</v>
      </c>
      <c r="D494" s="301" t="s">
        <v>1574</v>
      </c>
      <c r="E494" s="284" t="s">
        <v>1519</v>
      </c>
      <c r="F494" s="284" t="s">
        <v>3317</v>
      </c>
    </row>
    <row r="495" spans="3:6" x14ac:dyDescent="0.2">
      <c r="C495" s="301" t="s">
        <v>1575</v>
      </c>
      <c r="D495" s="301" t="s">
        <v>1576</v>
      </c>
      <c r="E495" s="284" t="s">
        <v>1519</v>
      </c>
      <c r="F495" s="284" t="s">
        <v>3318</v>
      </c>
    </row>
    <row r="496" spans="3:6" x14ac:dyDescent="0.2">
      <c r="C496" s="301" t="s">
        <v>1577</v>
      </c>
      <c r="D496" s="301" t="s">
        <v>1578</v>
      </c>
      <c r="E496" s="284" t="s">
        <v>1519</v>
      </c>
      <c r="F496" s="284" t="s">
        <v>3319</v>
      </c>
    </row>
    <row r="497" spans="1:6" x14ac:dyDescent="0.2">
      <c r="C497" s="301" t="s">
        <v>1579</v>
      </c>
      <c r="D497" s="301" t="s">
        <v>1580</v>
      </c>
      <c r="E497" s="284" t="s">
        <v>1519</v>
      </c>
      <c r="F497" s="284" t="s">
        <v>3320</v>
      </c>
    </row>
    <row r="498" spans="1:6" x14ac:dyDescent="0.2">
      <c r="C498" s="301" t="s">
        <v>1581</v>
      </c>
      <c r="D498" s="301" t="s">
        <v>1582</v>
      </c>
      <c r="E498" s="284" t="s">
        <v>1519</v>
      </c>
      <c r="F498" s="284" t="s">
        <v>3321</v>
      </c>
    </row>
    <row r="499" spans="1:6" x14ac:dyDescent="0.2">
      <c r="C499" s="301" t="s">
        <v>1583</v>
      </c>
      <c r="D499" s="301" t="s">
        <v>1584</v>
      </c>
      <c r="E499" s="284" t="s">
        <v>1519</v>
      </c>
    </row>
    <row r="500" spans="1:6" x14ac:dyDescent="0.2">
      <c r="C500" s="301" t="s">
        <v>1585</v>
      </c>
      <c r="D500" s="301" t="s">
        <v>1586</v>
      </c>
      <c r="E500" s="284" t="s">
        <v>1519</v>
      </c>
    </row>
    <row r="501" spans="1:6" x14ac:dyDescent="0.2">
      <c r="C501" s="301" t="s">
        <v>1587</v>
      </c>
      <c r="D501" s="301" t="s">
        <v>1588</v>
      </c>
      <c r="E501" s="284" t="s">
        <v>1519</v>
      </c>
      <c r="F501" s="284" t="s">
        <v>3322</v>
      </c>
    </row>
    <row r="502" spans="1:6" x14ac:dyDescent="0.2">
      <c r="C502" s="301" t="s">
        <v>1589</v>
      </c>
      <c r="D502" s="301" t="s">
        <v>1590</v>
      </c>
      <c r="E502" s="284" t="s">
        <v>1519</v>
      </c>
      <c r="F502" s="284" t="s">
        <v>3323</v>
      </c>
    </row>
    <row r="503" spans="1:6" x14ac:dyDescent="0.2">
      <c r="C503" s="301" t="s">
        <v>1591</v>
      </c>
      <c r="D503" s="301" t="s">
        <v>1592</v>
      </c>
      <c r="E503" s="284" t="s">
        <v>1519</v>
      </c>
    </row>
    <row r="504" spans="1:6" x14ac:dyDescent="0.2">
      <c r="C504" s="301" t="s">
        <v>1593</v>
      </c>
      <c r="D504" s="301" t="s">
        <v>1594</v>
      </c>
      <c r="E504" s="284" t="s">
        <v>1519</v>
      </c>
    </row>
    <row r="505" spans="1:6" x14ac:dyDescent="0.2">
      <c r="C505" s="301" t="s">
        <v>1595</v>
      </c>
      <c r="D505" s="301" t="s">
        <v>1596</v>
      </c>
      <c r="E505" s="284" t="s">
        <v>1519</v>
      </c>
      <c r="F505" s="284" t="s">
        <v>3324</v>
      </c>
    </row>
    <row r="506" spans="1:6" x14ac:dyDescent="0.2">
      <c r="C506" s="301" t="s">
        <v>3325</v>
      </c>
      <c r="D506" s="301" t="s">
        <v>1597</v>
      </c>
      <c r="E506" s="284" t="s">
        <v>1519</v>
      </c>
      <c r="F506" s="284" t="s">
        <v>3326</v>
      </c>
    </row>
    <row r="507" spans="1:6" x14ac:dyDescent="0.2">
      <c r="C507" s="301" t="s">
        <v>1598</v>
      </c>
      <c r="D507" s="301" t="s">
        <v>1599</v>
      </c>
      <c r="E507" s="284" t="s">
        <v>1519</v>
      </c>
    </row>
    <row r="508" spans="1:6" s="304" customFormat="1" x14ac:dyDescent="0.2">
      <c r="A508" s="304">
        <v>5490</v>
      </c>
      <c r="C508" s="305" t="s">
        <v>1600</v>
      </c>
      <c r="D508" s="305" t="s">
        <v>1601</v>
      </c>
      <c r="E508" s="284" t="s">
        <v>1519</v>
      </c>
      <c r="F508" s="304" t="s">
        <v>3327</v>
      </c>
    </row>
    <row r="509" spans="1:6" s="296" customFormat="1" x14ac:dyDescent="0.2">
      <c r="C509" s="300">
        <v>55</v>
      </c>
      <c r="D509" s="300" t="s">
        <v>263</v>
      </c>
      <c r="E509" s="296" t="s">
        <v>1602</v>
      </c>
    </row>
    <row r="510" spans="1:6" x14ac:dyDescent="0.2">
      <c r="C510" s="301" t="s">
        <v>1603</v>
      </c>
      <c r="D510" s="301" t="s">
        <v>1604</v>
      </c>
      <c r="E510" s="284" t="s">
        <v>1602</v>
      </c>
    </row>
    <row r="511" spans="1:6" x14ac:dyDescent="0.2">
      <c r="C511" s="301" t="s">
        <v>1605</v>
      </c>
      <c r="D511" s="301" t="s">
        <v>1606</v>
      </c>
      <c r="E511" s="284" t="s">
        <v>1602</v>
      </c>
    </row>
    <row r="512" spans="1:6" x14ac:dyDescent="0.2">
      <c r="C512" s="301" t="s">
        <v>1607</v>
      </c>
      <c r="D512" s="301" t="s">
        <v>1608</v>
      </c>
      <c r="E512" s="284" t="s">
        <v>1602</v>
      </c>
    </row>
    <row r="513" spans="1:6" x14ac:dyDescent="0.2">
      <c r="A513" s="284">
        <v>5511</v>
      </c>
      <c r="C513" s="301" t="s">
        <v>1609</v>
      </c>
      <c r="D513" s="301" t="s">
        <v>1610</v>
      </c>
      <c r="E513" s="284" t="s">
        <v>1602</v>
      </c>
      <c r="F513" s="284" t="s">
        <v>3328</v>
      </c>
    </row>
    <row r="514" spans="1:6" x14ac:dyDescent="0.2">
      <c r="A514" s="284">
        <v>551200</v>
      </c>
      <c r="B514" s="284" t="s">
        <v>54</v>
      </c>
      <c r="C514" s="301" t="s">
        <v>1611</v>
      </c>
      <c r="D514" s="301" t="s">
        <v>1612</v>
      </c>
      <c r="E514" s="284" t="s">
        <v>1602</v>
      </c>
    </row>
    <row r="515" spans="1:6" x14ac:dyDescent="0.2">
      <c r="A515" s="284">
        <v>55120001</v>
      </c>
      <c r="B515" s="284" t="s">
        <v>1613</v>
      </c>
      <c r="C515" s="301" t="s">
        <v>191</v>
      </c>
      <c r="D515" s="301" t="s">
        <v>1614</v>
      </c>
      <c r="E515" s="284" t="s">
        <v>1602</v>
      </c>
      <c r="F515" s="284" t="s">
        <v>3329</v>
      </c>
    </row>
    <row r="516" spans="1:6" x14ac:dyDescent="0.2">
      <c r="A516" s="284">
        <v>55120002</v>
      </c>
      <c r="B516" s="284" t="s">
        <v>1615</v>
      </c>
      <c r="C516" s="301" t="s">
        <v>192</v>
      </c>
      <c r="D516" s="301" t="s">
        <v>1616</v>
      </c>
      <c r="E516" s="284" t="s">
        <v>1602</v>
      </c>
      <c r="F516" s="284" t="s">
        <v>3330</v>
      </c>
    </row>
    <row r="517" spans="1:6" x14ac:dyDescent="0.2">
      <c r="A517" s="284">
        <v>55120003</v>
      </c>
      <c r="B517" s="284" t="s">
        <v>1617</v>
      </c>
      <c r="C517" s="301" t="s">
        <v>325</v>
      </c>
      <c r="D517" s="301" t="s">
        <v>1618</v>
      </c>
      <c r="E517" s="284" t="s">
        <v>1602</v>
      </c>
      <c r="F517" s="284" t="s">
        <v>3331</v>
      </c>
    </row>
    <row r="518" spans="1:6" x14ac:dyDescent="0.2">
      <c r="A518" s="284">
        <v>55120004</v>
      </c>
      <c r="B518" s="284" t="s">
        <v>1619</v>
      </c>
      <c r="C518" s="301" t="s">
        <v>332</v>
      </c>
      <c r="D518" s="301" t="s">
        <v>1620</v>
      </c>
      <c r="E518" s="284" t="s">
        <v>1602</v>
      </c>
      <c r="F518" s="284" t="s">
        <v>3332</v>
      </c>
    </row>
    <row r="519" spans="1:6" x14ac:dyDescent="0.2">
      <c r="A519" s="284">
        <v>55120005</v>
      </c>
      <c r="B519" s="284" t="s">
        <v>1621</v>
      </c>
      <c r="C519" s="301" t="s">
        <v>333</v>
      </c>
      <c r="D519" s="301" t="s">
        <v>1622</v>
      </c>
      <c r="E519" s="284" t="s">
        <v>1602</v>
      </c>
      <c r="F519" s="284" t="s">
        <v>3333</v>
      </c>
    </row>
    <row r="520" spans="1:6" x14ac:dyDescent="0.2">
      <c r="A520" s="284">
        <v>55120006</v>
      </c>
      <c r="B520" s="284" t="s">
        <v>1623</v>
      </c>
      <c r="C520" s="301" t="s">
        <v>334</v>
      </c>
      <c r="D520" s="301" t="s">
        <v>1624</v>
      </c>
      <c r="E520" s="284" t="s">
        <v>1602</v>
      </c>
      <c r="F520" s="284" t="s">
        <v>3334</v>
      </c>
    </row>
    <row r="521" spans="1:6" x14ac:dyDescent="0.2">
      <c r="A521" s="284">
        <v>551300</v>
      </c>
      <c r="B521" s="284" t="s">
        <v>1625</v>
      </c>
      <c r="C521" s="301" t="s">
        <v>1626</v>
      </c>
      <c r="D521" s="301" t="s">
        <v>1627</v>
      </c>
      <c r="E521" s="284" t="s">
        <v>1602</v>
      </c>
    </row>
    <row r="522" spans="1:6" x14ac:dyDescent="0.2">
      <c r="A522" s="284">
        <v>55130001</v>
      </c>
      <c r="B522" s="284" t="s">
        <v>1628</v>
      </c>
      <c r="C522" s="301" t="s">
        <v>320</v>
      </c>
      <c r="D522" s="301" t="s">
        <v>3335</v>
      </c>
      <c r="E522" s="284" t="s">
        <v>1602</v>
      </c>
      <c r="F522" s="284" t="s">
        <v>3694</v>
      </c>
    </row>
    <row r="523" spans="1:6" x14ac:dyDescent="0.2">
      <c r="A523" s="284">
        <v>55130002</v>
      </c>
      <c r="B523" s="284" t="s">
        <v>1629</v>
      </c>
      <c r="C523" s="301" t="s">
        <v>321</v>
      </c>
      <c r="D523" s="301" t="s">
        <v>3336</v>
      </c>
      <c r="E523" s="284" t="s">
        <v>1602</v>
      </c>
      <c r="F523" s="284" t="s">
        <v>3695</v>
      </c>
    </row>
    <row r="524" spans="1:6" x14ac:dyDescent="0.2">
      <c r="A524" s="284">
        <v>55130003</v>
      </c>
      <c r="B524" s="284" t="s">
        <v>1630</v>
      </c>
      <c r="C524" s="301" t="s">
        <v>322</v>
      </c>
      <c r="D524" s="301" t="s">
        <v>3337</v>
      </c>
      <c r="E524" s="284" t="s">
        <v>1602</v>
      </c>
      <c r="F524" s="284" t="s">
        <v>3696</v>
      </c>
    </row>
    <row r="525" spans="1:6" x14ac:dyDescent="0.2">
      <c r="B525" s="284" t="s">
        <v>1631</v>
      </c>
      <c r="C525" s="301" t="s">
        <v>323</v>
      </c>
      <c r="D525" s="301" t="s">
        <v>3338</v>
      </c>
      <c r="E525" s="284" t="s">
        <v>1602</v>
      </c>
      <c r="F525" s="284" t="s">
        <v>3697</v>
      </c>
    </row>
    <row r="526" spans="1:6" x14ac:dyDescent="0.2">
      <c r="A526" s="284">
        <v>5514</v>
      </c>
      <c r="B526" s="284" t="s">
        <v>190</v>
      </c>
      <c r="C526" s="301" t="s">
        <v>324</v>
      </c>
      <c r="D526" s="301" t="s">
        <v>1632</v>
      </c>
      <c r="E526" s="284" t="s">
        <v>1602</v>
      </c>
      <c r="F526" s="284" t="s">
        <v>3339</v>
      </c>
    </row>
    <row r="527" spans="1:6" x14ac:dyDescent="0.2">
      <c r="C527" s="301" t="s">
        <v>1633</v>
      </c>
      <c r="D527" s="301" t="s">
        <v>1634</v>
      </c>
      <c r="E527" s="284" t="s">
        <v>1602</v>
      </c>
    </row>
    <row r="528" spans="1:6" x14ac:dyDescent="0.2">
      <c r="C528" s="301" t="s">
        <v>1635</v>
      </c>
      <c r="D528" s="301" t="s">
        <v>1636</v>
      </c>
      <c r="E528" s="284" t="s">
        <v>1602</v>
      </c>
    </row>
    <row r="529" spans="1:6" x14ac:dyDescent="0.2">
      <c r="A529" s="284">
        <v>552050</v>
      </c>
      <c r="B529" s="284" t="s">
        <v>55</v>
      </c>
      <c r="C529" s="301" t="s">
        <v>347</v>
      </c>
      <c r="D529" s="301" t="s">
        <v>1637</v>
      </c>
      <c r="E529" s="284" t="s">
        <v>1602</v>
      </c>
      <c r="F529" s="284" t="s">
        <v>3340</v>
      </c>
    </row>
    <row r="530" spans="1:6" x14ac:dyDescent="0.2">
      <c r="C530" s="301" t="s">
        <v>1638</v>
      </c>
      <c r="D530" s="301" t="s">
        <v>1639</v>
      </c>
      <c r="E530" s="284" t="s">
        <v>1602</v>
      </c>
    </row>
    <row r="531" spans="1:6" x14ac:dyDescent="0.2">
      <c r="A531" s="284">
        <v>55211001</v>
      </c>
      <c r="B531" s="284" t="s">
        <v>1640</v>
      </c>
      <c r="C531" s="301" t="s">
        <v>1641</v>
      </c>
      <c r="D531" s="301" t="s">
        <v>1642</v>
      </c>
      <c r="E531" s="284" t="s">
        <v>1602</v>
      </c>
      <c r="F531" s="284" t="s">
        <v>3341</v>
      </c>
    </row>
    <row r="532" spans="1:6" x14ac:dyDescent="0.2">
      <c r="A532" s="284">
        <v>55211002</v>
      </c>
      <c r="B532" s="284" t="s">
        <v>1643</v>
      </c>
      <c r="C532" s="301" t="s">
        <v>1644</v>
      </c>
      <c r="D532" s="301" t="s">
        <v>1645</v>
      </c>
      <c r="E532" s="284" t="s">
        <v>1602</v>
      </c>
      <c r="F532" s="284" t="s">
        <v>3342</v>
      </c>
    </row>
    <row r="533" spans="1:6" x14ac:dyDescent="0.2">
      <c r="A533" s="284">
        <v>55211003</v>
      </c>
      <c r="B533" s="284" t="s">
        <v>1646</v>
      </c>
      <c r="C533" s="301" t="s">
        <v>1647</v>
      </c>
      <c r="D533" s="301" t="s">
        <v>1648</v>
      </c>
      <c r="E533" s="284" t="s">
        <v>1602</v>
      </c>
      <c r="F533" s="284" t="s">
        <v>3343</v>
      </c>
    </row>
    <row r="534" spans="1:6" x14ac:dyDescent="0.2">
      <c r="A534" s="284">
        <v>552120</v>
      </c>
      <c r="B534" s="284" t="s">
        <v>1649</v>
      </c>
      <c r="C534" s="301" t="s">
        <v>1650</v>
      </c>
      <c r="D534" s="301" t="s">
        <v>1651</v>
      </c>
      <c r="E534" s="284" t="s">
        <v>1602</v>
      </c>
      <c r="F534" s="284" t="s">
        <v>3344</v>
      </c>
    </row>
    <row r="535" spans="1:6" x14ac:dyDescent="0.2">
      <c r="A535" s="284">
        <v>51510001</v>
      </c>
      <c r="B535" s="284" t="s">
        <v>1652</v>
      </c>
      <c r="C535" s="301" t="s">
        <v>342</v>
      </c>
      <c r="D535" s="301" t="s">
        <v>1653</v>
      </c>
      <c r="E535" s="284" t="s">
        <v>1602</v>
      </c>
      <c r="F535" s="284" t="s">
        <v>3345</v>
      </c>
    </row>
    <row r="536" spans="1:6" x14ac:dyDescent="0.2">
      <c r="A536" s="284">
        <v>51510002</v>
      </c>
      <c r="B536" s="284" t="s">
        <v>1654</v>
      </c>
      <c r="C536" s="301" t="s">
        <v>343</v>
      </c>
      <c r="D536" s="301" t="s">
        <v>1655</v>
      </c>
      <c r="E536" s="284" t="s">
        <v>1602</v>
      </c>
      <c r="F536" s="284" t="s">
        <v>3346</v>
      </c>
    </row>
    <row r="537" spans="1:6" x14ac:dyDescent="0.2">
      <c r="A537" s="284">
        <v>51510003</v>
      </c>
      <c r="B537" s="284" t="s">
        <v>1656</v>
      </c>
      <c r="C537" s="301" t="s">
        <v>344</v>
      </c>
      <c r="D537" s="301" t="s">
        <v>1657</v>
      </c>
      <c r="E537" s="284" t="s">
        <v>1602</v>
      </c>
      <c r="F537" s="284" t="s">
        <v>3347</v>
      </c>
    </row>
    <row r="538" spans="1:6" x14ac:dyDescent="0.2">
      <c r="A538" s="284">
        <v>55214001</v>
      </c>
      <c r="B538" s="284" t="s">
        <v>1658</v>
      </c>
      <c r="C538" s="301" t="s">
        <v>196</v>
      </c>
      <c r="D538" s="301" t="s">
        <v>1659</v>
      </c>
      <c r="E538" s="284" t="s">
        <v>1602</v>
      </c>
      <c r="F538" s="284" t="s">
        <v>3348</v>
      </c>
    </row>
    <row r="539" spans="1:6" x14ac:dyDescent="0.2">
      <c r="A539" s="284">
        <v>55214002</v>
      </c>
      <c r="B539" s="284" t="s">
        <v>1660</v>
      </c>
      <c r="C539" s="301" t="s">
        <v>345</v>
      </c>
      <c r="D539" s="301" t="s">
        <v>1661</v>
      </c>
      <c r="E539" s="284" t="s">
        <v>1602</v>
      </c>
      <c r="F539" s="284" t="s">
        <v>3349</v>
      </c>
    </row>
    <row r="540" spans="1:6" x14ac:dyDescent="0.2">
      <c r="A540" s="284">
        <v>55214003</v>
      </c>
      <c r="B540" s="284" t="s">
        <v>1662</v>
      </c>
      <c r="C540" s="301" t="s">
        <v>346</v>
      </c>
      <c r="D540" s="301" t="s">
        <v>1663</v>
      </c>
      <c r="E540" s="284" t="s">
        <v>1602</v>
      </c>
      <c r="F540" s="284" t="s">
        <v>3350</v>
      </c>
    </row>
    <row r="541" spans="1:6" x14ac:dyDescent="0.2">
      <c r="C541" s="301" t="s">
        <v>1664</v>
      </c>
      <c r="D541" s="301" t="s">
        <v>1665</v>
      </c>
      <c r="E541" s="284" t="s">
        <v>1602</v>
      </c>
      <c r="F541" s="284" t="s">
        <v>3351</v>
      </c>
    </row>
    <row r="542" spans="1:6" x14ac:dyDescent="0.2">
      <c r="C542" s="301" t="s">
        <v>1666</v>
      </c>
      <c r="D542" s="301" t="s">
        <v>1667</v>
      </c>
      <c r="E542" s="284" t="s">
        <v>1602</v>
      </c>
      <c r="F542" s="284" t="s">
        <v>3352</v>
      </c>
    </row>
    <row r="543" spans="1:6" x14ac:dyDescent="0.2">
      <c r="C543" s="301" t="s">
        <v>1668</v>
      </c>
      <c r="D543" s="301" t="s">
        <v>1669</v>
      </c>
      <c r="E543" s="284" t="s">
        <v>1602</v>
      </c>
      <c r="F543" s="284" t="s">
        <v>3353</v>
      </c>
    </row>
    <row r="544" spans="1:6" x14ac:dyDescent="0.2">
      <c r="C544" s="301" t="s">
        <v>1670</v>
      </c>
      <c r="D544" s="301" t="s">
        <v>1671</v>
      </c>
      <c r="E544" s="284" t="s">
        <v>1602</v>
      </c>
      <c r="F544" s="284" t="s">
        <v>3354</v>
      </c>
    </row>
    <row r="545" spans="1:6" x14ac:dyDescent="0.2">
      <c r="C545" s="301" t="s">
        <v>1672</v>
      </c>
      <c r="D545" s="301" t="s">
        <v>1673</v>
      </c>
      <c r="E545" s="284" t="s">
        <v>1602</v>
      </c>
      <c r="F545" s="284" t="s">
        <v>3355</v>
      </c>
    </row>
    <row r="546" spans="1:6" x14ac:dyDescent="0.2">
      <c r="C546" s="301" t="s">
        <v>1674</v>
      </c>
      <c r="D546" s="301" t="s">
        <v>1675</v>
      </c>
      <c r="E546" s="284" t="s">
        <v>1602</v>
      </c>
      <c r="F546" s="284" t="s">
        <v>3356</v>
      </c>
    </row>
    <row r="547" spans="1:6" x14ac:dyDescent="0.2">
      <c r="C547" s="301" t="s">
        <v>1676</v>
      </c>
      <c r="D547" s="301" t="s">
        <v>1677</v>
      </c>
      <c r="E547" s="284" t="s">
        <v>1602</v>
      </c>
    </row>
    <row r="548" spans="1:6" x14ac:dyDescent="0.2">
      <c r="C548" s="301" t="s">
        <v>1678</v>
      </c>
      <c r="D548" s="301" t="s">
        <v>1679</v>
      </c>
      <c r="E548" s="284" t="s">
        <v>1602</v>
      </c>
    </row>
    <row r="549" spans="1:6" x14ac:dyDescent="0.2">
      <c r="C549" s="301" t="s">
        <v>1680</v>
      </c>
      <c r="D549" s="301" t="s">
        <v>1681</v>
      </c>
      <c r="E549" s="284" t="s">
        <v>1602</v>
      </c>
    </row>
    <row r="550" spans="1:6" x14ac:dyDescent="0.2">
      <c r="A550" s="284">
        <v>553120</v>
      </c>
      <c r="B550" s="284" t="s">
        <v>56</v>
      </c>
      <c r="C550" s="301" t="s">
        <v>348</v>
      </c>
      <c r="D550" s="301" t="s">
        <v>1682</v>
      </c>
      <c r="E550" s="284" t="s">
        <v>1602</v>
      </c>
      <c r="F550" s="284" t="s">
        <v>3357</v>
      </c>
    </row>
    <row r="551" spans="1:6" x14ac:dyDescent="0.2">
      <c r="A551" s="284">
        <v>553130</v>
      </c>
      <c r="B551" s="284" t="s">
        <v>59</v>
      </c>
      <c r="C551" s="301" t="s">
        <v>1683</v>
      </c>
      <c r="D551" s="301" t="s">
        <v>1684</v>
      </c>
      <c r="E551" s="284" t="s">
        <v>1602</v>
      </c>
      <c r="F551" s="284" t="s">
        <v>3358</v>
      </c>
    </row>
    <row r="552" spans="1:6" x14ac:dyDescent="0.2">
      <c r="A552" s="284">
        <v>553140</v>
      </c>
      <c r="B552" s="284" t="s">
        <v>60</v>
      </c>
      <c r="C552" s="301" t="s">
        <v>1685</v>
      </c>
      <c r="D552" s="301" t="s">
        <v>1686</v>
      </c>
      <c r="E552" s="284" t="s">
        <v>1602</v>
      </c>
      <c r="F552" s="284" t="s">
        <v>3359</v>
      </c>
    </row>
    <row r="553" spans="1:6" x14ac:dyDescent="0.2">
      <c r="A553" s="284">
        <v>553150</v>
      </c>
      <c r="B553" s="284" t="s">
        <v>62</v>
      </c>
      <c r="C553" s="301" t="s">
        <v>1687</v>
      </c>
      <c r="D553" s="301" t="s">
        <v>1688</v>
      </c>
      <c r="E553" s="284" t="s">
        <v>1602</v>
      </c>
      <c r="F553" s="284" t="s">
        <v>3360</v>
      </c>
    </row>
    <row r="554" spans="1:6" x14ac:dyDescent="0.2">
      <c r="A554" s="284">
        <v>553170</v>
      </c>
      <c r="B554" s="284" t="s">
        <v>63</v>
      </c>
      <c r="C554" s="301" t="s">
        <v>349</v>
      </c>
      <c r="D554" s="301" t="s">
        <v>1689</v>
      </c>
      <c r="E554" s="284" t="s">
        <v>1602</v>
      </c>
      <c r="F554" s="284" t="s">
        <v>3361</v>
      </c>
    </row>
    <row r="555" spans="1:6" x14ac:dyDescent="0.2">
      <c r="A555" s="284">
        <v>553180</v>
      </c>
      <c r="B555" s="284" t="s">
        <v>64</v>
      </c>
      <c r="C555" s="301" t="s">
        <v>1690</v>
      </c>
      <c r="D555" s="301" t="s">
        <v>1691</v>
      </c>
      <c r="E555" s="284" t="s">
        <v>1602</v>
      </c>
      <c r="F555" s="284" t="s">
        <v>3362</v>
      </c>
    </row>
    <row r="556" spans="1:6" x14ac:dyDescent="0.2">
      <c r="C556" s="301" t="s">
        <v>1692</v>
      </c>
      <c r="D556" s="301" t="s">
        <v>1693</v>
      </c>
      <c r="E556" s="284" t="s">
        <v>1602</v>
      </c>
    </row>
    <row r="557" spans="1:6" x14ac:dyDescent="0.2">
      <c r="C557" s="301" t="s">
        <v>1694</v>
      </c>
      <c r="D557" s="301" t="s">
        <v>1695</v>
      </c>
      <c r="E557" s="284" t="s">
        <v>1602</v>
      </c>
    </row>
    <row r="558" spans="1:6" x14ac:dyDescent="0.2">
      <c r="C558" s="301" t="s">
        <v>1696</v>
      </c>
      <c r="D558" s="301" t="s">
        <v>1697</v>
      </c>
      <c r="E558" s="284" t="s">
        <v>1602</v>
      </c>
    </row>
    <row r="559" spans="1:6" x14ac:dyDescent="0.2">
      <c r="C559" s="301" t="s">
        <v>1698</v>
      </c>
      <c r="D559" s="301" t="s">
        <v>1699</v>
      </c>
      <c r="E559" s="284" t="s">
        <v>1602</v>
      </c>
    </row>
    <row r="560" spans="1:6" x14ac:dyDescent="0.2">
      <c r="C560" s="301" t="s">
        <v>1700</v>
      </c>
      <c r="D560" s="301" t="s">
        <v>1701</v>
      </c>
      <c r="E560" s="284" t="s">
        <v>1602</v>
      </c>
    </row>
    <row r="561" spans="1:6" x14ac:dyDescent="0.2">
      <c r="C561" s="301" t="s">
        <v>1702</v>
      </c>
      <c r="D561" s="301" t="s">
        <v>1703</v>
      </c>
      <c r="E561" s="284" t="s">
        <v>1602</v>
      </c>
    </row>
    <row r="562" spans="1:6" x14ac:dyDescent="0.2">
      <c r="C562" s="301" t="s">
        <v>1704</v>
      </c>
      <c r="D562" s="301" t="s">
        <v>1705</v>
      </c>
      <c r="E562" s="284" t="s">
        <v>1602</v>
      </c>
    </row>
    <row r="563" spans="1:6" x14ac:dyDescent="0.2">
      <c r="A563" s="284">
        <v>5581</v>
      </c>
      <c r="C563" s="301" t="s">
        <v>1706</v>
      </c>
      <c r="D563" s="301" t="s">
        <v>1707</v>
      </c>
      <c r="E563" s="284" t="s">
        <v>1602</v>
      </c>
      <c r="F563" s="284" t="s">
        <v>3363</v>
      </c>
    </row>
    <row r="564" spans="1:6" x14ac:dyDescent="0.2">
      <c r="C564" s="301" t="s">
        <v>1708</v>
      </c>
      <c r="D564" s="301" t="s">
        <v>1709</v>
      </c>
      <c r="E564" s="284" t="s">
        <v>1602</v>
      </c>
      <c r="F564" s="284" t="s">
        <v>3364</v>
      </c>
    </row>
    <row r="565" spans="1:6" x14ac:dyDescent="0.2">
      <c r="C565" s="301" t="s">
        <v>1710</v>
      </c>
      <c r="D565" s="301" t="s">
        <v>1711</v>
      </c>
      <c r="E565" s="284" t="s">
        <v>1602</v>
      </c>
      <c r="F565" s="284" t="s">
        <v>3365</v>
      </c>
    </row>
    <row r="566" spans="1:6" x14ac:dyDescent="0.2">
      <c r="C566" s="301" t="s">
        <v>1712</v>
      </c>
      <c r="D566" s="301" t="s">
        <v>1713</v>
      </c>
      <c r="E566" s="284" t="s">
        <v>1602</v>
      </c>
    </row>
    <row r="567" spans="1:6" x14ac:dyDescent="0.2">
      <c r="C567" s="301" t="s">
        <v>1714</v>
      </c>
      <c r="D567" s="301" t="s">
        <v>1715</v>
      </c>
      <c r="E567" s="284" t="s">
        <v>1602</v>
      </c>
      <c r="F567" s="284" t="s">
        <v>3366</v>
      </c>
    </row>
    <row r="568" spans="1:6" s="296" customFormat="1" x14ac:dyDescent="0.2">
      <c r="C568" s="300">
        <v>56</v>
      </c>
      <c r="D568" s="300" t="s">
        <v>259</v>
      </c>
      <c r="E568" s="296" t="s">
        <v>1446</v>
      </c>
    </row>
    <row r="569" spans="1:6" x14ac:dyDescent="0.2">
      <c r="C569" s="301" t="s">
        <v>1716</v>
      </c>
      <c r="D569" s="301" t="s">
        <v>1717</v>
      </c>
      <c r="E569" s="284" t="s">
        <v>1446</v>
      </c>
    </row>
    <row r="570" spans="1:6" x14ac:dyDescent="0.2">
      <c r="A570" s="284">
        <v>512010</v>
      </c>
      <c r="B570" s="284" t="s">
        <v>28</v>
      </c>
      <c r="C570" s="301" t="s">
        <v>1718</v>
      </c>
      <c r="D570" s="301" t="s">
        <v>1719</v>
      </c>
      <c r="E570" s="284" t="s">
        <v>1446</v>
      </c>
      <c r="F570" s="284" t="s">
        <v>3367</v>
      </c>
    </row>
    <row r="571" spans="1:6" x14ac:dyDescent="0.2">
      <c r="C571" s="301" t="s">
        <v>1720</v>
      </c>
      <c r="D571" s="301" t="s">
        <v>1721</v>
      </c>
      <c r="E571" s="284" t="s">
        <v>1446</v>
      </c>
    </row>
    <row r="572" spans="1:6" x14ac:dyDescent="0.2">
      <c r="C572" s="301" t="s">
        <v>1722</v>
      </c>
      <c r="D572" s="301" t="s">
        <v>1723</v>
      </c>
      <c r="E572" s="284" t="s">
        <v>1446</v>
      </c>
    </row>
    <row r="573" spans="1:6" x14ac:dyDescent="0.2">
      <c r="A573" s="284">
        <v>5611</v>
      </c>
      <c r="C573" s="301" t="s">
        <v>1724</v>
      </c>
      <c r="D573" s="301" t="s">
        <v>1725</v>
      </c>
      <c r="E573" s="284" t="s">
        <v>1446</v>
      </c>
      <c r="F573" s="284" t="s">
        <v>3368</v>
      </c>
    </row>
    <row r="574" spans="1:6" x14ac:dyDescent="0.2">
      <c r="C574" s="301" t="s">
        <v>1726</v>
      </c>
      <c r="D574" s="301" t="s">
        <v>1727</v>
      </c>
      <c r="E574" s="284" t="s">
        <v>1446</v>
      </c>
    </row>
    <row r="575" spans="1:6" x14ac:dyDescent="0.2">
      <c r="C575" s="301" t="s">
        <v>1728</v>
      </c>
      <c r="D575" s="301" t="s">
        <v>1729</v>
      </c>
      <c r="E575" s="284" t="s">
        <v>1446</v>
      </c>
    </row>
    <row r="576" spans="1:6" x14ac:dyDescent="0.2">
      <c r="C576" s="301" t="s">
        <v>1730</v>
      </c>
      <c r="D576" s="301" t="s">
        <v>1731</v>
      </c>
      <c r="E576" s="284" t="s">
        <v>1446</v>
      </c>
      <c r="F576" s="284" t="s">
        <v>3369</v>
      </c>
    </row>
    <row r="577" spans="1:6" x14ac:dyDescent="0.2">
      <c r="A577" s="284">
        <v>512110</v>
      </c>
      <c r="B577" s="284" t="s">
        <v>29</v>
      </c>
      <c r="C577" s="301" t="s">
        <v>350</v>
      </c>
      <c r="D577" s="301" t="s">
        <v>1732</v>
      </c>
      <c r="E577" s="284" t="s">
        <v>1446</v>
      </c>
      <c r="F577" s="284" t="s">
        <v>3370</v>
      </c>
    </row>
    <row r="578" spans="1:6" x14ac:dyDescent="0.2">
      <c r="A578" s="284">
        <v>512120</v>
      </c>
      <c r="B578" s="284" t="s">
        <v>30</v>
      </c>
      <c r="C578" s="301" t="s">
        <v>1733</v>
      </c>
      <c r="D578" s="301" t="s">
        <v>1734</v>
      </c>
      <c r="E578" s="284" t="s">
        <v>1446</v>
      </c>
      <c r="F578" s="284" t="s">
        <v>3371</v>
      </c>
    </row>
    <row r="579" spans="1:6" x14ac:dyDescent="0.2">
      <c r="A579" s="284">
        <v>512140</v>
      </c>
      <c r="B579" s="284" t="s">
        <v>31</v>
      </c>
      <c r="C579" s="301" t="s">
        <v>355</v>
      </c>
      <c r="D579" s="301" t="s">
        <v>1735</v>
      </c>
      <c r="E579" s="284" t="s">
        <v>1446</v>
      </c>
      <c r="F579" s="284" t="s">
        <v>3372</v>
      </c>
    </row>
    <row r="580" spans="1:6" x14ac:dyDescent="0.2">
      <c r="C580" s="301" t="s">
        <v>391</v>
      </c>
      <c r="D580" s="301" t="s">
        <v>1736</v>
      </c>
      <c r="E580" s="284" t="s">
        <v>1446</v>
      </c>
      <c r="F580" s="284" t="s">
        <v>3373</v>
      </c>
    </row>
    <row r="581" spans="1:6" x14ac:dyDescent="0.2">
      <c r="A581" s="284">
        <v>5623</v>
      </c>
      <c r="C581" s="301" t="s">
        <v>375</v>
      </c>
      <c r="D581" s="301" t="s">
        <v>1737</v>
      </c>
      <c r="E581" s="284" t="s">
        <v>1446</v>
      </c>
      <c r="F581" s="284" t="s">
        <v>3374</v>
      </c>
    </row>
    <row r="582" spans="1:6" x14ac:dyDescent="0.2">
      <c r="A582" s="284">
        <v>5624</v>
      </c>
      <c r="C582" s="301" t="s">
        <v>1738</v>
      </c>
      <c r="D582" s="301" t="s">
        <v>1739</v>
      </c>
      <c r="E582" s="284" t="s">
        <v>1446</v>
      </c>
      <c r="F582" s="284" t="s">
        <v>3375</v>
      </c>
    </row>
    <row r="583" spans="1:6" x14ac:dyDescent="0.2">
      <c r="A583" s="284">
        <v>51240001</v>
      </c>
      <c r="B583" s="284" t="s">
        <v>1740</v>
      </c>
      <c r="C583" s="301" t="s">
        <v>365</v>
      </c>
      <c r="D583" s="301" t="s">
        <v>1741</v>
      </c>
      <c r="E583" s="284" t="s">
        <v>1446</v>
      </c>
      <c r="F583" s="284" t="s">
        <v>3376</v>
      </c>
    </row>
    <row r="584" spans="1:6" x14ac:dyDescent="0.2">
      <c r="A584" s="284">
        <v>51240002</v>
      </c>
      <c r="B584" s="284" t="s">
        <v>363</v>
      </c>
      <c r="C584" s="301" t="s">
        <v>366</v>
      </c>
      <c r="D584" s="301" t="s">
        <v>1742</v>
      </c>
      <c r="E584" s="284" t="s">
        <v>1446</v>
      </c>
      <c r="F584" s="284" t="s">
        <v>3377</v>
      </c>
    </row>
    <row r="585" spans="1:6" x14ac:dyDescent="0.2">
      <c r="A585" s="284">
        <v>51240003</v>
      </c>
      <c r="B585" s="284" t="s">
        <v>364</v>
      </c>
      <c r="C585" s="301" t="s">
        <v>367</v>
      </c>
      <c r="D585" s="301" t="s">
        <v>1743</v>
      </c>
      <c r="E585" s="284" t="s">
        <v>1446</v>
      </c>
      <c r="F585" s="284" t="s">
        <v>3378</v>
      </c>
    </row>
    <row r="586" spans="1:6" x14ac:dyDescent="0.2">
      <c r="A586" s="284">
        <v>5625</v>
      </c>
      <c r="C586" s="301" t="s">
        <v>1744</v>
      </c>
      <c r="D586" s="301" t="s">
        <v>1745</v>
      </c>
      <c r="E586" s="284" t="s">
        <v>1446</v>
      </c>
      <c r="F586" s="284" t="s">
        <v>3379</v>
      </c>
    </row>
    <row r="587" spans="1:6" x14ac:dyDescent="0.2">
      <c r="C587" s="301" t="s">
        <v>1746</v>
      </c>
      <c r="D587" s="301" t="s">
        <v>1747</v>
      </c>
      <c r="E587" s="284" t="s">
        <v>1446</v>
      </c>
      <c r="F587" s="284" t="s">
        <v>3380</v>
      </c>
    </row>
    <row r="588" spans="1:6" x14ac:dyDescent="0.2">
      <c r="C588" s="301" t="s">
        <v>1748</v>
      </c>
      <c r="D588" s="301" t="s">
        <v>1749</v>
      </c>
      <c r="E588" s="284" t="s">
        <v>1446</v>
      </c>
      <c r="F588" s="284" t="s">
        <v>3381</v>
      </c>
    </row>
    <row r="589" spans="1:6" x14ac:dyDescent="0.2">
      <c r="C589" s="301" t="s">
        <v>1750</v>
      </c>
      <c r="D589" s="301" t="s">
        <v>1751</v>
      </c>
      <c r="E589" s="284" t="s">
        <v>1446</v>
      </c>
      <c r="F589" s="284" t="s">
        <v>3382</v>
      </c>
    </row>
    <row r="590" spans="1:6" x14ac:dyDescent="0.2">
      <c r="C590" s="301" t="s">
        <v>1752</v>
      </c>
      <c r="D590" s="301" t="s">
        <v>1753</v>
      </c>
      <c r="E590" s="284" t="s">
        <v>1602</v>
      </c>
    </row>
    <row r="591" spans="1:6" x14ac:dyDescent="0.2">
      <c r="A591" s="284">
        <v>51510004</v>
      </c>
      <c r="B591" s="284" t="s">
        <v>1754</v>
      </c>
      <c r="C591" s="301" t="s">
        <v>1755</v>
      </c>
      <c r="D591" s="301" t="s">
        <v>1756</v>
      </c>
      <c r="E591" s="284" t="s">
        <v>1602</v>
      </c>
      <c r="F591" s="284" t="s">
        <v>3383</v>
      </c>
    </row>
    <row r="592" spans="1:6" x14ac:dyDescent="0.2">
      <c r="A592" s="284">
        <v>51510005</v>
      </c>
      <c r="B592" s="284" t="s">
        <v>1757</v>
      </c>
      <c r="C592" s="301" t="s">
        <v>1758</v>
      </c>
      <c r="D592" s="301" t="s">
        <v>1759</v>
      </c>
      <c r="E592" s="284" t="s">
        <v>1602</v>
      </c>
      <c r="F592" s="284" t="s">
        <v>3384</v>
      </c>
    </row>
    <row r="593" spans="1:6" x14ac:dyDescent="0.2">
      <c r="A593" s="284">
        <v>51510006</v>
      </c>
      <c r="B593" s="284" t="s">
        <v>1760</v>
      </c>
      <c r="C593" s="301" t="s">
        <v>1761</v>
      </c>
      <c r="D593" s="301" t="s">
        <v>1762</v>
      </c>
      <c r="E593" s="284" t="s">
        <v>1602</v>
      </c>
      <c r="F593" s="284" t="s">
        <v>3385</v>
      </c>
    </row>
    <row r="594" spans="1:6" x14ac:dyDescent="0.2">
      <c r="A594" s="284">
        <v>51510007</v>
      </c>
      <c r="B594" s="284" t="s">
        <v>1763</v>
      </c>
      <c r="C594" s="301" t="s">
        <v>376</v>
      </c>
      <c r="D594" s="301" t="s">
        <v>1764</v>
      </c>
      <c r="E594" s="284" t="s">
        <v>1602</v>
      </c>
      <c r="F594" s="284" t="s">
        <v>3386</v>
      </c>
    </row>
    <row r="595" spans="1:6" x14ac:dyDescent="0.2">
      <c r="C595" s="301" t="s">
        <v>1765</v>
      </c>
      <c r="D595" s="301" t="s">
        <v>1766</v>
      </c>
      <c r="E595" s="284" t="s">
        <v>1446</v>
      </c>
    </row>
    <row r="596" spans="1:6" x14ac:dyDescent="0.2">
      <c r="C596" s="301" t="s">
        <v>1767</v>
      </c>
      <c r="D596" s="301" t="s">
        <v>1768</v>
      </c>
      <c r="E596" s="284" t="s">
        <v>1446</v>
      </c>
    </row>
    <row r="597" spans="1:6" x14ac:dyDescent="0.2">
      <c r="C597" s="301" t="s">
        <v>1769</v>
      </c>
      <c r="D597" s="301" t="s">
        <v>1770</v>
      </c>
      <c r="E597" s="284" t="s">
        <v>1446</v>
      </c>
    </row>
    <row r="598" spans="1:6" x14ac:dyDescent="0.2">
      <c r="A598" s="284">
        <v>561010</v>
      </c>
      <c r="B598" s="284" t="s">
        <v>65</v>
      </c>
      <c r="C598" s="301" t="s">
        <v>1771</v>
      </c>
      <c r="D598" s="301" t="s">
        <v>1772</v>
      </c>
      <c r="E598" s="284" t="s">
        <v>1446</v>
      </c>
      <c r="F598" s="284" t="s">
        <v>3387</v>
      </c>
    </row>
    <row r="599" spans="1:6" x14ac:dyDescent="0.2">
      <c r="A599" s="284">
        <v>561020</v>
      </c>
      <c r="B599" s="284" t="s">
        <v>66</v>
      </c>
      <c r="C599" s="301" t="s">
        <v>357</v>
      </c>
      <c r="D599" s="301" t="s">
        <v>1773</v>
      </c>
      <c r="E599" s="284" t="s">
        <v>1446</v>
      </c>
      <c r="F599" s="284" t="s">
        <v>3388</v>
      </c>
    </row>
    <row r="600" spans="1:6" x14ac:dyDescent="0.2">
      <c r="A600" s="284">
        <v>561000</v>
      </c>
      <c r="B600" s="284" t="s">
        <v>61</v>
      </c>
      <c r="C600" s="301" t="s">
        <v>1774</v>
      </c>
      <c r="D600" s="301" t="s">
        <v>1775</v>
      </c>
      <c r="E600" s="284" t="s">
        <v>1446</v>
      </c>
      <c r="F600" s="284" t="s">
        <v>3389</v>
      </c>
    </row>
    <row r="601" spans="1:6" x14ac:dyDescent="0.2">
      <c r="A601" s="284">
        <v>561040</v>
      </c>
      <c r="B601" s="284" t="s">
        <v>68</v>
      </c>
      <c r="C601" s="301" t="s">
        <v>1776</v>
      </c>
      <c r="D601" s="301" t="s">
        <v>1777</v>
      </c>
      <c r="E601" s="284" t="s">
        <v>1446</v>
      </c>
      <c r="F601" s="284" t="s">
        <v>3390</v>
      </c>
    </row>
    <row r="602" spans="1:6" x14ac:dyDescent="0.2">
      <c r="A602" s="284">
        <v>561030</v>
      </c>
      <c r="B602" s="284" t="s">
        <v>67</v>
      </c>
      <c r="C602" s="301" t="s">
        <v>358</v>
      </c>
      <c r="D602" s="301" t="s">
        <v>1778</v>
      </c>
      <c r="E602" s="284" t="s">
        <v>1446</v>
      </c>
      <c r="F602" s="284" t="s">
        <v>3391</v>
      </c>
    </row>
    <row r="603" spans="1:6" x14ac:dyDescent="0.2">
      <c r="A603" s="284">
        <v>561060</v>
      </c>
      <c r="B603" s="284" t="s">
        <v>69</v>
      </c>
      <c r="C603" s="301" t="s">
        <v>1779</v>
      </c>
      <c r="D603" s="301" t="s">
        <v>1780</v>
      </c>
      <c r="E603" s="284" t="s">
        <v>1446</v>
      </c>
      <c r="F603" s="284" t="s">
        <v>3392</v>
      </c>
    </row>
    <row r="604" spans="1:6" x14ac:dyDescent="0.2">
      <c r="A604" s="284">
        <v>561070</v>
      </c>
      <c r="B604" s="284" t="s">
        <v>1781</v>
      </c>
      <c r="C604" s="301" t="s">
        <v>1782</v>
      </c>
      <c r="D604" s="301" t="s">
        <v>1783</v>
      </c>
      <c r="E604" s="284" t="s">
        <v>1446</v>
      </c>
      <c r="F604" s="284" t="s">
        <v>3393</v>
      </c>
    </row>
    <row r="605" spans="1:6" x14ac:dyDescent="0.2">
      <c r="C605" s="301" t="s">
        <v>1784</v>
      </c>
      <c r="D605" s="301" t="s">
        <v>1785</v>
      </c>
      <c r="E605" s="284" t="s">
        <v>1446</v>
      </c>
      <c r="F605" s="284" t="s">
        <v>3394</v>
      </c>
    </row>
    <row r="606" spans="1:6" x14ac:dyDescent="0.2">
      <c r="C606" s="301" t="s">
        <v>1786</v>
      </c>
      <c r="D606" s="301" t="s">
        <v>1787</v>
      </c>
      <c r="E606" s="284" t="s">
        <v>1446</v>
      </c>
    </row>
    <row r="607" spans="1:6" x14ac:dyDescent="0.2">
      <c r="C607" s="301" t="s">
        <v>1788</v>
      </c>
      <c r="D607" s="301" t="s">
        <v>1789</v>
      </c>
      <c r="E607" s="284" t="s">
        <v>1446</v>
      </c>
    </row>
    <row r="608" spans="1:6" x14ac:dyDescent="0.2">
      <c r="C608" s="301" t="s">
        <v>1790</v>
      </c>
      <c r="D608" s="301" t="s">
        <v>1791</v>
      </c>
      <c r="E608" s="284" t="s">
        <v>1446</v>
      </c>
    </row>
    <row r="609" spans="1:6" x14ac:dyDescent="0.2">
      <c r="C609" s="301" t="s">
        <v>1792</v>
      </c>
      <c r="D609" s="301" t="s">
        <v>1793</v>
      </c>
      <c r="E609" s="284" t="s">
        <v>1446</v>
      </c>
    </row>
    <row r="610" spans="1:6" x14ac:dyDescent="0.2">
      <c r="C610" s="301" t="s">
        <v>1794</v>
      </c>
      <c r="D610" s="301" t="s">
        <v>1795</v>
      </c>
      <c r="E610" s="284" t="s">
        <v>1446</v>
      </c>
    </row>
    <row r="611" spans="1:6" x14ac:dyDescent="0.2">
      <c r="C611" s="301" t="s">
        <v>1796</v>
      </c>
      <c r="D611" s="301" t="s">
        <v>1797</v>
      </c>
      <c r="E611" s="284" t="s">
        <v>1446</v>
      </c>
    </row>
    <row r="612" spans="1:6" x14ac:dyDescent="0.2">
      <c r="A612" s="284">
        <v>513110</v>
      </c>
      <c r="B612" s="284" t="s">
        <v>33</v>
      </c>
      <c r="C612" s="301" t="s">
        <v>373</v>
      </c>
      <c r="D612" s="301" t="s">
        <v>1798</v>
      </c>
      <c r="E612" s="284" t="s">
        <v>1446</v>
      </c>
      <c r="F612" s="284" t="s">
        <v>3395</v>
      </c>
    </row>
    <row r="613" spans="1:6" x14ac:dyDescent="0.2">
      <c r="A613" s="284">
        <v>513120</v>
      </c>
      <c r="B613" s="284" t="s">
        <v>34</v>
      </c>
      <c r="C613" s="301" t="s">
        <v>374</v>
      </c>
      <c r="D613" s="301" t="s">
        <v>1799</v>
      </c>
      <c r="E613" s="284" t="s">
        <v>1446</v>
      </c>
      <c r="F613" s="284" t="s">
        <v>3396</v>
      </c>
    </row>
    <row r="614" spans="1:6" x14ac:dyDescent="0.2">
      <c r="A614" s="284">
        <v>513130</v>
      </c>
      <c r="B614" s="284" t="s">
        <v>35</v>
      </c>
      <c r="C614" s="301" t="s">
        <v>1800</v>
      </c>
      <c r="D614" s="301" t="s">
        <v>1801</v>
      </c>
      <c r="E614" s="284" t="s">
        <v>1446</v>
      </c>
      <c r="F614" s="284" t="s">
        <v>3397</v>
      </c>
    </row>
    <row r="615" spans="1:6" x14ac:dyDescent="0.2">
      <c r="C615" s="301" t="s">
        <v>1802</v>
      </c>
      <c r="D615" s="301" t="s">
        <v>1803</v>
      </c>
      <c r="E615" s="284" t="s">
        <v>1446</v>
      </c>
    </row>
    <row r="616" spans="1:6" x14ac:dyDescent="0.2">
      <c r="C616" s="301" t="s">
        <v>1804</v>
      </c>
      <c r="D616" s="301" t="s">
        <v>1805</v>
      </c>
      <c r="E616" s="284" t="s">
        <v>1446</v>
      </c>
    </row>
    <row r="617" spans="1:6" x14ac:dyDescent="0.2">
      <c r="C617" s="301" t="s">
        <v>1806</v>
      </c>
      <c r="D617" s="301" t="s">
        <v>1807</v>
      </c>
      <c r="E617" s="284" t="s">
        <v>1446</v>
      </c>
    </row>
    <row r="618" spans="1:6" x14ac:dyDescent="0.2">
      <c r="A618" s="284">
        <v>561110</v>
      </c>
      <c r="B618" s="284" t="s">
        <v>70</v>
      </c>
      <c r="C618" s="301" t="s">
        <v>361</v>
      </c>
      <c r="D618" s="301" t="s">
        <v>1808</v>
      </c>
      <c r="E618" s="284" t="s">
        <v>1446</v>
      </c>
      <c r="F618" s="284" t="s">
        <v>3398</v>
      </c>
    </row>
    <row r="619" spans="1:6" x14ac:dyDescent="0.2">
      <c r="A619" s="284">
        <v>563200</v>
      </c>
      <c r="B619" s="284" t="s">
        <v>74</v>
      </c>
      <c r="C619" s="301" t="s">
        <v>360</v>
      </c>
      <c r="D619" s="301" t="s">
        <v>1809</v>
      </c>
      <c r="E619" s="284" t="s">
        <v>1446</v>
      </c>
      <c r="F619" s="284" t="s">
        <v>3399</v>
      </c>
    </row>
    <row r="620" spans="1:6" x14ac:dyDescent="0.2">
      <c r="A620" s="284">
        <v>5683</v>
      </c>
      <c r="C620" s="301" t="s">
        <v>1810</v>
      </c>
      <c r="D620" s="301" t="s">
        <v>1811</v>
      </c>
      <c r="E620" s="284" t="s">
        <v>1446</v>
      </c>
      <c r="F620" s="284" t="s">
        <v>3400</v>
      </c>
    </row>
    <row r="621" spans="1:6" x14ac:dyDescent="0.2">
      <c r="C621" s="301" t="s">
        <v>359</v>
      </c>
      <c r="D621" s="301" t="s">
        <v>1812</v>
      </c>
      <c r="E621" s="284" t="s">
        <v>1446</v>
      </c>
      <c r="F621" s="284" t="s">
        <v>3401</v>
      </c>
    </row>
    <row r="622" spans="1:6" x14ac:dyDescent="0.2">
      <c r="A622" s="284">
        <v>561300</v>
      </c>
      <c r="B622" s="284" t="s">
        <v>72</v>
      </c>
      <c r="C622" s="301" t="s">
        <v>380</v>
      </c>
      <c r="D622" s="301" t="s">
        <v>1813</v>
      </c>
      <c r="E622" s="284" t="s">
        <v>1446</v>
      </c>
      <c r="F622" s="284" t="s">
        <v>3402</v>
      </c>
    </row>
    <row r="623" spans="1:6" x14ac:dyDescent="0.2">
      <c r="A623" s="284">
        <v>622140</v>
      </c>
      <c r="B623" s="284" t="s">
        <v>102</v>
      </c>
      <c r="C623" s="284" t="s">
        <v>377</v>
      </c>
      <c r="D623" s="301" t="s">
        <v>1814</v>
      </c>
      <c r="E623" s="284" t="s">
        <v>1446</v>
      </c>
      <c r="F623" s="284" t="s">
        <v>3403</v>
      </c>
    </row>
    <row r="624" spans="1:6" x14ac:dyDescent="0.2">
      <c r="C624" s="284" t="s">
        <v>378</v>
      </c>
      <c r="D624" s="301" t="s">
        <v>1815</v>
      </c>
      <c r="E624" s="284" t="s">
        <v>1446</v>
      </c>
      <c r="F624" s="284" t="s">
        <v>3404</v>
      </c>
    </row>
    <row r="625" spans="1:6" x14ac:dyDescent="0.2">
      <c r="C625" s="284" t="s">
        <v>379</v>
      </c>
      <c r="D625" s="301" t="s">
        <v>1816</v>
      </c>
      <c r="E625" s="284" t="s">
        <v>1446</v>
      </c>
      <c r="F625" s="284" t="s">
        <v>3405</v>
      </c>
    </row>
    <row r="626" spans="1:6" x14ac:dyDescent="0.2">
      <c r="A626" s="284">
        <v>561120</v>
      </c>
      <c r="B626" s="284" t="s">
        <v>71</v>
      </c>
      <c r="C626" s="301" t="s">
        <v>1817</v>
      </c>
      <c r="D626" s="301" t="s">
        <v>1818</v>
      </c>
      <c r="E626" s="284" t="s">
        <v>1446</v>
      </c>
      <c r="F626" s="284" t="s">
        <v>3406</v>
      </c>
    </row>
    <row r="627" spans="1:6" x14ac:dyDescent="0.2">
      <c r="C627" s="301" t="s">
        <v>1819</v>
      </c>
      <c r="D627" s="301" t="s">
        <v>1820</v>
      </c>
      <c r="E627" s="284" t="s">
        <v>1821</v>
      </c>
    </row>
    <row r="628" spans="1:6" x14ac:dyDescent="0.2">
      <c r="A628" s="284">
        <v>563210</v>
      </c>
      <c r="B628" s="284" t="s">
        <v>75</v>
      </c>
      <c r="C628" s="301" t="s">
        <v>353</v>
      </c>
      <c r="D628" s="301" t="s">
        <v>1822</v>
      </c>
      <c r="E628" s="284" t="s">
        <v>1821</v>
      </c>
      <c r="F628" s="284" t="s">
        <v>3407</v>
      </c>
    </row>
    <row r="629" spans="1:6" x14ac:dyDescent="0.2">
      <c r="A629" s="284">
        <v>568720</v>
      </c>
      <c r="B629" s="284" t="s">
        <v>1823</v>
      </c>
      <c r="C629" s="301" t="s">
        <v>354</v>
      </c>
      <c r="D629" s="301" t="s">
        <v>1824</v>
      </c>
      <c r="E629" s="284" t="s">
        <v>1821</v>
      </c>
      <c r="F629" s="284" t="s">
        <v>3408</v>
      </c>
    </row>
    <row r="630" spans="1:6" s="306" customFormat="1" x14ac:dyDescent="0.2">
      <c r="B630" s="306" t="s">
        <v>1825</v>
      </c>
      <c r="C630" s="307" t="s">
        <v>2934</v>
      </c>
      <c r="D630" s="307" t="s">
        <v>2935</v>
      </c>
      <c r="E630" s="306" t="s">
        <v>1821</v>
      </c>
      <c r="F630" s="306" t="s">
        <v>3409</v>
      </c>
    </row>
    <row r="631" spans="1:6" x14ac:dyDescent="0.2">
      <c r="C631" s="301" t="s">
        <v>1826</v>
      </c>
      <c r="D631" s="301" t="s">
        <v>1827</v>
      </c>
      <c r="E631" s="284" t="s">
        <v>1446</v>
      </c>
    </row>
    <row r="632" spans="1:6" x14ac:dyDescent="0.2">
      <c r="C632" s="301" t="s">
        <v>1828</v>
      </c>
      <c r="D632" s="301" t="s">
        <v>1829</v>
      </c>
      <c r="E632" s="284" t="s">
        <v>1446</v>
      </c>
      <c r="F632" s="284" t="s">
        <v>3410</v>
      </c>
    </row>
    <row r="633" spans="1:6" s="296" customFormat="1" x14ac:dyDescent="0.2">
      <c r="C633" s="300" t="s">
        <v>1830</v>
      </c>
      <c r="D633" s="300" t="s">
        <v>264</v>
      </c>
      <c r="E633" s="296" t="s">
        <v>1821</v>
      </c>
    </row>
    <row r="634" spans="1:6" x14ac:dyDescent="0.2">
      <c r="C634" s="301" t="s">
        <v>1831</v>
      </c>
      <c r="D634" s="301" t="s">
        <v>1832</v>
      </c>
      <c r="E634" s="284" t="s">
        <v>1821</v>
      </c>
    </row>
    <row r="635" spans="1:6" x14ac:dyDescent="0.2">
      <c r="C635" s="301" t="s">
        <v>1833</v>
      </c>
      <c r="D635" s="301" t="s">
        <v>1834</v>
      </c>
      <c r="E635" s="284" t="s">
        <v>1821</v>
      </c>
    </row>
    <row r="636" spans="1:6" x14ac:dyDescent="0.2">
      <c r="C636" s="301" t="s">
        <v>1835</v>
      </c>
      <c r="D636" s="301" t="s">
        <v>1836</v>
      </c>
      <c r="E636" s="284" t="s">
        <v>1821</v>
      </c>
    </row>
    <row r="637" spans="1:6" x14ac:dyDescent="0.2">
      <c r="C637" s="301" t="s">
        <v>1837</v>
      </c>
      <c r="D637" s="301" t="s">
        <v>1838</v>
      </c>
      <c r="E637" s="284" t="s">
        <v>1821</v>
      </c>
      <c r="F637" s="284" t="s">
        <v>3411</v>
      </c>
    </row>
    <row r="638" spans="1:6" x14ac:dyDescent="0.2">
      <c r="C638" s="301" t="s">
        <v>1839</v>
      </c>
      <c r="D638" s="301" t="s">
        <v>1840</v>
      </c>
      <c r="E638" s="284" t="s">
        <v>1821</v>
      </c>
      <c r="F638" s="284" t="s">
        <v>3412</v>
      </c>
    </row>
    <row r="639" spans="1:6" x14ac:dyDescent="0.2">
      <c r="C639" s="301" t="s">
        <v>1841</v>
      </c>
      <c r="D639" s="301" t="s">
        <v>1842</v>
      </c>
      <c r="E639" s="284" t="s">
        <v>1821</v>
      </c>
    </row>
    <row r="640" spans="1:6" x14ac:dyDescent="0.2">
      <c r="C640" s="301" t="s">
        <v>1843</v>
      </c>
      <c r="D640" s="301" t="s">
        <v>1844</v>
      </c>
      <c r="E640" s="284" t="s">
        <v>1821</v>
      </c>
    </row>
    <row r="641" spans="1:6" x14ac:dyDescent="0.2">
      <c r="A641" s="284">
        <v>5721</v>
      </c>
      <c r="B641" s="284" t="s">
        <v>1845</v>
      </c>
      <c r="C641" s="301" t="s">
        <v>1846</v>
      </c>
      <c r="D641" s="301" t="s">
        <v>1847</v>
      </c>
      <c r="E641" s="284" t="s">
        <v>1821</v>
      </c>
      <c r="F641" s="284" t="s">
        <v>3413</v>
      </c>
    </row>
    <row r="642" spans="1:6" x14ac:dyDescent="0.2">
      <c r="A642" s="284">
        <v>572100</v>
      </c>
      <c r="B642" s="284" t="s">
        <v>76</v>
      </c>
      <c r="C642" s="301" t="s">
        <v>1848</v>
      </c>
      <c r="D642" s="301" t="s">
        <v>1849</v>
      </c>
      <c r="E642" s="284" t="s">
        <v>1821</v>
      </c>
      <c r="F642" s="284" t="s">
        <v>3414</v>
      </c>
    </row>
    <row r="643" spans="1:6" x14ac:dyDescent="0.2">
      <c r="A643" s="284">
        <v>5723</v>
      </c>
      <c r="B643" s="284" t="s">
        <v>1850</v>
      </c>
      <c r="C643" s="301" t="s">
        <v>1851</v>
      </c>
      <c r="D643" s="301" t="s">
        <v>1852</v>
      </c>
      <c r="E643" s="284" t="s">
        <v>1821</v>
      </c>
      <c r="F643" s="284" t="s">
        <v>3415</v>
      </c>
    </row>
    <row r="644" spans="1:6" x14ac:dyDescent="0.2">
      <c r="C644" s="301" t="s">
        <v>1853</v>
      </c>
      <c r="D644" s="301" t="s">
        <v>1854</v>
      </c>
      <c r="E644" s="284" t="s">
        <v>1821</v>
      </c>
    </row>
    <row r="645" spans="1:6" x14ac:dyDescent="0.2">
      <c r="C645" s="301" t="s">
        <v>1855</v>
      </c>
      <c r="D645" s="301" t="s">
        <v>1856</v>
      </c>
      <c r="E645" s="284" t="s">
        <v>1821</v>
      </c>
    </row>
    <row r="646" spans="1:6" x14ac:dyDescent="0.2">
      <c r="C646" s="301" t="s">
        <v>1857</v>
      </c>
      <c r="D646" s="301" t="s">
        <v>1858</v>
      </c>
      <c r="E646" s="284" t="s">
        <v>1821</v>
      </c>
      <c r="F646" s="284" t="s">
        <v>3416</v>
      </c>
    </row>
    <row r="647" spans="1:6" x14ac:dyDescent="0.2">
      <c r="A647" s="284">
        <v>573110</v>
      </c>
      <c r="B647" s="284" t="s">
        <v>77</v>
      </c>
      <c r="C647" s="301" t="s">
        <v>1859</v>
      </c>
      <c r="D647" s="301" t="s">
        <v>1860</v>
      </c>
      <c r="E647" s="284" t="s">
        <v>1821</v>
      </c>
      <c r="F647" s="284" t="s">
        <v>3417</v>
      </c>
    </row>
    <row r="648" spans="1:6" x14ac:dyDescent="0.2">
      <c r="A648" s="284">
        <v>573120</v>
      </c>
      <c r="B648" s="284" t="s">
        <v>78</v>
      </c>
      <c r="C648" s="301" t="s">
        <v>1861</v>
      </c>
      <c r="D648" s="301" t="s">
        <v>1862</v>
      </c>
      <c r="E648" s="284" t="s">
        <v>1821</v>
      </c>
      <c r="F648" s="284" t="s">
        <v>3418</v>
      </c>
    </row>
    <row r="649" spans="1:6" x14ac:dyDescent="0.2">
      <c r="A649" s="284">
        <v>573220</v>
      </c>
      <c r="C649" s="301" t="s">
        <v>1863</v>
      </c>
      <c r="D649" s="301" t="s">
        <v>1864</v>
      </c>
      <c r="E649" s="284" t="s">
        <v>1821</v>
      </c>
      <c r="F649" s="284" t="s">
        <v>3419</v>
      </c>
    </row>
    <row r="650" spans="1:6" x14ac:dyDescent="0.2">
      <c r="C650" s="301" t="s">
        <v>1865</v>
      </c>
      <c r="D650" s="301" t="s">
        <v>1866</v>
      </c>
      <c r="E650" s="284" t="s">
        <v>1821</v>
      </c>
    </row>
    <row r="651" spans="1:6" x14ac:dyDescent="0.2">
      <c r="C651" s="301" t="s">
        <v>1867</v>
      </c>
      <c r="D651" s="301" t="s">
        <v>1868</v>
      </c>
      <c r="E651" s="284" t="s">
        <v>1821</v>
      </c>
    </row>
    <row r="652" spans="1:6" x14ac:dyDescent="0.2">
      <c r="C652" s="301" t="s">
        <v>1869</v>
      </c>
      <c r="D652" s="301" t="s">
        <v>1870</v>
      </c>
      <c r="E652" s="284" t="s">
        <v>1821</v>
      </c>
    </row>
    <row r="653" spans="1:6" x14ac:dyDescent="0.2">
      <c r="A653" s="284">
        <v>574120</v>
      </c>
      <c r="B653" s="284" t="s">
        <v>1871</v>
      </c>
      <c r="C653" s="301" t="s">
        <v>1872</v>
      </c>
      <c r="D653" s="301" t="s">
        <v>1873</v>
      </c>
      <c r="E653" s="284" t="s">
        <v>1821</v>
      </c>
      <c r="F653" s="284" t="s">
        <v>3420</v>
      </c>
    </row>
    <row r="654" spans="1:6" x14ac:dyDescent="0.2">
      <c r="A654" s="284">
        <v>576110</v>
      </c>
      <c r="B654" s="284" t="s">
        <v>1874</v>
      </c>
      <c r="C654" s="301" t="s">
        <v>1875</v>
      </c>
      <c r="D654" s="301" t="s">
        <v>1876</v>
      </c>
      <c r="E654" s="284" t="s">
        <v>1821</v>
      </c>
      <c r="F654" s="284" t="s">
        <v>3421</v>
      </c>
    </row>
    <row r="655" spans="1:6" x14ac:dyDescent="0.2">
      <c r="A655" s="284">
        <v>577160</v>
      </c>
      <c r="B655" s="284" t="s">
        <v>1877</v>
      </c>
      <c r="C655" s="301" t="s">
        <v>1878</v>
      </c>
      <c r="D655" s="301" t="s">
        <v>1879</v>
      </c>
      <c r="E655" s="284" t="s">
        <v>1821</v>
      </c>
      <c r="F655" s="284" t="s">
        <v>3422</v>
      </c>
    </row>
    <row r="656" spans="1:6" x14ac:dyDescent="0.2">
      <c r="A656" s="284">
        <v>574140</v>
      </c>
      <c r="B656" s="284" t="s">
        <v>1880</v>
      </c>
      <c r="C656" s="301" t="s">
        <v>381</v>
      </c>
      <c r="D656" s="301" t="s">
        <v>1881</v>
      </c>
      <c r="E656" s="284" t="s">
        <v>1821</v>
      </c>
      <c r="F656" s="284" t="s">
        <v>3423</v>
      </c>
    </row>
    <row r="657" spans="1:6" x14ac:dyDescent="0.2">
      <c r="C657" s="301" t="s">
        <v>1882</v>
      </c>
      <c r="D657" s="301" t="s">
        <v>1883</v>
      </c>
      <c r="E657" s="284" t="s">
        <v>1821</v>
      </c>
      <c r="F657" s="284" t="s">
        <v>3424</v>
      </c>
    </row>
    <row r="658" spans="1:6" x14ac:dyDescent="0.2">
      <c r="C658" s="301" t="s">
        <v>1884</v>
      </c>
      <c r="D658" s="301" t="s">
        <v>1885</v>
      </c>
      <c r="E658" s="284" t="s">
        <v>1821</v>
      </c>
    </row>
    <row r="659" spans="1:6" s="308" customFormat="1" x14ac:dyDescent="0.2">
      <c r="A659" s="308">
        <v>577140</v>
      </c>
      <c r="B659" s="308" t="s">
        <v>84</v>
      </c>
      <c r="C659" s="309" t="s">
        <v>383</v>
      </c>
      <c r="D659" s="309" t="s">
        <v>1886</v>
      </c>
      <c r="E659" s="308" t="s">
        <v>1821</v>
      </c>
      <c r="F659" s="308" t="s">
        <v>3425</v>
      </c>
    </row>
    <row r="660" spans="1:6" s="308" customFormat="1" x14ac:dyDescent="0.2">
      <c r="A660" s="308">
        <v>575010</v>
      </c>
      <c r="B660" s="308" t="s">
        <v>1887</v>
      </c>
      <c r="C660" s="309" t="s">
        <v>1888</v>
      </c>
      <c r="D660" s="309" t="s">
        <v>1889</v>
      </c>
      <c r="E660" s="308" t="s">
        <v>1821</v>
      </c>
      <c r="F660" s="308" t="s">
        <v>3426</v>
      </c>
    </row>
    <row r="661" spans="1:6" s="308" customFormat="1" x14ac:dyDescent="0.2">
      <c r="A661" s="308">
        <v>575210</v>
      </c>
      <c r="B661" s="308" t="s">
        <v>79</v>
      </c>
      <c r="C661" s="309" t="s">
        <v>384</v>
      </c>
      <c r="D661" s="309" t="s">
        <v>1890</v>
      </c>
      <c r="E661" s="308" t="s">
        <v>1821</v>
      </c>
      <c r="F661" s="308" t="s">
        <v>3427</v>
      </c>
    </row>
    <row r="662" spans="1:6" x14ac:dyDescent="0.2">
      <c r="C662" s="301" t="s">
        <v>1891</v>
      </c>
      <c r="D662" s="301" t="s">
        <v>1892</v>
      </c>
      <c r="E662" s="284" t="s">
        <v>1821</v>
      </c>
    </row>
    <row r="663" spans="1:6" x14ac:dyDescent="0.2">
      <c r="A663" s="284">
        <v>577050</v>
      </c>
      <c r="B663" s="284" t="s">
        <v>80</v>
      </c>
      <c r="C663" s="301" t="s">
        <v>1893</v>
      </c>
      <c r="D663" s="301" t="s">
        <v>1894</v>
      </c>
      <c r="E663" s="284" t="s">
        <v>1821</v>
      </c>
      <c r="F663" s="284" t="s">
        <v>3428</v>
      </c>
    </row>
    <row r="664" spans="1:6" x14ac:dyDescent="0.2">
      <c r="A664" s="284">
        <v>577110</v>
      </c>
      <c r="B664" s="284" t="s">
        <v>81</v>
      </c>
      <c r="C664" s="301" t="s">
        <v>1895</v>
      </c>
      <c r="D664" s="301" t="s">
        <v>1896</v>
      </c>
      <c r="E664" s="284" t="s">
        <v>1821</v>
      </c>
      <c r="F664" s="284" t="s">
        <v>3429</v>
      </c>
    </row>
    <row r="665" spans="1:6" x14ac:dyDescent="0.2">
      <c r="A665" s="284">
        <v>577115</v>
      </c>
      <c r="B665" s="284" t="s">
        <v>1897</v>
      </c>
      <c r="C665" s="301" t="s">
        <v>1898</v>
      </c>
      <c r="D665" s="301" t="s">
        <v>1899</v>
      </c>
      <c r="E665" s="284" t="s">
        <v>1821</v>
      </c>
      <c r="F665" s="284" t="s">
        <v>3430</v>
      </c>
    </row>
    <row r="666" spans="1:6" x14ac:dyDescent="0.2">
      <c r="A666" s="284">
        <v>577120</v>
      </c>
      <c r="B666" s="284" t="s">
        <v>82</v>
      </c>
      <c r="C666" s="301" t="s">
        <v>1900</v>
      </c>
      <c r="D666" s="301" t="s">
        <v>1901</v>
      </c>
      <c r="E666" s="284" t="s">
        <v>1821</v>
      </c>
      <c r="F666" s="284" t="s">
        <v>3430</v>
      </c>
    </row>
    <row r="667" spans="1:6" x14ac:dyDescent="0.2">
      <c r="A667" s="284">
        <v>577130</v>
      </c>
      <c r="B667" s="284" t="s">
        <v>83</v>
      </c>
      <c r="C667" s="301" t="s">
        <v>1902</v>
      </c>
      <c r="D667" s="301" t="s">
        <v>1903</v>
      </c>
      <c r="E667" s="284" t="s">
        <v>1821</v>
      </c>
      <c r="F667" s="284" t="s">
        <v>3431</v>
      </c>
    </row>
    <row r="668" spans="1:6" x14ac:dyDescent="0.2">
      <c r="A668" s="284">
        <v>576060</v>
      </c>
      <c r="B668" s="284" t="s">
        <v>1904</v>
      </c>
      <c r="C668" s="301" t="s">
        <v>1905</v>
      </c>
      <c r="D668" s="301" t="s">
        <v>1906</v>
      </c>
      <c r="E668" s="284" t="s">
        <v>1821</v>
      </c>
      <c r="F668" s="284" t="s">
        <v>3432</v>
      </c>
    </row>
    <row r="669" spans="1:6" x14ac:dyDescent="0.2">
      <c r="A669" s="284">
        <v>576070</v>
      </c>
      <c r="B669" s="284" t="s">
        <v>1907</v>
      </c>
      <c r="C669" s="301" t="s">
        <v>1908</v>
      </c>
      <c r="D669" s="301" t="s">
        <v>1909</v>
      </c>
      <c r="E669" s="284" t="s">
        <v>1821</v>
      </c>
      <c r="F669" s="284" t="s">
        <v>3433</v>
      </c>
    </row>
    <row r="670" spans="1:6" x14ac:dyDescent="0.2">
      <c r="B670" s="284" t="s">
        <v>86</v>
      </c>
      <c r="C670" s="301" t="s">
        <v>1910</v>
      </c>
      <c r="D670" s="301" t="s">
        <v>1911</v>
      </c>
      <c r="E670" s="284" t="s">
        <v>1821</v>
      </c>
    </row>
    <row r="671" spans="1:6" x14ac:dyDescent="0.2">
      <c r="A671" s="284">
        <v>577010</v>
      </c>
      <c r="C671" s="301" t="s">
        <v>1912</v>
      </c>
      <c r="D671" s="301" t="s">
        <v>1913</v>
      </c>
      <c r="E671" s="284" t="s">
        <v>1821</v>
      </c>
      <c r="F671" s="284" t="s">
        <v>3434</v>
      </c>
    </row>
    <row r="672" spans="1:6" x14ac:dyDescent="0.2">
      <c r="A672" s="284">
        <v>577020</v>
      </c>
      <c r="C672" s="301" t="s">
        <v>1914</v>
      </c>
      <c r="D672" s="301" t="s">
        <v>1915</v>
      </c>
      <c r="E672" s="284" t="s">
        <v>1821</v>
      </c>
      <c r="F672" s="284" t="s">
        <v>3435</v>
      </c>
    </row>
    <row r="673" spans="1:6" x14ac:dyDescent="0.2">
      <c r="A673" s="284">
        <v>577150</v>
      </c>
      <c r="C673" s="301" t="s">
        <v>289</v>
      </c>
      <c r="D673" s="301" t="s">
        <v>1916</v>
      </c>
      <c r="E673" s="284" t="s">
        <v>1821</v>
      </c>
      <c r="F673" s="284" t="s">
        <v>3436</v>
      </c>
    </row>
    <row r="674" spans="1:6" x14ac:dyDescent="0.2">
      <c r="C674" s="301" t="s">
        <v>290</v>
      </c>
      <c r="D674" s="301" t="s">
        <v>1917</v>
      </c>
      <c r="E674" s="284" t="s">
        <v>1821</v>
      </c>
      <c r="F674" s="284" t="s">
        <v>3437</v>
      </c>
    </row>
    <row r="675" spans="1:6" x14ac:dyDescent="0.2">
      <c r="A675" s="284">
        <v>577040</v>
      </c>
      <c r="C675" s="301" t="s">
        <v>390</v>
      </c>
      <c r="D675" s="301" t="s">
        <v>1918</v>
      </c>
      <c r="E675" s="284" t="s">
        <v>1821</v>
      </c>
      <c r="F675" s="284" t="s">
        <v>3438</v>
      </c>
    </row>
    <row r="676" spans="1:6" x14ac:dyDescent="0.2">
      <c r="C676" s="301" t="s">
        <v>291</v>
      </c>
      <c r="D676" s="301" t="s">
        <v>1919</v>
      </c>
      <c r="E676" s="284" t="s">
        <v>1821</v>
      </c>
      <c r="F676" s="284" t="s">
        <v>3439</v>
      </c>
    </row>
    <row r="677" spans="1:6" x14ac:dyDescent="0.2">
      <c r="C677" s="301" t="s">
        <v>292</v>
      </c>
      <c r="D677" s="301" t="s">
        <v>1920</v>
      </c>
      <c r="E677" s="284" t="s">
        <v>1821</v>
      </c>
      <c r="F677" s="284" t="s">
        <v>3440</v>
      </c>
    </row>
    <row r="678" spans="1:6" x14ac:dyDescent="0.2">
      <c r="C678" s="301" t="s">
        <v>1921</v>
      </c>
      <c r="D678" s="301" t="s">
        <v>1922</v>
      </c>
      <c r="E678" s="284" t="s">
        <v>1821</v>
      </c>
    </row>
    <row r="679" spans="1:6" x14ac:dyDescent="0.2">
      <c r="C679" s="301" t="s">
        <v>1923</v>
      </c>
      <c r="D679" s="301" t="s">
        <v>1924</v>
      </c>
      <c r="E679" s="284" t="s">
        <v>1821</v>
      </c>
    </row>
    <row r="680" spans="1:6" x14ac:dyDescent="0.2">
      <c r="C680" s="301" t="s">
        <v>1925</v>
      </c>
      <c r="D680" s="301" t="s">
        <v>1926</v>
      </c>
      <c r="E680" s="284" t="s">
        <v>1821</v>
      </c>
      <c r="F680" s="284" t="s">
        <v>3441</v>
      </c>
    </row>
    <row r="681" spans="1:6" x14ac:dyDescent="0.2">
      <c r="A681" s="284">
        <v>5782</v>
      </c>
      <c r="B681" s="284" t="s">
        <v>1927</v>
      </c>
      <c r="C681" s="301" t="s">
        <v>1928</v>
      </c>
      <c r="D681" s="301" t="s">
        <v>1929</v>
      </c>
      <c r="E681" s="284" t="s">
        <v>1821</v>
      </c>
      <c r="F681" s="284" t="s">
        <v>3442</v>
      </c>
    </row>
    <row r="682" spans="1:6" x14ac:dyDescent="0.2">
      <c r="C682" s="301" t="s">
        <v>1930</v>
      </c>
      <c r="D682" s="301" t="s">
        <v>1931</v>
      </c>
      <c r="E682" s="284" t="s">
        <v>1821</v>
      </c>
    </row>
    <row r="683" spans="1:6" x14ac:dyDescent="0.2">
      <c r="C683" s="301" t="s">
        <v>1932</v>
      </c>
      <c r="D683" s="301" t="s">
        <v>1933</v>
      </c>
      <c r="E683" s="284" t="s">
        <v>1821</v>
      </c>
      <c r="F683" s="284" t="s">
        <v>3443</v>
      </c>
    </row>
    <row r="684" spans="1:6" s="296" customFormat="1" x14ac:dyDescent="0.2">
      <c r="C684" s="300">
        <v>58</v>
      </c>
      <c r="D684" s="300" t="s">
        <v>265</v>
      </c>
      <c r="E684" s="296" t="s">
        <v>1934</v>
      </c>
    </row>
    <row r="685" spans="1:6" x14ac:dyDescent="0.2">
      <c r="C685" s="301" t="s">
        <v>1935</v>
      </c>
      <c r="D685" s="301" t="s">
        <v>1936</v>
      </c>
      <c r="E685" s="284" t="s">
        <v>1934</v>
      </c>
    </row>
    <row r="686" spans="1:6" x14ac:dyDescent="0.2">
      <c r="C686" s="301" t="s">
        <v>1937</v>
      </c>
      <c r="D686" s="301" t="s">
        <v>1938</v>
      </c>
      <c r="E686" s="284" t="s">
        <v>1934</v>
      </c>
    </row>
    <row r="687" spans="1:6" x14ac:dyDescent="0.2">
      <c r="C687" s="301" t="s">
        <v>1939</v>
      </c>
      <c r="D687" s="301" t="s">
        <v>1940</v>
      </c>
      <c r="E687" s="284" t="s">
        <v>1934</v>
      </c>
      <c r="F687" s="284" t="s">
        <v>3444</v>
      </c>
    </row>
    <row r="688" spans="1:6" x14ac:dyDescent="0.2">
      <c r="C688" s="301" t="s">
        <v>1941</v>
      </c>
      <c r="D688" s="301" t="s">
        <v>1942</v>
      </c>
      <c r="E688" s="284" t="s">
        <v>1934</v>
      </c>
      <c r="F688" s="284" t="s">
        <v>3445</v>
      </c>
    </row>
    <row r="689" spans="1:6" x14ac:dyDescent="0.2">
      <c r="C689" s="301" t="s">
        <v>1943</v>
      </c>
      <c r="D689" s="301" t="s">
        <v>1944</v>
      </c>
      <c r="E689" s="284" t="s">
        <v>1934</v>
      </c>
    </row>
    <row r="690" spans="1:6" x14ac:dyDescent="0.2">
      <c r="A690" s="284">
        <v>581200</v>
      </c>
      <c r="B690" s="284" t="s">
        <v>88</v>
      </c>
      <c r="C690" s="301" t="s">
        <v>1945</v>
      </c>
      <c r="D690" s="301" t="s">
        <v>1946</v>
      </c>
      <c r="E690" s="284" t="s">
        <v>1934</v>
      </c>
      <c r="F690" s="284" t="s">
        <v>3446</v>
      </c>
    </row>
    <row r="691" spans="1:6" x14ac:dyDescent="0.2">
      <c r="A691" s="284">
        <v>581201</v>
      </c>
      <c r="B691" s="284" t="s">
        <v>89</v>
      </c>
      <c r="C691" s="301" t="s">
        <v>1947</v>
      </c>
      <c r="D691" s="301" t="s">
        <v>1948</v>
      </c>
      <c r="E691" s="284" t="s">
        <v>1949</v>
      </c>
      <c r="F691" s="284" t="s">
        <v>3447</v>
      </c>
    </row>
    <row r="692" spans="1:6" x14ac:dyDescent="0.2">
      <c r="A692" s="284">
        <v>581000</v>
      </c>
      <c r="B692" s="284" t="s">
        <v>87</v>
      </c>
      <c r="C692" s="301" t="s">
        <v>394</v>
      </c>
      <c r="D692" s="301" t="s">
        <v>1950</v>
      </c>
      <c r="E692" s="284" t="s">
        <v>1934</v>
      </c>
      <c r="F692" s="284" t="s">
        <v>3448</v>
      </c>
    </row>
    <row r="693" spans="1:6" x14ac:dyDescent="0.2">
      <c r="C693" s="301" t="s">
        <v>1951</v>
      </c>
      <c r="D693" s="301" t="s">
        <v>1952</v>
      </c>
      <c r="E693" s="284" t="s">
        <v>1934</v>
      </c>
    </row>
    <row r="694" spans="1:6" x14ac:dyDescent="0.2">
      <c r="A694" s="284">
        <v>5820</v>
      </c>
      <c r="B694" s="284" t="s">
        <v>1953</v>
      </c>
      <c r="C694" s="301" t="s">
        <v>1954</v>
      </c>
      <c r="D694" s="301" t="s">
        <v>1955</v>
      </c>
      <c r="E694" s="284" t="s">
        <v>1934</v>
      </c>
      <c r="F694" s="284" t="s">
        <v>3449</v>
      </c>
    </row>
    <row r="695" spans="1:6" x14ac:dyDescent="0.2">
      <c r="A695" s="284">
        <v>582010</v>
      </c>
      <c r="B695" s="284" t="s">
        <v>90</v>
      </c>
      <c r="C695" s="301" t="s">
        <v>392</v>
      </c>
      <c r="D695" s="301" t="s">
        <v>1956</v>
      </c>
      <c r="E695" s="284" t="s">
        <v>1934</v>
      </c>
      <c r="F695" s="284" t="s">
        <v>3450</v>
      </c>
    </row>
    <row r="696" spans="1:6" x14ac:dyDescent="0.2">
      <c r="A696" s="284">
        <v>582030</v>
      </c>
      <c r="B696" s="284" t="s">
        <v>91</v>
      </c>
      <c r="C696" s="301" t="s">
        <v>1957</v>
      </c>
      <c r="D696" s="301" t="s">
        <v>1958</v>
      </c>
      <c r="E696" s="284" t="s">
        <v>1949</v>
      </c>
      <c r="F696" s="284" t="s">
        <v>3451</v>
      </c>
    </row>
    <row r="697" spans="1:6" x14ac:dyDescent="0.2">
      <c r="A697" s="284">
        <v>582040</v>
      </c>
      <c r="B697" s="284" t="s">
        <v>92</v>
      </c>
      <c r="C697" s="301" t="s">
        <v>1959</v>
      </c>
      <c r="D697" s="301" t="s">
        <v>1960</v>
      </c>
      <c r="E697" s="284" t="s">
        <v>1934</v>
      </c>
      <c r="F697" s="284" t="s">
        <v>3452</v>
      </c>
    </row>
    <row r="698" spans="1:6" x14ac:dyDescent="0.2">
      <c r="A698" s="284">
        <v>67140001</v>
      </c>
      <c r="B698" s="284" t="s">
        <v>1961</v>
      </c>
      <c r="C698" s="301" t="s">
        <v>1962</v>
      </c>
      <c r="D698" s="301" t="s">
        <v>1963</v>
      </c>
      <c r="E698" s="284" t="s">
        <v>1934</v>
      </c>
      <c r="F698" s="284" t="s">
        <v>3453</v>
      </c>
    </row>
    <row r="699" spans="1:6" x14ac:dyDescent="0.2">
      <c r="A699" s="284">
        <v>67140002</v>
      </c>
      <c r="B699" s="284" t="s">
        <v>1964</v>
      </c>
      <c r="C699" s="301" t="s">
        <v>1965</v>
      </c>
      <c r="D699" s="301" t="s">
        <v>1966</v>
      </c>
      <c r="E699" s="284" t="s">
        <v>1934</v>
      </c>
      <c r="F699" s="284" t="s">
        <v>3454</v>
      </c>
    </row>
    <row r="700" spans="1:6" x14ac:dyDescent="0.2">
      <c r="C700" s="301" t="s">
        <v>1967</v>
      </c>
      <c r="D700" s="301" t="s">
        <v>1968</v>
      </c>
      <c r="E700" s="284" t="s">
        <v>1934</v>
      </c>
    </row>
    <row r="701" spans="1:6" x14ac:dyDescent="0.2">
      <c r="C701" s="301" t="s">
        <v>1969</v>
      </c>
      <c r="D701" s="301" t="s">
        <v>1970</v>
      </c>
      <c r="E701" s="284" t="s">
        <v>1934</v>
      </c>
    </row>
    <row r="702" spans="1:6" x14ac:dyDescent="0.2">
      <c r="C702" s="301" t="s">
        <v>1971</v>
      </c>
      <c r="D702" s="301" t="s">
        <v>1972</v>
      </c>
      <c r="E702" s="284" t="s">
        <v>1934</v>
      </c>
      <c r="F702" s="284" t="s">
        <v>3455</v>
      </c>
    </row>
    <row r="703" spans="1:6" x14ac:dyDescent="0.2">
      <c r="C703" s="301" t="s">
        <v>1973</v>
      </c>
      <c r="D703" s="301" t="s">
        <v>1974</v>
      </c>
      <c r="E703" s="284" t="s">
        <v>1934</v>
      </c>
      <c r="F703" s="284" t="s">
        <v>3456</v>
      </c>
    </row>
    <row r="704" spans="1:6" x14ac:dyDescent="0.2">
      <c r="C704" s="301" t="s">
        <v>1975</v>
      </c>
      <c r="D704" s="301" t="s">
        <v>1976</v>
      </c>
      <c r="E704" s="284" t="s">
        <v>1949</v>
      </c>
      <c r="F704" s="284" t="s">
        <v>3457</v>
      </c>
    </row>
    <row r="705" spans="1:6" x14ac:dyDescent="0.2">
      <c r="C705" s="301" t="s">
        <v>1977</v>
      </c>
      <c r="D705" s="301" t="s">
        <v>1978</v>
      </c>
      <c r="E705" s="284" t="s">
        <v>1949</v>
      </c>
      <c r="F705" s="284" t="s">
        <v>3458</v>
      </c>
    </row>
    <row r="706" spans="1:6" x14ac:dyDescent="0.2">
      <c r="C706" s="301" t="s">
        <v>1979</v>
      </c>
      <c r="D706" s="301" t="s">
        <v>1980</v>
      </c>
      <c r="E706" s="284" t="s">
        <v>1934</v>
      </c>
    </row>
    <row r="707" spans="1:6" x14ac:dyDescent="0.2">
      <c r="C707" s="301" t="s">
        <v>1981</v>
      </c>
      <c r="D707" s="301" t="s">
        <v>1982</v>
      </c>
      <c r="E707" s="284" t="s">
        <v>1934</v>
      </c>
      <c r="F707" s="284" t="s">
        <v>3459</v>
      </c>
    </row>
    <row r="708" spans="1:6" x14ac:dyDescent="0.2">
      <c r="C708" s="301" t="s">
        <v>1983</v>
      </c>
      <c r="D708" s="301" t="s">
        <v>1984</v>
      </c>
      <c r="E708" s="284" t="s">
        <v>1934</v>
      </c>
      <c r="F708" s="284" t="s">
        <v>3460</v>
      </c>
    </row>
    <row r="709" spans="1:6" x14ac:dyDescent="0.2">
      <c r="A709" s="284">
        <v>588110</v>
      </c>
      <c r="B709" s="284" t="s">
        <v>1985</v>
      </c>
      <c r="C709" s="301" t="s">
        <v>1986</v>
      </c>
      <c r="D709" s="301" t="s">
        <v>1987</v>
      </c>
      <c r="E709" s="284" t="s">
        <v>1934</v>
      </c>
      <c r="F709" s="284" t="s">
        <v>3461</v>
      </c>
    </row>
    <row r="710" spans="1:6" x14ac:dyDescent="0.2">
      <c r="C710" s="301" t="s">
        <v>1988</v>
      </c>
      <c r="D710" s="301" t="s">
        <v>1989</v>
      </c>
      <c r="E710" s="284" t="s">
        <v>1934</v>
      </c>
      <c r="F710" s="284" t="s">
        <v>3462</v>
      </c>
    </row>
    <row r="711" spans="1:6" x14ac:dyDescent="0.2">
      <c r="C711" s="301" t="s">
        <v>1990</v>
      </c>
      <c r="D711" s="301" t="s">
        <v>1991</v>
      </c>
      <c r="E711" s="284" t="s">
        <v>1934</v>
      </c>
    </row>
    <row r="712" spans="1:6" x14ac:dyDescent="0.2">
      <c r="C712" s="301" t="s">
        <v>1992</v>
      </c>
      <c r="D712" s="301" t="s">
        <v>1993</v>
      </c>
      <c r="E712" s="284" t="s">
        <v>1934</v>
      </c>
      <c r="F712" s="284" t="s">
        <v>3463</v>
      </c>
    </row>
    <row r="713" spans="1:6" s="296" customFormat="1" x14ac:dyDescent="0.2">
      <c r="C713" s="300">
        <v>59</v>
      </c>
      <c r="D713" s="300" t="s">
        <v>266</v>
      </c>
    </row>
    <row r="714" spans="1:6" x14ac:dyDescent="0.2">
      <c r="C714" s="301" t="s">
        <v>1994</v>
      </c>
      <c r="D714" s="301" t="s">
        <v>1995</v>
      </c>
      <c r="E714" s="284" t="s">
        <v>1996</v>
      </c>
    </row>
    <row r="715" spans="1:6" x14ac:dyDescent="0.2">
      <c r="C715" s="301" t="s">
        <v>1997</v>
      </c>
      <c r="D715" s="301" t="s">
        <v>1998</v>
      </c>
      <c r="E715" s="284" t="s">
        <v>1996</v>
      </c>
    </row>
    <row r="716" spans="1:6" x14ac:dyDescent="0.2">
      <c r="A716" s="284">
        <v>5910</v>
      </c>
      <c r="B716" s="284" t="s">
        <v>236</v>
      </c>
      <c r="C716" s="301" t="s">
        <v>442</v>
      </c>
      <c r="D716" s="301" t="s">
        <v>1999</v>
      </c>
      <c r="E716" s="284" t="s">
        <v>1996</v>
      </c>
      <c r="F716" s="284" t="s">
        <v>3464</v>
      </c>
    </row>
    <row r="717" spans="1:6" x14ac:dyDescent="0.2">
      <c r="C717" s="301" t="s">
        <v>2000</v>
      </c>
      <c r="D717" s="301" t="s">
        <v>2001</v>
      </c>
      <c r="E717" s="284" t="s">
        <v>1996</v>
      </c>
      <c r="F717" s="284" t="s">
        <v>3465</v>
      </c>
    </row>
    <row r="718" spans="1:6" x14ac:dyDescent="0.2">
      <c r="C718" s="301" t="s">
        <v>2002</v>
      </c>
      <c r="D718" s="301" t="s">
        <v>2003</v>
      </c>
      <c r="E718" s="284" t="s">
        <v>1996</v>
      </c>
      <c r="F718" s="284" t="s">
        <v>3466</v>
      </c>
    </row>
    <row r="719" spans="1:6" x14ac:dyDescent="0.2">
      <c r="C719" s="301" t="s">
        <v>2004</v>
      </c>
      <c r="D719" s="301" t="s">
        <v>2005</v>
      </c>
      <c r="E719" s="284" t="s">
        <v>1996</v>
      </c>
      <c r="F719" s="284" t="s">
        <v>3467</v>
      </c>
    </row>
    <row r="720" spans="1:6" x14ac:dyDescent="0.2">
      <c r="C720" s="301" t="s">
        <v>2006</v>
      </c>
      <c r="D720" s="301" t="s">
        <v>2007</v>
      </c>
      <c r="E720" s="284" t="s">
        <v>1996</v>
      </c>
    </row>
    <row r="721" spans="1:6" x14ac:dyDescent="0.2">
      <c r="C721" s="301" t="s">
        <v>2008</v>
      </c>
      <c r="D721" s="301" t="s">
        <v>2009</v>
      </c>
      <c r="E721" s="284" t="s">
        <v>1996</v>
      </c>
      <c r="F721" s="284" t="s">
        <v>3468</v>
      </c>
    </row>
    <row r="722" spans="1:6" x14ac:dyDescent="0.2">
      <c r="C722" s="301" t="s">
        <v>2010</v>
      </c>
      <c r="D722" s="301" t="s">
        <v>2011</v>
      </c>
      <c r="E722" s="284" t="s">
        <v>1996</v>
      </c>
      <c r="F722" s="284" t="s">
        <v>3469</v>
      </c>
    </row>
    <row r="723" spans="1:6" x14ac:dyDescent="0.2">
      <c r="A723" s="284">
        <v>651350</v>
      </c>
      <c r="B723" s="284" t="s">
        <v>117</v>
      </c>
      <c r="C723" s="301" t="s">
        <v>440</v>
      </c>
      <c r="D723" s="301" t="s">
        <v>2012</v>
      </c>
      <c r="E723" s="284" t="s">
        <v>1996</v>
      </c>
      <c r="F723" s="284" t="s">
        <v>3470</v>
      </c>
    </row>
    <row r="724" spans="1:6" x14ac:dyDescent="0.2">
      <c r="A724" s="284">
        <v>651360</v>
      </c>
      <c r="B724" s="284" t="s">
        <v>118</v>
      </c>
      <c r="C724" s="301" t="s">
        <v>439</v>
      </c>
      <c r="D724" s="301" t="s">
        <v>2013</v>
      </c>
      <c r="E724" s="284" t="s">
        <v>1996</v>
      </c>
      <c r="F724" s="284" t="s">
        <v>3471</v>
      </c>
    </row>
    <row r="725" spans="1:6" x14ac:dyDescent="0.2">
      <c r="A725" s="284">
        <v>651365</v>
      </c>
      <c r="B725" s="284" t="s">
        <v>119</v>
      </c>
      <c r="C725" s="301" t="s">
        <v>438</v>
      </c>
      <c r="D725" s="301" t="s">
        <v>2014</v>
      </c>
      <c r="E725" s="284" t="s">
        <v>1996</v>
      </c>
      <c r="F725" s="284" t="s">
        <v>3472</v>
      </c>
    </row>
    <row r="726" spans="1:6" x14ac:dyDescent="0.2">
      <c r="C726" s="301" t="s">
        <v>2015</v>
      </c>
      <c r="D726" s="301" t="s">
        <v>2016</v>
      </c>
      <c r="E726" s="284" t="s">
        <v>1996</v>
      </c>
      <c r="F726" s="284" t="s">
        <v>3473</v>
      </c>
    </row>
    <row r="727" spans="1:6" x14ac:dyDescent="0.2">
      <c r="A727" s="284">
        <v>5923</v>
      </c>
      <c r="B727" s="284" t="s">
        <v>2017</v>
      </c>
      <c r="C727" s="301" t="s">
        <v>441</v>
      </c>
      <c r="D727" s="301" t="s">
        <v>2018</v>
      </c>
      <c r="E727" s="284" t="s">
        <v>1996</v>
      </c>
      <c r="F727" s="284" t="s">
        <v>3474</v>
      </c>
    </row>
    <row r="728" spans="1:6" x14ac:dyDescent="0.2">
      <c r="A728" s="284">
        <v>5924</v>
      </c>
      <c r="B728" s="284" t="s">
        <v>116</v>
      </c>
      <c r="C728" s="301" t="s">
        <v>433</v>
      </c>
      <c r="D728" s="301" t="s">
        <v>2019</v>
      </c>
      <c r="E728" s="284" t="s">
        <v>1996</v>
      </c>
      <c r="F728" s="284" t="s">
        <v>3475</v>
      </c>
    </row>
    <row r="729" spans="1:6" x14ac:dyDescent="0.2">
      <c r="A729" s="284">
        <v>651300</v>
      </c>
      <c r="B729" s="284" t="s">
        <v>115</v>
      </c>
      <c r="C729" s="301" t="s">
        <v>434</v>
      </c>
      <c r="D729" s="301" t="s">
        <v>2020</v>
      </c>
      <c r="E729" s="284" t="s">
        <v>1996</v>
      </c>
      <c r="F729" s="284" t="s">
        <v>3476</v>
      </c>
    </row>
    <row r="730" spans="1:6" x14ac:dyDescent="0.2">
      <c r="C730" s="301" t="s">
        <v>2021</v>
      </c>
      <c r="D730" s="301" t="s">
        <v>2022</v>
      </c>
      <c r="E730" s="284" t="s">
        <v>1996</v>
      </c>
    </row>
    <row r="731" spans="1:6" x14ac:dyDescent="0.2">
      <c r="C731" s="301" t="s">
        <v>2023</v>
      </c>
      <c r="D731" s="301" t="s">
        <v>2024</v>
      </c>
      <c r="E731" s="284" t="s">
        <v>1996</v>
      </c>
      <c r="F731" s="284" t="s">
        <v>3477</v>
      </c>
    </row>
    <row r="732" spans="1:6" x14ac:dyDescent="0.2">
      <c r="A732" s="284">
        <v>5931</v>
      </c>
      <c r="B732" s="284" t="s">
        <v>159</v>
      </c>
      <c r="C732" s="301" t="s">
        <v>2025</v>
      </c>
      <c r="D732" s="301" t="s">
        <v>2026</v>
      </c>
      <c r="E732" s="284" t="s">
        <v>1996</v>
      </c>
      <c r="F732" s="284" t="s">
        <v>3478</v>
      </c>
    </row>
    <row r="733" spans="1:6" x14ac:dyDescent="0.2">
      <c r="A733" s="284">
        <v>651390</v>
      </c>
      <c r="B733" s="284" t="s">
        <v>121</v>
      </c>
      <c r="C733" s="301" t="s">
        <v>382</v>
      </c>
      <c r="D733" s="301" t="s">
        <v>2027</v>
      </c>
      <c r="E733" s="284" t="s">
        <v>1996</v>
      </c>
      <c r="F733" s="284" t="s">
        <v>3479</v>
      </c>
    </row>
    <row r="734" spans="1:6" x14ac:dyDescent="0.2">
      <c r="C734" s="301" t="s">
        <v>2028</v>
      </c>
      <c r="D734" s="301" t="s">
        <v>2029</v>
      </c>
      <c r="E734" s="284" t="s">
        <v>1996</v>
      </c>
      <c r="F734" s="284" t="s">
        <v>3480</v>
      </c>
    </row>
    <row r="735" spans="1:6" x14ac:dyDescent="0.2">
      <c r="A735" s="284">
        <v>593210</v>
      </c>
      <c r="B735" s="284" t="s">
        <v>2030</v>
      </c>
      <c r="C735" s="301" t="s">
        <v>2031</v>
      </c>
      <c r="D735" s="301" t="s">
        <v>2032</v>
      </c>
      <c r="E735" s="284" t="s">
        <v>1996</v>
      </c>
      <c r="F735" s="284" t="s">
        <v>3481</v>
      </c>
    </row>
    <row r="736" spans="1:6" x14ac:dyDescent="0.2">
      <c r="C736" s="301" t="s">
        <v>2033</v>
      </c>
      <c r="D736" s="301" t="s">
        <v>2034</v>
      </c>
      <c r="E736" s="284" t="s">
        <v>1996</v>
      </c>
    </row>
    <row r="737" spans="1:6" x14ac:dyDescent="0.2">
      <c r="C737" s="301" t="s">
        <v>2035</v>
      </c>
      <c r="D737" s="301" t="s">
        <v>2036</v>
      </c>
      <c r="E737" s="284" t="s">
        <v>1996</v>
      </c>
      <c r="F737" s="284" t="s">
        <v>3482</v>
      </c>
    </row>
    <row r="738" spans="1:6" s="293" customFormat="1" x14ac:dyDescent="0.2">
      <c r="C738" s="310" t="s">
        <v>2037</v>
      </c>
      <c r="D738" s="310" t="s">
        <v>2038</v>
      </c>
    </row>
    <row r="739" spans="1:6" s="296" customFormat="1" x14ac:dyDescent="0.2">
      <c r="C739" s="300" t="s">
        <v>2039</v>
      </c>
      <c r="D739" s="300" t="s">
        <v>685</v>
      </c>
      <c r="E739" s="296" t="s">
        <v>1949</v>
      </c>
    </row>
    <row r="740" spans="1:6" x14ac:dyDescent="0.2">
      <c r="C740" s="301" t="s">
        <v>2040</v>
      </c>
      <c r="D740" s="301" t="s">
        <v>267</v>
      </c>
      <c r="E740" s="284" t="s">
        <v>1949</v>
      </c>
    </row>
    <row r="741" spans="1:6" x14ac:dyDescent="0.2">
      <c r="C741" s="301" t="s">
        <v>2041</v>
      </c>
      <c r="D741" s="301" t="s">
        <v>2042</v>
      </c>
      <c r="E741" s="284" t="s">
        <v>1949</v>
      </c>
    </row>
    <row r="742" spans="1:6" x14ac:dyDescent="0.2">
      <c r="C742" s="301" t="s">
        <v>2043</v>
      </c>
      <c r="D742" s="301" t="s">
        <v>2044</v>
      </c>
      <c r="E742" s="284" t="s">
        <v>1949</v>
      </c>
    </row>
    <row r="743" spans="1:6" x14ac:dyDescent="0.2">
      <c r="C743" s="301" t="s">
        <v>2045</v>
      </c>
      <c r="D743" s="301" t="s">
        <v>2046</v>
      </c>
      <c r="E743" s="284" t="s">
        <v>1949</v>
      </c>
      <c r="F743" s="284" t="s">
        <v>3483</v>
      </c>
    </row>
    <row r="744" spans="1:6" x14ac:dyDescent="0.2">
      <c r="C744" s="301" t="s">
        <v>2047</v>
      </c>
      <c r="D744" s="301" t="s">
        <v>2048</v>
      </c>
      <c r="E744" s="284" t="s">
        <v>1949</v>
      </c>
      <c r="F744" s="284" t="s">
        <v>3484</v>
      </c>
    </row>
    <row r="745" spans="1:6" x14ac:dyDescent="0.2">
      <c r="C745" s="301" t="s">
        <v>2049</v>
      </c>
      <c r="D745" s="301" t="s">
        <v>2050</v>
      </c>
      <c r="E745" s="284" t="s">
        <v>1949</v>
      </c>
      <c r="F745" s="284" t="s">
        <v>3485</v>
      </c>
    </row>
    <row r="746" spans="1:6" x14ac:dyDescent="0.2">
      <c r="A746" s="284">
        <v>61111001</v>
      </c>
      <c r="B746" s="284" t="s">
        <v>93</v>
      </c>
      <c r="C746" s="301" t="s">
        <v>396</v>
      </c>
      <c r="D746" s="301" t="s">
        <v>2051</v>
      </c>
      <c r="E746" s="284" t="s">
        <v>1949</v>
      </c>
      <c r="F746" s="284" t="s">
        <v>3486</v>
      </c>
    </row>
    <row r="747" spans="1:6" x14ac:dyDescent="0.2">
      <c r="A747" s="284">
        <v>61111002</v>
      </c>
      <c r="B747" s="284" t="s">
        <v>94</v>
      </c>
      <c r="C747" s="301" t="s">
        <v>397</v>
      </c>
      <c r="D747" s="301" t="s">
        <v>2052</v>
      </c>
      <c r="E747" s="284" t="s">
        <v>1949</v>
      </c>
      <c r="F747" s="284" t="s">
        <v>3487</v>
      </c>
    </row>
    <row r="748" spans="1:6" x14ac:dyDescent="0.2">
      <c r="A748" s="284">
        <v>611120</v>
      </c>
      <c r="B748" s="284" t="s">
        <v>95</v>
      </c>
      <c r="C748" s="301" t="s">
        <v>398</v>
      </c>
      <c r="D748" s="301" t="s">
        <v>2053</v>
      </c>
      <c r="E748" s="284" t="s">
        <v>1949</v>
      </c>
      <c r="F748" s="284" t="s">
        <v>3488</v>
      </c>
    </row>
    <row r="749" spans="1:6" x14ac:dyDescent="0.2">
      <c r="C749" s="301" t="s">
        <v>2054</v>
      </c>
      <c r="D749" s="301" t="s">
        <v>2055</v>
      </c>
      <c r="E749" s="284" t="s">
        <v>1949</v>
      </c>
      <c r="F749" s="284" t="s">
        <v>3489</v>
      </c>
    </row>
    <row r="750" spans="1:6" x14ac:dyDescent="0.2">
      <c r="A750" s="284">
        <v>611130</v>
      </c>
      <c r="B750" s="284" t="s">
        <v>96</v>
      </c>
      <c r="C750" s="301" t="s">
        <v>2056</v>
      </c>
      <c r="D750" s="301" t="s">
        <v>2057</v>
      </c>
      <c r="E750" s="284" t="s">
        <v>1949</v>
      </c>
      <c r="F750" s="284" t="s">
        <v>2939</v>
      </c>
    </row>
    <row r="751" spans="1:6" x14ac:dyDescent="0.2">
      <c r="C751" s="301" t="s">
        <v>3835</v>
      </c>
      <c r="D751" s="301" t="s">
        <v>2950</v>
      </c>
      <c r="E751" s="284" t="s">
        <v>1949</v>
      </c>
      <c r="F751" s="284" t="s">
        <v>2940</v>
      </c>
    </row>
    <row r="752" spans="1:6" x14ac:dyDescent="0.2">
      <c r="C752" s="301" t="s">
        <v>2058</v>
      </c>
      <c r="D752" s="301" t="s">
        <v>2059</v>
      </c>
      <c r="E752" s="284" t="s">
        <v>1949</v>
      </c>
      <c r="F752" s="284" t="s">
        <v>3490</v>
      </c>
    </row>
    <row r="753" spans="1:6" x14ac:dyDescent="0.2">
      <c r="C753" s="301" t="s">
        <v>2060</v>
      </c>
      <c r="D753" s="301" t="s">
        <v>2061</v>
      </c>
      <c r="E753" s="284" t="s">
        <v>1949</v>
      </c>
      <c r="F753" s="284" t="s">
        <v>3491</v>
      </c>
    </row>
    <row r="754" spans="1:6" x14ac:dyDescent="0.2">
      <c r="C754" s="301" t="s">
        <v>2062</v>
      </c>
      <c r="D754" s="301" t="s">
        <v>2063</v>
      </c>
      <c r="E754" s="284" t="s">
        <v>1949</v>
      </c>
    </row>
    <row r="755" spans="1:6" x14ac:dyDescent="0.2">
      <c r="C755" s="301" t="s">
        <v>2064</v>
      </c>
      <c r="D755" s="301" t="s">
        <v>2065</v>
      </c>
      <c r="E755" s="284" t="s">
        <v>1949</v>
      </c>
    </row>
    <row r="756" spans="1:6" x14ac:dyDescent="0.2">
      <c r="C756" s="301" t="s">
        <v>2066</v>
      </c>
      <c r="D756" s="301" t="s">
        <v>2067</v>
      </c>
      <c r="E756" s="284" t="s">
        <v>1949</v>
      </c>
    </row>
    <row r="757" spans="1:6" x14ac:dyDescent="0.2">
      <c r="A757" s="284">
        <v>612100</v>
      </c>
      <c r="B757" s="284" t="s">
        <v>97</v>
      </c>
      <c r="C757" s="301" t="s">
        <v>400</v>
      </c>
      <c r="D757" s="301" t="s">
        <v>2068</v>
      </c>
      <c r="E757" s="284" t="s">
        <v>1949</v>
      </c>
      <c r="F757" s="284" t="s">
        <v>3492</v>
      </c>
    </row>
    <row r="758" spans="1:6" x14ac:dyDescent="0.2">
      <c r="A758" s="284">
        <v>653400</v>
      </c>
      <c r="B758" s="284" t="s">
        <v>126</v>
      </c>
      <c r="C758" s="301" t="s">
        <v>405</v>
      </c>
      <c r="D758" s="301" t="s">
        <v>2069</v>
      </c>
      <c r="E758" s="284" t="s">
        <v>1949</v>
      </c>
      <c r="F758" s="284" t="s">
        <v>3493</v>
      </c>
    </row>
    <row r="759" spans="1:6" x14ac:dyDescent="0.2">
      <c r="C759" s="301" t="s">
        <v>2070</v>
      </c>
      <c r="D759" s="301" t="s">
        <v>2071</v>
      </c>
      <c r="E759" s="284" t="s">
        <v>1949</v>
      </c>
      <c r="F759" s="284" t="s">
        <v>3494</v>
      </c>
    </row>
    <row r="760" spans="1:6" x14ac:dyDescent="0.2">
      <c r="C760" s="301" t="s">
        <v>2072</v>
      </c>
      <c r="D760" s="301" t="s">
        <v>2073</v>
      </c>
      <c r="E760" s="284" t="s">
        <v>1949</v>
      </c>
      <c r="F760" s="284" t="s">
        <v>3495</v>
      </c>
    </row>
    <row r="761" spans="1:6" x14ac:dyDescent="0.2">
      <c r="C761" s="301" t="s">
        <v>2074</v>
      </c>
      <c r="D761" s="301" t="s">
        <v>2075</v>
      </c>
      <c r="E761" s="284" t="s">
        <v>1949</v>
      </c>
      <c r="F761" s="284" t="s">
        <v>3496</v>
      </c>
    </row>
    <row r="762" spans="1:6" x14ac:dyDescent="0.2">
      <c r="A762" s="284">
        <v>612500</v>
      </c>
      <c r="B762" s="284" t="s">
        <v>98</v>
      </c>
      <c r="C762" s="301" t="s">
        <v>406</v>
      </c>
      <c r="D762" s="301" t="s">
        <v>2076</v>
      </c>
      <c r="E762" s="284" t="s">
        <v>1949</v>
      </c>
      <c r="F762" s="284" t="s">
        <v>3497</v>
      </c>
    </row>
    <row r="763" spans="1:6" x14ac:dyDescent="0.2">
      <c r="C763" s="301" t="s">
        <v>2077</v>
      </c>
      <c r="D763" s="301" t="s">
        <v>2078</v>
      </c>
      <c r="E763" s="284" t="s">
        <v>1949</v>
      </c>
      <c r="F763" s="284" t="s">
        <v>3498</v>
      </c>
    </row>
    <row r="764" spans="1:6" x14ac:dyDescent="0.2">
      <c r="C764" s="301" t="s">
        <v>2079</v>
      </c>
      <c r="D764" s="301" t="s">
        <v>2080</v>
      </c>
      <c r="E764" s="284" t="s">
        <v>1949</v>
      </c>
    </row>
    <row r="765" spans="1:6" x14ac:dyDescent="0.2">
      <c r="C765" s="301" t="s">
        <v>2081</v>
      </c>
      <c r="D765" s="301" t="s">
        <v>2076</v>
      </c>
      <c r="E765" s="284" t="s">
        <v>1949</v>
      </c>
      <c r="F765" s="284" t="s">
        <v>3497</v>
      </c>
    </row>
    <row r="766" spans="1:6" x14ac:dyDescent="0.2">
      <c r="C766" s="301" t="s">
        <v>2082</v>
      </c>
      <c r="D766" s="301" t="s">
        <v>2083</v>
      </c>
      <c r="E766" s="284" t="s">
        <v>1949</v>
      </c>
    </row>
    <row r="767" spans="1:6" x14ac:dyDescent="0.2">
      <c r="C767" s="301" t="s">
        <v>2084</v>
      </c>
      <c r="D767" s="301" t="s">
        <v>2085</v>
      </c>
      <c r="E767" s="284" t="s">
        <v>1949</v>
      </c>
    </row>
    <row r="768" spans="1:6" x14ac:dyDescent="0.2">
      <c r="C768" s="301" t="s">
        <v>2086</v>
      </c>
      <c r="D768" s="301" t="s">
        <v>2087</v>
      </c>
      <c r="E768" s="284" t="s">
        <v>1949</v>
      </c>
      <c r="F768" s="284" t="s">
        <v>3499</v>
      </c>
    </row>
    <row r="769" spans="1:6" x14ac:dyDescent="0.2">
      <c r="A769" s="284">
        <v>613210</v>
      </c>
      <c r="B769" s="284" t="s">
        <v>99</v>
      </c>
      <c r="C769" s="301" t="s">
        <v>2088</v>
      </c>
      <c r="D769" s="301" t="s">
        <v>2089</v>
      </c>
      <c r="E769" s="284" t="s">
        <v>1949</v>
      </c>
      <c r="F769" s="284" t="s">
        <v>3500</v>
      </c>
    </row>
    <row r="770" spans="1:6" x14ac:dyDescent="0.2">
      <c r="C770" s="301" t="s">
        <v>2090</v>
      </c>
      <c r="D770" s="301" t="s">
        <v>2091</v>
      </c>
      <c r="E770" s="284" t="s">
        <v>1949</v>
      </c>
      <c r="F770" s="284" t="s">
        <v>3501</v>
      </c>
    </row>
    <row r="771" spans="1:6" x14ac:dyDescent="0.2">
      <c r="C771" s="301" t="s">
        <v>2092</v>
      </c>
      <c r="D771" s="301" t="s">
        <v>2093</v>
      </c>
      <c r="E771" s="284" t="s">
        <v>1949</v>
      </c>
    </row>
    <row r="772" spans="1:6" x14ac:dyDescent="0.2">
      <c r="C772" s="301" t="s">
        <v>2094</v>
      </c>
      <c r="D772" s="301" t="s">
        <v>2095</v>
      </c>
      <c r="E772" s="284" t="s">
        <v>1949</v>
      </c>
      <c r="F772" s="284" t="s">
        <v>3502</v>
      </c>
    </row>
    <row r="773" spans="1:6" x14ac:dyDescent="0.2">
      <c r="C773" s="301" t="s">
        <v>2096</v>
      </c>
      <c r="D773" s="301" t="s">
        <v>2097</v>
      </c>
      <c r="E773" s="284" t="s">
        <v>1949</v>
      </c>
      <c r="F773" s="284" t="s">
        <v>3503</v>
      </c>
    </row>
    <row r="774" spans="1:6" x14ac:dyDescent="0.2">
      <c r="C774" s="301" t="s">
        <v>2098</v>
      </c>
      <c r="D774" s="301" t="s">
        <v>2099</v>
      </c>
      <c r="E774" s="284" t="s">
        <v>1949</v>
      </c>
      <c r="F774" s="284" t="s">
        <v>3504</v>
      </c>
    </row>
    <row r="775" spans="1:6" x14ac:dyDescent="0.2">
      <c r="C775" s="301" t="s">
        <v>2100</v>
      </c>
      <c r="D775" s="301" t="s">
        <v>2101</v>
      </c>
      <c r="E775" s="284" t="s">
        <v>1949</v>
      </c>
      <c r="F775" s="284" t="s">
        <v>3505</v>
      </c>
    </row>
    <row r="776" spans="1:6" x14ac:dyDescent="0.2">
      <c r="A776" s="284">
        <v>614110</v>
      </c>
      <c r="B776" s="284" t="s">
        <v>100</v>
      </c>
      <c r="C776" s="301" t="s">
        <v>2102</v>
      </c>
      <c r="D776" s="301" t="s">
        <v>2103</v>
      </c>
      <c r="E776" s="284" t="s">
        <v>1949</v>
      </c>
      <c r="F776" s="284" t="s">
        <v>3506</v>
      </c>
    </row>
    <row r="777" spans="1:6" x14ac:dyDescent="0.2">
      <c r="C777" s="301" t="s">
        <v>2104</v>
      </c>
      <c r="D777" s="301" t="s">
        <v>2105</v>
      </c>
      <c r="E777" s="284" t="s">
        <v>1949</v>
      </c>
    </row>
    <row r="778" spans="1:6" x14ac:dyDescent="0.2">
      <c r="C778" s="301" t="s">
        <v>2106</v>
      </c>
      <c r="D778" s="301" t="s">
        <v>2107</v>
      </c>
      <c r="E778" s="284" t="s">
        <v>1949</v>
      </c>
      <c r="F778" s="284" t="s">
        <v>3507</v>
      </c>
    </row>
    <row r="779" spans="1:6" x14ac:dyDescent="0.2">
      <c r="C779" s="301" t="s">
        <v>2108</v>
      </c>
      <c r="D779" s="301" t="s">
        <v>2109</v>
      </c>
      <c r="E779" s="284" t="s">
        <v>1949</v>
      </c>
      <c r="F779" s="284" t="s">
        <v>3508</v>
      </c>
    </row>
    <row r="780" spans="1:6" x14ac:dyDescent="0.2">
      <c r="A780" s="284">
        <v>615120</v>
      </c>
      <c r="B780" s="284" t="s">
        <v>101</v>
      </c>
      <c r="C780" s="301" t="s">
        <v>401</v>
      </c>
      <c r="D780" s="301" t="s">
        <v>2110</v>
      </c>
      <c r="E780" s="284" t="s">
        <v>1949</v>
      </c>
      <c r="F780" s="284" t="s">
        <v>3509</v>
      </c>
    </row>
    <row r="781" spans="1:6" x14ac:dyDescent="0.2">
      <c r="C781" s="301" t="s">
        <v>2111</v>
      </c>
      <c r="D781" s="301" t="s">
        <v>2112</v>
      </c>
      <c r="E781" s="284" t="s">
        <v>1949</v>
      </c>
      <c r="F781" s="284" t="s">
        <v>3510</v>
      </c>
    </row>
    <row r="782" spans="1:6" x14ac:dyDescent="0.2">
      <c r="C782" s="301" t="s">
        <v>3511</v>
      </c>
      <c r="D782" s="301" t="s">
        <v>2113</v>
      </c>
      <c r="E782" s="284" t="s">
        <v>1949</v>
      </c>
      <c r="F782" s="284" t="s">
        <v>3512</v>
      </c>
    </row>
    <row r="783" spans="1:6" x14ac:dyDescent="0.2">
      <c r="C783" s="301" t="s">
        <v>2114</v>
      </c>
      <c r="D783" s="301" t="s">
        <v>2115</v>
      </c>
      <c r="E783" s="284" t="s">
        <v>1949</v>
      </c>
      <c r="F783" s="284" t="s">
        <v>3513</v>
      </c>
    </row>
    <row r="784" spans="1:6" x14ac:dyDescent="0.2">
      <c r="A784" s="284">
        <v>623110</v>
      </c>
      <c r="B784" s="284" t="s">
        <v>103</v>
      </c>
      <c r="C784" s="301" t="s">
        <v>2116</v>
      </c>
      <c r="D784" s="301" t="s">
        <v>2117</v>
      </c>
      <c r="E784" s="284" t="s">
        <v>1949</v>
      </c>
      <c r="F784" s="284" t="s">
        <v>3514</v>
      </c>
    </row>
    <row r="785" spans="1:6" x14ac:dyDescent="0.2">
      <c r="A785" s="284">
        <v>6157</v>
      </c>
      <c r="C785" s="301" t="s">
        <v>2118</v>
      </c>
      <c r="D785" s="301" t="s">
        <v>2119</v>
      </c>
      <c r="E785" s="284" t="s">
        <v>1949</v>
      </c>
      <c r="F785" s="284" t="s">
        <v>3515</v>
      </c>
    </row>
    <row r="786" spans="1:6" x14ac:dyDescent="0.2">
      <c r="C786" s="301" t="s">
        <v>2120</v>
      </c>
      <c r="D786" s="301" t="s">
        <v>2121</v>
      </c>
      <c r="E786" s="284" t="s">
        <v>1949</v>
      </c>
    </row>
    <row r="787" spans="1:6" x14ac:dyDescent="0.2">
      <c r="C787" s="301" t="s">
        <v>2122</v>
      </c>
      <c r="D787" s="301" t="s">
        <v>2123</v>
      </c>
      <c r="E787" s="284" t="s">
        <v>1949</v>
      </c>
      <c r="F787" s="284" t="s">
        <v>3516</v>
      </c>
    </row>
    <row r="788" spans="1:6" s="296" customFormat="1" x14ac:dyDescent="0.2">
      <c r="C788" s="300" t="s">
        <v>2124</v>
      </c>
      <c r="D788" s="300" t="s">
        <v>2125</v>
      </c>
    </row>
    <row r="789" spans="1:6" x14ac:dyDescent="0.2">
      <c r="C789" s="301" t="s">
        <v>2126</v>
      </c>
      <c r="D789" s="301" t="s">
        <v>2127</v>
      </c>
    </row>
    <row r="790" spans="1:6" x14ac:dyDescent="0.2">
      <c r="C790" s="301" t="s">
        <v>2128</v>
      </c>
      <c r="D790" s="301" t="s">
        <v>2129</v>
      </c>
    </row>
    <row r="791" spans="1:6" x14ac:dyDescent="0.2">
      <c r="C791" s="301" t="s">
        <v>2130</v>
      </c>
      <c r="D791" s="301" t="s">
        <v>2131</v>
      </c>
    </row>
    <row r="792" spans="1:6" x14ac:dyDescent="0.2">
      <c r="C792" s="301" t="s">
        <v>2132</v>
      </c>
      <c r="D792" s="301" t="s">
        <v>2133</v>
      </c>
    </row>
    <row r="793" spans="1:6" x14ac:dyDescent="0.2">
      <c r="C793" s="301" t="s">
        <v>2134</v>
      </c>
      <c r="D793" s="301" t="s">
        <v>2135</v>
      </c>
    </row>
    <row r="794" spans="1:6" x14ac:dyDescent="0.2">
      <c r="C794" s="301" t="s">
        <v>2136</v>
      </c>
      <c r="D794" s="301" t="s">
        <v>2137</v>
      </c>
    </row>
    <row r="795" spans="1:6" x14ac:dyDescent="0.2">
      <c r="C795" s="301" t="s">
        <v>2138</v>
      </c>
      <c r="D795" s="301" t="s">
        <v>2139</v>
      </c>
    </row>
    <row r="796" spans="1:6" x14ac:dyDescent="0.2">
      <c r="C796" s="301" t="s">
        <v>2140</v>
      </c>
      <c r="D796" s="301" t="s">
        <v>2141</v>
      </c>
    </row>
    <row r="797" spans="1:6" x14ac:dyDescent="0.2">
      <c r="C797" s="301" t="s">
        <v>2142</v>
      </c>
      <c r="D797" s="301" t="s">
        <v>2143</v>
      </c>
    </row>
    <row r="798" spans="1:6" x14ac:dyDescent="0.2">
      <c r="C798" s="301" t="s">
        <v>2144</v>
      </c>
      <c r="D798" s="301" t="s">
        <v>2145</v>
      </c>
    </row>
    <row r="799" spans="1:6" x14ac:dyDescent="0.2">
      <c r="C799" s="301" t="s">
        <v>2146</v>
      </c>
      <c r="D799" s="301" t="s">
        <v>2147</v>
      </c>
    </row>
    <row r="800" spans="1:6" x14ac:dyDescent="0.2">
      <c r="C800" s="301" t="s">
        <v>2148</v>
      </c>
      <c r="D800" s="301" t="s">
        <v>2149</v>
      </c>
    </row>
    <row r="801" spans="1:6" x14ac:dyDescent="0.2">
      <c r="C801" s="301" t="s">
        <v>2150</v>
      </c>
      <c r="D801" s="301" t="s">
        <v>2151</v>
      </c>
    </row>
    <row r="802" spans="1:6" x14ac:dyDescent="0.2">
      <c r="C802" s="301" t="s">
        <v>2152</v>
      </c>
      <c r="D802" s="301" t="s">
        <v>2153</v>
      </c>
    </row>
    <row r="803" spans="1:6" x14ac:dyDescent="0.2">
      <c r="C803" s="301" t="s">
        <v>2154</v>
      </c>
      <c r="D803" s="301" t="s">
        <v>2155</v>
      </c>
    </row>
    <row r="804" spans="1:6" x14ac:dyDescent="0.2">
      <c r="C804" s="301" t="s">
        <v>2156</v>
      </c>
      <c r="D804" s="301" t="s">
        <v>2157</v>
      </c>
    </row>
    <row r="805" spans="1:6" x14ac:dyDescent="0.2">
      <c r="C805" s="301" t="s">
        <v>2158</v>
      </c>
      <c r="D805" s="301" t="s">
        <v>2159</v>
      </c>
    </row>
    <row r="806" spans="1:6" x14ac:dyDescent="0.2">
      <c r="C806" s="301" t="s">
        <v>2160</v>
      </c>
      <c r="D806" s="301" t="s">
        <v>2161</v>
      </c>
    </row>
    <row r="807" spans="1:6" x14ac:dyDescent="0.2">
      <c r="C807" s="301" t="s">
        <v>2162</v>
      </c>
      <c r="D807" s="301" t="s">
        <v>2163</v>
      </c>
    </row>
    <row r="808" spans="1:6" s="296" customFormat="1" x14ac:dyDescent="0.2">
      <c r="C808" s="300">
        <v>63</v>
      </c>
      <c r="D808" s="300" t="s">
        <v>268</v>
      </c>
      <c r="E808" s="296" t="s">
        <v>1949</v>
      </c>
    </row>
    <row r="809" spans="1:6" x14ac:dyDescent="0.2">
      <c r="A809" s="284">
        <v>630</v>
      </c>
      <c r="C809" s="301" t="s">
        <v>2164</v>
      </c>
      <c r="D809" s="301" t="s">
        <v>2165</v>
      </c>
      <c r="E809" s="284" t="s">
        <v>1949</v>
      </c>
    </row>
    <row r="810" spans="1:6" x14ac:dyDescent="0.2">
      <c r="C810" s="301" t="s">
        <v>2166</v>
      </c>
      <c r="D810" s="301" t="s">
        <v>2167</v>
      </c>
      <c r="E810" s="284" t="s">
        <v>1949</v>
      </c>
    </row>
    <row r="811" spans="1:6" x14ac:dyDescent="0.2">
      <c r="A811" s="284">
        <v>6310</v>
      </c>
      <c r="B811" s="284" t="s">
        <v>2168</v>
      </c>
      <c r="C811" s="301" t="s">
        <v>407</v>
      </c>
      <c r="D811" s="301" t="s">
        <v>2169</v>
      </c>
      <c r="E811" s="284" t="s">
        <v>1949</v>
      </c>
      <c r="F811" s="284" t="s">
        <v>3517</v>
      </c>
    </row>
    <row r="812" spans="1:6" x14ac:dyDescent="0.2">
      <c r="A812" s="284">
        <v>6311</v>
      </c>
      <c r="B812" s="284" t="s">
        <v>2170</v>
      </c>
      <c r="C812" s="301" t="s">
        <v>2171</v>
      </c>
      <c r="D812" s="301" t="s">
        <v>2172</v>
      </c>
      <c r="E812" s="284" t="s">
        <v>1949</v>
      </c>
      <c r="F812" s="284" t="s">
        <v>3518</v>
      </c>
    </row>
    <row r="813" spans="1:6" x14ac:dyDescent="0.2">
      <c r="A813" s="284">
        <v>631120</v>
      </c>
      <c r="B813" s="284" t="s">
        <v>104</v>
      </c>
      <c r="C813" s="301" t="s">
        <v>2173</v>
      </c>
      <c r="D813" s="301" t="s">
        <v>2174</v>
      </c>
      <c r="E813" s="284" t="s">
        <v>1949</v>
      </c>
      <c r="F813" s="284" t="s">
        <v>3519</v>
      </c>
    </row>
    <row r="814" spans="1:6" x14ac:dyDescent="0.2">
      <c r="C814" s="301" t="s">
        <v>2175</v>
      </c>
      <c r="D814" s="301" t="s">
        <v>2176</v>
      </c>
      <c r="E814" s="284" t="s">
        <v>1949</v>
      </c>
    </row>
    <row r="815" spans="1:6" x14ac:dyDescent="0.2">
      <c r="C815" s="301" t="s">
        <v>2177</v>
      </c>
      <c r="D815" s="301" t="s">
        <v>2178</v>
      </c>
      <c r="E815" s="284" t="s">
        <v>1949</v>
      </c>
    </row>
    <row r="816" spans="1:6" x14ac:dyDescent="0.2">
      <c r="A816" s="284">
        <v>631130</v>
      </c>
      <c r="B816" s="284" t="s">
        <v>105</v>
      </c>
      <c r="C816" s="301" t="s">
        <v>408</v>
      </c>
      <c r="D816" s="301" t="s">
        <v>2179</v>
      </c>
      <c r="E816" s="284" t="s">
        <v>1949</v>
      </c>
      <c r="F816" s="284" t="s">
        <v>3520</v>
      </c>
    </row>
    <row r="817" spans="1:6" x14ac:dyDescent="0.2">
      <c r="A817" s="284">
        <v>632410</v>
      </c>
      <c r="B817" s="284" t="s">
        <v>107</v>
      </c>
      <c r="C817" s="301" t="s">
        <v>411</v>
      </c>
      <c r="D817" s="301" t="s">
        <v>2180</v>
      </c>
      <c r="E817" s="284" t="s">
        <v>1949</v>
      </c>
      <c r="F817" s="284" t="s">
        <v>3521</v>
      </c>
    </row>
    <row r="818" spans="1:6" x14ac:dyDescent="0.2">
      <c r="C818" s="301" t="s">
        <v>2181</v>
      </c>
      <c r="D818" s="301" t="s">
        <v>2182</v>
      </c>
      <c r="E818" s="284" t="s">
        <v>1949</v>
      </c>
    </row>
    <row r="819" spans="1:6" x14ac:dyDescent="0.2">
      <c r="C819" s="301" t="s">
        <v>2183</v>
      </c>
      <c r="D819" s="301" t="s">
        <v>2184</v>
      </c>
      <c r="E819" s="284" t="s">
        <v>1949</v>
      </c>
      <c r="F819" s="284" t="s">
        <v>3522</v>
      </c>
    </row>
    <row r="820" spans="1:6" x14ac:dyDescent="0.2">
      <c r="C820" s="301" t="s">
        <v>409</v>
      </c>
      <c r="D820" s="301" t="s">
        <v>2185</v>
      </c>
      <c r="E820" s="284" t="s">
        <v>1949</v>
      </c>
      <c r="F820" s="284" t="s">
        <v>3523</v>
      </c>
    </row>
    <row r="821" spans="1:6" x14ac:dyDescent="0.2">
      <c r="C821" s="301" t="s">
        <v>2186</v>
      </c>
      <c r="D821" s="301" t="s">
        <v>2187</v>
      </c>
      <c r="E821" s="284" t="s">
        <v>1949</v>
      </c>
    </row>
    <row r="822" spans="1:6" x14ac:dyDescent="0.2">
      <c r="C822" s="301" t="s">
        <v>2188</v>
      </c>
      <c r="D822" s="301" t="s">
        <v>2189</v>
      </c>
      <c r="E822" s="284" t="s">
        <v>1949</v>
      </c>
    </row>
    <row r="823" spans="1:6" x14ac:dyDescent="0.2">
      <c r="C823" s="301" t="s">
        <v>415</v>
      </c>
      <c r="D823" s="301" t="s">
        <v>2190</v>
      </c>
      <c r="E823" s="284" t="s">
        <v>1949</v>
      </c>
      <c r="F823" s="284" t="s">
        <v>3524</v>
      </c>
    </row>
    <row r="824" spans="1:6" x14ac:dyDescent="0.2">
      <c r="A824" s="284">
        <v>6342</v>
      </c>
      <c r="C824" s="301" t="s">
        <v>413</v>
      </c>
      <c r="D824" s="301" t="s">
        <v>2191</v>
      </c>
      <c r="E824" s="284" t="s">
        <v>1949</v>
      </c>
      <c r="F824" s="284" t="s">
        <v>3525</v>
      </c>
    </row>
    <row r="825" spans="1:6" x14ac:dyDescent="0.2">
      <c r="C825" s="301" t="s">
        <v>2192</v>
      </c>
      <c r="D825" s="301" t="s">
        <v>2193</v>
      </c>
      <c r="E825" s="284" t="s">
        <v>1949</v>
      </c>
      <c r="F825" s="284" t="s">
        <v>3526</v>
      </c>
    </row>
    <row r="826" spans="1:6" x14ac:dyDescent="0.2">
      <c r="C826" s="301" t="s">
        <v>2962</v>
      </c>
      <c r="D826" s="301" t="s">
        <v>2963</v>
      </c>
      <c r="E826" s="284" t="s">
        <v>1949</v>
      </c>
      <c r="F826" s="284" t="s">
        <v>3527</v>
      </c>
    </row>
    <row r="827" spans="1:6" x14ac:dyDescent="0.2">
      <c r="C827" s="301" t="s">
        <v>2964</v>
      </c>
      <c r="D827" s="301" t="s">
        <v>2965</v>
      </c>
      <c r="E827" s="284" t="s">
        <v>1949</v>
      </c>
      <c r="F827" s="284" t="s">
        <v>3528</v>
      </c>
    </row>
    <row r="828" spans="1:6" x14ac:dyDescent="0.2">
      <c r="C828" s="301" t="s">
        <v>2194</v>
      </c>
      <c r="D828" s="301" t="s">
        <v>2195</v>
      </c>
      <c r="E828" s="284" t="s">
        <v>1949</v>
      </c>
    </row>
    <row r="829" spans="1:6" x14ac:dyDescent="0.2">
      <c r="C829" s="301" t="s">
        <v>2196</v>
      </c>
      <c r="D829" s="301" t="s">
        <v>2197</v>
      </c>
      <c r="E829" s="284" t="s">
        <v>1949</v>
      </c>
      <c r="F829" s="284" t="s">
        <v>3529</v>
      </c>
    </row>
    <row r="830" spans="1:6" s="296" customFormat="1" x14ac:dyDescent="0.2">
      <c r="C830" s="300" t="s">
        <v>2198</v>
      </c>
      <c r="D830" s="300" t="s">
        <v>269</v>
      </c>
      <c r="E830" s="296" t="s">
        <v>2199</v>
      </c>
    </row>
    <row r="831" spans="1:6" x14ac:dyDescent="0.2">
      <c r="C831" s="301" t="s">
        <v>2200</v>
      </c>
      <c r="D831" s="301" t="s">
        <v>2201</v>
      </c>
      <c r="E831" s="284" t="s">
        <v>2199</v>
      </c>
    </row>
    <row r="832" spans="1:6" x14ac:dyDescent="0.2">
      <c r="C832" s="301" t="s">
        <v>2202</v>
      </c>
      <c r="D832" s="301" t="s">
        <v>2203</v>
      </c>
      <c r="E832" s="284" t="s">
        <v>2199</v>
      </c>
    </row>
    <row r="833" spans="1:6" x14ac:dyDescent="0.2">
      <c r="C833" s="301" t="s">
        <v>2204</v>
      </c>
      <c r="D833" s="301" t="s">
        <v>2205</v>
      </c>
      <c r="E833" s="284" t="s">
        <v>2199</v>
      </c>
    </row>
    <row r="834" spans="1:6" x14ac:dyDescent="0.2">
      <c r="C834" s="301" t="s">
        <v>2206</v>
      </c>
      <c r="D834" s="301" t="s">
        <v>2207</v>
      </c>
      <c r="E834" s="284" t="s">
        <v>2199</v>
      </c>
    </row>
    <row r="835" spans="1:6" x14ac:dyDescent="0.2">
      <c r="C835" s="301" t="s">
        <v>2208</v>
      </c>
      <c r="D835" s="301" t="s">
        <v>2209</v>
      </c>
      <c r="E835" s="284" t="s">
        <v>2199</v>
      </c>
    </row>
    <row r="836" spans="1:6" x14ac:dyDescent="0.2">
      <c r="C836" s="301" t="s">
        <v>2210</v>
      </c>
      <c r="D836" s="301" t="s">
        <v>2211</v>
      </c>
      <c r="E836" s="284" t="s">
        <v>2199</v>
      </c>
    </row>
    <row r="837" spans="1:6" x14ac:dyDescent="0.2">
      <c r="C837" s="301" t="s">
        <v>2212</v>
      </c>
      <c r="D837" s="301" t="s">
        <v>2213</v>
      </c>
      <c r="E837" s="284" t="s">
        <v>2199</v>
      </c>
    </row>
    <row r="838" spans="1:6" x14ac:dyDescent="0.2">
      <c r="C838" s="301" t="s">
        <v>2214</v>
      </c>
      <c r="D838" s="301" t="s">
        <v>2215</v>
      </c>
      <c r="E838" s="284" t="s">
        <v>2199</v>
      </c>
    </row>
    <row r="839" spans="1:6" x14ac:dyDescent="0.2">
      <c r="C839" s="301" t="s">
        <v>3530</v>
      </c>
      <c r="D839" s="301" t="s">
        <v>2216</v>
      </c>
      <c r="E839" s="284" t="s">
        <v>2199</v>
      </c>
      <c r="F839" s="284" t="s">
        <v>3531</v>
      </c>
    </row>
    <row r="840" spans="1:6" x14ac:dyDescent="0.2">
      <c r="A840" s="284">
        <v>642210</v>
      </c>
      <c r="B840" s="284" t="s">
        <v>108</v>
      </c>
      <c r="C840" s="301" t="s">
        <v>416</v>
      </c>
      <c r="D840" s="301" t="s">
        <v>2217</v>
      </c>
      <c r="E840" s="284" t="s">
        <v>2199</v>
      </c>
      <c r="F840" s="284" t="s">
        <v>3532</v>
      </c>
    </row>
    <row r="841" spans="1:6" x14ac:dyDescent="0.2">
      <c r="C841" s="301" t="s">
        <v>2218</v>
      </c>
      <c r="D841" s="301" t="s">
        <v>2219</v>
      </c>
      <c r="E841" s="284" t="s">
        <v>2199</v>
      </c>
      <c r="F841" s="284" t="s">
        <v>3533</v>
      </c>
    </row>
    <row r="842" spans="1:6" x14ac:dyDescent="0.2">
      <c r="C842" s="301" t="s">
        <v>2220</v>
      </c>
      <c r="D842" s="301" t="s">
        <v>2221</v>
      </c>
      <c r="E842" s="284" t="s">
        <v>2199</v>
      </c>
      <c r="F842" s="284" t="s">
        <v>3534</v>
      </c>
    </row>
    <row r="843" spans="1:6" x14ac:dyDescent="0.2">
      <c r="C843" s="301" t="s">
        <v>2222</v>
      </c>
      <c r="D843" s="301" t="s">
        <v>2223</v>
      </c>
      <c r="E843" s="284" t="s">
        <v>2199</v>
      </c>
      <c r="F843" s="284" t="s">
        <v>3535</v>
      </c>
    </row>
    <row r="844" spans="1:6" x14ac:dyDescent="0.2">
      <c r="C844" s="301" t="s">
        <v>2224</v>
      </c>
      <c r="D844" s="301" t="s">
        <v>2225</v>
      </c>
      <c r="E844" s="284" t="s">
        <v>2199</v>
      </c>
      <c r="F844" s="284" t="s">
        <v>3536</v>
      </c>
    </row>
    <row r="845" spans="1:6" x14ac:dyDescent="0.2">
      <c r="C845" s="301" t="s">
        <v>2226</v>
      </c>
      <c r="D845" s="301" t="s">
        <v>2227</v>
      </c>
      <c r="E845" s="284" t="s">
        <v>2199</v>
      </c>
    </row>
    <row r="846" spans="1:6" x14ac:dyDescent="0.2">
      <c r="C846" s="301" t="s">
        <v>2228</v>
      </c>
      <c r="D846" s="301" t="s">
        <v>2229</v>
      </c>
      <c r="E846" s="284" t="s">
        <v>2199</v>
      </c>
    </row>
    <row r="847" spans="1:6" x14ac:dyDescent="0.2">
      <c r="A847" s="284">
        <v>643100</v>
      </c>
      <c r="C847" s="301" t="s">
        <v>2230</v>
      </c>
      <c r="D847" s="301" t="s">
        <v>2231</v>
      </c>
      <c r="E847" s="284" t="s">
        <v>2199</v>
      </c>
      <c r="F847" s="284" t="s">
        <v>3537</v>
      </c>
    </row>
    <row r="848" spans="1:6" x14ac:dyDescent="0.2">
      <c r="A848" s="284">
        <v>643110</v>
      </c>
      <c r="B848" s="284" t="s">
        <v>109</v>
      </c>
      <c r="C848" s="301" t="s">
        <v>421</v>
      </c>
      <c r="D848" s="301" t="s">
        <v>2232</v>
      </c>
      <c r="E848" s="284" t="s">
        <v>2199</v>
      </c>
      <c r="F848" s="284" t="s">
        <v>3538</v>
      </c>
    </row>
    <row r="849" spans="1:6" x14ac:dyDescent="0.2">
      <c r="A849" s="284">
        <v>643120</v>
      </c>
      <c r="B849" s="284" t="s">
        <v>111</v>
      </c>
      <c r="C849" s="301" t="s">
        <v>420</v>
      </c>
      <c r="D849" s="301" t="s">
        <v>2233</v>
      </c>
      <c r="E849" s="284" t="s">
        <v>2199</v>
      </c>
      <c r="F849" s="284" t="s">
        <v>3539</v>
      </c>
    </row>
    <row r="850" spans="1:6" x14ac:dyDescent="0.2">
      <c r="C850" s="301" t="s">
        <v>2234</v>
      </c>
      <c r="D850" s="301" t="s">
        <v>2235</v>
      </c>
      <c r="E850" s="284" t="s">
        <v>2199</v>
      </c>
      <c r="F850" s="284" t="s">
        <v>3540</v>
      </c>
    </row>
    <row r="851" spans="1:6" x14ac:dyDescent="0.2">
      <c r="C851" s="301" t="s">
        <v>2236</v>
      </c>
      <c r="D851" s="301" t="s">
        <v>2237</v>
      </c>
      <c r="E851" s="284" t="s">
        <v>2199</v>
      </c>
      <c r="F851" s="284" t="s">
        <v>3541</v>
      </c>
    </row>
    <row r="852" spans="1:6" x14ac:dyDescent="0.2">
      <c r="C852" s="301" t="s">
        <v>2238</v>
      </c>
      <c r="D852" s="301" t="s">
        <v>2239</v>
      </c>
      <c r="E852" s="284" t="s">
        <v>2199</v>
      </c>
      <c r="F852" s="284" t="s">
        <v>3542</v>
      </c>
    </row>
    <row r="853" spans="1:6" x14ac:dyDescent="0.2">
      <c r="C853" s="301" t="s">
        <v>2240</v>
      </c>
      <c r="D853" s="301" t="s">
        <v>2241</v>
      </c>
      <c r="E853" s="284" t="s">
        <v>2199</v>
      </c>
    </row>
    <row r="854" spans="1:6" x14ac:dyDescent="0.2">
      <c r="C854" s="301" t="s">
        <v>2242</v>
      </c>
      <c r="D854" s="301" t="s">
        <v>2243</v>
      </c>
      <c r="E854" s="284" t="s">
        <v>2199</v>
      </c>
    </row>
    <row r="855" spans="1:6" x14ac:dyDescent="0.2">
      <c r="C855" s="301" t="s">
        <v>2244</v>
      </c>
      <c r="D855" s="301" t="s">
        <v>2245</v>
      </c>
      <c r="E855" s="284" t="s">
        <v>2199</v>
      </c>
      <c r="F855" s="284" t="s">
        <v>3543</v>
      </c>
    </row>
    <row r="856" spans="1:6" x14ac:dyDescent="0.2">
      <c r="C856" s="301" t="s">
        <v>2246</v>
      </c>
      <c r="D856" s="301" t="s">
        <v>2247</v>
      </c>
      <c r="E856" s="284" t="s">
        <v>2199</v>
      </c>
      <c r="F856" s="284" t="s">
        <v>3544</v>
      </c>
    </row>
    <row r="857" spans="1:6" x14ac:dyDescent="0.2">
      <c r="C857" s="301" t="s">
        <v>2248</v>
      </c>
      <c r="D857" s="301" t="s">
        <v>2249</v>
      </c>
      <c r="E857" s="284" t="s">
        <v>2199</v>
      </c>
      <c r="F857" s="284" t="s">
        <v>3545</v>
      </c>
    </row>
    <row r="858" spans="1:6" x14ac:dyDescent="0.2">
      <c r="C858" s="301" t="s">
        <v>2250</v>
      </c>
      <c r="D858" s="301" t="s">
        <v>2251</v>
      </c>
      <c r="E858" s="284" t="s">
        <v>2199</v>
      </c>
      <c r="F858" s="284" t="s">
        <v>3546</v>
      </c>
    </row>
    <row r="859" spans="1:6" x14ac:dyDescent="0.2">
      <c r="C859" s="301" t="s">
        <v>2252</v>
      </c>
      <c r="D859" s="301" t="s">
        <v>2253</v>
      </c>
      <c r="E859" s="284" t="s">
        <v>2199</v>
      </c>
      <c r="F859" s="284" t="s">
        <v>3547</v>
      </c>
    </row>
    <row r="860" spans="1:6" x14ac:dyDescent="0.2">
      <c r="C860" s="301" t="s">
        <v>2254</v>
      </c>
      <c r="D860" s="301" t="s">
        <v>2255</v>
      </c>
      <c r="E860" s="284" t="s">
        <v>2199</v>
      </c>
    </row>
    <row r="861" spans="1:6" x14ac:dyDescent="0.2">
      <c r="A861" s="284">
        <v>6460</v>
      </c>
      <c r="C861" s="301" t="s">
        <v>2256</v>
      </c>
      <c r="D861" s="301" t="s">
        <v>2257</v>
      </c>
      <c r="E861" s="284" t="s">
        <v>2199</v>
      </c>
      <c r="F861" s="284" t="s">
        <v>3548</v>
      </c>
    </row>
    <row r="862" spans="1:6" x14ac:dyDescent="0.2">
      <c r="C862" s="301" t="s">
        <v>2258</v>
      </c>
      <c r="D862" s="301" t="s">
        <v>2259</v>
      </c>
      <c r="E862" s="284" t="s">
        <v>2199</v>
      </c>
      <c r="F862" s="284" t="s">
        <v>3549</v>
      </c>
    </row>
    <row r="863" spans="1:6" x14ac:dyDescent="0.2">
      <c r="C863" s="301" t="s">
        <v>2260</v>
      </c>
      <c r="D863" s="301" t="s">
        <v>2261</v>
      </c>
      <c r="E863" s="284" t="s">
        <v>2199</v>
      </c>
      <c r="F863" s="284" t="s">
        <v>3550</v>
      </c>
    </row>
    <row r="864" spans="1:6" x14ac:dyDescent="0.2">
      <c r="C864" s="301" t="s">
        <v>2262</v>
      </c>
      <c r="D864" s="301" t="s">
        <v>2263</v>
      </c>
      <c r="E864" s="284" t="s">
        <v>2199</v>
      </c>
      <c r="F864" s="284" t="s">
        <v>3551</v>
      </c>
    </row>
    <row r="865" spans="1:6" x14ac:dyDescent="0.2">
      <c r="C865" s="301" t="s">
        <v>2264</v>
      </c>
      <c r="D865" s="301" t="s">
        <v>2265</v>
      </c>
      <c r="E865" s="284" t="s">
        <v>2199</v>
      </c>
    </row>
    <row r="866" spans="1:6" x14ac:dyDescent="0.2">
      <c r="C866" s="301" t="s">
        <v>2266</v>
      </c>
      <c r="D866" s="301" t="s">
        <v>2267</v>
      </c>
      <c r="E866" s="304" t="s">
        <v>2199</v>
      </c>
      <c r="F866" s="284" t="s">
        <v>3552</v>
      </c>
    </row>
    <row r="867" spans="1:6" s="296" customFormat="1" x14ac:dyDescent="0.2">
      <c r="C867" s="300" t="s">
        <v>2268</v>
      </c>
      <c r="D867" s="300" t="s">
        <v>270</v>
      </c>
    </row>
    <row r="868" spans="1:6" x14ac:dyDescent="0.2">
      <c r="C868" s="301" t="s">
        <v>2269</v>
      </c>
      <c r="D868" s="301" t="s">
        <v>2270</v>
      </c>
      <c r="E868" s="284" t="s">
        <v>1996</v>
      </c>
    </row>
    <row r="869" spans="1:6" x14ac:dyDescent="0.2">
      <c r="C869" s="301" t="s">
        <v>2271</v>
      </c>
      <c r="D869" s="301" t="s">
        <v>2272</v>
      </c>
      <c r="E869" s="284" t="s">
        <v>1996</v>
      </c>
    </row>
    <row r="870" spans="1:6" x14ac:dyDescent="0.2">
      <c r="C870" s="301" t="s">
        <v>2273</v>
      </c>
      <c r="D870" s="301" t="s">
        <v>2274</v>
      </c>
      <c r="E870" s="284" t="s">
        <v>1996</v>
      </c>
    </row>
    <row r="871" spans="1:6" x14ac:dyDescent="0.2">
      <c r="B871" s="284" t="s">
        <v>112</v>
      </c>
      <c r="C871" s="301" t="s">
        <v>2275</v>
      </c>
      <c r="D871" s="301" t="s">
        <v>2276</v>
      </c>
      <c r="E871" s="284" t="s">
        <v>1996</v>
      </c>
    </row>
    <row r="872" spans="1:6" x14ac:dyDescent="0.2">
      <c r="A872" s="284">
        <v>65111001</v>
      </c>
      <c r="B872" s="284" t="s">
        <v>2277</v>
      </c>
      <c r="C872" s="301" t="s">
        <v>423</v>
      </c>
      <c r="D872" s="301" t="s">
        <v>2278</v>
      </c>
      <c r="E872" s="284" t="s">
        <v>1996</v>
      </c>
      <c r="F872" s="284" t="s">
        <v>3553</v>
      </c>
    </row>
    <row r="873" spans="1:6" x14ac:dyDescent="0.2">
      <c r="C873" s="301" t="s">
        <v>426</v>
      </c>
      <c r="D873" s="301" t="s">
        <v>2966</v>
      </c>
      <c r="E873" s="284" t="s">
        <v>1996</v>
      </c>
      <c r="F873" s="284" t="s">
        <v>3554</v>
      </c>
    </row>
    <row r="874" spans="1:6" x14ac:dyDescent="0.2">
      <c r="C874" s="301" t="s">
        <v>2967</v>
      </c>
      <c r="D874" s="301" t="s">
        <v>3555</v>
      </c>
      <c r="E874" s="284" t="s">
        <v>1996</v>
      </c>
      <c r="F874" s="284" t="s">
        <v>3556</v>
      </c>
    </row>
    <row r="875" spans="1:6" x14ac:dyDescent="0.2">
      <c r="C875" s="301" t="s">
        <v>3192</v>
      </c>
      <c r="D875" s="301" t="s">
        <v>3557</v>
      </c>
      <c r="E875" s="284" t="s">
        <v>1996</v>
      </c>
      <c r="F875" s="284" t="s">
        <v>3900</v>
      </c>
    </row>
    <row r="876" spans="1:6" x14ac:dyDescent="0.2">
      <c r="A876" s="284">
        <v>65111002</v>
      </c>
      <c r="B876" s="284" t="s">
        <v>2279</v>
      </c>
      <c r="C876" s="301" t="s">
        <v>2280</v>
      </c>
      <c r="D876" s="301" t="s">
        <v>2281</v>
      </c>
      <c r="E876" s="284" t="s">
        <v>1996</v>
      </c>
      <c r="F876" s="284" t="s">
        <v>3558</v>
      </c>
    </row>
    <row r="877" spans="1:6" x14ac:dyDescent="0.2">
      <c r="A877" s="284">
        <v>65112001</v>
      </c>
      <c r="B877" s="284" t="s">
        <v>2282</v>
      </c>
      <c r="C877" s="301" t="s">
        <v>429</v>
      </c>
      <c r="D877" s="301" t="s">
        <v>2283</v>
      </c>
      <c r="E877" s="284" t="s">
        <v>2199</v>
      </c>
      <c r="F877" s="284" t="s">
        <v>3559</v>
      </c>
    </row>
    <row r="878" spans="1:6" x14ac:dyDescent="0.2">
      <c r="C878" s="301" t="s">
        <v>430</v>
      </c>
      <c r="D878" s="301" t="s">
        <v>2968</v>
      </c>
      <c r="E878" s="284" t="s">
        <v>2199</v>
      </c>
      <c r="F878" s="284" t="s">
        <v>3560</v>
      </c>
    </row>
    <row r="879" spans="1:6" x14ac:dyDescent="0.2">
      <c r="C879" s="301" t="s">
        <v>2969</v>
      </c>
      <c r="D879" s="301" t="s">
        <v>2284</v>
      </c>
      <c r="E879" s="284" t="s">
        <v>2199</v>
      </c>
      <c r="F879" s="284" t="s">
        <v>3561</v>
      </c>
    </row>
    <row r="880" spans="1:6" x14ac:dyDescent="0.2">
      <c r="A880" s="284">
        <v>65112002</v>
      </c>
      <c r="B880" s="284" t="s">
        <v>2285</v>
      </c>
      <c r="C880" s="301" t="s">
        <v>2286</v>
      </c>
      <c r="D880" s="301" t="s">
        <v>2287</v>
      </c>
      <c r="E880" s="284" t="s">
        <v>2199</v>
      </c>
      <c r="F880" s="284" t="s">
        <v>2285</v>
      </c>
    </row>
    <row r="881" spans="1:6" x14ac:dyDescent="0.2">
      <c r="C881" s="301" t="s">
        <v>2288</v>
      </c>
      <c r="D881" s="301" t="s">
        <v>2289</v>
      </c>
      <c r="E881" s="284" t="s">
        <v>1996</v>
      </c>
      <c r="F881" s="284" t="s">
        <v>3562</v>
      </c>
    </row>
    <row r="882" spans="1:6" x14ac:dyDescent="0.2">
      <c r="A882" s="284">
        <v>651210</v>
      </c>
      <c r="B882" s="284" t="s">
        <v>113</v>
      </c>
      <c r="C882" s="301" t="s">
        <v>431</v>
      </c>
      <c r="D882" s="301" t="s">
        <v>2290</v>
      </c>
      <c r="E882" s="284" t="s">
        <v>1996</v>
      </c>
      <c r="F882" s="284" t="s">
        <v>3563</v>
      </c>
    </row>
    <row r="883" spans="1:6" x14ac:dyDescent="0.2">
      <c r="A883" s="284">
        <v>651220</v>
      </c>
      <c r="B883" s="284" t="s">
        <v>114</v>
      </c>
      <c r="C883" s="301" t="s">
        <v>2291</v>
      </c>
      <c r="D883" s="301" t="s">
        <v>2292</v>
      </c>
      <c r="E883" s="284" t="s">
        <v>1996</v>
      </c>
      <c r="F883" s="284" t="s">
        <v>3564</v>
      </c>
    </row>
    <row r="884" spans="1:6" x14ac:dyDescent="0.2">
      <c r="C884" s="301" t="s">
        <v>2293</v>
      </c>
      <c r="D884" s="301" t="s">
        <v>2294</v>
      </c>
      <c r="E884" s="284" t="s">
        <v>2199</v>
      </c>
    </row>
    <row r="885" spans="1:6" x14ac:dyDescent="0.2">
      <c r="C885" s="301" t="s">
        <v>2295</v>
      </c>
      <c r="D885" s="301" t="s">
        <v>2296</v>
      </c>
      <c r="E885" s="284" t="s">
        <v>2199</v>
      </c>
    </row>
    <row r="886" spans="1:6" x14ac:dyDescent="0.2">
      <c r="C886" s="301" t="s">
        <v>2297</v>
      </c>
      <c r="D886" s="301" t="s">
        <v>2298</v>
      </c>
      <c r="E886" s="284" t="s">
        <v>2199</v>
      </c>
    </row>
    <row r="887" spans="1:6" x14ac:dyDescent="0.2">
      <c r="A887" s="284">
        <v>652140</v>
      </c>
      <c r="B887" s="284" t="s">
        <v>122</v>
      </c>
      <c r="C887" s="301" t="s">
        <v>443</v>
      </c>
      <c r="D887" s="301" t="s">
        <v>2299</v>
      </c>
      <c r="E887" s="284" t="s">
        <v>2199</v>
      </c>
      <c r="F887" s="284" t="s">
        <v>3565</v>
      </c>
    </row>
    <row r="888" spans="1:6" s="311" customFormat="1" x14ac:dyDescent="0.2">
      <c r="C888" s="312" t="s">
        <v>2300</v>
      </c>
      <c r="D888" s="312" t="s">
        <v>2301</v>
      </c>
      <c r="E888" s="311" t="s">
        <v>2199</v>
      </c>
      <c r="F888" s="311" t="s">
        <v>3566</v>
      </c>
    </row>
    <row r="889" spans="1:6" x14ac:dyDescent="0.2">
      <c r="C889" s="301" t="s">
        <v>2302</v>
      </c>
      <c r="D889" s="301" t="s">
        <v>2303</v>
      </c>
      <c r="E889" s="284" t="s">
        <v>1022</v>
      </c>
    </row>
    <row r="890" spans="1:6" x14ac:dyDescent="0.2">
      <c r="A890" s="284">
        <v>652210</v>
      </c>
      <c r="B890" s="284" t="s">
        <v>123</v>
      </c>
      <c r="C890" s="301" t="s">
        <v>444</v>
      </c>
      <c r="D890" s="301" t="s">
        <v>2304</v>
      </c>
      <c r="E890" s="284" t="s">
        <v>1022</v>
      </c>
      <c r="F890" s="284" t="s">
        <v>3567</v>
      </c>
    </row>
    <row r="891" spans="1:6" x14ac:dyDescent="0.2">
      <c r="A891" s="284">
        <v>652240</v>
      </c>
      <c r="B891" s="284" t="s">
        <v>124</v>
      </c>
      <c r="C891" s="301" t="s">
        <v>2305</v>
      </c>
      <c r="D891" s="301" t="s">
        <v>2306</v>
      </c>
      <c r="E891" s="284" t="s">
        <v>1022</v>
      </c>
      <c r="F891" s="284" t="s">
        <v>3568</v>
      </c>
    </row>
    <row r="892" spans="1:6" x14ac:dyDescent="0.2">
      <c r="C892" s="301" t="s">
        <v>422</v>
      </c>
      <c r="D892" s="301" t="s">
        <v>2307</v>
      </c>
      <c r="E892" s="284" t="s">
        <v>1022</v>
      </c>
      <c r="F892" s="284" t="s">
        <v>3569</v>
      </c>
    </row>
    <row r="893" spans="1:6" x14ac:dyDescent="0.2">
      <c r="C893" s="313" t="s">
        <v>2308</v>
      </c>
      <c r="D893" s="313" t="s">
        <v>2309</v>
      </c>
      <c r="E893" s="284" t="s">
        <v>2199</v>
      </c>
    </row>
    <row r="894" spans="1:6" x14ac:dyDescent="0.2">
      <c r="C894" s="301" t="s">
        <v>2310</v>
      </c>
      <c r="D894" s="301" t="s">
        <v>2311</v>
      </c>
      <c r="E894" s="284" t="s">
        <v>2199</v>
      </c>
    </row>
    <row r="895" spans="1:6" x14ac:dyDescent="0.2">
      <c r="C895" s="301" t="s">
        <v>2312</v>
      </c>
      <c r="D895" s="301" t="s">
        <v>2313</v>
      </c>
      <c r="E895" s="284" t="s">
        <v>2199</v>
      </c>
    </row>
    <row r="896" spans="1:6" x14ac:dyDescent="0.2">
      <c r="A896" s="284">
        <v>653100</v>
      </c>
      <c r="B896" s="284" t="s">
        <v>125</v>
      </c>
      <c r="C896" s="301" t="s">
        <v>275</v>
      </c>
      <c r="D896" s="301" t="s">
        <v>2314</v>
      </c>
      <c r="E896" s="284" t="s">
        <v>2199</v>
      </c>
      <c r="F896" s="284" t="s">
        <v>3570</v>
      </c>
    </row>
    <row r="897" spans="1:6" x14ac:dyDescent="0.2">
      <c r="C897" s="301" t="s">
        <v>2315</v>
      </c>
      <c r="D897" s="301" t="s">
        <v>2316</v>
      </c>
      <c r="E897" s="284" t="s">
        <v>2199</v>
      </c>
    </row>
    <row r="898" spans="1:6" x14ac:dyDescent="0.2">
      <c r="C898" s="301" t="s">
        <v>2317</v>
      </c>
      <c r="D898" s="301" t="s">
        <v>2318</v>
      </c>
      <c r="E898" s="284" t="s">
        <v>2199</v>
      </c>
    </row>
    <row r="899" spans="1:6" x14ac:dyDescent="0.2">
      <c r="A899" s="284">
        <v>653500</v>
      </c>
      <c r="B899" s="284" t="s">
        <v>127</v>
      </c>
      <c r="C899" s="301" t="s">
        <v>446</v>
      </c>
      <c r="D899" s="301" t="s">
        <v>2319</v>
      </c>
      <c r="E899" s="284" t="s">
        <v>2199</v>
      </c>
      <c r="F899" s="284" t="s">
        <v>3571</v>
      </c>
    </row>
    <row r="900" spans="1:6" x14ac:dyDescent="0.2">
      <c r="A900" s="284">
        <v>653600</v>
      </c>
      <c r="B900" s="284" t="s">
        <v>128</v>
      </c>
      <c r="C900" s="301" t="s">
        <v>445</v>
      </c>
      <c r="D900" s="301" t="s">
        <v>2320</v>
      </c>
      <c r="E900" s="284" t="s">
        <v>2199</v>
      </c>
      <c r="F900" s="284" t="s">
        <v>3572</v>
      </c>
    </row>
    <row r="901" spans="1:6" x14ac:dyDescent="0.2">
      <c r="C901" s="301" t="s">
        <v>2321</v>
      </c>
      <c r="D901" s="301" t="s">
        <v>2322</v>
      </c>
      <c r="E901" s="284" t="s">
        <v>2199</v>
      </c>
    </row>
    <row r="902" spans="1:6" x14ac:dyDescent="0.2">
      <c r="C902" s="301" t="s">
        <v>2323</v>
      </c>
      <c r="D902" s="301" t="s">
        <v>2324</v>
      </c>
      <c r="E902" s="284" t="s">
        <v>2199</v>
      </c>
    </row>
    <row r="903" spans="1:6" x14ac:dyDescent="0.2">
      <c r="C903" s="301" t="s">
        <v>2325</v>
      </c>
      <c r="D903" s="301" t="s">
        <v>2326</v>
      </c>
      <c r="E903" s="284" t="s">
        <v>2199</v>
      </c>
      <c r="F903" s="284" t="s">
        <v>3573</v>
      </c>
    </row>
    <row r="904" spans="1:6" x14ac:dyDescent="0.2">
      <c r="C904" s="301" t="s">
        <v>2327</v>
      </c>
      <c r="D904" s="301" t="s">
        <v>2328</v>
      </c>
      <c r="E904" s="284" t="s">
        <v>2199</v>
      </c>
      <c r="F904" s="284" t="s">
        <v>3574</v>
      </c>
    </row>
    <row r="905" spans="1:6" x14ac:dyDescent="0.2">
      <c r="C905" s="301" t="s">
        <v>2329</v>
      </c>
      <c r="D905" s="301" t="s">
        <v>2330</v>
      </c>
      <c r="E905" s="284" t="s">
        <v>2199</v>
      </c>
      <c r="F905" s="284" t="s">
        <v>3575</v>
      </c>
    </row>
    <row r="906" spans="1:6" x14ac:dyDescent="0.2">
      <c r="A906" s="284">
        <v>654100</v>
      </c>
      <c r="B906" s="284" t="s">
        <v>129</v>
      </c>
      <c r="C906" s="301" t="s">
        <v>447</v>
      </c>
      <c r="D906" s="301" t="s">
        <v>2331</v>
      </c>
      <c r="E906" s="284" t="s">
        <v>2199</v>
      </c>
      <c r="F906" s="284" t="s">
        <v>3576</v>
      </c>
    </row>
    <row r="907" spans="1:6" x14ac:dyDescent="0.2">
      <c r="C907" s="301" t="s">
        <v>2332</v>
      </c>
      <c r="D907" s="301" t="s">
        <v>2333</v>
      </c>
      <c r="E907" s="284" t="s">
        <v>2199</v>
      </c>
    </row>
    <row r="908" spans="1:6" x14ac:dyDescent="0.2">
      <c r="C908" s="301" t="s">
        <v>2334</v>
      </c>
      <c r="D908" s="301" t="s">
        <v>2335</v>
      </c>
      <c r="E908" s="284" t="s">
        <v>2199</v>
      </c>
      <c r="F908" s="284" t="s">
        <v>3577</v>
      </c>
    </row>
    <row r="909" spans="1:6" s="296" customFormat="1" x14ac:dyDescent="0.2">
      <c r="C909" s="300" t="s">
        <v>2336</v>
      </c>
      <c r="D909" s="300" t="s">
        <v>271</v>
      </c>
    </row>
    <row r="910" spans="1:6" x14ac:dyDescent="0.2">
      <c r="C910" s="301" t="s">
        <v>2337</v>
      </c>
      <c r="D910" s="301" t="s">
        <v>2338</v>
      </c>
      <c r="E910" s="284" t="s">
        <v>2341</v>
      </c>
    </row>
    <row r="911" spans="1:6" x14ac:dyDescent="0.2">
      <c r="C911" s="301" t="s">
        <v>2339</v>
      </c>
      <c r="D911" s="301" t="s">
        <v>2340</v>
      </c>
      <c r="E911" s="284" t="s">
        <v>2341</v>
      </c>
    </row>
    <row r="912" spans="1:6" x14ac:dyDescent="0.2">
      <c r="A912" s="284">
        <v>661000</v>
      </c>
      <c r="B912" s="284" t="s">
        <v>2342</v>
      </c>
      <c r="C912" s="301" t="s">
        <v>2343</v>
      </c>
      <c r="D912" s="301" t="s">
        <v>2344</v>
      </c>
      <c r="E912" s="284" t="s">
        <v>2341</v>
      </c>
      <c r="F912" s="284" t="s">
        <v>3901</v>
      </c>
    </row>
    <row r="913" spans="1:6" x14ac:dyDescent="0.2">
      <c r="A913" s="284">
        <v>66100001</v>
      </c>
      <c r="B913" s="284" t="s">
        <v>242</v>
      </c>
      <c r="C913" s="301" t="s">
        <v>243</v>
      </c>
      <c r="D913" s="301" t="s">
        <v>2345</v>
      </c>
      <c r="E913" s="284" t="s">
        <v>2341</v>
      </c>
      <c r="F913" s="284" t="s">
        <v>3578</v>
      </c>
    </row>
    <row r="914" spans="1:6" x14ac:dyDescent="0.2">
      <c r="A914" s="284">
        <v>66100002</v>
      </c>
      <c r="B914" s="284" t="s">
        <v>244</v>
      </c>
      <c r="C914" s="301" t="s">
        <v>245</v>
      </c>
      <c r="D914" s="301" t="s">
        <v>2346</v>
      </c>
      <c r="E914" s="284" t="s">
        <v>2341</v>
      </c>
      <c r="F914" s="284" t="s">
        <v>3579</v>
      </c>
    </row>
    <row r="915" spans="1:6" x14ac:dyDescent="0.2">
      <c r="A915" s="284">
        <v>66100003</v>
      </c>
      <c r="B915" s="284" t="s">
        <v>451</v>
      </c>
      <c r="C915" s="301" t="s">
        <v>246</v>
      </c>
      <c r="D915" s="301" t="s">
        <v>2347</v>
      </c>
      <c r="E915" s="284" t="s">
        <v>2341</v>
      </c>
      <c r="F915" s="284" t="s">
        <v>3580</v>
      </c>
    </row>
    <row r="916" spans="1:6" x14ac:dyDescent="0.2">
      <c r="A916" s="284">
        <v>661010</v>
      </c>
      <c r="B916" s="284" t="s">
        <v>2348</v>
      </c>
      <c r="C916" s="301" t="s">
        <v>2349</v>
      </c>
      <c r="D916" s="301" t="s">
        <v>2350</v>
      </c>
      <c r="E916" s="284" t="s">
        <v>2341</v>
      </c>
    </row>
    <row r="917" spans="1:6" x14ac:dyDescent="0.2">
      <c r="A917" s="284">
        <v>66110001</v>
      </c>
      <c r="B917" s="284" t="s">
        <v>2351</v>
      </c>
      <c r="C917" s="301" t="s">
        <v>452</v>
      </c>
      <c r="D917" s="301" t="s">
        <v>2352</v>
      </c>
      <c r="E917" s="284" t="s">
        <v>2341</v>
      </c>
      <c r="F917" s="284" t="s">
        <v>3581</v>
      </c>
    </row>
    <row r="918" spans="1:6" x14ac:dyDescent="0.2">
      <c r="A918" s="284">
        <v>66110002</v>
      </c>
      <c r="B918" s="284" t="s">
        <v>2353</v>
      </c>
      <c r="C918" s="301" t="s">
        <v>453</v>
      </c>
      <c r="D918" s="301" t="s">
        <v>2354</v>
      </c>
      <c r="E918" s="284" t="s">
        <v>2341</v>
      </c>
      <c r="F918" s="284" t="s">
        <v>3582</v>
      </c>
    </row>
    <row r="919" spans="1:6" x14ac:dyDescent="0.2">
      <c r="A919" s="284">
        <v>66110003</v>
      </c>
      <c r="B919" s="284" t="s">
        <v>2355</v>
      </c>
      <c r="C919" s="301" t="s">
        <v>454</v>
      </c>
      <c r="D919" s="301" t="s">
        <v>2356</v>
      </c>
      <c r="E919" s="284" t="s">
        <v>2341</v>
      </c>
      <c r="F919" s="284" t="s">
        <v>3583</v>
      </c>
    </row>
    <row r="920" spans="1:6" x14ac:dyDescent="0.2">
      <c r="C920" s="301" t="s">
        <v>2357</v>
      </c>
      <c r="D920" s="301" t="s">
        <v>2358</v>
      </c>
      <c r="E920" s="284" t="s">
        <v>2341</v>
      </c>
      <c r="F920" s="284" t="s">
        <v>3584</v>
      </c>
    </row>
    <row r="921" spans="1:6" x14ac:dyDescent="0.2">
      <c r="A921" s="284">
        <v>6613</v>
      </c>
      <c r="C921" s="301" t="s">
        <v>2359</v>
      </c>
      <c r="D921" s="301" t="s">
        <v>2360</v>
      </c>
      <c r="E921" s="284" t="s">
        <v>2341</v>
      </c>
      <c r="F921" s="284" t="s">
        <v>3585</v>
      </c>
    </row>
    <row r="922" spans="1:6" x14ac:dyDescent="0.2">
      <c r="A922" s="284">
        <v>661030</v>
      </c>
      <c r="B922" s="284" t="s">
        <v>2361</v>
      </c>
      <c r="C922" s="301" t="s">
        <v>455</v>
      </c>
      <c r="D922" s="301" t="s">
        <v>3691</v>
      </c>
      <c r="E922" s="284" t="s">
        <v>2341</v>
      </c>
      <c r="F922" s="284" t="s">
        <v>3902</v>
      </c>
    </row>
    <row r="923" spans="1:6" x14ac:dyDescent="0.2">
      <c r="C923" s="301" t="s">
        <v>248</v>
      </c>
      <c r="D923" s="301" t="s">
        <v>3693</v>
      </c>
      <c r="E923" s="284" t="s">
        <v>2341</v>
      </c>
      <c r="F923" s="284" t="s">
        <v>3692</v>
      </c>
    </row>
    <row r="924" spans="1:6" x14ac:dyDescent="0.2">
      <c r="A924" s="284">
        <v>661020</v>
      </c>
      <c r="B924" s="284" t="s">
        <v>2362</v>
      </c>
      <c r="C924" s="301" t="s">
        <v>2363</v>
      </c>
      <c r="D924" s="301" t="s">
        <v>2364</v>
      </c>
      <c r="E924" s="284" t="s">
        <v>2341</v>
      </c>
    </row>
    <row r="925" spans="1:6" x14ac:dyDescent="0.2">
      <c r="A925" s="284">
        <v>66111001</v>
      </c>
      <c r="B925" s="284" t="s">
        <v>2365</v>
      </c>
      <c r="C925" s="301" t="s">
        <v>2366</v>
      </c>
      <c r="D925" s="301" t="s">
        <v>2367</v>
      </c>
      <c r="E925" s="284" t="s">
        <v>2341</v>
      </c>
      <c r="F925" s="284" t="s">
        <v>3586</v>
      </c>
    </row>
    <row r="926" spans="1:6" x14ac:dyDescent="0.2">
      <c r="A926" s="284">
        <v>66111002</v>
      </c>
      <c r="B926" s="284" t="s">
        <v>2368</v>
      </c>
      <c r="C926" s="301" t="s">
        <v>2369</v>
      </c>
      <c r="D926" s="301" t="s">
        <v>2370</v>
      </c>
      <c r="E926" s="284" t="s">
        <v>2341</v>
      </c>
      <c r="F926" s="284" t="s">
        <v>3587</v>
      </c>
    </row>
    <row r="927" spans="1:6" x14ac:dyDescent="0.2">
      <c r="A927" s="284">
        <v>66111003</v>
      </c>
      <c r="B927" s="284" t="s">
        <v>2371</v>
      </c>
      <c r="C927" s="301" t="s">
        <v>2372</v>
      </c>
      <c r="D927" s="301" t="s">
        <v>2373</v>
      </c>
      <c r="E927" s="284" t="s">
        <v>2341</v>
      </c>
      <c r="F927" s="284" t="s">
        <v>3588</v>
      </c>
    </row>
    <row r="928" spans="1:6" x14ac:dyDescent="0.2">
      <c r="C928" s="301" t="s">
        <v>2374</v>
      </c>
      <c r="D928" s="301" t="s">
        <v>2375</v>
      </c>
    </row>
    <row r="929" spans="1:6" x14ac:dyDescent="0.2">
      <c r="C929" s="301" t="s">
        <v>2376</v>
      </c>
      <c r="D929" s="301" t="s">
        <v>2377</v>
      </c>
    </row>
    <row r="930" spans="1:6" x14ac:dyDescent="0.2">
      <c r="C930" s="301" t="s">
        <v>3589</v>
      </c>
      <c r="D930" s="301" t="s">
        <v>2378</v>
      </c>
      <c r="F930" s="284" t="s">
        <v>3590</v>
      </c>
    </row>
    <row r="931" spans="1:6" x14ac:dyDescent="0.2">
      <c r="C931" s="301" t="s">
        <v>2379</v>
      </c>
      <c r="D931" s="301" t="s">
        <v>2380</v>
      </c>
      <c r="F931" s="284" t="s">
        <v>3591</v>
      </c>
    </row>
    <row r="932" spans="1:6" x14ac:dyDescent="0.2">
      <c r="C932" s="301" t="s">
        <v>2381</v>
      </c>
      <c r="D932" s="301" t="s">
        <v>2382</v>
      </c>
      <c r="F932" s="284" t="s">
        <v>3592</v>
      </c>
    </row>
    <row r="933" spans="1:6" x14ac:dyDescent="0.2">
      <c r="C933" s="301" t="s">
        <v>2383</v>
      </c>
      <c r="D933" s="301" t="s">
        <v>2384</v>
      </c>
    </row>
    <row r="934" spans="1:6" x14ac:dyDescent="0.2">
      <c r="C934" s="301" t="s">
        <v>2385</v>
      </c>
      <c r="D934" s="301" t="s">
        <v>2386</v>
      </c>
    </row>
    <row r="935" spans="1:6" x14ac:dyDescent="0.2">
      <c r="C935" s="301" t="s">
        <v>2387</v>
      </c>
      <c r="D935" s="301" t="s">
        <v>2388</v>
      </c>
      <c r="E935" s="284" t="s">
        <v>2341</v>
      </c>
      <c r="F935" s="284" t="s">
        <v>3578</v>
      </c>
    </row>
    <row r="936" spans="1:6" x14ac:dyDescent="0.2">
      <c r="C936" s="301" t="s">
        <v>2389</v>
      </c>
      <c r="D936" s="301" t="s">
        <v>2390</v>
      </c>
      <c r="E936" s="284" t="s">
        <v>2341</v>
      </c>
      <c r="F936" s="284" t="s">
        <v>3593</v>
      </c>
    </row>
    <row r="937" spans="1:6" x14ac:dyDescent="0.2">
      <c r="C937" s="301" t="s">
        <v>2391</v>
      </c>
      <c r="D937" s="301" t="s">
        <v>2392</v>
      </c>
      <c r="F937" s="284" t="s">
        <v>3594</v>
      </c>
    </row>
    <row r="938" spans="1:6" x14ac:dyDescent="0.2">
      <c r="C938" s="301" t="s">
        <v>2393</v>
      </c>
      <c r="D938" s="301" t="s">
        <v>2394</v>
      </c>
      <c r="F938" s="284" t="s">
        <v>3595</v>
      </c>
    </row>
    <row r="939" spans="1:6" x14ac:dyDescent="0.2">
      <c r="C939" s="301" t="s">
        <v>2395</v>
      </c>
      <c r="D939" s="301" t="s">
        <v>2396</v>
      </c>
      <c r="F939" s="284" t="s">
        <v>3596</v>
      </c>
    </row>
    <row r="940" spans="1:6" x14ac:dyDescent="0.2">
      <c r="A940" s="284">
        <v>6636</v>
      </c>
      <c r="C940" s="301" t="s">
        <v>2397</v>
      </c>
      <c r="D940" s="301" t="s">
        <v>2398</v>
      </c>
      <c r="E940" s="284" t="s">
        <v>2341</v>
      </c>
      <c r="F940" s="284" t="s">
        <v>3597</v>
      </c>
    </row>
    <row r="941" spans="1:6" x14ac:dyDescent="0.2">
      <c r="C941" s="301" t="s">
        <v>2399</v>
      </c>
      <c r="D941" s="301" t="s">
        <v>2400</v>
      </c>
      <c r="F941" s="284" t="s">
        <v>3598</v>
      </c>
    </row>
    <row r="942" spans="1:6" x14ac:dyDescent="0.2">
      <c r="C942" s="301" t="s">
        <v>2401</v>
      </c>
      <c r="D942" s="301" t="s">
        <v>2402</v>
      </c>
    </row>
    <row r="943" spans="1:6" x14ac:dyDescent="0.2">
      <c r="C943" s="301" t="s">
        <v>2403</v>
      </c>
      <c r="D943" s="301" t="s">
        <v>2404</v>
      </c>
    </row>
    <row r="944" spans="1:6" x14ac:dyDescent="0.2">
      <c r="C944" s="301" t="s">
        <v>2405</v>
      </c>
      <c r="D944" s="301" t="s">
        <v>2406</v>
      </c>
      <c r="F944" s="284" t="s">
        <v>3599</v>
      </c>
    </row>
    <row r="945" spans="3:6" x14ac:dyDescent="0.2">
      <c r="C945" s="301" t="s">
        <v>2407</v>
      </c>
      <c r="D945" s="301" t="s">
        <v>2408</v>
      </c>
      <c r="F945" s="284" t="s">
        <v>3600</v>
      </c>
    </row>
    <row r="946" spans="3:6" x14ac:dyDescent="0.2">
      <c r="C946" s="301" t="s">
        <v>2409</v>
      </c>
      <c r="D946" s="301" t="s">
        <v>2410</v>
      </c>
      <c r="F946" s="284" t="s">
        <v>3601</v>
      </c>
    </row>
    <row r="947" spans="3:6" x14ac:dyDescent="0.2">
      <c r="C947" s="301" t="s">
        <v>2411</v>
      </c>
      <c r="D947" s="301" t="s">
        <v>2412</v>
      </c>
    </row>
    <row r="948" spans="3:6" x14ac:dyDescent="0.2">
      <c r="C948" s="301" t="s">
        <v>2413</v>
      </c>
      <c r="D948" s="301" t="s">
        <v>2414</v>
      </c>
      <c r="F948" s="284" t="s">
        <v>3602</v>
      </c>
    </row>
    <row r="949" spans="3:6" s="296" customFormat="1" x14ac:dyDescent="0.2">
      <c r="C949" s="300">
        <v>67</v>
      </c>
      <c r="D949" s="300" t="s">
        <v>2415</v>
      </c>
      <c r="E949" s="296" t="s">
        <v>1934</v>
      </c>
    </row>
    <row r="950" spans="3:6" x14ac:dyDescent="0.2">
      <c r="C950" s="301" t="s">
        <v>2416</v>
      </c>
      <c r="D950" s="301" t="s">
        <v>2417</v>
      </c>
      <c r="E950" s="284" t="s">
        <v>1934</v>
      </c>
      <c r="F950" s="284" t="s">
        <v>3603</v>
      </c>
    </row>
    <row r="951" spans="3:6" x14ac:dyDescent="0.2">
      <c r="C951" s="301" t="s">
        <v>2418</v>
      </c>
      <c r="D951" s="301" t="s">
        <v>2419</v>
      </c>
      <c r="E951" s="284" t="s">
        <v>1934</v>
      </c>
      <c r="F951" s="284" t="s">
        <v>3604</v>
      </c>
    </row>
    <row r="952" spans="3:6" x14ac:dyDescent="0.2">
      <c r="C952" s="301" t="s">
        <v>2420</v>
      </c>
      <c r="D952" s="301" t="s">
        <v>2421</v>
      </c>
      <c r="E952" s="284" t="s">
        <v>1934</v>
      </c>
    </row>
    <row r="953" spans="3:6" x14ac:dyDescent="0.2">
      <c r="C953" s="301" t="s">
        <v>2422</v>
      </c>
      <c r="D953" s="301" t="s">
        <v>2423</v>
      </c>
      <c r="E953" s="284" t="s">
        <v>1934</v>
      </c>
      <c r="F953" s="284" t="s">
        <v>3605</v>
      </c>
    </row>
    <row r="954" spans="3:6" x14ac:dyDescent="0.2">
      <c r="C954" s="301" t="s">
        <v>2424</v>
      </c>
      <c r="D954" s="301" t="s">
        <v>2425</v>
      </c>
      <c r="E954" s="284" t="s">
        <v>1934</v>
      </c>
      <c r="F954" s="284" t="s">
        <v>3606</v>
      </c>
    </row>
    <row r="955" spans="3:6" x14ac:dyDescent="0.2">
      <c r="C955" s="301" t="s">
        <v>2426</v>
      </c>
      <c r="D955" s="301" t="s">
        <v>2427</v>
      </c>
      <c r="E955" s="284" t="s">
        <v>1949</v>
      </c>
    </row>
    <row r="956" spans="3:6" x14ac:dyDescent="0.2">
      <c r="C956" s="301" t="s">
        <v>2428</v>
      </c>
      <c r="D956" s="301" t="s">
        <v>2429</v>
      </c>
      <c r="E956" s="284" t="s">
        <v>1949</v>
      </c>
      <c r="F956" s="284" t="s">
        <v>3607</v>
      </c>
    </row>
    <row r="957" spans="3:6" x14ac:dyDescent="0.2">
      <c r="C957" s="301" t="s">
        <v>2430</v>
      </c>
      <c r="D957" s="301" t="s">
        <v>2431</v>
      </c>
      <c r="E957" s="284" t="s">
        <v>1949</v>
      </c>
      <c r="F957" s="284" t="s">
        <v>3608</v>
      </c>
    </row>
    <row r="958" spans="3:6" x14ac:dyDescent="0.2">
      <c r="C958" s="301" t="s">
        <v>2432</v>
      </c>
      <c r="D958" s="301" t="s">
        <v>2433</v>
      </c>
      <c r="E958" s="284" t="s">
        <v>1949</v>
      </c>
      <c r="F958" s="284" t="s">
        <v>3609</v>
      </c>
    </row>
    <row r="959" spans="3:6" x14ac:dyDescent="0.2">
      <c r="C959" s="301" t="s">
        <v>2434</v>
      </c>
      <c r="D959" s="301" t="s">
        <v>2435</v>
      </c>
      <c r="E959" s="284" t="s">
        <v>1934</v>
      </c>
    </row>
    <row r="960" spans="3:6" x14ac:dyDescent="0.2">
      <c r="C960" s="301" t="s">
        <v>2436</v>
      </c>
      <c r="D960" s="301" t="s">
        <v>2437</v>
      </c>
      <c r="E960" s="284" t="s">
        <v>1934</v>
      </c>
      <c r="F960" s="284" t="s">
        <v>3610</v>
      </c>
    </row>
    <row r="961" spans="3:6" x14ac:dyDescent="0.2">
      <c r="C961" s="301" t="s">
        <v>2438</v>
      </c>
      <c r="D961" s="301" t="s">
        <v>2439</v>
      </c>
      <c r="E961" s="284" t="s">
        <v>1934</v>
      </c>
      <c r="F961" s="284" t="s">
        <v>3611</v>
      </c>
    </row>
    <row r="962" spans="3:6" x14ac:dyDescent="0.2">
      <c r="C962" s="301" t="s">
        <v>2440</v>
      </c>
      <c r="D962" s="301" t="s">
        <v>2441</v>
      </c>
      <c r="E962" s="284" t="s">
        <v>1934</v>
      </c>
      <c r="F962" s="284" t="s">
        <v>3612</v>
      </c>
    </row>
    <row r="963" spans="3:6" x14ac:dyDescent="0.2">
      <c r="C963" s="301" t="s">
        <v>2442</v>
      </c>
      <c r="D963" s="301" t="s">
        <v>2443</v>
      </c>
      <c r="E963" s="284" t="s">
        <v>1949</v>
      </c>
    </row>
    <row r="964" spans="3:6" x14ac:dyDescent="0.2">
      <c r="C964" s="301" t="s">
        <v>2444</v>
      </c>
      <c r="D964" s="301" t="s">
        <v>2445</v>
      </c>
      <c r="E964" s="284" t="s">
        <v>1949</v>
      </c>
      <c r="F964" s="284" t="s">
        <v>3607</v>
      </c>
    </row>
    <row r="965" spans="3:6" x14ac:dyDescent="0.2">
      <c r="C965" s="301" t="s">
        <v>2446</v>
      </c>
      <c r="D965" s="301" t="s">
        <v>2447</v>
      </c>
      <c r="E965" s="284" t="s">
        <v>1949</v>
      </c>
      <c r="F965" s="284" t="s">
        <v>3613</v>
      </c>
    </row>
    <row r="966" spans="3:6" x14ac:dyDescent="0.2">
      <c r="C966" s="301" t="s">
        <v>2448</v>
      </c>
      <c r="D966" s="301" t="s">
        <v>2449</v>
      </c>
      <c r="E966" s="284" t="s">
        <v>1949</v>
      </c>
      <c r="F966" s="284" t="s">
        <v>3609</v>
      </c>
    </row>
    <row r="967" spans="3:6" x14ac:dyDescent="0.2">
      <c r="C967" s="301" t="s">
        <v>2450</v>
      </c>
      <c r="D967" s="301" t="s">
        <v>2451</v>
      </c>
      <c r="E967" s="284" t="s">
        <v>1934</v>
      </c>
    </row>
    <row r="968" spans="3:6" x14ac:dyDescent="0.2">
      <c r="C968" s="301" t="s">
        <v>2452</v>
      </c>
      <c r="D968" s="301" t="s">
        <v>2453</v>
      </c>
      <c r="E968" s="284" t="s">
        <v>1934</v>
      </c>
      <c r="F968" s="284" t="s">
        <v>3614</v>
      </c>
    </row>
    <row r="969" spans="3:6" s="296" customFormat="1" x14ac:dyDescent="0.2">
      <c r="C969" s="300" t="s">
        <v>2454</v>
      </c>
      <c r="D969" s="300" t="s">
        <v>2455</v>
      </c>
    </row>
    <row r="970" spans="3:6" x14ac:dyDescent="0.2">
      <c r="C970" s="301" t="s">
        <v>2456</v>
      </c>
      <c r="D970" s="301" t="s">
        <v>2457</v>
      </c>
    </row>
    <row r="971" spans="3:6" x14ac:dyDescent="0.2">
      <c r="C971" s="301" t="s">
        <v>2458</v>
      </c>
      <c r="D971" s="301" t="s">
        <v>2459</v>
      </c>
    </row>
    <row r="972" spans="3:6" x14ac:dyDescent="0.2">
      <c r="C972" s="301" t="s">
        <v>2460</v>
      </c>
      <c r="D972" s="301" t="s">
        <v>2461</v>
      </c>
    </row>
    <row r="973" spans="3:6" x14ac:dyDescent="0.2">
      <c r="C973" s="301" t="s">
        <v>2462</v>
      </c>
      <c r="D973" s="301" t="s">
        <v>2463</v>
      </c>
    </row>
    <row r="974" spans="3:6" x14ac:dyDescent="0.2">
      <c r="C974" s="301" t="s">
        <v>2464</v>
      </c>
      <c r="D974" s="301" t="s">
        <v>2465</v>
      </c>
    </row>
    <row r="975" spans="3:6" x14ac:dyDescent="0.2">
      <c r="C975" s="301" t="s">
        <v>2466</v>
      </c>
      <c r="D975" s="301" t="s">
        <v>2467</v>
      </c>
    </row>
    <row r="976" spans="3:6" x14ac:dyDescent="0.2">
      <c r="C976" s="301" t="s">
        <v>2468</v>
      </c>
      <c r="D976" s="301" t="s">
        <v>2469</v>
      </c>
    </row>
    <row r="977" spans="3:4" x14ac:dyDescent="0.2">
      <c r="C977" s="301" t="s">
        <v>2470</v>
      </c>
      <c r="D977" s="301" t="s">
        <v>2471</v>
      </c>
    </row>
    <row r="978" spans="3:4" x14ac:dyDescent="0.2">
      <c r="C978" s="301" t="s">
        <v>2472</v>
      </c>
      <c r="D978" s="301" t="s">
        <v>2473</v>
      </c>
    </row>
    <row r="979" spans="3:4" x14ac:dyDescent="0.2">
      <c r="C979" s="301" t="s">
        <v>2474</v>
      </c>
      <c r="D979" s="301" t="s">
        <v>2475</v>
      </c>
    </row>
    <row r="980" spans="3:4" x14ac:dyDescent="0.2">
      <c r="C980" s="301" t="s">
        <v>2476</v>
      </c>
      <c r="D980" s="301" t="s">
        <v>2477</v>
      </c>
    </row>
    <row r="981" spans="3:4" x14ac:dyDescent="0.2">
      <c r="C981" s="301" t="s">
        <v>2478</v>
      </c>
      <c r="D981" s="301" t="s">
        <v>2479</v>
      </c>
    </row>
    <row r="982" spans="3:4" x14ac:dyDescent="0.2">
      <c r="C982" s="301" t="s">
        <v>2480</v>
      </c>
      <c r="D982" s="301" t="s">
        <v>2481</v>
      </c>
    </row>
    <row r="983" spans="3:4" x14ac:dyDescent="0.2">
      <c r="C983" s="301" t="s">
        <v>2482</v>
      </c>
      <c r="D983" s="301" t="s">
        <v>2483</v>
      </c>
    </row>
    <row r="984" spans="3:4" x14ac:dyDescent="0.2">
      <c r="C984" s="301" t="s">
        <v>2484</v>
      </c>
      <c r="D984" s="301" t="s">
        <v>2485</v>
      </c>
    </row>
    <row r="985" spans="3:4" s="296" customFormat="1" x14ac:dyDescent="0.2">
      <c r="C985" s="300">
        <v>69</v>
      </c>
      <c r="D985" s="300" t="s">
        <v>685</v>
      </c>
    </row>
    <row r="986" spans="3:4" s="294" customFormat="1" x14ac:dyDescent="0.2">
      <c r="C986" s="294" t="s">
        <v>2486</v>
      </c>
      <c r="D986" s="294" t="s">
        <v>2487</v>
      </c>
    </row>
    <row r="987" spans="3:4" s="295" customFormat="1" x14ac:dyDescent="0.2">
      <c r="C987" s="295" t="s">
        <v>2488</v>
      </c>
      <c r="D987" s="295" t="s">
        <v>685</v>
      </c>
    </row>
    <row r="988" spans="3:4" s="296" customFormat="1" x14ac:dyDescent="0.2">
      <c r="C988" s="296" t="s">
        <v>2489</v>
      </c>
      <c r="D988" s="296" t="s">
        <v>2490</v>
      </c>
    </row>
    <row r="989" spans="3:4" x14ac:dyDescent="0.2">
      <c r="C989" s="284" t="s">
        <v>2491</v>
      </c>
      <c r="D989" s="284" t="s">
        <v>2492</v>
      </c>
    </row>
    <row r="990" spans="3:4" x14ac:dyDescent="0.2">
      <c r="C990" s="284" t="s">
        <v>2493</v>
      </c>
      <c r="D990" s="284" t="s">
        <v>2494</v>
      </c>
    </row>
    <row r="991" spans="3:4" x14ac:dyDescent="0.2">
      <c r="C991" s="284" t="s">
        <v>2495</v>
      </c>
      <c r="D991" s="284" t="s">
        <v>2496</v>
      </c>
    </row>
    <row r="992" spans="3:4" x14ac:dyDescent="0.2">
      <c r="C992" s="284" t="s">
        <v>2497</v>
      </c>
      <c r="D992" s="284" t="s">
        <v>2498</v>
      </c>
    </row>
    <row r="993" spans="3:4" x14ac:dyDescent="0.2">
      <c r="C993" s="284" t="s">
        <v>2499</v>
      </c>
      <c r="D993" s="284" t="s">
        <v>2500</v>
      </c>
    </row>
    <row r="994" spans="3:4" x14ac:dyDescent="0.2">
      <c r="C994" s="284" t="s">
        <v>2501</v>
      </c>
      <c r="D994" s="284" t="s">
        <v>2502</v>
      </c>
    </row>
    <row r="995" spans="3:4" x14ac:dyDescent="0.2">
      <c r="C995" s="284" t="s">
        <v>2503</v>
      </c>
      <c r="D995" s="284" t="s">
        <v>2504</v>
      </c>
    </row>
    <row r="996" spans="3:4" x14ac:dyDescent="0.2">
      <c r="C996" s="284" t="s">
        <v>2505</v>
      </c>
      <c r="D996" s="284" t="s">
        <v>2506</v>
      </c>
    </row>
    <row r="997" spans="3:4" x14ac:dyDescent="0.2">
      <c r="C997" s="284" t="s">
        <v>2507</v>
      </c>
      <c r="D997" s="284" t="s">
        <v>2508</v>
      </c>
    </row>
    <row r="998" spans="3:4" x14ac:dyDescent="0.2">
      <c r="C998" s="284" t="s">
        <v>2509</v>
      </c>
      <c r="D998" s="284" t="s">
        <v>2510</v>
      </c>
    </row>
    <row r="999" spans="3:4" x14ac:dyDescent="0.2">
      <c r="C999" s="284" t="s">
        <v>2511</v>
      </c>
      <c r="D999" s="284" t="s">
        <v>2512</v>
      </c>
    </row>
    <row r="1000" spans="3:4" x14ac:dyDescent="0.2">
      <c r="C1000" s="284" t="s">
        <v>2513</v>
      </c>
      <c r="D1000" s="284" t="s">
        <v>2514</v>
      </c>
    </row>
    <row r="1001" spans="3:4" s="296" customFormat="1" x14ac:dyDescent="0.2">
      <c r="C1001" s="296" t="s">
        <v>2515</v>
      </c>
      <c r="D1001" s="296" t="s">
        <v>2516</v>
      </c>
    </row>
    <row r="1002" spans="3:4" x14ac:dyDescent="0.2">
      <c r="C1002" s="284" t="s">
        <v>2517</v>
      </c>
      <c r="D1002" s="284" t="s">
        <v>2518</v>
      </c>
    </row>
    <row r="1003" spans="3:4" x14ac:dyDescent="0.2">
      <c r="C1003" s="284" t="s">
        <v>2519</v>
      </c>
      <c r="D1003" s="284" t="s">
        <v>2520</v>
      </c>
    </row>
    <row r="1004" spans="3:4" x14ac:dyDescent="0.2">
      <c r="C1004" s="284" t="s">
        <v>2521</v>
      </c>
      <c r="D1004" s="284" t="s">
        <v>2522</v>
      </c>
    </row>
    <row r="1005" spans="3:4" x14ac:dyDescent="0.2">
      <c r="C1005" s="284" t="s">
        <v>2523</v>
      </c>
      <c r="D1005" s="284" t="s">
        <v>2524</v>
      </c>
    </row>
    <row r="1006" spans="3:4" x14ac:dyDescent="0.2">
      <c r="C1006" s="284" t="s">
        <v>2525</v>
      </c>
      <c r="D1006" s="284" t="s">
        <v>2526</v>
      </c>
    </row>
    <row r="1007" spans="3:4" x14ac:dyDescent="0.2">
      <c r="C1007" s="284" t="s">
        <v>2527</v>
      </c>
      <c r="D1007" s="284" t="s">
        <v>2528</v>
      </c>
    </row>
    <row r="1008" spans="3:4" x14ac:dyDescent="0.2">
      <c r="C1008" s="284" t="s">
        <v>2529</v>
      </c>
      <c r="D1008" s="284" t="s">
        <v>2530</v>
      </c>
    </row>
    <row r="1009" spans="1:6" x14ac:dyDescent="0.2">
      <c r="C1009" s="284" t="s">
        <v>2531</v>
      </c>
      <c r="D1009" s="284" t="s">
        <v>2532</v>
      </c>
    </row>
    <row r="1010" spans="1:6" x14ac:dyDescent="0.2">
      <c r="C1010" s="284" t="s">
        <v>2533</v>
      </c>
      <c r="D1010" s="284" t="s">
        <v>2534</v>
      </c>
    </row>
    <row r="1011" spans="1:6" x14ac:dyDescent="0.2">
      <c r="C1011" s="284" t="s">
        <v>2535</v>
      </c>
      <c r="D1011" s="284" t="s">
        <v>2536</v>
      </c>
    </row>
    <row r="1012" spans="1:6" x14ac:dyDescent="0.2">
      <c r="C1012" s="284" t="s">
        <v>2537</v>
      </c>
      <c r="D1012" s="284" t="s">
        <v>2538</v>
      </c>
    </row>
    <row r="1013" spans="1:6" s="296" customFormat="1" x14ac:dyDescent="0.2">
      <c r="C1013" s="296" t="s">
        <v>2539</v>
      </c>
      <c r="D1013" s="296" t="s">
        <v>2540</v>
      </c>
      <c r="E1013" s="296" t="s">
        <v>2541</v>
      </c>
    </row>
    <row r="1014" spans="1:6" x14ac:dyDescent="0.2">
      <c r="C1014" s="284" t="s">
        <v>2542</v>
      </c>
      <c r="D1014" s="284" t="s">
        <v>2543</v>
      </c>
      <c r="E1014" s="284" t="s">
        <v>2541</v>
      </c>
    </row>
    <row r="1015" spans="1:6" x14ac:dyDescent="0.2">
      <c r="C1015" s="284" t="s">
        <v>2544</v>
      </c>
      <c r="D1015" s="284" t="s">
        <v>2545</v>
      </c>
      <c r="E1015" s="284" t="s">
        <v>2541</v>
      </c>
    </row>
    <row r="1016" spans="1:6" x14ac:dyDescent="0.2">
      <c r="C1016" s="284" t="s">
        <v>2546</v>
      </c>
      <c r="D1016" s="284" t="s">
        <v>2547</v>
      </c>
      <c r="E1016" s="284" t="s">
        <v>2541</v>
      </c>
    </row>
    <row r="1017" spans="1:6" x14ac:dyDescent="0.2">
      <c r="C1017" s="284" t="s">
        <v>2548</v>
      </c>
      <c r="D1017" s="284" t="s">
        <v>2549</v>
      </c>
      <c r="E1017" s="284" t="s">
        <v>2541</v>
      </c>
      <c r="F1017" s="284" t="s">
        <v>3615</v>
      </c>
    </row>
    <row r="1018" spans="1:6" x14ac:dyDescent="0.2">
      <c r="C1018" s="284" t="s">
        <v>2550</v>
      </c>
      <c r="D1018" s="284" t="s">
        <v>2551</v>
      </c>
      <c r="E1018" s="284" t="s">
        <v>2541</v>
      </c>
      <c r="F1018" s="284" t="s">
        <v>3616</v>
      </c>
    </row>
    <row r="1019" spans="1:6" x14ac:dyDescent="0.2">
      <c r="A1019" s="284">
        <v>731210</v>
      </c>
      <c r="B1019" s="284" t="s">
        <v>2552</v>
      </c>
      <c r="C1019" s="284" t="s">
        <v>458</v>
      </c>
      <c r="D1019" s="284" t="s">
        <v>2553</v>
      </c>
      <c r="E1019" s="284" t="s">
        <v>2541</v>
      </c>
      <c r="F1019" s="284" t="s">
        <v>2552</v>
      </c>
    </row>
    <row r="1020" spans="1:6" x14ac:dyDescent="0.2">
      <c r="A1020" s="284">
        <v>731211</v>
      </c>
      <c r="B1020" s="284" t="s">
        <v>2554</v>
      </c>
      <c r="C1020" s="284" t="s">
        <v>2555</v>
      </c>
      <c r="D1020" s="284" t="s">
        <v>2556</v>
      </c>
      <c r="E1020" s="284" t="s">
        <v>2541</v>
      </c>
      <c r="F1020" s="284" t="s">
        <v>3617</v>
      </c>
    </row>
    <row r="1021" spans="1:6" x14ac:dyDescent="0.2">
      <c r="C1021" s="284" t="s">
        <v>2938</v>
      </c>
      <c r="D1021" s="284" t="s">
        <v>2951</v>
      </c>
      <c r="E1021" s="284" t="s">
        <v>2541</v>
      </c>
      <c r="F1021" s="284" t="s">
        <v>3618</v>
      </c>
    </row>
    <row r="1022" spans="1:6" x14ac:dyDescent="0.2">
      <c r="A1022" s="284">
        <v>731220</v>
      </c>
      <c r="B1022" s="284" t="s">
        <v>2557</v>
      </c>
      <c r="C1022" s="284" t="s">
        <v>456</v>
      </c>
      <c r="D1022" s="284" t="s">
        <v>2558</v>
      </c>
      <c r="E1022" s="284" t="s">
        <v>2541</v>
      </c>
      <c r="F1022" s="284" t="s">
        <v>3619</v>
      </c>
    </row>
    <row r="1023" spans="1:6" x14ac:dyDescent="0.2">
      <c r="C1023" s="284" t="s">
        <v>460</v>
      </c>
      <c r="D1023" s="284" t="s">
        <v>2559</v>
      </c>
      <c r="E1023" s="284" t="s">
        <v>2541</v>
      </c>
      <c r="F1023" s="284" t="s">
        <v>3620</v>
      </c>
    </row>
    <row r="1024" spans="1:6" x14ac:dyDescent="0.2">
      <c r="A1024" s="284">
        <v>731231</v>
      </c>
      <c r="B1024" s="284" t="s">
        <v>2560</v>
      </c>
      <c r="C1024" s="284" t="s">
        <v>2561</v>
      </c>
      <c r="D1024" s="284" t="s">
        <v>2562</v>
      </c>
      <c r="E1024" s="284" t="s">
        <v>2541</v>
      </c>
      <c r="F1024" s="284" t="s">
        <v>3621</v>
      </c>
    </row>
    <row r="1025" spans="1:6" x14ac:dyDescent="0.2">
      <c r="A1025" s="284">
        <v>731240</v>
      </c>
      <c r="B1025" s="284" t="s">
        <v>2563</v>
      </c>
      <c r="C1025" s="284" t="s">
        <v>2564</v>
      </c>
      <c r="D1025" s="284" t="s">
        <v>2565</v>
      </c>
      <c r="E1025" s="284" t="s">
        <v>2541</v>
      </c>
      <c r="F1025" s="284" t="s">
        <v>3622</v>
      </c>
    </row>
    <row r="1026" spans="1:6" x14ac:dyDescent="0.2">
      <c r="A1026" s="284">
        <v>731250</v>
      </c>
      <c r="B1026" s="284" t="s">
        <v>2566</v>
      </c>
      <c r="C1026" s="284" t="s">
        <v>457</v>
      </c>
      <c r="D1026" s="284" t="s">
        <v>2567</v>
      </c>
      <c r="E1026" s="284" t="s">
        <v>2541</v>
      </c>
      <c r="F1026" s="284" t="s">
        <v>3623</v>
      </c>
    </row>
    <row r="1027" spans="1:6" x14ac:dyDescent="0.2">
      <c r="C1027" s="284" t="s">
        <v>459</v>
      </c>
      <c r="D1027" s="284" t="s">
        <v>2952</v>
      </c>
      <c r="E1027" s="284" t="s">
        <v>2541</v>
      </c>
      <c r="F1027" s="284" t="s">
        <v>3624</v>
      </c>
    </row>
    <row r="1028" spans="1:6" x14ac:dyDescent="0.2">
      <c r="C1028" s="284" t="s">
        <v>461</v>
      </c>
      <c r="D1028" s="284" t="s">
        <v>2953</v>
      </c>
      <c r="E1028" s="284" t="s">
        <v>2541</v>
      </c>
      <c r="F1028" s="284" t="s">
        <v>3625</v>
      </c>
    </row>
    <row r="1029" spans="1:6" x14ac:dyDescent="0.2">
      <c r="C1029" s="284" t="s">
        <v>2568</v>
      </c>
      <c r="D1029" s="284" t="s">
        <v>2569</v>
      </c>
      <c r="E1029" s="284" t="s">
        <v>2541</v>
      </c>
    </row>
    <row r="1030" spans="1:6" x14ac:dyDescent="0.2">
      <c r="C1030" s="284" t="s">
        <v>2570</v>
      </c>
      <c r="D1030" s="284" t="s">
        <v>2571</v>
      </c>
      <c r="E1030" s="284" t="s">
        <v>2541</v>
      </c>
    </row>
    <row r="1031" spans="1:6" x14ac:dyDescent="0.2">
      <c r="C1031" s="284" t="s">
        <v>2572</v>
      </c>
      <c r="D1031" s="284" t="s">
        <v>2573</v>
      </c>
      <c r="E1031" s="284" t="s">
        <v>2541</v>
      </c>
      <c r="F1031" s="284" t="s">
        <v>3626</v>
      </c>
    </row>
    <row r="1032" spans="1:6" x14ac:dyDescent="0.2">
      <c r="C1032" s="284" t="s">
        <v>2574</v>
      </c>
      <c r="D1032" s="284" t="s">
        <v>2575</v>
      </c>
      <c r="E1032" s="284" t="s">
        <v>2541</v>
      </c>
      <c r="F1032" s="284" t="s">
        <v>3627</v>
      </c>
    </row>
    <row r="1033" spans="1:6" s="296" customFormat="1" x14ac:dyDescent="0.2">
      <c r="C1033" s="296" t="s">
        <v>2576</v>
      </c>
      <c r="D1033" s="296" t="s">
        <v>2577</v>
      </c>
      <c r="E1033" s="296" t="s">
        <v>1334</v>
      </c>
    </row>
    <row r="1034" spans="1:6" x14ac:dyDescent="0.2">
      <c r="C1034" s="284" t="s">
        <v>2578</v>
      </c>
      <c r="D1034" s="284" t="s">
        <v>2579</v>
      </c>
      <c r="E1034" s="284" t="s">
        <v>1334</v>
      </c>
    </row>
    <row r="1035" spans="1:6" x14ac:dyDescent="0.2">
      <c r="C1035" s="284" t="s">
        <v>2580</v>
      </c>
      <c r="D1035" s="284" t="s">
        <v>2581</v>
      </c>
      <c r="E1035" s="284" t="s">
        <v>1334</v>
      </c>
    </row>
    <row r="1036" spans="1:6" x14ac:dyDescent="0.2">
      <c r="C1036" s="284" t="s">
        <v>2582</v>
      </c>
      <c r="D1036" s="284" t="s">
        <v>2583</v>
      </c>
      <c r="E1036" s="284" t="s">
        <v>1334</v>
      </c>
    </row>
    <row r="1037" spans="1:6" x14ac:dyDescent="0.2">
      <c r="C1037" s="284" t="s">
        <v>2584</v>
      </c>
      <c r="D1037" s="284" t="s">
        <v>2585</v>
      </c>
      <c r="E1037" s="284" t="s">
        <v>1334</v>
      </c>
      <c r="F1037" s="284" t="s">
        <v>3628</v>
      </c>
    </row>
    <row r="1038" spans="1:6" x14ac:dyDescent="0.2">
      <c r="A1038" s="284">
        <v>741110</v>
      </c>
      <c r="B1038" s="284" t="s">
        <v>130</v>
      </c>
      <c r="C1038" s="284" t="s">
        <v>2586</v>
      </c>
      <c r="D1038" s="284" t="s">
        <v>2587</v>
      </c>
      <c r="E1038" s="284" t="s">
        <v>1334</v>
      </c>
      <c r="F1038" s="284" t="s">
        <v>3629</v>
      </c>
    </row>
    <row r="1039" spans="1:6" x14ac:dyDescent="0.2">
      <c r="A1039" s="284">
        <v>741120</v>
      </c>
      <c r="B1039" s="284" t="s">
        <v>131</v>
      </c>
      <c r="C1039" s="284" t="s">
        <v>2588</v>
      </c>
      <c r="D1039" s="284" t="s">
        <v>2589</v>
      </c>
      <c r="E1039" s="284" t="s">
        <v>1334</v>
      </c>
      <c r="F1039" s="284" t="s">
        <v>3630</v>
      </c>
    </row>
    <row r="1040" spans="1:6" x14ac:dyDescent="0.2">
      <c r="A1040" s="284">
        <v>741130</v>
      </c>
      <c r="B1040" s="284" t="s">
        <v>132</v>
      </c>
      <c r="C1040" s="284" t="s">
        <v>2590</v>
      </c>
      <c r="D1040" s="284" t="s">
        <v>2591</v>
      </c>
      <c r="E1040" s="284" t="s">
        <v>1334</v>
      </c>
      <c r="F1040" s="284" t="s">
        <v>3631</v>
      </c>
    </row>
    <row r="1041" spans="1:6" x14ac:dyDescent="0.2">
      <c r="C1041" s="284" t="s">
        <v>2946</v>
      </c>
      <c r="D1041" s="284" t="s">
        <v>2954</v>
      </c>
      <c r="E1041" s="284" t="s">
        <v>1334</v>
      </c>
      <c r="F1041" s="284" t="s">
        <v>3632</v>
      </c>
    </row>
    <row r="1042" spans="1:6" x14ac:dyDescent="0.2">
      <c r="A1042" s="284">
        <v>741150</v>
      </c>
      <c r="B1042" s="284" t="s">
        <v>133</v>
      </c>
      <c r="C1042" s="284" t="s">
        <v>2592</v>
      </c>
      <c r="D1042" s="284" t="s">
        <v>2593</v>
      </c>
      <c r="E1042" s="284" t="s">
        <v>1334</v>
      </c>
      <c r="F1042" s="284" t="s">
        <v>3633</v>
      </c>
    </row>
    <row r="1043" spans="1:6" x14ac:dyDescent="0.2">
      <c r="C1043" s="284" t="s">
        <v>2594</v>
      </c>
      <c r="D1043" s="284" t="s">
        <v>2595</v>
      </c>
      <c r="E1043" s="284" t="s">
        <v>1334</v>
      </c>
      <c r="F1043" s="284" t="s">
        <v>3634</v>
      </c>
    </row>
    <row r="1044" spans="1:6" x14ac:dyDescent="0.2">
      <c r="C1044" s="284" t="s">
        <v>2596</v>
      </c>
      <c r="D1044" s="284" t="s">
        <v>2597</v>
      </c>
      <c r="E1044" s="284" t="s">
        <v>1334</v>
      </c>
    </row>
    <row r="1045" spans="1:6" x14ac:dyDescent="0.2">
      <c r="A1045" s="284">
        <v>741300</v>
      </c>
      <c r="B1045" s="284" t="s">
        <v>134</v>
      </c>
      <c r="C1045" s="284" t="s">
        <v>2598</v>
      </c>
      <c r="D1045" s="284" t="s">
        <v>2599</v>
      </c>
      <c r="E1045" s="284" t="s">
        <v>1334</v>
      </c>
      <c r="F1045" s="284" t="s">
        <v>3635</v>
      </c>
    </row>
    <row r="1046" spans="1:6" x14ac:dyDescent="0.2">
      <c r="A1046" s="284">
        <v>741320</v>
      </c>
      <c r="B1046" s="284" t="s">
        <v>2600</v>
      </c>
      <c r="C1046" s="284" t="s">
        <v>2601</v>
      </c>
      <c r="D1046" s="284" t="s">
        <v>2602</v>
      </c>
      <c r="E1046" s="284" t="s">
        <v>1334</v>
      </c>
      <c r="F1046" s="284" t="s">
        <v>3636</v>
      </c>
    </row>
    <row r="1047" spans="1:6" x14ac:dyDescent="0.2">
      <c r="A1047" s="284">
        <v>741320</v>
      </c>
      <c r="B1047" s="284" t="s">
        <v>2603</v>
      </c>
      <c r="C1047" s="284" t="s">
        <v>2604</v>
      </c>
      <c r="D1047" s="284" t="s">
        <v>2605</v>
      </c>
      <c r="E1047" s="284" t="s">
        <v>1334</v>
      </c>
      <c r="F1047" s="284" t="s">
        <v>2603</v>
      </c>
    </row>
    <row r="1048" spans="1:6" x14ac:dyDescent="0.2">
      <c r="C1048" s="284" t="s">
        <v>2606</v>
      </c>
      <c r="D1048" s="284" t="s">
        <v>2607</v>
      </c>
      <c r="E1048" s="284" t="s">
        <v>1334</v>
      </c>
    </row>
    <row r="1049" spans="1:6" x14ac:dyDescent="0.2">
      <c r="C1049" s="284" t="s">
        <v>2608</v>
      </c>
      <c r="D1049" s="284" t="s">
        <v>2609</v>
      </c>
      <c r="E1049" s="284" t="s">
        <v>1334</v>
      </c>
    </row>
    <row r="1050" spans="1:6" x14ac:dyDescent="0.2">
      <c r="C1050" s="284" t="s">
        <v>2610</v>
      </c>
      <c r="D1050" s="284" t="s">
        <v>2611</v>
      </c>
      <c r="E1050" s="284" t="s">
        <v>1334</v>
      </c>
      <c r="F1050" s="284" t="s">
        <v>3637</v>
      </c>
    </row>
    <row r="1051" spans="1:6" x14ac:dyDescent="0.2">
      <c r="A1051" s="284">
        <v>742110</v>
      </c>
      <c r="C1051" s="284" t="s">
        <v>2612</v>
      </c>
      <c r="D1051" s="284" t="s">
        <v>2613</v>
      </c>
      <c r="E1051" s="284" t="s">
        <v>1334</v>
      </c>
      <c r="F1051" s="284" t="s">
        <v>3638</v>
      </c>
    </row>
    <row r="1052" spans="1:6" x14ac:dyDescent="0.2">
      <c r="C1052" s="284" t="s">
        <v>2614</v>
      </c>
      <c r="D1052" s="284" t="s">
        <v>2615</v>
      </c>
      <c r="E1052" s="284" t="s">
        <v>1334</v>
      </c>
      <c r="F1052" s="284" t="s">
        <v>3639</v>
      </c>
    </row>
    <row r="1053" spans="1:6" s="296" customFormat="1" x14ac:dyDescent="0.2">
      <c r="C1053" s="296" t="s">
        <v>2616</v>
      </c>
      <c r="D1053" s="296" t="s">
        <v>274</v>
      </c>
    </row>
    <row r="1054" spans="1:6" x14ac:dyDescent="0.2">
      <c r="C1054" s="284" t="s">
        <v>2617</v>
      </c>
      <c r="D1054" s="284" t="s">
        <v>2618</v>
      </c>
    </row>
    <row r="1055" spans="1:6" x14ac:dyDescent="0.2">
      <c r="C1055" s="284" t="s">
        <v>2619</v>
      </c>
      <c r="D1055" s="284" t="s">
        <v>2620</v>
      </c>
    </row>
    <row r="1056" spans="1:6" x14ac:dyDescent="0.2">
      <c r="C1056" s="284" t="s">
        <v>2621</v>
      </c>
      <c r="D1056" s="284" t="s">
        <v>2622</v>
      </c>
    </row>
    <row r="1057" spans="1:4" x14ac:dyDescent="0.2">
      <c r="C1057" s="284" t="s">
        <v>2623</v>
      </c>
      <c r="D1057" s="284" t="s">
        <v>2624</v>
      </c>
    </row>
    <row r="1058" spans="1:4" x14ac:dyDescent="0.2">
      <c r="C1058" s="284" t="s">
        <v>2625</v>
      </c>
      <c r="D1058" s="284" t="s">
        <v>2626</v>
      </c>
    </row>
    <row r="1059" spans="1:4" x14ac:dyDescent="0.2">
      <c r="C1059" s="284" t="s">
        <v>2627</v>
      </c>
      <c r="D1059" s="284" t="s">
        <v>2628</v>
      </c>
    </row>
    <row r="1060" spans="1:4" x14ac:dyDescent="0.2">
      <c r="A1060" s="284">
        <v>751300</v>
      </c>
      <c r="B1060" s="284" t="s">
        <v>135</v>
      </c>
      <c r="C1060" s="284" t="s">
        <v>2629</v>
      </c>
      <c r="D1060" s="284" t="s">
        <v>2630</v>
      </c>
    </row>
    <row r="1061" spans="1:4" x14ac:dyDescent="0.2">
      <c r="C1061" s="284" t="s">
        <v>2631</v>
      </c>
      <c r="D1061" s="284" t="s">
        <v>2632</v>
      </c>
    </row>
    <row r="1062" spans="1:4" x14ac:dyDescent="0.2">
      <c r="C1062" s="284" t="s">
        <v>2633</v>
      </c>
      <c r="D1062" s="284" t="s">
        <v>2634</v>
      </c>
    </row>
    <row r="1063" spans="1:4" x14ac:dyDescent="0.2">
      <c r="C1063" s="284" t="s">
        <v>2635</v>
      </c>
      <c r="D1063" s="284" t="s">
        <v>2636</v>
      </c>
    </row>
    <row r="1064" spans="1:4" x14ac:dyDescent="0.2">
      <c r="C1064" s="284" t="s">
        <v>2637</v>
      </c>
      <c r="D1064" s="284" t="s">
        <v>2638</v>
      </c>
    </row>
    <row r="1065" spans="1:4" x14ac:dyDescent="0.2">
      <c r="C1065" s="284" t="s">
        <v>2639</v>
      </c>
      <c r="D1065" s="284" t="s">
        <v>2640</v>
      </c>
    </row>
    <row r="1066" spans="1:4" s="296" customFormat="1" x14ac:dyDescent="0.2">
      <c r="C1066" s="296" t="s">
        <v>2641</v>
      </c>
      <c r="D1066" s="296" t="s">
        <v>2642</v>
      </c>
    </row>
    <row r="1067" spans="1:4" x14ac:dyDescent="0.2">
      <c r="C1067" s="284" t="s">
        <v>2643</v>
      </c>
      <c r="D1067" s="284" t="s">
        <v>2644</v>
      </c>
    </row>
    <row r="1068" spans="1:4" x14ac:dyDescent="0.2">
      <c r="C1068" s="284" t="s">
        <v>2645</v>
      </c>
      <c r="D1068" s="284" t="s">
        <v>2646</v>
      </c>
    </row>
    <row r="1069" spans="1:4" x14ac:dyDescent="0.2">
      <c r="C1069" s="284" t="s">
        <v>2647</v>
      </c>
      <c r="D1069" s="284" t="s">
        <v>2648</v>
      </c>
    </row>
    <row r="1070" spans="1:4" x14ac:dyDescent="0.2">
      <c r="C1070" s="284" t="s">
        <v>2649</v>
      </c>
      <c r="D1070" s="284" t="s">
        <v>2650</v>
      </c>
    </row>
    <row r="1071" spans="1:4" x14ac:dyDescent="0.2">
      <c r="C1071" s="284" t="s">
        <v>2651</v>
      </c>
      <c r="D1071" s="284" t="s">
        <v>2652</v>
      </c>
    </row>
    <row r="1072" spans="1:4" x14ac:dyDescent="0.2">
      <c r="C1072" s="284" t="s">
        <v>2653</v>
      </c>
      <c r="D1072" s="284" t="s">
        <v>2654</v>
      </c>
    </row>
    <row r="1073" spans="3:4" x14ac:dyDescent="0.2">
      <c r="C1073" s="284" t="s">
        <v>2655</v>
      </c>
      <c r="D1073" s="284" t="s">
        <v>2656</v>
      </c>
    </row>
    <row r="1074" spans="3:4" x14ac:dyDescent="0.2">
      <c r="C1074" s="284" t="s">
        <v>2657</v>
      </c>
      <c r="D1074" s="284" t="s">
        <v>2658</v>
      </c>
    </row>
    <row r="1075" spans="3:4" s="295" customFormat="1" x14ac:dyDescent="0.2">
      <c r="C1075" s="295" t="s">
        <v>2659</v>
      </c>
      <c r="D1075" s="295" t="s">
        <v>685</v>
      </c>
    </row>
    <row r="1076" spans="3:4" s="295" customFormat="1" x14ac:dyDescent="0.2">
      <c r="C1076" s="295" t="s">
        <v>2660</v>
      </c>
      <c r="D1076" s="295" t="s">
        <v>685</v>
      </c>
    </row>
    <row r="1077" spans="3:4" s="296" customFormat="1" x14ac:dyDescent="0.2">
      <c r="C1077" s="296" t="s">
        <v>2661</v>
      </c>
      <c r="D1077" s="296" t="s">
        <v>685</v>
      </c>
    </row>
    <row r="1078" spans="3:4" s="294" customFormat="1" x14ac:dyDescent="0.2">
      <c r="C1078" s="294" t="s">
        <v>2662</v>
      </c>
      <c r="D1078" s="294" t="s">
        <v>2663</v>
      </c>
    </row>
    <row r="1079" spans="3:4" s="295" customFormat="1" x14ac:dyDescent="0.2">
      <c r="C1079" s="295" t="s">
        <v>2664</v>
      </c>
      <c r="D1079" s="295" t="s">
        <v>685</v>
      </c>
    </row>
    <row r="1080" spans="3:4" s="296" customFormat="1" x14ac:dyDescent="0.2">
      <c r="C1080" s="296" t="s">
        <v>2665</v>
      </c>
      <c r="D1080" s="296" t="s">
        <v>2666</v>
      </c>
    </row>
    <row r="1081" spans="3:4" x14ac:dyDescent="0.2">
      <c r="C1081" s="284" t="s">
        <v>2667</v>
      </c>
      <c r="D1081" s="284" t="s">
        <v>2668</v>
      </c>
    </row>
    <row r="1082" spans="3:4" x14ac:dyDescent="0.2">
      <c r="C1082" s="284" t="s">
        <v>2669</v>
      </c>
      <c r="D1082" s="284" t="s">
        <v>2670</v>
      </c>
    </row>
    <row r="1083" spans="3:4" x14ac:dyDescent="0.2">
      <c r="C1083" s="284" t="s">
        <v>2671</v>
      </c>
      <c r="D1083" s="284" t="s">
        <v>2672</v>
      </c>
    </row>
    <row r="1084" spans="3:4" x14ac:dyDescent="0.2">
      <c r="C1084" s="284" t="s">
        <v>2673</v>
      </c>
      <c r="D1084" s="284" t="s">
        <v>2674</v>
      </c>
    </row>
    <row r="1085" spans="3:4" x14ac:dyDescent="0.2">
      <c r="C1085" s="284" t="s">
        <v>2675</v>
      </c>
      <c r="D1085" s="284" t="s">
        <v>2676</v>
      </c>
    </row>
    <row r="1086" spans="3:4" x14ac:dyDescent="0.2">
      <c r="C1086" s="284" t="s">
        <v>2677</v>
      </c>
      <c r="D1086" s="284" t="s">
        <v>2678</v>
      </c>
    </row>
    <row r="1087" spans="3:4" x14ac:dyDescent="0.2">
      <c r="C1087" s="284" t="s">
        <v>2679</v>
      </c>
      <c r="D1087" s="284" t="s">
        <v>2680</v>
      </c>
    </row>
    <row r="1088" spans="3:4" x14ac:dyDescent="0.2">
      <c r="C1088" s="284" t="s">
        <v>2681</v>
      </c>
      <c r="D1088" s="284" t="s">
        <v>2682</v>
      </c>
    </row>
    <row r="1089" spans="3:5" x14ac:dyDescent="0.2">
      <c r="C1089" s="284" t="s">
        <v>2683</v>
      </c>
      <c r="D1089" s="284" t="s">
        <v>2684</v>
      </c>
    </row>
    <row r="1090" spans="3:5" x14ac:dyDescent="0.2">
      <c r="C1090" s="284" t="s">
        <v>2685</v>
      </c>
      <c r="D1090" s="284" t="s">
        <v>2686</v>
      </c>
    </row>
    <row r="1091" spans="3:5" x14ac:dyDescent="0.2">
      <c r="C1091" s="284" t="s">
        <v>2687</v>
      </c>
      <c r="D1091" s="284" t="s">
        <v>2688</v>
      </c>
    </row>
    <row r="1092" spans="3:5" x14ac:dyDescent="0.2">
      <c r="C1092" s="284" t="s">
        <v>2689</v>
      </c>
      <c r="D1092" s="284" t="s">
        <v>2690</v>
      </c>
    </row>
    <row r="1093" spans="3:5" s="296" customFormat="1" x14ac:dyDescent="0.2">
      <c r="C1093" s="296" t="s">
        <v>2691</v>
      </c>
      <c r="D1093" s="296" t="s">
        <v>2692</v>
      </c>
    </row>
    <row r="1094" spans="3:5" x14ac:dyDescent="0.2">
      <c r="C1094" s="284" t="s">
        <v>2693</v>
      </c>
      <c r="D1094" s="284" t="s">
        <v>2694</v>
      </c>
    </row>
    <row r="1095" spans="3:5" x14ac:dyDescent="0.2">
      <c r="C1095" s="284" t="s">
        <v>2695</v>
      </c>
      <c r="D1095" s="284" t="s">
        <v>2696</v>
      </c>
    </row>
    <row r="1096" spans="3:5" x14ac:dyDescent="0.2">
      <c r="C1096" s="284" t="s">
        <v>2697</v>
      </c>
      <c r="D1096" s="284" t="s">
        <v>2698</v>
      </c>
    </row>
    <row r="1097" spans="3:5" x14ac:dyDescent="0.2">
      <c r="C1097" s="284" t="s">
        <v>2699</v>
      </c>
      <c r="D1097" s="284" t="s">
        <v>2700</v>
      </c>
    </row>
    <row r="1098" spans="3:5" x14ac:dyDescent="0.2">
      <c r="C1098" s="284" t="s">
        <v>2701</v>
      </c>
      <c r="D1098" s="284" t="s">
        <v>2702</v>
      </c>
    </row>
    <row r="1099" spans="3:5" x14ac:dyDescent="0.2">
      <c r="C1099" s="284" t="s">
        <v>2703</v>
      </c>
      <c r="D1099" s="284" t="s">
        <v>2704</v>
      </c>
    </row>
    <row r="1100" spans="3:5" x14ac:dyDescent="0.2">
      <c r="C1100" s="284" t="s">
        <v>2705</v>
      </c>
      <c r="D1100" s="284" t="s">
        <v>2706</v>
      </c>
    </row>
    <row r="1101" spans="3:5" x14ac:dyDescent="0.2">
      <c r="C1101" s="284" t="s">
        <v>2707</v>
      </c>
      <c r="D1101" s="284" t="s">
        <v>2708</v>
      </c>
    </row>
    <row r="1102" spans="3:5" x14ac:dyDescent="0.2">
      <c r="C1102" s="284" t="s">
        <v>2709</v>
      </c>
      <c r="D1102" s="284" t="s">
        <v>2710</v>
      </c>
    </row>
    <row r="1103" spans="3:5" x14ac:dyDescent="0.2">
      <c r="C1103" s="284" t="s">
        <v>2711</v>
      </c>
      <c r="D1103" s="284" t="s">
        <v>2712</v>
      </c>
    </row>
    <row r="1104" spans="3:5" s="296" customFormat="1" x14ac:dyDescent="0.2">
      <c r="C1104" s="296" t="s">
        <v>2713</v>
      </c>
      <c r="D1104" s="296" t="s">
        <v>2714</v>
      </c>
      <c r="E1104" s="296" t="s">
        <v>2541</v>
      </c>
    </row>
    <row r="1105" spans="3:6" x14ac:dyDescent="0.2">
      <c r="C1105" s="284" t="s">
        <v>2715</v>
      </c>
      <c r="D1105" s="284" t="s">
        <v>2716</v>
      </c>
      <c r="E1105" s="284" t="s">
        <v>2541</v>
      </c>
    </row>
    <row r="1106" spans="3:6" x14ac:dyDescent="0.2">
      <c r="C1106" s="284" t="s">
        <v>2717</v>
      </c>
      <c r="D1106" s="284" t="s">
        <v>2718</v>
      </c>
      <c r="E1106" s="284" t="s">
        <v>2541</v>
      </c>
    </row>
    <row r="1107" spans="3:6" x14ac:dyDescent="0.2">
      <c r="C1107" s="284" t="s">
        <v>2719</v>
      </c>
      <c r="D1107" s="284" t="s">
        <v>2720</v>
      </c>
      <c r="E1107" s="284" t="s">
        <v>2541</v>
      </c>
    </row>
    <row r="1108" spans="3:6" x14ac:dyDescent="0.2">
      <c r="C1108" s="284" t="s">
        <v>2721</v>
      </c>
      <c r="D1108" s="284" t="s">
        <v>2722</v>
      </c>
      <c r="E1108" s="284" t="s">
        <v>2541</v>
      </c>
    </row>
    <row r="1109" spans="3:6" x14ac:dyDescent="0.2">
      <c r="C1109" s="284" t="s">
        <v>2723</v>
      </c>
      <c r="D1109" s="284" t="s">
        <v>2724</v>
      </c>
      <c r="E1109" s="284" t="s">
        <v>2541</v>
      </c>
    </row>
    <row r="1110" spans="3:6" x14ac:dyDescent="0.2">
      <c r="C1110" s="284" t="s">
        <v>2955</v>
      </c>
      <c r="D1110" s="284" t="s">
        <v>2956</v>
      </c>
      <c r="E1110" s="284" t="s">
        <v>2541</v>
      </c>
      <c r="F1110" s="284" t="s">
        <v>3640</v>
      </c>
    </row>
    <row r="1111" spans="3:6" x14ac:dyDescent="0.2">
      <c r="C1111" s="284" t="s">
        <v>2725</v>
      </c>
      <c r="D1111" s="284" t="s">
        <v>2726</v>
      </c>
      <c r="E1111" s="284" t="s">
        <v>2541</v>
      </c>
      <c r="F1111" s="284" t="s">
        <v>3641</v>
      </c>
    </row>
    <row r="1112" spans="3:6" x14ac:dyDescent="0.2">
      <c r="C1112" s="284" t="s">
        <v>2727</v>
      </c>
      <c r="D1112" s="284" t="s">
        <v>2728</v>
      </c>
      <c r="E1112" s="284" t="s">
        <v>2541</v>
      </c>
    </row>
    <row r="1113" spans="3:6" x14ac:dyDescent="0.2">
      <c r="C1113" s="284" t="s">
        <v>2729</v>
      </c>
      <c r="D1113" s="284" t="s">
        <v>2730</v>
      </c>
      <c r="E1113" s="284" t="s">
        <v>2541</v>
      </c>
    </row>
    <row r="1114" spans="3:6" x14ac:dyDescent="0.2">
      <c r="C1114" s="284" t="s">
        <v>2731</v>
      </c>
      <c r="D1114" s="284" t="s">
        <v>2732</v>
      </c>
      <c r="E1114" s="284" t="s">
        <v>2541</v>
      </c>
    </row>
    <row r="1115" spans="3:6" x14ac:dyDescent="0.2">
      <c r="C1115" s="284" t="s">
        <v>2733</v>
      </c>
      <c r="D1115" s="284" t="s">
        <v>2734</v>
      </c>
      <c r="E1115" s="284" t="s">
        <v>2541</v>
      </c>
    </row>
    <row r="1116" spans="3:6" x14ac:dyDescent="0.2">
      <c r="C1116" s="284" t="s">
        <v>2735</v>
      </c>
      <c r="D1116" s="284" t="s">
        <v>2736</v>
      </c>
      <c r="E1116" s="284" t="s">
        <v>2541</v>
      </c>
      <c r="F1116" s="284" t="s">
        <v>3642</v>
      </c>
    </row>
    <row r="1117" spans="3:6" x14ac:dyDescent="0.2">
      <c r="C1117" s="284" t="s">
        <v>2737</v>
      </c>
      <c r="D1117" s="284" t="s">
        <v>2738</v>
      </c>
      <c r="E1117" s="284" t="s">
        <v>2541</v>
      </c>
    </row>
    <row r="1118" spans="3:6" s="296" customFormat="1" x14ac:dyDescent="0.2">
      <c r="C1118" s="296" t="s">
        <v>2739</v>
      </c>
      <c r="D1118" s="296" t="s">
        <v>2740</v>
      </c>
      <c r="E1118" s="296" t="s">
        <v>1334</v>
      </c>
    </row>
    <row r="1119" spans="3:6" x14ac:dyDescent="0.2">
      <c r="C1119" s="284" t="s">
        <v>2741</v>
      </c>
      <c r="D1119" s="284" t="s">
        <v>2742</v>
      </c>
      <c r="E1119" s="284" t="s">
        <v>1334</v>
      </c>
    </row>
    <row r="1120" spans="3:6" x14ac:dyDescent="0.2">
      <c r="C1120" s="284" t="s">
        <v>2743</v>
      </c>
      <c r="D1120" s="284" t="s">
        <v>2744</v>
      </c>
      <c r="E1120" s="284" t="s">
        <v>1334</v>
      </c>
    </row>
    <row r="1121" spans="3:5" x14ac:dyDescent="0.2">
      <c r="C1121" s="284" t="s">
        <v>2745</v>
      </c>
      <c r="D1121" s="284" t="s">
        <v>2746</v>
      </c>
      <c r="E1121" s="284" t="s">
        <v>1334</v>
      </c>
    </row>
    <row r="1122" spans="3:5" x14ac:dyDescent="0.2">
      <c r="C1122" s="284" t="s">
        <v>2747</v>
      </c>
      <c r="D1122" s="284" t="s">
        <v>2748</v>
      </c>
      <c r="E1122" s="284" t="s">
        <v>1334</v>
      </c>
    </row>
    <row r="1123" spans="3:5" x14ac:dyDescent="0.2">
      <c r="C1123" s="284" t="s">
        <v>2749</v>
      </c>
      <c r="D1123" s="284" t="s">
        <v>2750</v>
      </c>
      <c r="E1123" s="284" t="s">
        <v>1334</v>
      </c>
    </row>
    <row r="1124" spans="3:5" x14ac:dyDescent="0.2">
      <c r="C1124" s="284" t="s">
        <v>2751</v>
      </c>
      <c r="D1124" s="284" t="s">
        <v>2752</v>
      </c>
      <c r="E1124" s="284" t="s">
        <v>1334</v>
      </c>
    </row>
    <row r="1125" spans="3:5" x14ac:dyDescent="0.2">
      <c r="C1125" s="284" t="s">
        <v>2753</v>
      </c>
      <c r="D1125" s="284" t="s">
        <v>2754</v>
      </c>
      <c r="E1125" s="284" t="s">
        <v>1334</v>
      </c>
    </row>
    <row r="1126" spans="3:5" x14ac:dyDescent="0.2">
      <c r="C1126" s="284" t="s">
        <v>2755</v>
      </c>
      <c r="D1126" s="284" t="s">
        <v>2756</v>
      </c>
      <c r="E1126" s="284" t="s">
        <v>1334</v>
      </c>
    </row>
    <row r="1127" spans="3:5" x14ac:dyDescent="0.2">
      <c r="C1127" s="284" t="s">
        <v>2757</v>
      </c>
      <c r="D1127" s="284" t="s">
        <v>2758</v>
      </c>
      <c r="E1127" s="284" t="s">
        <v>1334</v>
      </c>
    </row>
    <row r="1128" spans="3:5" s="296" customFormat="1" x14ac:dyDescent="0.2">
      <c r="C1128" s="296" t="s">
        <v>2759</v>
      </c>
      <c r="D1128" s="296" t="s">
        <v>2760</v>
      </c>
    </row>
    <row r="1129" spans="3:5" x14ac:dyDescent="0.2">
      <c r="C1129" s="284" t="s">
        <v>2761</v>
      </c>
      <c r="D1129" s="284" t="s">
        <v>2762</v>
      </c>
    </row>
    <row r="1130" spans="3:5" x14ac:dyDescent="0.2">
      <c r="C1130" s="284" t="s">
        <v>2763</v>
      </c>
      <c r="D1130" s="284" t="s">
        <v>2764</v>
      </c>
    </row>
    <row r="1131" spans="3:5" x14ac:dyDescent="0.2">
      <c r="C1131" s="284" t="s">
        <v>2765</v>
      </c>
      <c r="D1131" s="284" t="s">
        <v>2766</v>
      </c>
    </row>
    <row r="1132" spans="3:5" x14ac:dyDescent="0.2">
      <c r="C1132" s="284" t="s">
        <v>2767</v>
      </c>
      <c r="D1132" s="284" t="s">
        <v>2768</v>
      </c>
    </row>
    <row r="1133" spans="3:5" x14ac:dyDescent="0.2">
      <c r="C1133" s="284" t="s">
        <v>2769</v>
      </c>
      <c r="D1133" s="284" t="s">
        <v>2770</v>
      </c>
    </row>
    <row r="1134" spans="3:5" x14ac:dyDescent="0.2">
      <c r="C1134" s="284" t="s">
        <v>2771</v>
      </c>
      <c r="D1134" s="284" t="s">
        <v>2772</v>
      </c>
    </row>
    <row r="1135" spans="3:5" x14ac:dyDescent="0.2">
      <c r="C1135" s="284" t="s">
        <v>2773</v>
      </c>
      <c r="D1135" s="284" t="s">
        <v>2774</v>
      </c>
    </row>
    <row r="1136" spans="3:5" x14ac:dyDescent="0.2">
      <c r="C1136" s="284" t="s">
        <v>2775</v>
      </c>
      <c r="D1136" s="284" t="s">
        <v>2776</v>
      </c>
    </row>
    <row r="1137" spans="3:4" x14ac:dyDescent="0.2">
      <c r="C1137" s="284" t="s">
        <v>2777</v>
      </c>
      <c r="D1137" s="284" t="s">
        <v>2778</v>
      </c>
    </row>
    <row r="1138" spans="3:4" x14ac:dyDescent="0.2">
      <c r="C1138" s="284" t="s">
        <v>2779</v>
      </c>
      <c r="D1138" s="284" t="s">
        <v>2780</v>
      </c>
    </row>
    <row r="1139" spans="3:4" x14ac:dyDescent="0.2">
      <c r="C1139" s="284" t="s">
        <v>2781</v>
      </c>
      <c r="D1139" s="284" t="s">
        <v>2782</v>
      </c>
    </row>
    <row r="1140" spans="3:4" s="296" customFormat="1" x14ac:dyDescent="0.2">
      <c r="C1140" s="296" t="s">
        <v>2783</v>
      </c>
      <c r="D1140" s="296" t="s">
        <v>2784</v>
      </c>
    </row>
    <row r="1141" spans="3:4" x14ac:dyDescent="0.2">
      <c r="C1141" s="284" t="s">
        <v>2785</v>
      </c>
      <c r="D1141" s="284" t="s">
        <v>2786</v>
      </c>
    </row>
    <row r="1142" spans="3:4" x14ac:dyDescent="0.2">
      <c r="C1142" s="284" t="s">
        <v>2787</v>
      </c>
      <c r="D1142" s="284" t="s">
        <v>2788</v>
      </c>
    </row>
    <row r="1143" spans="3:4" x14ac:dyDescent="0.2">
      <c r="C1143" s="284" t="s">
        <v>2789</v>
      </c>
      <c r="D1143" s="284" t="s">
        <v>2790</v>
      </c>
    </row>
    <row r="1144" spans="3:4" x14ac:dyDescent="0.2">
      <c r="C1144" s="284" t="s">
        <v>2791</v>
      </c>
      <c r="D1144" s="284" t="s">
        <v>2792</v>
      </c>
    </row>
    <row r="1145" spans="3:4" x14ac:dyDescent="0.2">
      <c r="C1145" s="284" t="s">
        <v>2793</v>
      </c>
      <c r="D1145" s="284" t="s">
        <v>2794</v>
      </c>
    </row>
    <row r="1146" spans="3:4" x14ac:dyDescent="0.2">
      <c r="C1146" s="284" t="s">
        <v>2795</v>
      </c>
      <c r="D1146" s="284" t="s">
        <v>2796</v>
      </c>
    </row>
    <row r="1147" spans="3:4" x14ac:dyDescent="0.2">
      <c r="C1147" s="284" t="s">
        <v>2797</v>
      </c>
      <c r="D1147" s="284" t="s">
        <v>2798</v>
      </c>
    </row>
    <row r="1148" spans="3:4" x14ac:dyDescent="0.2">
      <c r="C1148" s="284" t="s">
        <v>2799</v>
      </c>
      <c r="D1148" s="284" t="s">
        <v>2800</v>
      </c>
    </row>
    <row r="1149" spans="3:4" s="295" customFormat="1" x14ac:dyDescent="0.2">
      <c r="C1149" s="295" t="s">
        <v>2801</v>
      </c>
      <c r="D1149" s="295" t="s">
        <v>685</v>
      </c>
    </row>
    <row r="1150" spans="3:4" s="295" customFormat="1" x14ac:dyDescent="0.2">
      <c r="C1150" s="295" t="s">
        <v>2802</v>
      </c>
      <c r="D1150" s="295" t="s">
        <v>685</v>
      </c>
    </row>
    <row r="1151" spans="3:4" s="296" customFormat="1" x14ac:dyDescent="0.2">
      <c r="C1151" s="296" t="s">
        <v>2803</v>
      </c>
      <c r="D1151" s="296" t="s">
        <v>685</v>
      </c>
    </row>
    <row r="1152" spans="3:4" s="294" customFormat="1" x14ac:dyDescent="0.2">
      <c r="C1152" s="294" t="s">
        <v>2804</v>
      </c>
      <c r="D1152" s="294" t="s">
        <v>2805</v>
      </c>
    </row>
    <row r="1153" spans="1:6" s="296" customFormat="1" x14ac:dyDescent="0.2">
      <c r="C1153" s="296" t="s">
        <v>2806</v>
      </c>
      <c r="D1153" s="296" t="s">
        <v>685</v>
      </c>
    </row>
    <row r="1154" spans="1:6" x14ac:dyDescent="0.2">
      <c r="C1154" s="284" t="s">
        <v>2807</v>
      </c>
      <c r="D1154" s="284" t="s">
        <v>2808</v>
      </c>
    </row>
    <row r="1155" spans="1:6" x14ac:dyDescent="0.2">
      <c r="C1155" s="284" t="s">
        <v>2809</v>
      </c>
      <c r="D1155" s="284" t="s">
        <v>2810</v>
      </c>
    </row>
    <row r="1156" spans="1:6" x14ac:dyDescent="0.2">
      <c r="C1156" s="284" t="s">
        <v>2811</v>
      </c>
      <c r="D1156" s="284" t="s">
        <v>2812</v>
      </c>
    </row>
    <row r="1157" spans="1:6" x14ac:dyDescent="0.2">
      <c r="C1157" s="284" t="s">
        <v>2813</v>
      </c>
      <c r="D1157" s="284" t="s">
        <v>2814</v>
      </c>
    </row>
    <row r="1158" spans="1:6" x14ac:dyDescent="0.2">
      <c r="C1158" s="284" t="s">
        <v>2815</v>
      </c>
      <c r="D1158" s="284" t="s">
        <v>2816</v>
      </c>
      <c r="F1158" s="284" t="s">
        <v>3643</v>
      </c>
    </row>
    <row r="1159" spans="1:6" x14ac:dyDescent="0.2">
      <c r="C1159" s="284" t="s">
        <v>2817</v>
      </c>
      <c r="D1159" s="284" t="s">
        <v>2818</v>
      </c>
      <c r="F1159" s="284" t="s">
        <v>3644</v>
      </c>
    </row>
    <row r="1160" spans="1:6" x14ac:dyDescent="0.2">
      <c r="C1160" s="284" t="s">
        <v>2819</v>
      </c>
      <c r="D1160" s="284" t="s">
        <v>2820</v>
      </c>
    </row>
    <row r="1161" spans="1:6" x14ac:dyDescent="0.2">
      <c r="C1161" s="284" t="s">
        <v>2821</v>
      </c>
      <c r="D1161" s="284" t="s">
        <v>2822</v>
      </c>
      <c r="F1161" s="284" t="s">
        <v>3645</v>
      </c>
    </row>
    <row r="1162" spans="1:6" x14ac:dyDescent="0.2">
      <c r="C1162" s="284" t="s">
        <v>2823</v>
      </c>
      <c r="D1162" s="284" t="s">
        <v>2824</v>
      </c>
      <c r="F1162" s="284" t="s">
        <v>3646</v>
      </c>
    </row>
    <row r="1163" spans="1:6" x14ac:dyDescent="0.2">
      <c r="C1163" s="284" t="s">
        <v>2825</v>
      </c>
      <c r="D1163" s="284" t="s">
        <v>2826</v>
      </c>
      <c r="F1163" s="284" t="s">
        <v>3647</v>
      </c>
    </row>
    <row r="1164" spans="1:6" x14ac:dyDescent="0.2">
      <c r="C1164" s="284" t="s">
        <v>2827</v>
      </c>
      <c r="D1164" s="284" t="s">
        <v>2828</v>
      </c>
    </row>
    <row r="1165" spans="1:6" x14ac:dyDescent="0.2">
      <c r="C1165" s="284" t="s">
        <v>2829</v>
      </c>
      <c r="D1165" s="284" t="s">
        <v>2830</v>
      </c>
    </row>
    <row r="1166" spans="1:6" x14ac:dyDescent="0.2">
      <c r="C1166" s="284" t="s">
        <v>2831</v>
      </c>
      <c r="D1166" s="284" t="s">
        <v>2832</v>
      </c>
      <c r="F1166" s="284" t="s">
        <v>3648</v>
      </c>
    </row>
    <row r="1167" spans="1:6" x14ac:dyDescent="0.2">
      <c r="A1167" s="284">
        <v>9032</v>
      </c>
      <c r="C1167" s="284" t="s">
        <v>2833</v>
      </c>
      <c r="D1167" s="284" t="s">
        <v>2834</v>
      </c>
      <c r="F1167" s="284" t="s">
        <v>3649</v>
      </c>
    </row>
    <row r="1168" spans="1:6" x14ac:dyDescent="0.2">
      <c r="C1168" s="284" t="s">
        <v>2835</v>
      </c>
      <c r="D1168" s="284" t="s">
        <v>2836</v>
      </c>
      <c r="F1168" s="284" t="s">
        <v>3650</v>
      </c>
    </row>
    <row r="1169" spans="1:6" x14ac:dyDescent="0.2">
      <c r="C1169" s="284" t="s">
        <v>2837</v>
      </c>
      <c r="D1169" s="284" t="s">
        <v>2838</v>
      </c>
      <c r="E1169" s="284" t="s">
        <v>1022</v>
      </c>
      <c r="F1169" s="284" t="s">
        <v>3651</v>
      </c>
    </row>
    <row r="1170" spans="1:6" x14ac:dyDescent="0.2">
      <c r="A1170" s="284">
        <v>903400</v>
      </c>
      <c r="B1170" s="284" t="s">
        <v>136</v>
      </c>
      <c r="C1170" s="284" t="s">
        <v>2839</v>
      </c>
      <c r="D1170" s="284" t="s">
        <v>2840</v>
      </c>
      <c r="E1170" s="284" t="s">
        <v>1022</v>
      </c>
      <c r="F1170" s="284" t="s">
        <v>3652</v>
      </c>
    </row>
    <row r="1171" spans="1:6" x14ac:dyDescent="0.2">
      <c r="C1171" s="284" t="s">
        <v>468</v>
      </c>
      <c r="D1171" s="284" t="s">
        <v>2957</v>
      </c>
      <c r="E1171" s="284" t="s">
        <v>1022</v>
      </c>
      <c r="F1171" s="284" t="s">
        <v>3653</v>
      </c>
    </row>
    <row r="1172" spans="1:6" x14ac:dyDescent="0.2">
      <c r="C1172" s="284" t="s">
        <v>469</v>
      </c>
      <c r="D1172" s="284" t="s">
        <v>2958</v>
      </c>
      <c r="E1172" s="284" t="s">
        <v>1022</v>
      </c>
      <c r="F1172" s="284" t="s">
        <v>3654</v>
      </c>
    </row>
    <row r="1173" spans="1:6" x14ac:dyDescent="0.2">
      <c r="C1173" s="284" t="s">
        <v>2841</v>
      </c>
      <c r="D1173" s="284" t="s">
        <v>2842</v>
      </c>
    </row>
    <row r="1174" spans="1:6" x14ac:dyDescent="0.2">
      <c r="C1174" s="284" t="s">
        <v>2843</v>
      </c>
      <c r="D1174" s="284" t="s">
        <v>2844</v>
      </c>
    </row>
    <row r="1175" spans="1:6" x14ac:dyDescent="0.2">
      <c r="C1175" s="284" t="s">
        <v>2845</v>
      </c>
      <c r="D1175" s="284" t="s">
        <v>2846</v>
      </c>
      <c r="F1175" s="284" t="s">
        <v>3655</v>
      </c>
    </row>
    <row r="1176" spans="1:6" x14ac:dyDescent="0.2">
      <c r="C1176" s="284" t="s">
        <v>2847</v>
      </c>
      <c r="D1176" s="284" t="s">
        <v>2848</v>
      </c>
      <c r="F1176" s="284" t="s">
        <v>3656</v>
      </c>
    </row>
    <row r="1177" spans="1:6" x14ac:dyDescent="0.2">
      <c r="A1177" s="284">
        <v>9043</v>
      </c>
      <c r="C1177" s="284" t="s">
        <v>2849</v>
      </c>
      <c r="D1177" s="284" t="s">
        <v>2850</v>
      </c>
      <c r="E1177" s="284" t="s">
        <v>1334</v>
      </c>
      <c r="F1177" s="284" t="s">
        <v>3657</v>
      </c>
    </row>
    <row r="1178" spans="1:6" x14ac:dyDescent="0.2">
      <c r="C1178" s="284" t="s">
        <v>2944</v>
      </c>
      <c r="D1178" s="284" t="s">
        <v>2959</v>
      </c>
      <c r="E1178" s="284" t="s">
        <v>1334</v>
      </c>
      <c r="F1178" s="284" t="s">
        <v>3658</v>
      </c>
    </row>
    <row r="1179" spans="1:6" x14ac:dyDescent="0.2">
      <c r="C1179" s="284" t="s">
        <v>2851</v>
      </c>
      <c r="D1179" s="284" t="s">
        <v>2852</v>
      </c>
      <c r="F1179" s="284" t="s">
        <v>3659</v>
      </c>
    </row>
    <row r="1180" spans="1:6" x14ac:dyDescent="0.2">
      <c r="C1180" s="284" t="s">
        <v>2853</v>
      </c>
      <c r="D1180" s="284" t="s">
        <v>2854</v>
      </c>
      <c r="F1180" s="284" t="s">
        <v>3660</v>
      </c>
    </row>
    <row r="1181" spans="1:6" x14ac:dyDescent="0.2">
      <c r="C1181" s="284" t="s">
        <v>2855</v>
      </c>
      <c r="D1181" s="284" t="s">
        <v>2856</v>
      </c>
    </row>
    <row r="1182" spans="1:6" x14ac:dyDescent="0.2">
      <c r="C1182" s="284" t="s">
        <v>2857</v>
      </c>
      <c r="D1182" s="284" t="s">
        <v>2858</v>
      </c>
    </row>
    <row r="1183" spans="1:6" x14ac:dyDescent="0.2">
      <c r="C1183" s="284" t="s">
        <v>2859</v>
      </c>
      <c r="D1183" s="284" t="s">
        <v>2860</v>
      </c>
      <c r="F1183" s="284" t="s">
        <v>3661</v>
      </c>
    </row>
    <row r="1184" spans="1:6" x14ac:dyDescent="0.2">
      <c r="A1184" s="284">
        <v>905110</v>
      </c>
      <c r="B1184" s="284" t="s">
        <v>2861</v>
      </c>
      <c r="C1184" s="284" t="s">
        <v>2862</v>
      </c>
      <c r="D1184" s="284" t="s">
        <v>2863</v>
      </c>
      <c r="E1184" s="284" t="s">
        <v>1949</v>
      </c>
      <c r="F1184" s="284" t="s">
        <v>3662</v>
      </c>
    </row>
    <row r="1185" spans="1:6" x14ac:dyDescent="0.2">
      <c r="C1185" s="284" t="s">
        <v>3663</v>
      </c>
      <c r="D1185" s="284" t="s">
        <v>2864</v>
      </c>
      <c r="F1185" s="284" t="s">
        <v>3664</v>
      </c>
    </row>
    <row r="1186" spans="1:6" x14ac:dyDescent="0.2">
      <c r="A1186" s="284">
        <v>9053</v>
      </c>
      <c r="C1186" s="284" t="s">
        <v>2865</v>
      </c>
      <c r="D1186" s="284" t="s">
        <v>2866</v>
      </c>
      <c r="F1186" s="284" t="s">
        <v>3665</v>
      </c>
    </row>
    <row r="1187" spans="1:6" x14ac:dyDescent="0.2">
      <c r="A1187" s="284">
        <v>905310</v>
      </c>
      <c r="B1187" s="284" t="s">
        <v>2867</v>
      </c>
      <c r="C1187" s="284" t="s">
        <v>2868</v>
      </c>
      <c r="D1187" s="284" t="s">
        <v>2869</v>
      </c>
      <c r="E1187" s="284" t="s">
        <v>1334</v>
      </c>
      <c r="F1187" s="284" t="s">
        <v>3666</v>
      </c>
    </row>
    <row r="1188" spans="1:6" x14ac:dyDescent="0.2">
      <c r="C1188" s="284" t="s">
        <v>3667</v>
      </c>
      <c r="D1188" s="284" t="s">
        <v>2870</v>
      </c>
      <c r="E1188" s="284" t="s">
        <v>1519</v>
      </c>
      <c r="F1188" s="284" t="s">
        <v>3668</v>
      </c>
    </row>
    <row r="1189" spans="1:6" x14ac:dyDescent="0.2">
      <c r="C1189" s="284" t="s">
        <v>2871</v>
      </c>
      <c r="D1189" s="284" t="s">
        <v>2872</v>
      </c>
      <c r="E1189" s="284" t="s">
        <v>1602</v>
      </c>
      <c r="F1189" s="284" t="s">
        <v>3669</v>
      </c>
    </row>
    <row r="1190" spans="1:6" x14ac:dyDescent="0.2">
      <c r="C1190" s="284" t="s">
        <v>2873</v>
      </c>
      <c r="D1190" s="284" t="s">
        <v>2874</v>
      </c>
      <c r="E1190" s="284" t="s">
        <v>1446</v>
      </c>
      <c r="F1190" s="284" t="s">
        <v>3670</v>
      </c>
    </row>
    <row r="1191" spans="1:6" x14ac:dyDescent="0.2">
      <c r="C1191" s="284" t="s">
        <v>2875</v>
      </c>
      <c r="D1191" s="284" t="s">
        <v>2876</v>
      </c>
      <c r="E1191" s="284" t="s">
        <v>1821</v>
      </c>
      <c r="F1191" s="284" t="s">
        <v>3671</v>
      </c>
    </row>
    <row r="1192" spans="1:6" x14ac:dyDescent="0.2">
      <c r="C1192" s="284" t="s">
        <v>2877</v>
      </c>
      <c r="D1192" s="284" t="s">
        <v>2878</v>
      </c>
      <c r="E1192" s="284" t="s">
        <v>1934</v>
      </c>
      <c r="F1192" s="284" t="s">
        <v>3672</v>
      </c>
    </row>
    <row r="1193" spans="1:6" x14ac:dyDescent="0.2">
      <c r="C1193" s="284" t="s">
        <v>2879</v>
      </c>
      <c r="D1193" s="284" t="s">
        <v>2880</v>
      </c>
      <c r="E1193" s="284" t="s">
        <v>1949</v>
      </c>
    </row>
    <row r="1194" spans="1:6" x14ac:dyDescent="0.2">
      <c r="C1194" s="284" t="s">
        <v>2881</v>
      </c>
      <c r="D1194" s="284" t="s">
        <v>2882</v>
      </c>
      <c r="E1194" s="284" t="s">
        <v>1949</v>
      </c>
    </row>
    <row r="1195" spans="1:6" x14ac:dyDescent="0.2">
      <c r="C1195" s="284" t="s">
        <v>2883</v>
      </c>
      <c r="D1195" s="284" t="s">
        <v>2884</v>
      </c>
      <c r="E1195" s="284" t="s">
        <v>1949</v>
      </c>
      <c r="F1195" s="284" t="s">
        <v>3673</v>
      </c>
    </row>
    <row r="1196" spans="1:6" x14ac:dyDescent="0.2">
      <c r="A1196" s="284">
        <v>906100</v>
      </c>
      <c r="B1196" s="284" t="s">
        <v>137</v>
      </c>
      <c r="C1196" s="284" t="s">
        <v>2885</v>
      </c>
      <c r="D1196" s="284" t="s">
        <v>2886</v>
      </c>
      <c r="E1196" s="284" t="s">
        <v>1949</v>
      </c>
      <c r="F1196" s="284" t="s">
        <v>3674</v>
      </c>
    </row>
    <row r="1197" spans="1:6" x14ac:dyDescent="0.2">
      <c r="C1197" s="284" t="s">
        <v>2887</v>
      </c>
      <c r="D1197" s="284" t="s">
        <v>2888</v>
      </c>
      <c r="E1197" s="284" t="s">
        <v>1949</v>
      </c>
      <c r="F1197" s="284" t="s">
        <v>3675</v>
      </c>
    </row>
    <row r="1198" spans="1:6" x14ac:dyDescent="0.2">
      <c r="A1198" s="284">
        <v>9063</v>
      </c>
      <c r="C1198" s="284" t="s">
        <v>464</v>
      </c>
      <c r="D1198" s="284" t="s">
        <v>2889</v>
      </c>
      <c r="E1198" s="284" t="s">
        <v>1949</v>
      </c>
      <c r="F1198" s="284" t="s">
        <v>3676</v>
      </c>
    </row>
    <row r="1199" spans="1:6" x14ac:dyDescent="0.2">
      <c r="A1199" s="284">
        <v>906310</v>
      </c>
      <c r="B1199" s="284" t="s">
        <v>138</v>
      </c>
      <c r="C1199" s="284" t="s">
        <v>465</v>
      </c>
      <c r="D1199" s="284" t="s">
        <v>2890</v>
      </c>
      <c r="E1199" s="284" t="s">
        <v>1949</v>
      </c>
      <c r="F1199" s="284" t="s">
        <v>3677</v>
      </c>
    </row>
    <row r="1200" spans="1:6" x14ac:dyDescent="0.2">
      <c r="A1200" s="284">
        <v>906320</v>
      </c>
      <c r="B1200" s="284" t="s">
        <v>2891</v>
      </c>
      <c r="C1200" s="284" t="s">
        <v>2892</v>
      </c>
      <c r="D1200" s="284" t="s">
        <v>2893</v>
      </c>
      <c r="E1200" s="284" t="s">
        <v>1949</v>
      </c>
      <c r="F1200" s="284" t="s">
        <v>3678</v>
      </c>
    </row>
    <row r="1201" spans="1:6" x14ac:dyDescent="0.2">
      <c r="C1201" s="284" t="s">
        <v>2960</v>
      </c>
      <c r="D1201" s="284" t="s">
        <v>2961</v>
      </c>
      <c r="E1201" s="284" t="s">
        <v>1949</v>
      </c>
      <c r="F1201" s="284" t="s">
        <v>3679</v>
      </c>
    </row>
    <row r="1202" spans="1:6" x14ac:dyDescent="0.2">
      <c r="C1202" s="284" t="s">
        <v>2894</v>
      </c>
      <c r="D1202" s="284" t="s">
        <v>2895</v>
      </c>
      <c r="E1202" s="284" t="s">
        <v>2199</v>
      </c>
    </row>
    <row r="1203" spans="1:6" x14ac:dyDescent="0.2">
      <c r="A1203" s="284">
        <v>906420</v>
      </c>
      <c r="B1203" s="284" t="s">
        <v>110</v>
      </c>
      <c r="C1203" s="284" t="s">
        <v>2896</v>
      </c>
      <c r="D1203" s="284" t="s">
        <v>2897</v>
      </c>
      <c r="E1203" s="284" t="s">
        <v>2199</v>
      </c>
      <c r="F1203" s="284" t="s">
        <v>3680</v>
      </c>
    </row>
    <row r="1204" spans="1:6" x14ac:dyDescent="0.2">
      <c r="C1204" s="284" t="s">
        <v>2898</v>
      </c>
      <c r="D1204" s="284" t="s">
        <v>2899</v>
      </c>
      <c r="E1204" s="284" t="s">
        <v>2199</v>
      </c>
      <c r="F1204" s="284" t="s">
        <v>3681</v>
      </c>
    </row>
    <row r="1205" spans="1:6" x14ac:dyDescent="0.2">
      <c r="C1205" s="284" t="s">
        <v>2900</v>
      </c>
      <c r="D1205" s="284" t="s">
        <v>2901</v>
      </c>
      <c r="F1205" s="284" t="s">
        <v>3682</v>
      </c>
    </row>
    <row r="1206" spans="1:6" x14ac:dyDescent="0.2">
      <c r="C1206" s="284" t="s">
        <v>2902</v>
      </c>
      <c r="D1206" s="284" t="s">
        <v>2903</v>
      </c>
      <c r="F1206" s="284" t="s">
        <v>3683</v>
      </c>
    </row>
    <row r="1207" spans="1:6" x14ac:dyDescent="0.2">
      <c r="C1207" s="284" t="s">
        <v>2904</v>
      </c>
      <c r="D1207" s="284" t="s">
        <v>2905</v>
      </c>
    </row>
    <row r="1208" spans="1:6" x14ac:dyDescent="0.2">
      <c r="C1208" s="284" t="s">
        <v>2906</v>
      </c>
      <c r="D1208" s="284" t="s">
        <v>2907</v>
      </c>
    </row>
    <row r="1209" spans="1:6" x14ac:dyDescent="0.2">
      <c r="C1209" s="284" t="s">
        <v>2908</v>
      </c>
      <c r="D1209" s="284" t="s">
        <v>2909</v>
      </c>
      <c r="F1209" s="284" t="s">
        <v>3684</v>
      </c>
    </row>
    <row r="1210" spans="1:6" x14ac:dyDescent="0.2">
      <c r="C1210" s="284" t="s">
        <v>2910</v>
      </c>
      <c r="D1210" s="284" t="s">
        <v>2911</v>
      </c>
      <c r="F1210" s="284" t="s">
        <v>3685</v>
      </c>
    </row>
    <row r="1211" spans="1:6" x14ac:dyDescent="0.2">
      <c r="C1211" s="284" t="s">
        <v>2912</v>
      </c>
      <c r="D1211" s="284" t="s">
        <v>2913</v>
      </c>
      <c r="F1211" s="284" t="s">
        <v>3686</v>
      </c>
    </row>
    <row r="1212" spans="1:6" x14ac:dyDescent="0.2">
      <c r="C1212" s="284" t="s">
        <v>2914</v>
      </c>
      <c r="D1212" s="284" t="s">
        <v>2915</v>
      </c>
      <c r="F1212" s="284" t="s">
        <v>3687</v>
      </c>
    </row>
    <row r="1213" spans="1:6" x14ac:dyDescent="0.2">
      <c r="C1213" s="284" t="s">
        <v>2916</v>
      </c>
      <c r="D1213" s="284" t="s">
        <v>2917</v>
      </c>
    </row>
    <row r="1214" spans="1:6" x14ac:dyDescent="0.2">
      <c r="C1214" s="284" t="s">
        <v>2918</v>
      </c>
      <c r="D1214" s="284" t="s">
        <v>2919</v>
      </c>
    </row>
    <row r="1215" spans="1:6" x14ac:dyDescent="0.2">
      <c r="C1215" s="284" t="s">
        <v>2920</v>
      </c>
      <c r="D1215" s="284" t="s">
        <v>2921</v>
      </c>
      <c r="F1215" s="284" t="s">
        <v>3688</v>
      </c>
    </row>
    <row r="1216" spans="1:6" x14ac:dyDescent="0.2">
      <c r="C1216" s="284" t="s">
        <v>2922</v>
      </c>
      <c r="D1216" s="284" t="s">
        <v>2923</v>
      </c>
      <c r="F1216" s="284" t="s">
        <v>3689</v>
      </c>
    </row>
    <row r="1217" spans="3:6" x14ac:dyDescent="0.2">
      <c r="C1217" s="284" t="s">
        <v>2924</v>
      </c>
      <c r="D1217" s="284" t="s">
        <v>2925</v>
      </c>
      <c r="F1217" s="284" t="s">
        <v>3690</v>
      </c>
    </row>
    <row r="1218" spans="3:6" s="295" customFormat="1" x14ac:dyDescent="0.2">
      <c r="C1218" s="299">
        <v>91</v>
      </c>
      <c r="D1218" s="295" t="s">
        <v>685</v>
      </c>
    </row>
    <row r="1219" spans="3:6" s="295" customFormat="1" x14ac:dyDescent="0.2">
      <c r="C1219" s="299">
        <v>92</v>
      </c>
      <c r="D1219" s="295" t="s">
        <v>685</v>
      </c>
    </row>
    <row r="1220" spans="3:6" s="295" customFormat="1" x14ac:dyDescent="0.2">
      <c r="C1220" s="299">
        <v>93</v>
      </c>
      <c r="D1220" s="295" t="s">
        <v>685</v>
      </c>
    </row>
    <row r="1221" spans="3:6" s="295" customFormat="1" x14ac:dyDescent="0.2">
      <c r="C1221" s="299">
        <v>94</v>
      </c>
      <c r="D1221" s="295" t="s">
        <v>685</v>
      </c>
    </row>
    <row r="1222" spans="3:6" s="295" customFormat="1" x14ac:dyDescent="0.2">
      <c r="C1222" s="299">
        <v>95</v>
      </c>
      <c r="D1222" s="295" t="s">
        <v>685</v>
      </c>
    </row>
    <row r="1223" spans="3:6" s="295" customFormat="1" x14ac:dyDescent="0.2">
      <c r="C1223" s="299">
        <v>96</v>
      </c>
      <c r="D1223" s="295" t="s">
        <v>685</v>
      </c>
    </row>
    <row r="1224" spans="3:6" s="295" customFormat="1" x14ac:dyDescent="0.2">
      <c r="C1224" s="299">
        <v>97</v>
      </c>
      <c r="D1224" s="295" t="s">
        <v>685</v>
      </c>
    </row>
    <row r="1225" spans="3:6" s="295" customFormat="1" x14ac:dyDescent="0.2">
      <c r="C1225" s="299">
        <v>98</v>
      </c>
      <c r="D1225" s="295" t="s">
        <v>685</v>
      </c>
    </row>
    <row r="1226" spans="3:6" s="297" customFormat="1" x14ac:dyDescent="0.2">
      <c r="C1226" s="314">
        <v>99</v>
      </c>
      <c r="D1226" s="297" t="s">
        <v>685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1512-65AE-4C5B-B713-570B92DD9F77}">
  <sheetPr codeName="Blad4"/>
  <dimension ref="A1:G241"/>
  <sheetViews>
    <sheetView workbookViewId="0">
      <selection sqref="A1:A2"/>
    </sheetView>
  </sheetViews>
  <sheetFormatPr defaultRowHeight="13.8" outlineLevelRow="1" x14ac:dyDescent="0.25"/>
  <cols>
    <col min="1" max="1" width="56.8984375" style="20" customWidth="1"/>
    <col min="2" max="2" width="9" style="20"/>
    <col min="3" max="3" width="11" customWidth="1"/>
    <col min="4" max="4" width="14.59765625" customWidth="1"/>
    <col min="5" max="5" width="13.69921875" customWidth="1"/>
    <col min="6" max="6" width="10.5" customWidth="1"/>
    <col min="7" max="7" width="13.5" bestFit="1" customWidth="1"/>
  </cols>
  <sheetData>
    <row r="1" spans="1:7" s="19" customFormat="1" x14ac:dyDescent="0.25">
      <c r="A1" s="415" t="s">
        <v>142</v>
      </c>
      <c r="B1" s="415" t="s">
        <v>148</v>
      </c>
      <c r="C1" s="413" t="s">
        <v>2977</v>
      </c>
      <c r="D1" s="414"/>
      <c r="E1" s="414"/>
      <c r="F1" s="414"/>
      <c r="G1" s="417" t="s">
        <v>2976</v>
      </c>
    </row>
    <row r="2" spans="1:7" s="59" customFormat="1" ht="14.4" thickBot="1" x14ac:dyDescent="0.3">
      <c r="A2" s="416"/>
      <c r="B2" s="416"/>
      <c r="C2" s="59" t="s">
        <v>2997</v>
      </c>
      <c r="D2" s="59" t="s">
        <v>2998</v>
      </c>
      <c r="E2" s="59" t="s">
        <v>2999</v>
      </c>
      <c r="F2" s="59" t="s">
        <v>3000</v>
      </c>
      <c r="G2" s="418"/>
    </row>
    <row r="3" spans="1:7" x14ac:dyDescent="0.25">
      <c r="A3" s="58" t="s">
        <v>3022</v>
      </c>
      <c r="B3" s="58" t="s">
        <v>2982</v>
      </c>
      <c r="C3" s="60"/>
      <c r="D3" s="60"/>
      <c r="E3" s="60"/>
      <c r="F3" s="60"/>
      <c r="G3" t="s">
        <v>3001</v>
      </c>
    </row>
    <row r="4" spans="1:7" x14ac:dyDescent="0.25">
      <c r="A4" s="20" t="s">
        <v>2978</v>
      </c>
      <c r="B4" s="20" t="s">
        <v>2983</v>
      </c>
      <c r="C4" s="60">
        <v>0.6</v>
      </c>
      <c r="D4" s="60">
        <v>0.3</v>
      </c>
      <c r="E4" s="60">
        <v>0.2</v>
      </c>
      <c r="F4" s="60">
        <v>0.2</v>
      </c>
      <c r="G4" t="s">
        <v>3001</v>
      </c>
    </row>
    <row r="5" spans="1:7" x14ac:dyDescent="0.25">
      <c r="A5" s="20" t="s">
        <v>1334</v>
      </c>
      <c r="B5" s="20" t="s">
        <v>2984</v>
      </c>
      <c r="C5" s="60">
        <v>0.6</v>
      </c>
      <c r="D5" s="60">
        <v>0.2</v>
      </c>
      <c r="E5" s="60">
        <v>0.2</v>
      </c>
      <c r="F5" s="60">
        <v>0.2</v>
      </c>
      <c r="G5" t="s">
        <v>3001</v>
      </c>
    </row>
    <row r="6" spans="1:7" hidden="1" outlineLevel="1" x14ac:dyDescent="0.25">
      <c r="B6" s="20" t="s">
        <v>3020</v>
      </c>
      <c r="C6" s="60"/>
      <c r="D6" s="60"/>
      <c r="E6" s="60"/>
      <c r="F6" s="60"/>
    </row>
    <row r="7" spans="1:7" collapsed="1" x14ac:dyDescent="0.25">
      <c r="A7" s="20" t="s">
        <v>2995</v>
      </c>
      <c r="B7" s="20" t="s">
        <v>2985</v>
      </c>
      <c r="C7" s="60">
        <v>1.6</v>
      </c>
      <c r="D7" s="60">
        <v>1.9</v>
      </c>
      <c r="E7" s="60">
        <v>0.4</v>
      </c>
      <c r="F7" s="60">
        <v>0.9</v>
      </c>
      <c r="G7" t="s">
        <v>3001</v>
      </c>
    </row>
    <row r="8" spans="1:7" x14ac:dyDescent="0.25">
      <c r="A8" s="20" t="s">
        <v>3021</v>
      </c>
      <c r="B8" s="20" t="s">
        <v>2986</v>
      </c>
      <c r="C8" s="60">
        <v>3.1</v>
      </c>
      <c r="D8" s="60">
        <v>0.75</v>
      </c>
      <c r="E8" s="60">
        <v>0.6</v>
      </c>
      <c r="F8" s="60">
        <v>0.6</v>
      </c>
      <c r="G8" t="s">
        <v>3001</v>
      </c>
    </row>
    <row r="9" spans="1:7" x14ac:dyDescent="0.25">
      <c r="A9" s="20" t="s">
        <v>1821</v>
      </c>
      <c r="B9" s="20" t="s">
        <v>2987</v>
      </c>
      <c r="C9" s="60">
        <v>1.2</v>
      </c>
      <c r="D9" s="60">
        <v>0.5</v>
      </c>
      <c r="E9" s="60">
        <v>0.4</v>
      </c>
      <c r="F9" s="60">
        <v>1.6</v>
      </c>
      <c r="G9" t="s">
        <v>3001</v>
      </c>
    </row>
    <row r="10" spans="1:7" x14ac:dyDescent="0.25">
      <c r="A10" s="20" t="s">
        <v>3007</v>
      </c>
      <c r="B10" s="20" t="s">
        <v>2989</v>
      </c>
      <c r="C10" s="60">
        <v>0.6</v>
      </c>
      <c r="D10" s="60">
        <v>0.3</v>
      </c>
      <c r="E10" s="60">
        <v>0.3</v>
      </c>
      <c r="F10" s="60">
        <v>0.3</v>
      </c>
      <c r="G10" t="s">
        <v>3001</v>
      </c>
    </row>
    <row r="11" spans="1:7" hidden="1" outlineLevel="1" x14ac:dyDescent="0.25">
      <c r="B11" s="20" t="s">
        <v>3018</v>
      </c>
      <c r="C11" s="60"/>
      <c r="D11" s="60"/>
      <c r="E11" s="60"/>
      <c r="F11" s="60"/>
    </row>
    <row r="12" spans="1:7" hidden="1" outlineLevel="1" x14ac:dyDescent="0.25">
      <c r="B12" s="20" t="s">
        <v>3019</v>
      </c>
      <c r="C12" s="60"/>
      <c r="D12" s="60"/>
      <c r="E12" s="60"/>
      <c r="F12" s="60"/>
    </row>
    <row r="13" spans="1:7" collapsed="1" x14ac:dyDescent="0.25">
      <c r="A13" s="20" t="s">
        <v>2979</v>
      </c>
      <c r="B13" s="20" t="s">
        <v>2988</v>
      </c>
      <c r="C13" s="60">
        <v>1.7</v>
      </c>
      <c r="D13" s="60">
        <v>1.1000000000000001</v>
      </c>
      <c r="E13" s="60">
        <v>0.7</v>
      </c>
      <c r="F13" s="60">
        <v>0.6</v>
      </c>
      <c r="G13" t="s">
        <v>3001</v>
      </c>
    </row>
    <row r="14" spans="1:7" x14ac:dyDescent="0.25">
      <c r="A14" s="57" t="s">
        <v>3006</v>
      </c>
      <c r="B14" s="20" t="s">
        <v>2990</v>
      </c>
      <c r="C14" s="60">
        <v>1.1000000000000001</v>
      </c>
      <c r="D14" s="60">
        <v>1</v>
      </c>
      <c r="E14" s="60">
        <v>0.6</v>
      </c>
      <c r="F14" s="60">
        <v>0.5</v>
      </c>
      <c r="G14" t="s">
        <v>3001</v>
      </c>
    </row>
    <row r="15" spans="1:7" x14ac:dyDescent="0.25">
      <c r="A15" s="20" t="s">
        <v>2980</v>
      </c>
      <c r="B15" s="20" t="s">
        <v>2991</v>
      </c>
      <c r="C15" s="60">
        <v>1.1000000000000001</v>
      </c>
      <c r="D15" s="60">
        <v>1</v>
      </c>
      <c r="E15" s="60">
        <v>0.8</v>
      </c>
      <c r="F15" s="60">
        <v>0.5</v>
      </c>
      <c r="G15" t="s">
        <v>3001</v>
      </c>
    </row>
    <row r="16" spans="1:7" hidden="1" outlineLevel="1" x14ac:dyDescent="0.25">
      <c r="B16" s="20" t="s">
        <v>3017</v>
      </c>
      <c r="C16" s="60"/>
      <c r="D16" s="60"/>
      <c r="E16" s="60"/>
      <c r="F16" s="60"/>
    </row>
    <row r="17" spans="1:7" collapsed="1" x14ac:dyDescent="0.25">
      <c r="A17" s="20" t="s">
        <v>3003</v>
      </c>
      <c r="B17" s="20" t="s">
        <v>2992</v>
      </c>
      <c r="C17" s="419">
        <v>2.6</v>
      </c>
      <c r="D17" s="60">
        <v>1.2</v>
      </c>
      <c r="E17" s="60">
        <v>1</v>
      </c>
      <c r="F17" s="60">
        <v>0.8</v>
      </c>
      <c r="G17" t="s">
        <v>3001</v>
      </c>
    </row>
    <row r="18" spans="1:7" x14ac:dyDescent="0.25">
      <c r="A18" s="20" t="s">
        <v>3002</v>
      </c>
      <c r="B18" s="20" t="s">
        <v>2992</v>
      </c>
      <c r="C18" s="419"/>
      <c r="D18" s="60">
        <v>0.8</v>
      </c>
      <c r="E18" s="60">
        <v>0.5</v>
      </c>
      <c r="F18" s="60">
        <v>0.5</v>
      </c>
      <c r="G18" t="s">
        <v>3001</v>
      </c>
    </row>
    <row r="19" spans="1:7" x14ac:dyDescent="0.25">
      <c r="A19" s="20" t="s">
        <v>3005</v>
      </c>
      <c r="B19" s="20" t="s">
        <v>3004</v>
      </c>
      <c r="C19" s="61" t="s">
        <v>24</v>
      </c>
      <c r="D19" s="60">
        <v>1.8</v>
      </c>
      <c r="E19" s="60">
        <v>0.8</v>
      </c>
      <c r="F19" s="60">
        <v>1</v>
      </c>
      <c r="G19" t="s">
        <v>3001</v>
      </c>
    </row>
    <row r="20" spans="1:7" hidden="1" outlineLevel="1" x14ac:dyDescent="0.25">
      <c r="B20" s="20" t="s">
        <v>3010</v>
      </c>
      <c r="C20" s="61"/>
      <c r="D20" s="60"/>
      <c r="E20" s="60"/>
      <c r="F20" s="60"/>
    </row>
    <row r="21" spans="1:7" hidden="1" outlineLevel="1" x14ac:dyDescent="0.25">
      <c r="B21" s="20" t="s">
        <v>3011</v>
      </c>
      <c r="C21" s="61"/>
      <c r="D21" s="60"/>
      <c r="E21" s="60"/>
      <c r="F21" s="60"/>
    </row>
    <row r="22" spans="1:7" hidden="1" outlineLevel="1" x14ac:dyDescent="0.25">
      <c r="B22" s="20" t="s">
        <v>3012</v>
      </c>
      <c r="C22" s="61"/>
      <c r="D22" s="60"/>
      <c r="E22" s="60"/>
      <c r="F22" s="60"/>
    </row>
    <row r="23" spans="1:7" hidden="1" outlineLevel="1" x14ac:dyDescent="0.25">
      <c r="B23" s="20" t="s">
        <v>3013</v>
      </c>
      <c r="C23" s="61"/>
      <c r="D23" s="60"/>
      <c r="E23" s="60"/>
      <c r="F23" s="60"/>
    </row>
    <row r="24" spans="1:7" hidden="1" outlineLevel="1" x14ac:dyDescent="0.25">
      <c r="B24" s="20" t="s">
        <v>3014</v>
      </c>
      <c r="C24" s="61"/>
      <c r="D24" s="60"/>
      <c r="E24" s="60"/>
      <c r="F24" s="60"/>
    </row>
    <row r="25" spans="1:7" hidden="1" outlineLevel="1" x14ac:dyDescent="0.25">
      <c r="B25" s="20" t="s">
        <v>3015</v>
      </c>
      <c r="C25" s="61"/>
      <c r="D25" s="60"/>
      <c r="E25" s="60"/>
      <c r="F25" s="60"/>
    </row>
    <row r="26" spans="1:7" hidden="1" outlineLevel="1" x14ac:dyDescent="0.25">
      <c r="B26" s="20" t="s">
        <v>3016</v>
      </c>
      <c r="C26" s="61"/>
      <c r="D26" s="60"/>
      <c r="E26" s="60"/>
      <c r="F26" s="60"/>
    </row>
    <row r="27" spans="1:7" collapsed="1" x14ac:dyDescent="0.25">
      <c r="A27" s="20" t="s">
        <v>2981</v>
      </c>
      <c r="B27" s="20" t="s">
        <v>2993</v>
      </c>
      <c r="C27" s="60">
        <v>0.7</v>
      </c>
      <c r="D27" s="60">
        <v>0.2</v>
      </c>
      <c r="E27" s="60">
        <v>0.2</v>
      </c>
      <c r="F27" s="60">
        <v>0.2</v>
      </c>
      <c r="G27" t="s">
        <v>3001</v>
      </c>
    </row>
    <row r="28" spans="1:7" x14ac:dyDescent="0.25">
      <c r="A28" s="20" t="s">
        <v>3009</v>
      </c>
      <c r="B28" s="20" t="s">
        <v>3008</v>
      </c>
      <c r="C28" s="62" t="s">
        <v>24</v>
      </c>
      <c r="D28" s="62" t="s">
        <v>24</v>
      </c>
      <c r="E28" s="62" t="s">
        <v>24</v>
      </c>
      <c r="F28" s="60">
        <v>0.2</v>
      </c>
      <c r="G28" t="s">
        <v>3001</v>
      </c>
    </row>
    <row r="29" spans="1:7" x14ac:dyDescent="0.25">
      <c r="A29" s="20" t="s">
        <v>2996</v>
      </c>
      <c r="B29" s="20" t="s">
        <v>2994</v>
      </c>
      <c r="C29" s="60">
        <v>0.6</v>
      </c>
      <c r="D29" s="60">
        <v>0.2</v>
      </c>
      <c r="E29" s="60">
        <v>0.2</v>
      </c>
      <c r="F29" s="60">
        <v>0.2</v>
      </c>
      <c r="G29" t="s">
        <v>3001</v>
      </c>
    </row>
    <row r="34" spans="1:2" x14ac:dyDescent="0.25">
      <c r="A34" s="37" t="s">
        <v>258</v>
      </c>
      <c r="B34" s="56"/>
    </row>
    <row r="35" spans="1:2" x14ac:dyDescent="0.25">
      <c r="A35" s="23" t="s">
        <v>151</v>
      </c>
      <c r="B35" s="24" t="s">
        <v>152</v>
      </c>
    </row>
    <row r="36" spans="1:2" x14ac:dyDescent="0.25">
      <c r="A36" s="23" t="s">
        <v>153</v>
      </c>
      <c r="B36" s="24" t="s">
        <v>154</v>
      </c>
    </row>
    <row r="37" spans="1:2" x14ac:dyDescent="0.25">
      <c r="A37" s="23" t="s">
        <v>156</v>
      </c>
      <c r="B37" s="24" t="s">
        <v>278</v>
      </c>
    </row>
    <row r="38" spans="1:2" x14ac:dyDescent="0.25">
      <c r="A38" s="23" t="s">
        <v>155</v>
      </c>
      <c r="B38" s="24" t="s">
        <v>277</v>
      </c>
    </row>
    <row r="39" spans="1:2" x14ac:dyDescent="0.25">
      <c r="A39" s="31" t="s">
        <v>27</v>
      </c>
      <c r="B39" s="24" t="s">
        <v>276</v>
      </c>
    </row>
    <row r="40" spans="1:2" x14ac:dyDescent="0.25">
      <c r="A40" s="41" t="s">
        <v>2930</v>
      </c>
      <c r="B40" s="43" t="s">
        <v>2929</v>
      </c>
    </row>
    <row r="41" spans="1:2" x14ac:dyDescent="0.25">
      <c r="A41" s="41" t="s">
        <v>159</v>
      </c>
      <c r="B41" s="43" t="s">
        <v>2931</v>
      </c>
    </row>
    <row r="42" spans="1:2" x14ac:dyDescent="0.25">
      <c r="A42" s="36"/>
      <c r="B42" s="51"/>
    </row>
    <row r="43" spans="1:2" x14ac:dyDescent="0.25">
      <c r="A43" s="37" t="s">
        <v>260</v>
      </c>
      <c r="B43" s="38"/>
    </row>
    <row r="44" spans="1:2" x14ac:dyDescent="0.25">
      <c r="A44" s="25" t="s">
        <v>281</v>
      </c>
      <c r="B44" s="22" t="s">
        <v>282</v>
      </c>
    </row>
    <row r="45" spans="1:2" x14ac:dyDescent="0.25">
      <c r="A45" s="31" t="s">
        <v>180</v>
      </c>
      <c r="B45" s="22" t="s">
        <v>279</v>
      </c>
    </row>
    <row r="46" spans="1:2" x14ac:dyDescent="0.25">
      <c r="A46" s="25" t="s">
        <v>280</v>
      </c>
      <c r="B46" s="22" t="s">
        <v>285</v>
      </c>
    </row>
    <row r="47" spans="1:2" x14ac:dyDescent="0.25">
      <c r="A47" s="25" t="s">
        <v>283</v>
      </c>
      <c r="B47" s="22" t="s">
        <v>284</v>
      </c>
    </row>
    <row r="48" spans="1:2" x14ac:dyDescent="0.25">
      <c r="A48" s="36"/>
      <c r="B48" s="29"/>
    </row>
    <row r="49" spans="1:2" x14ac:dyDescent="0.25">
      <c r="A49" s="21" t="s">
        <v>261</v>
      </c>
      <c r="B49" s="22"/>
    </row>
    <row r="50" spans="1:2" x14ac:dyDescent="0.25">
      <c r="A50" s="23" t="s">
        <v>182</v>
      </c>
      <c r="B50" s="24" t="s">
        <v>287</v>
      </c>
    </row>
    <row r="51" spans="1:2" x14ac:dyDescent="0.25">
      <c r="A51" s="25" t="s">
        <v>2933</v>
      </c>
      <c r="B51" s="22" t="s">
        <v>1451</v>
      </c>
    </row>
    <row r="52" spans="1:2" x14ac:dyDescent="0.25">
      <c r="A52" s="23" t="s">
        <v>183</v>
      </c>
      <c r="B52" s="24" t="s">
        <v>288</v>
      </c>
    </row>
    <row r="53" spans="1:2" x14ac:dyDescent="0.25">
      <c r="A53" s="26" t="s">
        <v>181</v>
      </c>
      <c r="B53" s="27" t="s">
        <v>286</v>
      </c>
    </row>
    <row r="54" spans="1:2" x14ac:dyDescent="0.25">
      <c r="A54" s="28"/>
      <c r="B54" s="29"/>
    </row>
    <row r="55" spans="1:2" x14ac:dyDescent="0.25">
      <c r="A55" s="30" t="s">
        <v>262</v>
      </c>
      <c r="B55" s="24"/>
    </row>
    <row r="56" spans="1:2" x14ac:dyDescent="0.25">
      <c r="A56" s="25" t="s">
        <v>297</v>
      </c>
      <c r="B56" s="22" t="s">
        <v>298</v>
      </c>
    </row>
    <row r="57" spans="1:2" x14ac:dyDescent="0.25">
      <c r="A57" s="25" t="s">
        <v>294</v>
      </c>
      <c r="B57" s="22" t="s">
        <v>299</v>
      </c>
    </row>
    <row r="58" spans="1:2" x14ac:dyDescent="0.25">
      <c r="A58" s="25" t="s">
        <v>295</v>
      </c>
      <c r="B58" s="22" t="s">
        <v>300</v>
      </c>
    </row>
    <row r="59" spans="1:2" x14ac:dyDescent="0.25">
      <c r="A59" s="25" t="s">
        <v>296</v>
      </c>
      <c r="B59" s="22" t="s">
        <v>301</v>
      </c>
    </row>
    <row r="60" spans="1:2" x14ac:dyDescent="0.25">
      <c r="A60" s="31" t="s">
        <v>186</v>
      </c>
      <c r="B60" s="22" t="s">
        <v>293</v>
      </c>
    </row>
    <row r="61" spans="1:2" x14ac:dyDescent="0.25">
      <c r="A61" s="28"/>
      <c r="B61" s="29"/>
    </row>
    <row r="62" spans="1:2" x14ac:dyDescent="0.25">
      <c r="A62" s="32" t="s">
        <v>263</v>
      </c>
      <c r="B62" s="22"/>
    </row>
    <row r="63" spans="1:2" x14ac:dyDescent="0.25">
      <c r="A63" s="33" t="s">
        <v>187</v>
      </c>
      <c r="B63" s="24"/>
    </row>
    <row r="64" spans="1:2" x14ac:dyDescent="0.25">
      <c r="A64" s="23" t="s">
        <v>317</v>
      </c>
      <c r="B64" s="24" t="s">
        <v>320</v>
      </c>
    </row>
    <row r="65" spans="1:2" x14ac:dyDescent="0.25">
      <c r="A65" s="23" t="s">
        <v>318</v>
      </c>
      <c r="B65" s="24" t="s">
        <v>321</v>
      </c>
    </row>
    <row r="66" spans="1:2" x14ac:dyDescent="0.25">
      <c r="A66" s="23" t="s">
        <v>319</v>
      </c>
      <c r="B66" s="24" t="s">
        <v>322</v>
      </c>
    </row>
    <row r="67" spans="1:2" ht="26.4" x14ac:dyDescent="0.25">
      <c r="A67" s="23" t="s">
        <v>188</v>
      </c>
      <c r="B67" s="24" t="s">
        <v>323</v>
      </c>
    </row>
    <row r="68" spans="1:2" x14ac:dyDescent="0.25">
      <c r="A68" s="34" t="s">
        <v>189</v>
      </c>
      <c r="B68" s="22"/>
    </row>
    <row r="69" spans="1:2" x14ac:dyDescent="0.25">
      <c r="A69" s="23" t="s">
        <v>190</v>
      </c>
      <c r="B69" s="24" t="s">
        <v>324</v>
      </c>
    </row>
    <row r="70" spans="1:2" x14ac:dyDescent="0.25">
      <c r="A70" s="31" t="s">
        <v>326</v>
      </c>
      <c r="B70" s="22" t="s">
        <v>191</v>
      </c>
    </row>
    <row r="71" spans="1:2" x14ac:dyDescent="0.25">
      <c r="A71" s="31" t="s">
        <v>327</v>
      </c>
      <c r="B71" s="22" t="s">
        <v>192</v>
      </c>
    </row>
    <row r="72" spans="1:2" x14ac:dyDescent="0.25">
      <c r="A72" s="31" t="s">
        <v>328</v>
      </c>
      <c r="B72" s="22" t="s">
        <v>325</v>
      </c>
    </row>
    <row r="73" spans="1:2" x14ac:dyDescent="0.25">
      <c r="A73" s="31" t="s">
        <v>329</v>
      </c>
      <c r="B73" s="22" t="s">
        <v>332</v>
      </c>
    </row>
    <row r="74" spans="1:2" x14ac:dyDescent="0.25">
      <c r="A74" s="31" t="s">
        <v>330</v>
      </c>
      <c r="B74" s="22" t="s">
        <v>333</v>
      </c>
    </row>
    <row r="75" spans="1:2" x14ac:dyDescent="0.25">
      <c r="A75" s="31" t="s">
        <v>331</v>
      </c>
      <c r="B75" s="22" t="s">
        <v>334</v>
      </c>
    </row>
    <row r="76" spans="1:2" x14ac:dyDescent="0.25">
      <c r="A76" s="31" t="s">
        <v>2971</v>
      </c>
      <c r="B76" s="22" t="s">
        <v>1641</v>
      </c>
    </row>
    <row r="77" spans="1:2" x14ac:dyDescent="0.25">
      <c r="A77" s="31" t="s">
        <v>2972</v>
      </c>
      <c r="B77" s="22" t="s">
        <v>1644</v>
      </c>
    </row>
    <row r="78" spans="1:2" x14ac:dyDescent="0.25">
      <c r="A78" s="31" t="s">
        <v>2973</v>
      </c>
      <c r="B78" s="22" t="s">
        <v>1647</v>
      </c>
    </row>
    <row r="79" spans="1:2" x14ac:dyDescent="0.25">
      <c r="A79" s="31" t="s">
        <v>340</v>
      </c>
      <c r="B79" s="22" t="s">
        <v>342</v>
      </c>
    </row>
    <row r="80" spans="1:2" x14ac:dyDescent="0.25">
      <c r="A80" s="31" t="s">
        <v>335</v>
      </c>
      <c r="B80" s="22" t="s">
        <v>343</v>
      </c>
    </row>
    <row r="81" spans="1:2" x14ac:dyDescent="0.25">
      <c r="A81" s="31" t="s">
        <v>336</v>
      </c>
      <c r="B81" s="22" t="s">
        <v>344</v>
      </c>
    </row>
    <row r="82" spans="1:2" x14ac:dyDescent="0.25">
      <c r="A82" s="31" t="s">
        <v>337</v>
      </c>
      <c r="B82" s="22" t="s">
        <v>196</v>
      </c>
    </row>
    <row r="83" spans="1:2" x14ac:dyDescent="0.25">
      <c r="A83" s="31" t="s">
        <v>338</v>
      </c>
      <c r="B83" s="22" t="s">
        <v>345</v>
      </c>
    </row>
    <row r="84" spans="1:2" x14ac:dyDescent="0.25">
      <c r="A84" s="31" t="s">
        <v>339</v>
      </c>
      <c r="B84" s="22" t="s">
        <v>346</v>
      </c>
    </row>
    <row r="85" spans="1:2" x14ac:dyDescent="0.25">
      <c r="A85" s="34" t="s">
        <v>193</v>
      </c>
      <c r="B85" s="34" t="s">
        <v>194</v>
      </c>
    </row>
    <row r="86" spans="1:2" x14ac:dyDescent="0.25">
      <c r="A86" s="34" t="s">
        <v>195</v>
      </c>
      <c r="B86" s="35" t="s">
        <v>196</v>
      </c>
    </row>
    <row r="87" spans="1:2" x14ac:dyDescent="0.25">
      <c r="A87" s="34" t="s">
        <v>197</v>
      </c>
      <c r="B87" s="35" t="s">
        <v>198</v>
      </c>
    </row>
    <row r="88" spans="1:2" x14ac:dyDescent="0.25">
      <c r="A88" s="23" t="s">
        <v>199</v>
      </c>
      <c r="B88" s="24" t="s">
        <v>347</v>
      </c>
    </row>
    <row r="89" spans="1:2" x14ac:dyDescent="0.25">
      <c r="A89" s="23" t="s">
        <v>200</v>
      </c>
      <c r="B89" s="24" t="s">
        <v>348</v>
      </c>
    </row>
    <row r="90" spans="1:2" x14ac:dyDescent="0.25">
      <c r="A90" s="31" t="s">
        <v>201</v>
      </c>
      <c r="B90" s="22" t="s">
        <v>349</v>
      </c>
    </row>
    <row r="91" spans="1:2" x14ac:dyDescent="0.25">
      <c r="A91" s="36"/>
      <c r="B91" s="29"/>
    </row>
    <row r="92" spans="1:2" x14ac:dyDescent="0.25">
      <c r="A92" s="37" t="s">
        <v>259</v>
      </c>
      <c r="B92" s="38"/>
    </row>
    <row r="93" spans="1:2" x14ac:dyDescent="0.25">
      <c r="A93" s="34" t="s">
        <v>160</v>
      </c>
      <c r="B93" s="35" t="s">
        <v>161</v>
      </c>
    </row>
    <row r="94" spans="1:2" x14ac:dyDescent="0.25">
      <c r="A94" s="34" t="s">
        <v>162</v>
      </c>
      <c r="B94" s="35" t="s">
        <v>163</v>
      </c>
    </row>
    <row r="95" spans="1:2" x14ac:dyDescent="0.25">
      <c r="A95" s="34" t="s">
        <v>164</v>
      </c>
      <c r="B95" s="35" t="s">
        <v>165</v>
      </c>
    </row>
    <row r="96" spans="1:2" x14ac:dyDescent="0.25">
      <c r="A96" s="23" t="s">
        <v>171</v>
      </c>
      <c r="B96" s="24" t="s">
        <v>368</v>
      </c>
    </row>
    <row r="97" spans="1:2" x14ac:dyDescent="0.25">
      <c r="A97" s="23" t="s">
        <v>173</v>
      </c>
      <c r="B97" s="24" t="s">
        <v>369</v>
      </c>
    </row>
    <row r="98" spans="1:2" x14ac:dyDescent="0.25">
      <c r="A98" s="31" t="s">
        <v>47</v>
      </c>
      <c r="B98" s="22" t="s">
        <v>370</v>
      </c>
    </row>
    <row r="99" spans="1:2" x14ac:dyDescent="0.25">
      <c r="A99" s="23" t="s">
        <v>172</v>
      </c>
      <c r="B99" s="24" t="s">
        <v>371</v>
      </c>
    </row>
    <row r="100" spans="1:2" x14ac:dyDescent="0.25">
      <c r="A100" s="23" t="s">
        <v>2926</v>
      </c>
      <c r="B100" s="24" t="s">
        <v>350</v>
      </c>
    </row>
    <row r="101" spans="1:2" x14ac:dyDescent="0.25">
      <c r="A101" s="23" t="s">
        <v>356</v>
      </c>
      <c r="B101" s="24" t="s">
        <v>355</v>
      </c>
    </row>
    <row r="102" spans="1:2" x14ac:dyDescent="0.25">
      <c r="A102" s="31" t="s">
        <v>175</v>
      </c>
      <c r="B102" s="39" t="s">
        <v>375</v>
      </c>
    </row>
    <row r="103" spans="1:2" x14ac:dyDescent="0.25">
      <c r="A103" s="23" t="s">
        <v>362</v>
      </c>
      <c r="B103" s="24" t="s">
        <v>365</v>
      </c>
    </row>
    <row r="104" spans="1:2" x14ac:dyDescent="0.25">
      <c r="A104" s="23" t="s">
        <v>363</v>
      </c>
      <c r="B104" s="24" t="s">
        <v>366</v>
      </c>
    </row>
    <row r="105" spans="1:2" x14ac:dyDescent="0.25">
      <c r="A105" s="23" t="s">
        <v>364</v>
      </c>
      <c r="B105" s="24" t="s">
        <v>367</v>
      </c>
    </row>
    <row r="106" spans="1:2" x14ac:dyDescent="0.25">
      <c r="A106" s="25" t="s">
        <v>176</v>
      </c>
      <c r="B106" s="40" t="s">
        <v>376</v>
      </c>
    </row>
    <row r="107" spans="1:2" x14ac:dyDescent="0.25">
      <c r="A107" s="31" t="s">
        <v>166</v>
      </c>
      <c r="B107" s="22" t="s">
        <v>357</v>
      </c>
    </row>
    <row r="108" spans="1:2" x14ac:dyDescent="0.25">
      <c r="A108" s="31" t="s">
        <v>167</v>
      </c>
      <c r="B108" s="22" t="s">
        <v>358</v>
      </c>
    </row>
    <row r="109" spans="1:2" x14ac:dyDescent="0.25">
      <c r="A109" s="31" t="s">
        <v>174</v>
      </c>
      <c r="B109" s="22" t="s">
        <v>373</v>
      </c>
    </row>
    <row r="110" spans="1:2" x14ac:dyDescent="0.25">
      <c r="A110" s="31" t="s">
        <v>372</v>
      </c>
      <c r="B110" s="22" t="s">
        <v>374</v>
      </c>
    </row>
    <row r="111" spans="1:2" x14ac:dyDescent="0.25">
      <c r="A111" s="31" t="s">
        <v>170</v>
      </c>
      <c r="B111" s="22" t="s">
        <v>361</v>
      </c>
    </row>
    <row r="112" spans="1:2" x14ac:dyDescent="0.25">
      <c r="A112" s="23" t="s">
        <v>169</v>
      </c>
      <c r="B112" s="24" t="s">
        <v>360</v>
      </c>
    </row>
    <row r="113" spans="1:2" x14ac:dyDescent="0.25">
      <c r="A113" s="25" t="s">
        <v>351</v>
      </c>
      <c r="B113" s="31" t="s">
        <v>353</v>
      </c>
    </row>
    <row r="114" spans="1:2" x14ac:dyDescent="0.25">
      <c r="A114" s="31" t="s">
        <v>352</v>
      </c>
      <c r="B114" s="25" t="s">
        <v>354</v>
      </c>
    </row>
    <row r="115" spans="1:2" x14ac:dyDescent="0.25">
      <c r="A115" s="23" t="s">
        <v>73</v>
      </c>
      <c r="B115" s="24" t="s">
        <v>359</v>
      </c>
    </row>
    <row r="116" spans="1:2" x14ac:dyDescent="0.25">
      <c r="A116" s="23" t="s">
        <v>168</v>
      </c>
      <c r="B116" s="24" t="s">
        <v>380</v>
      </c>
    </row>
    <row r="117" spans="1:2" x14ac:dyDescent="0.25">
      <c r="A117" s="23" t="s">
        <v>177</v>
      </c>
      <c r="B117" s="24" t="s">
        <v>377</v>
      </c>
    </row>
    <row r="118" spans="1:2" x14ac:dyDescent="0.25">
      <c r="A118" s="23" t="s">
        <v>178</v>
      </c>
      <c r="B118" s="24" t="s">
        <v>378</v>
      </c>
    </row>
    <row r="119" spans="1:2" x14ac:dyDescent="0.25">
      <c r="A119" s="23" t="s">
        <v>179</v>
      </c>
      <c r="B119" s="24" t="s">
        <v>379</v>
      </c>
    </row>
    <row r="120" spans="1:2" x14ac:dyDescent="0.25">
      <c r="A120" s="28"/>
      <c r="B120" s="29"/>
    </row>
    <row r="121" spans="1:2" x14ac:dyDescent="0.25">
      <c r="A121" s="30" t="s">
        <v>264</v>
      </c>
      <c r="B121" s="24"/>
    </row>
    <row r="122" spans="1:2" x14ac:dyDescent="0.25">
      <c r="A122" s="23" t="s">
        <v>389</v>
      </c>
      <c r="B122" s="24" t="s">
        <v>391</v>
      </c>
    </row>
    <row r="123" spans="1:2" x14ac:dyDescent="0.25">
      <c r="A123" s="31" t="s">
        <v>205</v>
      </c>
      <c r="B123" s="22" t="s">
        <v>353</v>
      </c>
    </row>
    <row r="124" spans="1:2" x14ac:dyDescent="0.25">
      <c r="A124" s="23" t="s">
        <v>206</v>
      </c>
      <c r="B124" s="24" t="s">
        <v>354</v>
      </c>
    </row>
    <row r="125" spans="1:2" x14ac:dyDescent="0.25">
      <c r="A125" s="34" t="s">
        <v>207</v>
      </c>
      <c r="B125" s="24" t="s">
        <v>2934</v>
      </c>
    </row>
    <row r="126" spans="1:2" x14ac:dyDescent="0.25">
      <c r="A126" s="31" t="s">
        <v>202</v>
      </c>
      <c r="B126" s="22" t="s">
        <v>381</v>
      </c>
    </row>
    <row r="127" spans="1:2" x14ac:dyDescent="0.25">
      <c r="A127" s="23" t="s">
        <v>203</v>
      </c>
      <c r="B127" s="24" t="s">
        <v>381</v>
      </c>
    </row>
    <row r="128" spans="1:2" x14ac:dyDescent="0.25">
      <c r="A128" s="23" t="s">
        <v>204</v>
      </c>
      <c r="B128" s="24" t="s">
        <v>381</v>
      </c>
    </row>
    <row r="129" spans="1:2" x14ac:dyDescent="0.25">
      <c r="A129" s="23" t="s">
        <v>85</v>
      </c>
      <c r="B129" s="24" t="s">
        <v>383</v>
      </c>
    </row>
    <row r="130" spans="1:2" x14ac:dyDescent="0.25">
      <c r="A130" s="23" t="s">
        <v>385</v>
      </c>
      <c r="B130" s="24" t="s">
        <v>384</v>
      </c>
    </row>
    <row r="131" spans="1:2" x14ac:dyDescent="0.25">
      <c r="A131" s="23" t="s">
        <v>2970</v>
      </c>
      <c r="B131" s="24" t="s">
        <v>1895</v>
      </c>
    </row>
    <row r="132" spans="1:2" x14ac:dyDescent="0.25">
      <c r="A132" s="41" t="s">
        <v>387</v>
      </c>
      <c r="B132" s="24" t="s">
        <v>289</v>
      </c>
    </row>
    <row r="133" spans="1:2" x14ac:dyDescent="0.25">
      <c r="A133" s="41" t="s">
        <v>386</v>
      </c>
      <c r="B133" s="24" t="s">
        <v>290</v>
      </c>
    </row>
    <row r="134" spans="1:2" x14ac:dyDescent="0.25">
      <c r="A134" s="41" t="s">
        <v>388</v>
      </c>
      <c r="B134" s="24" t="s">
        <v>390</v>
      </c>
    </row>
    <row r="135" spans="1:2" x14ac:dyDescent="0.25">
      <c r="A135" s="23" t="s">
        <v>184</v>
      </c>
      <c r="B135" s="24" t="s">
        <v>291</v>
      </c>
    </row>
    <row r="136" spans="1:2" x14ac:dyDescent="0.25">
      <c r="A136" s="23" t="s">
        <v>185</v>
      </c>
      <c r="B136" s="24" t="s">
        <v>292</v>
      </c>
    </row>
    <row r="137" spans="1:2" x14ac:dyDescent="0.25">
      <c r="A137" s="25" t="s">
        <v>120</v>
      </c>
      <c r="B137" s="42" t="s">
        <v>382</v>
      </c>
    </row>
    <row r="138" spans="1:2" x14ac:dyDescent="0.25">
      <c r="A138" s="28"/>
      <c r="B138" s="29"/>
    </row>
    <row r="139" spans="1:2" x14ac:dyDescent="0.25">
      <c r="A139" s="37" t="s">
        <v>265</v>
      </c>
      <c r="B139" s="38"/>
    </row>
    <row r="140" spans="1:2" x14ac:dyDescent="0.25">
      <c r="A140" s="31" t="s">
        <v>208</v>
      </c>
      <c r="B140" s="22" t="s">
        <v>394</v>
      </c>
    </row>
    <row r="141" spans="1:2" x14ac:dyDescent="0.25">
      <c r="A141" s="23" t="s">
        <v>393</v>
      </c>
      <c r="B141" s="24" t="s">
        <v>392</v>
      </c>
    </row>
    <row r="142" spans="1:2" x14ac:dyDescent="0.25">
      <c r="A142" s="34" t="s">
        <v>209</v>
      </c>
      <c r="B142" s="35" t="s">
        <v>210</v>
      </c>
    </row>
    <row r="143" spans="1:2" x14ac:dyDescent="0.25">
      <c r="A143" s="28"/>
      <c r="B143" s="29"/>
    </row>
    <row r="144" spans="1:2" x14ac:dyDescent="0.25">
      <c r="A144" s="32" t="s">
        <v>266</v>
      </c>
      <c r="B144" s="22"/>
    </row>
    <row r="145" spans="1:2" x14ac:dyDescent="0.25">
      <c r="A145" s="41" t="s">
        <v>236</v>
      </c>
      <c r="B145" s="43" t="s">
        <v>442</v>
      </c>
    </row>
    <row r="146" spans="1:2" x14ac:dyDescent="0.25">
      <c r="A146" s="23" t="s">
        <v>435</v>
      </c>
      <c r="B146" s="24" t="s">
        <v>440</v>
      </c>
    </row>
    <row r="147" spans="1:2" x14ac:dyDescent="0.25">
      <c r="A147" s="23" t="s">
        <v>436</v>
      </c>
      <c r="B147" s="24" t="s">
        <v>439</v>
      </c>
    </row>
    <row r="148" spans="1:2" x14ac:dyDescent="0.25">
      <c r="A148" s="23" t="s">
        <v>437</v>
      </c>
      <c r="B148" s="24" t="s">
        <v>438</v>
      </c>
    </row>
    <row r="149" spans="1:2" x14ac:dyDescent="0.25">
      <c r="A149" s="41" t="s">
        <v>235</v>
      </c>
      <c r="B149" s="43" t="s">
        <v>441</v>
      </c>
    </row>
    <row r="150" spans="1:2" x14ac:dyDescent="0.25">
      <c r="A150" s="31" t="s">
        <v>116</v>
      </c>
      <c r="B150" s="22" t="s">
        <v>433</v>
      </c>
    </row>
    <row r="151" spans="1:2" x14ac:dyDescent="0.25">
      <c r="A151" s="31" t="s">
        <v>234</v>
      </c>
      <c r="B151" s="22" t="s">
        <v>434</v>
      </c>
    </row>
    <row r="152" spans="1:2" x14ac:dyDescent="0.25">
      <c r="A152" s="31"/>
      <c r="B152" s="22"/>
    </row>
    <row r="153" spans="1:2" x14ac:dyDescent="0.25">
      <c r="A153" s="28"/>
      <c r="B153" s="29"/>
    </row>
    <row r="154" spans="1:2" x14ac:dyDescent="0.25">
      <c r="A154" s="44" t="s">
        <v>267</v>
      </c>
      <c r="B154" s="22"/>
    </row>
    <row r="155" spans="1:2" x14ac:dyDescent="0.25">
      <c r="A155" s="41" t="s">
        <v>395</v>
      </c>
      <c r="B155" s="24" t="s">
        <v>396</v>
      </c>
    </row>
    <row r="156" spans="1:2" x14ac:dyDescent="0.25">
      <c r="A156" s="41" t="s">
        <v>94</v>
      </c>
      <c r="B156" s="24" t="s">
        <v>397</v>
      </c>
    </row>
    <row r="157" spans="1:2" x14ac:dyDescent="0.25">
      <c r="A157" s="42" t="s">
        <v>399</v>
      </c>
      <c r="B157" s="22" t="s">
        <v>398</v>
      </c>
    </row>
    <row r="158" spans="1:2" x14ac:dyDescent="0.25">
      <c r="A158" s="42" t="s">
        <v>2939</v>
      </c>
      <c r="B158" s="45" t="s">
        <v>2056</v>
      </c>
    </row>
    <row r="159" spans="1:2" x14ac:dyDescent="0.25">
      <c r="A159" s="42" t="s">
        <v>2940</v>
      </c>
      <c r="B159" s="45" t="s">
        <v>2941</v>
      </c>
    </row>
    <row r="160" spans="1:2" x14ac:dyDescent="0.25">
      <c r="A160" s="23" t="s">
        <v>403</v>
      </c>
      <c r="B160" s="22" t="s">
        <v>400</v>
      </c>
    </row>
    <row r="161" spans="1:2" x14ac:dyDescent="0.25">
      <c r="A161" s="41" t="s">
        <v>404</v>
      </c>
      <c r="B161" s="42" t="s">
        <v>405</v>
      </c>
    </row>
    <row r="162" spans="1:2" x14ac:dyDescent="0.25">
      <c r="A162" s="23" t="s">
        <v>214</v>
      </c>
      <c r="B162" s="42" t="s">
        <v>406</v>
      </c>
    </row>
    <row r="163" spans="1:2" x14ac:dyDescent="0.25">
      <c r="A163" s="23" t="s">
        <v>402</v>
      </c>
      <c r="B163" s="22" t="s">
        <v>401</v>
      </c>
    </row>
    <row r="164" spans="1:2" x14ac:dyDescent="0.25">
      <c r="A164" s="23" t="s">
        <v>2975</v>
      </c>
      <c r="B164" s="22" t="s">
        <v>2974</v>
      </c>
    </row>
    <row r="165" spans="1:2" x14ac:dyDescent="0.25">
      <c r="A165" s="36"/>
      <c r="B165" s="29"/>
    </row>
    <row r="166" spans="1:2" x14ac:dyDescent="0.25">
      <c r="A166" s="21" t="s">
        <v>268</v>
      </c>
      <c r="B166" s="22"/>
    </row>
    <row r="167" spans="1:2" x14ac:dyDescent="0.25">
      <c r="A167" s="31" t="s">
        <v>215</v>
      </c>
      <c r="B167" s="22" t="s">
        <v>407</v>
      </c>
    </row>
    <row r="168" spans="1:2" x14ac:dyDescent="0.25">
      <c r="A168" s="25" t="s">
        <v>216</v>
      </c>
      <c r="B168" s="22" t="s">
        <v>408</v>
      </c>
    </row>
    <row r="169" spans="1:2" x14ac:dyDescent="0.25">
      <c r="A169" s="25" t="s">
        <v>217</v>
      </c>
      <c r="B169" s="22" t="s">
        <v>408</v>
      </c>
    </row>
    <row r="170" spans="1:2" x14ac:dyDescent="0.25">
      <c r="A170" s="25" t="s">
        <v>218</v>
      </c>
      <c r="B170" s="22" t="s">
        <v>408</v>
      </c>
    </row>
    <row r="171" spans="1:2" x14ac:dyDescent="0.25">
      <c r="A171" s="25" t="s">
        <v>233</v>
      </c>
      <c r="B171" s="22" t="s">
        <v>409</v>
      </c>
    </row>
    <row r="172" spans="1:2" x14ac:dyDescent="0.25">
      <c r="A172" s="46" t="s">
        <v>219</v>
      </c>
      <c r="B172" s="35" t="s">
        <v>220</v>
      </c>
    </row>
    <row r="173" spans="1:2" x14ac:dyDescent="0.25">
      <c r="A173" s="46" t="s">
        <v>221</v>
      </c>
      <c r="B173" s="35" t="s">
        <v>222</v>
      </c>
    </row>
    <row r="174" spans="1:2" x14ac:dyDescent="0.25">
      <c r="A174" s="46" t="s">
        <v>223</v>
      </c>
      <c r="B174" s="47" t="s">
        <v>224</v>
      </c>
    </row>
    <row r="175" spans="1:2" x14ac:dyDescent="0.25">
      <c r="A175" s="46" t="s">
        <v>225</v>
      </c>
      <c r="B175" s="47" t="s">
        <v>226</v>
      </c>
    </row>
    <row r="176" spans="1:2" x14ac:dyDescent="0.25">
      <c r="A176" s="46" t="s">
        <v>227</v>
      </c>
      <c r="B176" s="47" t="s">
        <v>228</v>
      </c>
    </row>
    <row r="177" spans="1:2" x14ac:dyDescent="0.25">
      <c r="A177" s="46" t="s">
        <v>229</v>
      </c>
      <c r="B177" s="47" t="s">
        <v>230</v>
      </c>
    </row>
    <row r="178" spans="1:2" x14ac:dyDescent="0.25">
      <c r="A178" s="48" t="s">
        <v>231</v>
      </c>
      <c r="B178" s="47" t="s">
        <v>232</v>
      </c>
    </row>
    <row r="179" spans="1:2" x14ac:dyDescent="0.25">
      <c r="A179" s="49" t="s">
        <v>410</v>
      </c>
      <c r="B179" s="50" t="s">
        <v>411</v>
      </c>
    </row>
    <row r="180" spans="1:2" x14ac:dyDescent="0.25">
      <c r="A180" s="49" t="s">
        <v>414</v>
      </c>
      <c r="B180" s="50" t="s">
        <v>415</v>
      </c>
    </row>
    <row r="181" spans="1:2" x14ac:dyDescent="0.25">
      <c r="A181" s="49" t="s">
        <v>412</v>
      </c>
      <c r="B181" s="50" t="s">
        <v>413</v>
      </c>
    </row>
    <row r="182" spans="1:2" x14ac:dyDescent="0.25">
      <c r="A182" s="36"/>
      <c r="B182" s="29"/>
    </row>
    <row r="183" spans="1:2" x14ac:dyDescent="0.25">
      <c r="A183" s="30" t="s">
        <v>269</v>
      </c>
      <c r="B183" s="42"/>
    </row>
    <row r="184" spans="1:2" x14ac:dyDescent="0.25">
      <c r="A184" s="25" t="s">
        <v>417</v>
      </c>
      <c r="B184" s="22" t="s">
        <v>416</v>
      </c>
    </row>
    <row r="185" spans="1:2" x14ac:dyDescent="0.25">
      <c r="A185" s="23" t="s">
        <v>419</v>
      </c>
      <c r="B185" s="42" t="s">
        <v>420</v>
      </c>
    </row>
    <row r="186" spans="1:2" x14ac:dyDescent="0.25">
      <c r="A186" s="23" t="s">
        <v>418</v>
      </c>
      <c r="B186" s="42" t="s">
        <v>421</v>
      </c>
    </row>
    <row r="187" spans="1:2" x14ac:dyDescent="0.25">
      <c r="A187" s="23" t="s">
        <v>2942</v>
      </c>
      <c r="B187" s="42" t="s">
        <v>2256</v>
      </c>
    </row>
    <row r="188" spans="1:2" x14ac:dyDescent="0.25">
      <c r="A188" s="28"/>
      <c r="B188" s="51"/>
    </row>
    <row r="189" spans="1:2" x14ac:dyDescent="0.25">
      <c r="A189" s="30" t="s">
        <v>270</v>
      </c>
      <c r="B189" s="42"/>
    </row>
    <row r="190" spans="1:2" x14ac:dyDescent="0.25">
      <c r="A190" s="25" t="s">
        <v>425</v>
      </c>
      <c r="B190" s="22" t="s">
        <v>423</v>
      </c>
    </row>
    <row r="191" spans="1:2" x14ac:dyDescent="0.25">
      <c r="A191" s="25" t="s">
        <v>424</v>
      </c>
      <c r="B191" s="22" t="s">
        <v>426</v>
      </c>
    </row>
    <row r="192" spans="1:2" x14ac:dyDescent="0.25">
      <c r="A192" s="25" t="s">
        <v>427</v>
      </c>
      <c r="B192" s="22" t="s">
        <v>429</v>
      </c>
    </row>
    <row r="193" spans="1:2" x14ac:dyDescent="0.25">
      <c r="A193" s="25" t="s">
        <v>428</v>
      </c>
      <c r="B193" s="22" t="s">
        <v>430</v>
      </c>
    </row>
    <row r="194" spans="1:2" x14ac:dyDescent="0.25">
      <c r="A194" s="25" t="s">
        <v>432</v>
      </c>
      <c r="B194" s="22" t="s">
        <v>431</v>
      </c>
    </row>
    <row r="195" spans="1:2" x14ac:dyDescent="0.25">
      <c r="A195" s="25" t="s">
        <v>237</v>
      </c>
      <c r="B195" s="22" t="s">
        <v>443</v>
      </c>
    </row>
    <row r="196" spans="1:2" x14ac:dyDescent="0.25">
      <c r="A196" s="25" t="s">
        <v>238</v>
      </c>
      <c r="B196" s="22" t="s">
        <v>444</v>
      </c>
    </row>
    <row r="197" spans="1:2" x14ac:dyDescent="0.25">
      <c r="A197" s="31" t="s">
        <v>213</v>
      </c>
      <c r="B197" s="22" t="s">
        <v>422</v>
      </c>
    </row>
    <row r="198" spans="1:2" x14ac:dyDescent="0.25">
      <c r="A198" s="41" t="s">
        <v>150</v>
      </c>
      <c r="B198" s="43" t="s">
        <v>275</v>
      </c>
    </row>
    <row r="199" spans="1:2" x14ac:dyDescent="0.25">
      <c r="A199" s="25" t="s">
        <v>240</v>
      </c>
      <c r="B199" s="22" t="s">
        <v>446</v>
      </c>
    </row>
    <row r="200" spans="1:2" x14ac:dyDescent="0.25">
      <c r="A200" s="25" t="s">
        <v>239</v>
      </c>
      <c r="B200" s="42" t="s">
        <v>445</v>
      </c>
    </row>
    <row r="201" spans="1:2" x14ac:dyDescent="0.25">
      <c r="A201" s="25" t="s">
        <v>241</v>
      </c>
      <c r="B201" s="22" t="s">
        <v>447</v>
      </c>
    </row>
    <row r="202" spans="1:2" x14ac:dyDescent="0.25">
      <c r="A202" s="28"/>
      <c r="B202" s="51"/>
    </row>
    <row r="203" spans="1:2" x14ac:dyDescent="0.25">
      <c r="A203" s="30" t="s">
        <v>271</v>
      </c>
      <c r="B203" s="42"/>
    </row>
    <row r="204" spans="1:2" x14ac:dyDescent="0.25">
      <c r="A204" s="41" t="s">
        <v>242</v>
      </c>
      <c r="B204" s="24" t="s">
        <v>243</v>
      </c>
    </row>
    <row r="205" spans="1:2" x14ac:dyDescent="0.25">
      <c r="A205" s="41" t="s">
        <v>244</v>
      </c>
      <c r="B205" s="24" t="s">
        <v>245</v>
      </c>
    </row>
    <row r="206" spans="1:2" x14ac:dyDescent="0.25">
      <c r="A206" s="41" t="s">
        <v>451</v>
      </c>
      <c r="B206" s="24" t="s">
        <v>246</v>
      </c>
    </row>
    <row r="207" spans="1:2" x14ac:dyDescent="0.25">
      <c r="A207" s="41" t="s">
        <v>448</v>
      </c>
      <c r="B207" s="24" t="s">
        <v>452</v>
      </c>
    </row>
    <row r="208" spans="1:2" x14ac:dyDescent="0.25">
      <c r="A208" s="41" t="s">
        <v>449</v>
      </c>
      <c r="B208" s="24" t="s">
        <v>453</v>
      </c>
    </row>
    <row r="209" spans="1:2" x14ac:dyDescent="0.25">
      <c r="A209" s="41" t="s">
        <v>450</v>
      </c>
      <c r="B209" s="24" t="s">
        <v>454</v>
      </c>
    </row>
    <row r="210" spans="1:2" x14ac:dyDescent="0.25">
      <c r="A210" s="41" t="s">
        <v>249</v>
      </c>
      <c r="B210" s="24" t="s">
        <v>455</v>
      </c>
    </row>
    <row r="211" spans="1:2" x14ac:dyDescent="0.25">
      <c r="A211" s="41" t="s">
        <v>247</v>
      </c>
      <c r="B211" s="24" t="s">
        <v>248</v>
      </c>
    </row>
    <row r="212" spans="1:2" x14ac:dyDescent="0.25">
      <c r="A212" s="28"/>
      <c r="B212" s="51"/>
    </row>
    <row r="213" spans="1:2" x14ac:dyDescent="0.25">
      <c r="A213" s="30" t="s">
        <v>272</v>
      </c>
      <c r="B213" s="42"/>
    </row>
    <row r="214" spans="1:2" x14ac:dyDescent="0.25">
      <c r="A214" s="26" t="s">
        <v>254</v>
      </c>
      <c r="B214" s="27" t="s">
        <v>458</v>
      </c>
    </row>
    <row r="215" spans="1:2" x14ac:dyDescent="0.25">
      <c r="A215" s="52" t="s">
        <v>2937</v>
      </c>
      <c r="B215" s="53" t="s">
        <v>2938</v>
      </c>
    </row>
    <row r="216" spans="1:2" x14ac:dyDescent="0.25">
      <c r="A216" s="26" t="s">
        <v>252</v>
      </c>
      <c r="B216" s="27" t="s">
        <v>456</v>
      </c>
    </row>
    <row r="217" spans="1:2" x14ac:dyDescent="0.25">
      <c r="A217" s="26" t="s">
        <v>256</v>
      </c>
      <c r="B217" s="27" t="s">
        <v>460</v>
      </c>
    </row>
    <row r="218" spans="1:2" x14ac:dyDescent="0.25">
      <c r="A218" s="26" t="s">
        <v>253</v>
      </c>
      <c r="B218" s="27" t="s">
        <v>457</v>
      </c>
    </row>
    <row r="219" spans="1:2" x14ac:dyDescent="0.25">
      <c r="A219" s="26" t="s">
        <v>255</v>
      </c>
      <c r="B219" s="27" t="s">
        <v>459</v>
      </c>
    </row>
    <row r="220" spans="1:2" x14ac:dyDescent="0.25">
      <c r="A220" s="26" t="s">
        <v>257</v>
      </c>
      <c r="B220" s="27" t="s">
        <v>461</v>
      </c>
    </row>
    <row r="221" spans="1:2" x14ac:dyDescent="0.25">
      <c r="A221" s="28"/>
      <c r="B221" s="51"/>
    </row>
    <row r="222" spans="1:2" x14ac:dyDescent="0.25">
      <c r="A222" s="30" t="s">
        <v>273</v>
      </c>
      <c r="B222" s="42"/>
    </row>
    <row r="223" spans="1:2" x14ac:dyDescent="0.25">
      <c r="A223" s="54" t="s">
        <v>130</v>
      </c>
      <c r="B223" s="55" t="s">
        <v>2586</v>
      </c>
    </row>
    <row r="224" spans="1:2" x14ac:dyDescent="0.25">
      <c r="A224" s="54" t="s">
        <v>131</v>
      </c>
      <c r="B224" s="55" t="s">
        <v>2588</v>
      </c>
    </row>
    <row r="225" spans="1:2" x14ac:dyDescent="0.25">
      <c r="A225" s="54" t="s">
        <v>132</v>
      </c>
      <c r="B225" s="55" t="s">
        <v>2590</v>
      </c>
    </row>
    <row r="226" spans="1:2" x14ac:dyDescent="0.25">
      <c r="A226" s="54" t="s">
        <v>2945</v>
      </c>
      <c r="B226" s="55" t="s">
        <v>2946</v>
      </c>
    </row>
    <row r="227" spans="1:2" x14ac:dyDescent="0.25">
      <c r="A227" s="54" t="s">
        <v>133</v>
      </c>
      <c r="B227" s="55" t="s">
        <v>2592</v>
      </c>
    </row>
    <row r="228" spans="1:2" x14ac:dyDescent="0.25">
      <c r="A228" s="54" t="s">
        <v>134</v>
      </c>
      <c r="B228" s="55" t="s">
        <v>2598</v>
      </c>
    </row>
    <row r="229" spans="1:2" x14ac:dyDescent="0.25">
      <c r="A229" s="54" t="s">
        <v>2600</v>
      </c>
      <c r="B229" s="55" t="s">
        <v>2601</v>
      </c>
    </row>
    <row r="230" spans="1:2" x14ac:dyDescent="0.25">
      <c r="A230" s="54" t="s">
        <v>2947</v>
      </c>
      <c r="B230" s="55" t="s">
        <v>2604</v>
      </c>
    </row>
    <row r="231" spans="1:2" x14ac:dyDescent="0.25">
      <c r="A231" s="28"/>
      <c r="B231" s="51"/>
    </row>
    <row r="232" spans="1:2" x14ac:dyDescent="0.25">
      <c r="A232" s="30" t="s">
        <v>274</v>
      </c>
      <c r="B232" s="42"/>
    </row>
    <row r="233" spans="1:2" x14ac:dyDescent="0.25">
      <c r="A233" s="41" t="s">
        <v>250</v>
      </c>
      <c r="B233" s="43" t="s">
        <v>462</v>
      </c>
    </row>
    <row r="234" spans="1:2" x14ac:dyDescent="0.25">
      <c r="A234" s="41" t="s">
        <v>251</v>
      </c>
      <c r="B234" s="43" t="s">
        <v>463</v>
      </c>
    </row>
    <row r="235" spans="1:2" x14ac:dyDescent="0.25">
      <c r="A235" s="28"/>
      <c r="B235" s="51"/>
    </row>
    <row r="236" spans="1:2" x14ac:dyDescent="0.25">
      <c r="A236" s="30" t="s">
        <v>36</v>
      </c>
      <c r="B236" s="42"/>
    </row>
    <row r="237" spans="1:2" x14ac:dyDescent="0.25">
      <c r="A237" s="25" t="s">
        <v>466</v>
      </c>
      <c r="B237" s="22" t="s">
        <v>464</v>
      </c>
    </row>
    <row r="238" spans="1:2" x14ac:dyDescent="0.25">
      <c r="A238" s="25" t="s">
        <v>467</v>
      </c>
      <c r="B238" s="22" t="s">
        <v>465</v>
      </c>
    </row>
    <row r="239" spans="1:2" x14ac:dyDescent="0.25">
      <c r="A239" s="23" t="s">
        <v>157</v>
      </c>
      <c r="B239" s="24" t="s">
        <v>468</v>
      </c>
    </row>
    <row r="240" spans="1:2" x14ac:dyDescent="0.25">
      <c r="A240" s="23" t="s">
        <v>158</v>
      </c>
      <c r="B240" s="24" t="s">
        <v>469</v>
      </c>
    </row>
    <row r="241" spans="1:2" x14ac:dyDescent="0.25">
      <c r="A241" s="26" t="s">
        <v>2943</v>
      </c>
      <c r="B241" s="27" t="s">
        <v>2944</v>
      </c>
    </row>
  </sheetData>
  <mergeCells count="5">
    <mergeCell ref="C1:F1"/>
    <mergeCell ref="B1:B2"/>
    <mergeCell ref="A1:A2"/>
    <mergeCell ref="G1:G2"/>
    <mergeCell ref="C17:C18"/>
  </mergeCells>
  <dataValidations count="1">
    <dataValidation allowBlank="1" showInputMessage="1" showErrorMessage="1" prompt="Kijk om de CO2 equivalent te bepalen in het tabblad &quot;Koelmiddelconversietabel&quot;" sqref="A64:A66 A70:A84" xr:uid="{595581B0-D12F-42E7-81CE-ADE53D42B43C}"/>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86DC-B463-4679-82E4-D0E2B0670281}">
  <sheetPr codeName="Blad5"/>
  <dimension ref="A1:F13"/>
  <sheetViews>
    <sheetView workbookViewId="0"/>
  </sheetViews>
  <sheetFormatPr defaultRowHeight="13.8" x14ac:dyDescent="0.25"/>
  <cols>
    <col min="2" max="2" width="9.8984375" bestFit="1" customWidth="1"/>
    <col min="3" max="3" width="5.8984375" bestFit="1" customWidth="1"/>
    <col min="4" max="4" width="9.19921875" customWidth="1"/>
    <col min="5" max="5" width="10.3984375" customWidth="1"/>
    <col min="6" max="6" width="11.5" customWidth="1"/>
  </cols>
  <sheetData>
    <row r="1" spans="1:6" x14ac:dyDescent="0.25">
      <c r="A1" t="s">
        <v>341</v>
      </c>
    </row>
    <row r="3" spans="1:6" ht="27.6" x14ac:dyDescent="0.25">
      <c r="B3" s="4" t="s">
        <v>302</v>
      </c>
      <c r="C3" s="5" t="s">
        <v>303</v>
      </c>
      <c r="D3" s="14" t="s">
        <v>314</v>
      </c>
      <c r="E3" s="15" t="s">
        <v>315</v>
      </c>
      <c r="F3" s="16" t="s">
        <v>316</v>
      </c>
    </row>
    <row r="4" spans="1:6" x14ac:dyDescent="0.25">
      <c r="B4" s="6" t="s">
        <v>304</v>
      </c>
      <c r="C4" s="1">
        <v>1430</v>
      </c>
      <c r="D4" s="3">
        <v>3.5</v>
      </c>
      <c r="E4" s="3">
        <v>34.96</v>
      </c>
      <c r="F4" s="7">
        <v>349.65</v>
      </c>
    </row>
    <row r="5" spans="1:6" x14ac:dyDescent="0.25">
      <c r="B5" s="6" t="s">
        <v>305</v>
      </c>
      <c r="C5" s="3">
        <v>3922</v>
      </c>
      <c r="D5" s="1">
        <v>1.27</v>
      </c>
      <c r="E5" s="1">
        <v>12.75</v>
      </c>
      <c r="F5" s="8">
        <v>127.49</v>
      </c>
    </row>
    <row r="6" spans="1:6" x14ac:dyDescent="0.25">
      <c r="B6" s="6" t="s">
        <v>306</v>
      </c>
      <c r="C6" s="2">
        <v>1774</v>
      </c>
      <c r="D6" s="2">
        <v>2.82</v>
      </c>
      <c r="E6" s="1">
        <v>28.18</v>
      </c>
      <c r="F6" s="8">
        <v>281.85000000000002</v>
      </c>
    </row>
    <row r="7" spans="1:6" x14ac:dyDescent="0.25">
      <c r="B7" s="9" t="s">
        <v>307</v>
      </c>
      <c r="C7" s="1">
        <v>2088</v>
      </c>
      <c r="D7" s="1">
        <v>2.39</v>
      </c>
      <c r="E7" s="1">
        <v>23.95</v>
      </c>
      <c r="F7" s="8">
        <v>239.46</v>
      </c>
    </row>
    <row r="8" spans="1:6" x14ac:dyDescent="0.25">
      <c r="B8" s="9" t="s">
        <v>308</v>
      </c>
      <c r="C8" s="3">
        <v>2346</v>
      </c>
      <c r="D8" s="1">
        <v>2.13</v>
      </c>
      <c r="E8" s="1">
        <v>21.31</v>
      </c>
      <c r="F8" s="8">
        <v>213.13</v>
      </c>
    </row>
    <row r="9" spans="1:6" x14ac:dyDescent="0.25">
      <c r="B9" s="6" t="s">
        <v>309</v>
      </c>
      <c r="C9" s="1">
        <v>3143</v>
      </c>
      <c r="D9" s="1">
        <v>1.59</v>
      </c>
      <c r="E9" s="1">
        <v>15.91</v>
      </c>
      <c r="F9" s="8">
        <v>159.08000000000001</v>
      </c>
    </row>
    <row r="10" spans="1:6" x14ac:dyDescent="0.25">
      <c r="B10" s="6" t="s">
        <v>310</v>
      </c>
      <c r="C10" s="1">
        <v>2729</v>
      </c>
      <c r="D10" s="3">
        <v>1.83</v>
      </c>
      <c r="E10" s="3">
        <v>18.32</v>
      </c>
      <c r="F10" s="7">
        <v>183.22</v>
      </c>
    </row>
    <row r="11" spans="1:6" x14ac:dyDescent="0.25">
      <c r="B11" s="9" t="s">
        <v>311</v>
      </c>
      <c r="C11" s="1">
        <v>1805</v>
      </c>
      <c r="D11" s="1">
        <v>2.77</v>
      </c>
      <c r="E11" s="2">
        <v>27.7</v>
      </c>
      <c r="F11" s="8">
        <v>277.01</v>
      </c>
    </row>
    <row r="12" spans="1:6" x14ac:dyDescent="0.25">
      <c r="B12" s="6" t="s">
        <v>312</v>
      </c>
      <c r="C12" s="1">
        <v>3985</v>
      </c>
      <c r="D12" s="1">
        <v>1.25</v>
      </c>
      <c r="E12" s="1">
        <v>12.55</v>
      </c>
      <c r="F12" s="8">
        <v>125.47</v>
      </c>
    </row>
    <row r="13" spans="1:6" x14ac:dyDescent="0.25">
      <c r="B13" s="10" t="s">
        <v>313</v>
      </c>
      <c r="C13" s="11">
        <v>13396</v>
      </c>
      <c r="D13" s="12">
        <v>0.37</v>
      </c>
      <c r="E13" s="12">
        <v>3.73</v>
      </c>
      <c r="F13" s="13">
        <v>37.32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B0EDCFEF9A745142B2403CBB51886512" ma:contentTypeVersion="12" ma:contentTypeDescription="Een nieuw document maken." ma:contentTypeScope="" ma:versionID="c2f39ec33f07bb05880fde29087f5bf1">
  <xsd:schema xmlns:xsd="http://www.w3.org/2001/XMLSchema" xmlns:xs="http://www.w3.org/2001/XMLSchema" xmlns:p="http://schemas.microsoft.com/office/2006/metadata/properties" xmlns:ns2="0741d70a-8231-4194-b905-add6e23299bd" xmlns:ns3="2d257fa5-78bd-40a7-bb64-c1f740162852" targetNamespace="http://schemas.microsoft.com/office/2006/metadata/properties" ma:root="true" ma:fieldsID="80af2e29b48bb291505cec0d6c3683bb" ns2:_="" ns3:_="">
    <xsd:import namespace="0741d70a-8231-4194-b905-add6e23299bd"/>
    <xsd:import namespace="2d257fa5-78bd-40a7-bb64-c1f7401628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41d70a-8231-4194-b905-add6e2329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257fa5-78bd-40a7-bb64-c1f74016285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3FEE31-E5DA-4CE6-8677-CF16E951C652}">
  <ds:schemaRefs>
    <ds:schemaRef ds:uri="http://schemas.microsoft.com/sharepoint/v3/contenttype/forms"/>
  </ds:schemaRefs>
</ds:datastoreItem>
</file>

<file path=customXml/itemProps2.xml><?xml version="1.0" encoding="utf-8"?>
<ds:datastoreItem xmlns:ds="http://schemas.openxmlformats.org/officeDocument/2006/customXml" ds:itemID="{50FC5913-CA84-4FF4-8D7F-7ECDC5D4915A}">
  <ds:schemaRefs>
    <ds:schemaRef ds:uri="http://www.w3.org/XML/1998/namespace"/>
    <ds:schemaRef ds:uri="0741d70a-8231-4194-b905-add6e23299bd"/>
    <ds:schemaRef ds:uri="http://schemas.microsoft.com/office/2006/metadata/properties"/>
    <ds:schemaRef ds:uri="http://purl.org/dc/elements/1.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d257fa5-78bd-40a7-bb64-c1f740162852"/>
    <ds:schemaRef ds:uri="http://purl.org/dc/dcmitype/"/>
  </ds:schemaRefs>
</ds:datastoreItem>
</file>

<file path=customXml/itemProps3.xml><?xml version="1.0" encoding="utf-8"?>
<ds:datastoreItem xmlns:ds="http://schemas.openxmlformats.org/officeDocument/2006/customXml" ds:itemID="{453815FC-31C4-4DBD-8122-961061C3443E}">
  <ds:schemaRefs>
    <ds:schemaRef ds:uri="http://schemas.microsoft.com/DataMashup"/>
  </ds:schemaRefs>
</ds:datastoreItem>
</file>

<file path=customXml/itemProps4.xml><?xml version="1.0" encoding="utf-8"?>
<ds:datastoreItem xmlns:ds="http://schemas.openxmlformats.org/officeDocument/2006/customXml" ds:itemID="{2A102EFF-19F6-49D0-91C7-15B099089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41d70a-8231-4194-b905-add6e23299bd"/>
    <ds:schemaRef ds:uri="2d257fa5-78bd-40a7-bb64-c1f740162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1 Gebruiksaanwijzing</vt:lpstr>
      <vt:lpstr>Algemene gegevens</vt:lpstr>
      <vt:lpstr>1 Inventarislijst</vt:lpstr>
      <vt:lpstr>2 Opnamesjabloon</vt:lpstr>
      <vt:lpstr>Dropdown</vt:lpstr>
      <vt:lpstr>Dropdown-keuzes</vt:lpstr>
      <vt:lpstr>2 Opnamesjabloon - printversie</vt:lpstr>
      <vt:lpstr>3 NL-SfB</vt:lpstr>
      <vt:lpstr>Richtprijs preventief onderhoud</vt:lpstr>
      <vt:lpstr>Koelmiddelconversietabel</vt:lpstr>
      <vt:lpstr>'1 Gebruiksaanwijzing'!Afdrukbereik</vt:lpstr>
      <vt:lpstr>'2 Opnamesjabloon - printversie'!Afdrukbereik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Sprik</dc:creator>
  <cp:lastModifiedBy>Vera Sprik</cp:lastModifiedBy>
  <cp:lastPrinted>2021-06-07T07:35:52Z</cp:lastPrinted>
  <dcterms:created xsi:type="dcterms:W3CDTF">2020-12-08T13:11:16Z</dcterms:created>
  <dcterms:modified xsi:type="dcterms:W3CDTF">2021-06-07T07:36:04Z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0x010100B0EDCFEF9A745142B2403CBB51886512</vt:lpwstr>
  </property>
  <property fmtid="{D5CDD505-2E9C-101B-9397-08002B2CF9AE}" pid="3" name="_dlc_DocIdItemGuid">
    <vt:lpwstr>71ba3c9b-c753-4339-818b-75e3b9921ae4</vt:lpwstr>
  </property>
</Properties>
</file>